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autoCompressPictures="0"/>
  <mc:AlternateContent xmlns:mc="http://schemas.openxmlformats.org/markup-compatibility/2006">
    <mc:Choice Requires="x15">
      <x15ac:absPath xmlns:x15ac="http://schemas.microsoft.com/office/spreadsheetml/2010/11/ac" url="https://gobiernobogota-my.sharepoint.com/personal/miguel_bejarano_gobiernobogota_gov_co/Documents/Alcaldía Kennedy/Procesos 2025/Proceso Interventoria Conservacion 2025/11. Informe Definitivo/"/>
    </mc:Choice>
  </mc:AlternateContent>
  <xr:revisionPtr revIDLastSave="13" documentId="8_{EE52AB94-6DC3-428C-A7B7-5C54001D366F}" xr6:coauthVersionLast="47" xr6:coauthVersionMax="47" xr10:uidLastSave="{D8602535-DA57-46B5-8A07-464401B6545D}"/>
  <workbookProtection workbookAlgorithmName="SHA-512" workbookHashValue="9Jgxqoqpmrzntlw+Ft3TY9+p4tC5ph60RFvkQPTf3ZbS29FQiy5hiuqKkA/5+QEgkqAVAHvBWHBNisN+INXuYQ==" workbookSaltValue="zB+TurZealFGesS6C57NBg==" workbookSpinCount="100000" lockStructure="1"/>
  <bookViews>
    <workbookView xWindow="20370" yWindow="-120" windowWidth="29040" windowHeight="15720" xr2:uid="{00000000-000D-0000-FFFF-FFFF00000000}"/>
  </bookViews>
  <sheets>
    <sheet name="LISTA DE OFERENTES" sheetId="63" r:id="rId1"/>
    <sheet name="CONDICIONES GENERALES" sheetId="74" r:id="rId2"/>
    <sheet name="EXPERIENCIA DEL PROPONENTE" sheetId="75" r:id="rId3"/>
    <sheet name="REQUISITOS HAB. TECNICOS" sheetId="72" r:id="rId4"/>
    <sheet name="RESUMEN EVALUACIÓN" sheetId="73" r:id="rId5"/>
    <sheet name="MEDIANA VALOR ABS" sheetId="76" r:id="rId6"/>
    <sheet name="OBRAS INCONCLUSAS" sheetId="67" r:id="rId7"/>
    <sheet name="F. PONDERABLES" sheetId="64" r:id="rId8"/>
    <sheet name="ORDEN ELEGIBILIDAD" sheetId="77" r:id="rId9"/>
  </sheets>
  <definedNames>
    <definedName name="_Fill" localSheetId="2" hidden="1">#REF!</definedName>
    <definedName name="_Fill" localSheetId="7" hidden="1">#REF!</definedName>
    <definedName name="_Fill" localSheetId="5" hidden="1">#REF!</definedName>
    <definedName name="_Fill" localSheetId="8" hidden="1">#REF!</definedName>
    <definedName name="_Fill" hidden="1">#REF!</definedName>
    <definedName name="_xlnm._FilterDatabase" localSheetId="7" hidden="1">'F. PONDERABLES'!$A$6:$M$105</definedName>
    <definedName name="_xlnm._FilterDatabase" localSheetId="0" hidden="1">'LISTA DE OFERENTES'!$A$3:$I$102</definedName>
    <definedName name="_xlnm._FilterDatabase" localSheetId="5" hidden="1">'MEDIANA VALOR ABS'!$A$10:$J$10</definedName>
    <definedName name="_xlnm._FilterDatabase" localSheetId="6" hidden="1">'OBRAS INCONCLUSAS'!$A$5:$H$103</definedName>
    <definedName name="_xlnm._FilterDatabase" localSheetId="8" hidden="1">'ORDEN ELEGIBILIDAD'!$A$7:$D$7</definedName>
    <definedName name="_xlnm._FilterDatabase" localSheetId="3" hidden="1">'REQUISITOS HAB. TECNICOS'!$A$5:$I$104</definedName>
    <definedName name="_xlnm._FilterDatabase" localSheetId="4" hidden="1">'RESUMEN EVALUACIÓN'!$A$5:$G$104</definedName>
    <definedName name="_xlnm.Print_Area" localSheetId="2">'EXPERIENCIA DEL PROPONENTE'!$A$1:$S$1656</definedName>
    <definedName name="_xlnm.Print_Area" localSheetId="7">'F. PONDERABLES'!$A$1:$N$106</definedName>
    <definedName name="_xlnm.Print_Area" localSheetId="5">#REF!</definedName>
    <definedName name="_xlnm.Print_Area" localSheetId="6">'OBRAS INCONCLUSAS'!$A$1:$D$105</definedName>
    <definedName name="_xlnm.Print_Area" localSheetId="8">'ORDEN ELEGIBILIDAD'!$A$1:$D$7</definedName>
    <definedName name="_xlnm.Print_Area" localSheetId="3">'REQUISITOS HAB. TECNICOS'!$A$1:$H$107</definedName>
    <definedName name="_xlnm.Print_Area" localSheetId="4">'RESUMEN EVALUACIÓN'!$A$1:$H$106</definedName>
    <definedName name="_xlnm.Print_Area">#REF!</definedName>
    <definedName name="PRINT_AREA_MI" localSheetId="5">#N/A</definedName>
    <definedName name="PRINT_AREA_MI">#N/A</definedName>
    <definedName name="Print_Area1">#N/A</definedName>
    <definedName name="PRINT_TITLES_MI" localSheetId="5">#N/A</definedName>
    <definedName name="PRINT_TITLES_MI">#N/A</definedName>
    <definedName name="Print_Titles1">#N/A</definedName>
    <definedName name="_xlnm.Print_Titles" localSheetId="5">#REF!</definedName>
    <definedName name="_xlnm.Print_Titles" localSheetId="8">#REF!</definedName>
    <definedName name="_xlnm.Print_Titles" localSheetId="3">#REF!</definedName>
    <definedName name="_xlnm.Print_Titles" localSheetId="4">#REF!</definedName>
    <definedName name="_xlnm.Print_Titl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5" i="77" l="1"/>
  <c r="C28" i="76"/>
  <c r="B28" i="76"/>
  <c r="H318" i="75"/>
  <c r="H419" i="75"/>
  <c r="C18" i="77" l="1"/>
  <c r="C60" i="77"/>
  <c r="C64" i="77"/>
  <c r="C55" i="77"/>
  <c r="C82" i="77"/>
  <c r="C22" i="77"/>
  <c r="C72" i="77"/>
  <c r="C48" i="77"/>
  <c r="C56" i="77"/>
  <c r="C87" i="77"/>
  <c r="C81" i="77"/>
  <c r="C23" i="77"/>
  <c r="C58" i="77"/>
  <c r="C12" i="77"/>
  <c r="C45" i="77"/>
  <c r="C77" i="77"/>
  <c r="C51" i="77"/>
  <c r="C26" i="77"/>
  <c r="C29" i="77"/>
  <c r="C43" i="77"/>
  <c r="C13" i="77"/>
  <c r="C75" i="77"/>
  <c r="C78" i="77"/>
  <c r="C84" i="77"/>
  <c r="C80" i="77"/>
  <c r="C66" i="77"/>
  <c r="C74" i="77"/>
  <c r="C41" i="77"/>
  <c r="C89" i="77"/>
  <c r="C28" i="77"/>
  <c r="C14" i="77"/>
  <c r="C8" i="77"/>
  <c r="C30" i="77"/>
  <c r="C27" i="77"/>
  <c r="C24" i="77"/>
  <c r="C17" i="77"/>
  <c r="C33" i="77"/>
  <c r="C19" i="77"/>
  <c r="C47" i="77"/>
  <c r="C42" i="77"/>
  <c r="C59" i="77"/>
  <c r="C79" i="77"/>
  <c r="C34" i="77"/>
  <c r="C83" i="77"/>
  <c r="C65" i="77"/>
  <c r="C62" i="77"/>
  <c r="C46" i="77"/>
  <c r="C35" i="77"/>
  <c r="C88" i="77"/>
  <c r="C63" i="77"/>
  <c r="C15" i="77"/>
  <c r="C20" i="77"/>
  <c r="C36" i="77"/>
  <c r="C57" i="77"/>
  <c r="C71" i="77"/>
  <c r="C85" i="77"/>
  <c r="C61" i="77"/>
  <c r="C40" i="77"/>
  <c r="C21" i="77"/>
  <c r="C11" i="77"/>
  <c r="C10" i="77"/>
  <c r="C37" i="77"/>
  <c r="C44" i="77"/>
  <c r="C9" i="77"/>
  <c r="C49" i="77"/>
  <c r="C86" i="77"/>
  <c r="C54" i="77"/>
  <c r="C50" i="77"/>
  <c r="C53" i="77"/>
  <c r="C52" i="77"/>
  <c r="C67" i="77"/>
  <c r="C39" i="77"/>
  <c r="C31" i="77"/>
  <c r="C68" i="77"/>
  <c r="C76" i="77"/>
  <c r="C69" i="77"/>
  <c r="C32" i="77"/>
  <c r="C16" i="77"/>
  <c r="C70" i="77"/>
  <c r="C38" i="77"/>
  <c r="C73" i="77"/>
  <c r="C105" i="64"/>
  <c r="L105" i="64" s="1"/>
  <c r="C103" i="64"/>
  <c r="L103" i="64" s="1"/>
  <c r="C101" i="64"/>
  <c r="L101" i="64" s="1"/>
  <c r="C95" i="64"/>
  <c r="L95" i="64" s="1"/>
  <c r="C85" i="64"/>
  <c r="L85" i="64" s="1"/>
  <c r="C84" i="64"/>
  <c r="L84" i="64" s="1"/>
  <c r="C83" i="64"/>
  <c r="L83" i="64" s="1"/>
  <c r="C65" i="64"/>
  <c r="L65" i="64" s="1"/>
  <c r="C52" i="64"/>
  <c r="L52" i="64" s="1"/>
  <c r="C51" i="64"/>
  <c r="L51" i="64" s="1"/>
  <c r="C48" i="64"/>
  <c r="L48" i="64" s="1"/>
  <c r="C45" i="64"/>
  <c r="L45" i="64" s="1"/>
  <c r="C43" i="64"/>
  <c r="L43" i="64" s="1"/>
  <c r="C35" i="64"/>
  <c r="L35" i="64" s="1"/>
  <c r="C29" i="64"/>
  <c r="L29" i="64" s="1"/>
  <c r="C25" i="64"/>
  <c r="L25" i="64" s="1"/>
  <c r="C24" i="64"/>
  <c r="L24" i="64" s="1"/>
  <c r="H697" i="75"/>
  <c r="E60" i="73"/>
  <c r="E61" i="73"/>
  <c r="E62" i="73"/>
  <c r="E63" i="73"/>
  <c r="E64" i="73"/>
  <c r="E65" i="73"/>
  <c r="E66" i="73"/>
  <c r="E67" i="73"/>
  <c r="E68" i="73"/>
  <c r="E69" i="73"/>
  <c r="E70" i="73"/>
  <c r="E71" i="73"/>
  <c r="E72" i="73"/>
  <c r="E73" i="73"/>
  <c r="E74" i="73"/>
  <c r="E75" i="73"/>
  <c r="E76" i="73"/>
  <c r="E77" i="73"/>
  <c r="E78" i="73"/>
  <c r="E79" i="73"/>
  <c r="E80" i="73"/>
  <c r="E81" i="73"/>
  <c r="E82" i="73"/>
  <c r="E85" i="73"/>
  <c r="E86" i="73"/>
  <c r="E87" i="73"/>
  <c r="E88" i="73"/>
  <c r="E89" i="73"/>
  <c r="E90" i="73"/>
  <c r="E91" i="73"/>
  <c r="E92" i="73"/>
  <c r="E93" i="73"/>
  <c r="E94" i="73"/>
  <c r="E95" i="73"/>
  <c r="B21" i="76"/>
  <c r="C21" i="76"/>
  <c r="H1133" i="75"/>
  <c r="C49" i="76"/>
  <c r="B49" i="76"/>
  <c r="H1357" i="75"/>
  <c r="B44" i="76"/>
  <c r="C44" i="76"/>
  <c r="H528" i="75"/>
  <c r="H1342" i="75"/>
  <c r="C92" i="76"/>
  <c r="B92" i="76"/>
  <c r="B72" i="76"/>
  <c r="H542" i="75"/>
  <c r="H23" i="75"/>
  <c r="H1487" i="75"/>
  <c r="H1502" i="75"/>
  <c r="B77" i="76"/>
  <c r="B91" i="76"/>
  <c r="B90" i="76"/>
  <c r="B89" i="76"/>
  <c r="B88" i="76"/>
  <c r="B87" i="76"/>
  <c r="B86" i="76"/>
  <c r="B85" i="76"/>
  <c r="B84" i="76"/>
  <c r="B83" i="76"/>
  <c r="B82" i="76"/>
  <c r="B81" i="76"/>
  <c r="B80" i="76"/>
  <c r="B79" i="76"/>
  <c r="B78" i="76"/>
  <c r="B76" i="76"/>
  <c r="B75" i="76"/>
  <c r="B74" i="76"/>
  <c r="B73" i="76"/>
  <c r="B71" i="76"/>
  <c r="B70" i="76"/>
  <c r="B69" i="76"/>
  <c r="B68" i="76"/>
  <c r="B67" i="76"/>
  <c r="B66" i="76"/>
  <c r="B65" i="76"/>
  <c r="B64" i="76"/>
  <c r="B63" i="76"/>
  <c r="B62" i="76"/>
  <c r="B61" i="76"/>
  <c r="B60" i="76"/>
  <c r="B59" i="76"/>
  <c r="B58" i="76"/>
  <c r="B57" i="76"/>
  <c r="B56" i="76"/>
  <c r="B55" i="76"/>
  <c r="B54" i="76"/>
  <c r="B53" i="76"/>
  <c r="B52" i="76"/>
  <c r="B51" i="76"/>
  <c r="B50" i="76"/>
  <c r="B48" i="76"/>
  <c r="B47" i="76"/>
  <c r="B46" i="76"/>
  <c r="B45" i="76"/>
  <c r="B43" i="76"/>
  <c r="B42" i="76"/>
  <c r="B41" i="76"/>
  <c r="B40" i="76"/>
  <c r="B39" i="76"/>
  <c r="B38" i="76"/>
  <c r="B37" i="76"/>
  <c r="B36" i="76"/>
  <c r="B35" i="76"/>
  <c r="B34" i="76"/>
  <c r="B33" i="76"/>
  <c r="B32" i="76"/>
  <c r="B31" i="76"/>
  <c r="B30" i="76"/>
  <c r="B29" i="76"/>
  <c r="B27" i="76"/>
  <c r="B26" i="76"/>
  <c r="B25" i="76"/>
  <c r="B24" i="76"/>
  <c r="B23" i="76"/>
  <c r="B22" i="76"/>
  <c r="B20" i="76"/>
  <c r="B19" i="76"/>
  <c r="B18" i="76"/>
  <c r="B17" i="76"/>
  <c r="B16" i="76"/>
  <c r="B15" i="76"/>
  <c r="B14" i="76"/>
  <c r="B13" i="76"/>
  <c r="B12" i="76"/>
  <c r="B11" i="76"/>
  <c r="H1354" i="75"/>
  <c r="F1501" i="75" l="1"/>
  <c r="H1501" i="75" s="1"/>
  <c r="F1500" i="75"/>
  <c r="H1500" i="75" s="1"/>
  <c r="F1498" i="75"/>
  <c r="H1498" i="75" s="1"/>
  <c r="F401" i="75"/>
  <c r="H401" i="75" s="1"/>
  <c r="F18" i="75"/>
  <c r="H18" i="75" s="1"/>
  <c r="F17" i="75"/>
  <c r="H17" i="75" s="1"/>
  <c r="L16" i="75"/>
  <c r="F16" i="75"/>
  <c r="H16" i="75" s="1"/>
  <c r="L20" i="75" l="1"/>
  <c r="F21" i="75"/>
  <c r="H21" i="75" s="1"/>
  <c r="F20" i="75"/>
  <c r="H20" i="75" s="1"/>
  <c r="F1480" i="75"/>
  <c r="H1480" i="75" s="1"/>
  <c r="F900" i="75"/>
  <c r="H900" i="75" s="1"/>
  <c r="L900" i="75" s="1"/>
  <c r="F1060" i="75"/>
  <c r="H1060" i="75" s="1"/>
  <c r="F311" i="75"/>
  <c r="P1502" i="75"/>
  <c r="O1502" i="75"/>
  <c r="L1498" i="75"/>
  <c r="F1502" i="75"/>
  <c r="F1562" i="75"/>
  <c r="H1562" i="75" s="1"/>
  <c r="F1550" i="75"/>
  <c r="H1550" i="75" s="1"/>
  <c r="L1550" i="75" s="1"/>
  <c r="F1548" i="75"/>
  <c r="H1548" i="75" s="1"/>
  <c r="F1547" i="75"/>
  <c r="H1547" i="75" s="1"/>
  <c r="F1545" i="75"/>
  <c r="H1545" i="75" s="1"/>
  <c r="L1545" i="75" s="1"/>
  <c r="F1543" i="75"/>
  <c r="H1543" i="75" s="1"/>
  <c r="F1542" i="75"/>
  <c r="H1542" i="75" s="1"/>
  <c r="F1530" i="75"/>
  <c r="H1530" i="75" s="1"/>
  <c r="F1529" i="75"/>
  <c r="H1529" i="75" s="1"/>
  <c r="F1527" i="75"/>
  <c r="H1527" i="75" s="1"/>
  <c r="F1526" i="75"/>
  <c r="H1526" i="75" s="1"/>
  <c r="F1513" i="75"/>
  <c r="H1513" i="75" s="1"/>
  <c r="F1486" i="75"/>
  <c r="H1486" i="75" s="1"/>
  <c r="F1485" i="75"/>
  <c r="H1485" i="75" s="1"/>
  <c r="F1484" i="75"/>
  <c r="H1484" i="75" s="1"/>
  <c r="F1483" i="75"/>
  <c r="H1483" i="75" s="1"/>
  <c r="F1482" i="75"/>
  <c r="H1482" i="75" s="1"/>
  <c r="F1479" i="75"/>
  <c r="F1467" i="75"/>
  <c r="F1466" i="75"/>
  <c r="F1464" i="75"/>
  <c r="F1452" i="75"/>
  <c r="F1451" i="75"/>
  <c r="F1450" i="75"/>
  <c r="F1449" i="75"/>
  <c r="F1448" i="75"/>
  <c r="F1447" i="75"/>
  <c r="F1435" i="75"/>
  <c r="F1434" i="75"/>
  <c r="F1433" i="75"/>
  <c r="F1432" i="75"/>
  <c r="F1431" i="75"/>
  <c r="F1418" i="75"/>
  <c r="F1416" i="75"/>
  <c r="F1403" i="75"/>
  <c r="F1402" i="75"/>
  <c r="F1401" i="75"/>
  <c r="F1400" i="75"/>
  <c r="F1387" i="75"/>
  <c r="F1385" i="75"/>
  <c r="F1384" i="75"/>
  <c r="F1372" i="75"/>
  <c r="F1371" i="75"/>
  <c r="F1370" i="75"/>
  <c r="F1368" i="75"/>
  <c r="F1355" i="75"/>
  <c r="F1353" i="75"/>
  <c r="F1338" i="75"/>
  <c r="F1325" i="75"/>
  <c r="F1324" i="75"/>
  <c r="F1323" i="75"/>
  <c r="F1322" i="75"/>
  <c r="F1310" i="75"/>
  <c r="F1309" i="75"/>
  <c r="F1296" i="75"/>
  <c r="F1295" i="75"/>
  <c r="F1294" i="75"/>
  <c r="F1293" i="75"/>
  <c r="F1281" i="75"/>
  <c r="F1280" i="75"/>
  <c r="F1279" i="75"/>
  <c r="F1266" i="75"/>
  <c r="F1264" i="75"/>
  <c r="F1263" i="75"/>
  <c r="F1262" i="75"/>
  <c r="F1261" i="75"/>
  <c r="F1249" i="75"/>
  <c r="F1248" i="75"/>
  <c r="F1246" i="75"/>
  <c r="F1234" i="75"/>
  <c r="F1233" i="75"/>
  <c r="F1221" i="75"/>
  <c r="F1220" i="75"/>
  <c r="F1219" i="75"/>
  <c r="F1218" i="75"/>
  <c r="F1217" i="75"/>
  <c r="F1205" i="75"/>
  <c r="F1204" i="75"/>
  <c r="F1202" i="75"/>
  <c r="F1201" i="75"/>
  <c r="F1200" i="75"/>
  <c r="F1199" i="75"/>
  <c r="F1198" i="75"/>
  <c r="F1186" i="75"/>
  <c r="F1185" i="75"/>
  <c r="F1184" i="75"/>
  <c r="F1182" i="75"/>
  <c r="F1181" i="75"/>
  <c r="F1180" i="75"/>
  <c r="F1168" i="75"/>
  <c r="F1165" i="75"/>
  <c r="F1145" i="75"/>
  <c r="F1144" i="75"/>
  <c r="F1125" i="75"/>
  <c r="F1124" i="75"/>
  <c r="F1123" i="75"/>
  <c r="F1106" i="75"/>
  <c r="F1105" i="75"/>
  <c r="F1104" i="75"/>
  <c r="F1103" i="75"/>
  <c r="F1101" i="75"/>
  <c r="F1083" i="75"/>
  <c r="F1081" i="75"/>
  <c r="F1062" i="75"/>
  <c r="F1059" i="75"/>
  <c r="F1058" i="75"/>
  <c r="F1046" i="75"/>
  <c r="F1044" i="75"/>
  <c r="F1043" i="75"/>
  <c r="F1042" i="75"/>
  <c r="F1023" i="75"/>
  <c r="F1021" i="75"/>
  <c r="F1020" i="75"/>
  <c r="F1019" i="75"/>
  <c r="F1018" i="75"/>
  <c r="F1006" i="75"/>
  <c r="F994" i="75"/>
  <c r="F993" i="75"/>
  <c r="F991" i="75"/>
  <c r="F990" i="75"/>
  <c r="F989" i="75"/>
  <c r="F977" i="75"/>
  <c r="F976" i="75"/>
  <c r="F974" i="75"/>
  <c r="F962" i="75"/>
  <c r="F961" i="75"/>
  <c r="F960" i="75"/>
  <c r="F959" i="75"/>
  <c r="F957" i="75"/>
  <c r="F956" i="75"/>
  <c r="F944" i="75"/>
  <c r="F943" i="75"/>
  <c r="F942" i="75"/>
  <c r="F941" i="75"/>
  <c r="F928" i="75"/>
  <c r="F927" i="75"/>
  <c r="F914" i="75"/>
  <c r="F913" i="75"/>
  <c r="F912" i="75"/>
  <c r="F886" i="75"/>
  <c r="F885" i="75"/>
  <c r="F884" i="75"/>
  <c r="F872" i="75"/>
  <c r="F871" i="75"/>
  <c r="F870" i="75"/>
  <c r="F855" i="75"/>
  <c r="F854" i="75"/>
  <c r="F842" i="75"/>
  <c r="F840" i="75"/>
  <c r="F839" i="75"/>
  <c r="F827" i="75"/>
  <c r="F826" i="75"/>
  <c r="F825" i="75"/>
  <c r="F813" i="75"/>
  <c r="F800" i="75"/>
  <c r="F799" i="75"/>
  <c r="F798" i="75"/>
  <c r="F786" i="75"/>
  <c r="F784" i="75"/>
  <c r="F780" i="75"/>
  <c r="F779" i="75"/>
  <c r="F766" i="75"/>
  <c r="F765" i="75"/>
  <c r="F764" i="75"/>
  <c r="F763" i="75"/>
  <c r="F762" i="75"/>
  <c r="F761" i="75"/>
  <c r="F749" i="75"/>
  <c r="F748" i="75"/>
  <c r="F736" i="75"/>
  <c r="F735" i="75"/>
  <c r="F723" i="75"/>
  <c r="F722" i="75"/>
  <c r="F710" i="75"/>
  <c r="F709" i="75"/>
  <c r="F708" i="75"/>
  <c r="F695" i="75"/>
  <c r="F694" i="75"/>
  <c r="F693" i="75"/>
  <c r="F692" i="75"/>
  <c r="F680" i="75"/>
  <c r="F678" i="75"/>
  <c r="F665" i="75"/>
  <c r="F664" i="75"/>
  <c r="F663" i="75"/>
  <c r="F651" i="75"/>
  <c r="F650" i="75"/>
  <c r="F649" i="75"/>
  <c r="F648" i="75"/>
  <c r="F636" i="75"/>
  <c r="F635" i="75"/>
  <c r="F620" i="75"/>
  <c r="F619" i="75"/>
  <c r="F617" i="75"/>
  <c r="F616" i="75"/>
  <c r="F615" i="75"/>
  <c r="F603" i="75"/>
  <c r="F602" i="75"/>
  <c r="F600" i="75"/>
  <c r="F587" i="75"/>
  <c r="F586" i="75"/>
  <c r="F585" i="75"/>
  <c r="F572" i="75"/>
  <c r="F571" i="75"/>
  <c r="F570" i="75"/>
  <c r="F569" i="75"/>
  <c r="F556" i="75"/>
  <c r="F555" i="75"/>
  <c r="F554" i="75"/>
  <c r="F553" i="75"/>
  <c r="F541" i="75"/>
  <c r="F540" i="75"/>
  <c r="F539" i="75"/>
  <c r="F527" i="75"/>
  <c r="F526" i="75"/>
  <c r="F522" i="75"/>
  <c r="F508" i="75"/>
  <c r="F496" i="75"/>
  <c r="F495" i="75"/>
  <c r="F493" i="75"/>
  <c r="F492" i="75"/>
  <c r="F480" i="75"/>
  <c r="F478" i="75"/>
  <c r="F476" i="75"/>
  <c r="F464" i="75"/>
  <c r="F463" i="75"/>
  <c r="F461" i="75"/>
  <c r="F449" i="75"/>
  <c r="F448" i="75"/>
  <c r="F447" i="75"/>
  <c r="F434" i="75"/>
  <c r="F433" i="75"/>
  <c r="F432" i="75"/>
  <c r="F431" i="75"/>
  <c r="F430" i="75"/>
  <c r="F418" i="75"/>
  <c r="F417" i="75"/>
  <c r="F403" i="75"/>
  <c r="F400" i="75"/>
  <c r="F388" i="75"/>
  <c r="F387" i="75"/>
  <c r="F386" i="75"/>
  <c r="F372" i="75"/>
  <c r="F359" i="75"/>
  <c r="F358" i="75"/>
  <c r="F346" i="75"/>
  <c r="F345" i="75"/>
  <c r="F344" i="75"/>
  <c r="F343" i="75"/>
  <c r="F331" i="75"/>
  <c r="F330" i="75"/>
  <c r="F329" i="75"/>
  <c r="P1564" i="75"/>
  <c r="O1564" i="75"/>
  <c r="P1551" i="75"/>
  <c r="O1551" i="75"/>
  <c r="P1531" i="75"/>
  <c r="O1531" i="75"/>
  <c r="P1515" i="75"/>
  <c r="O1515" i="75"/>
  <c r="P1487" i="75"/>
  <c r="O1487" i="75"/>
  <c r="F528" i="75" l="1"/>
  <c r="Q1512" i="75"/>
  <c r="R1515" i="75" s="1"/>
  <c r="Q1561" i="75"/>
  <c r="R1564" i="75" s="1"/>
  <c r="Q1525" i="75"/>
  <c r="R1531" i="75" s="1"/>
  <c r="F1487" i="75"/>
  <c r="Q1497" i="75"/>
  <c r="R1502" i="75" s="1"/>
  <c r="H1479" i="75"/>
  <c r="L1500" i="75"/>
  <c r="Q1478" i="75"/>
  <c r="R1487" i="75" s="1"/>
  <c r="Q1541" i="75"/>
  <c r="R1551" i="75" s="1"/>
  <c r="L1482" i="75"/>
  <c r="L1526" i="75"/>
  <c r="H1531" i="75"/>
  <c r="L1542" i="75"/>
  <c r="H1551" i="75"/>
  <c r="L1513" i="75"/>
  <c r="H1515" i="75"/>
  <c r="L1529" i="75"/>
  <c r="L1562" i="75"/>
  <c r="H1564" i="75"/>
  <c r="L1547" i="75"/>
  <c r="F1515" i="75"/>
  <c r="F1531" i="75"/>
  <c r="F1551" i="75"/>
  <c r="F1564" i="75"/>
  <c r="L1479" i="75" l="1"/>
  <c r="C1473" i="75"/>
  <c r="C90" i="76" s="1"/>
  <c r="C1492" i="75"/>
  <c r="C1507" i="75"/>
  <c r="C91" i="76" s="1"/>
  <c r="C1536" i="75"/>
  <c r="C1556" i="75"/>
  <c r="C1520" i="75"/>
  <c r="P1468" i="75" l="1"/>
  <c r="O1468" i="75"/>
  <c r="H1467" i="75"/>
  <c r="L1467" i="75" s="1"/>
  <c r="H1466" i="75"/>
  <c r="L1466" i="75" s="1"/>
  <c r="F1468" i="75"/>
  <c r="P1453" i="75"/>
  <c r="O1453" i="75"/>
  <c r="H1452" i="75"/>
  <c r="L1452" i="75" s="1"/>
  <c r="H1451" i="75"/>
  <c r="L1451" i="75" s="1"/>
  <c r="H1450" i="75"/>
  <c r="L1450" i="75" s="1"/>
  <c r="H1449" i="75"/>
  <c r="L1449" i="75" s="1"/>
  <c r="H1448" i="75"/>
  <c r="L1448" i="75" s="1"/>
  <c r="H1447" i="75"/>
  <c r="P1436" i="75"/>
  <c r="O1436" i="75"/>
  <c r="H1435" i="75"/>
  <c r="L1435" i="75" s="1"/>
  <c r="H1434" i="75"/>
  <c r="L1434" i="75" s="1"/>
  <c r="H1433" i="75"/>
  <c r="L1433" i="75" s="1"/>
  <c r="H1432" i="75"/>
  <c r="L1432" i="75" s="1"/>
  <c r="F1436" i="75"/>
  <c r="P1420" i="75"/>
  <c r="O1420" i="75"/>
  <c r="H1418" i="75"/>
  <c r="L1418" i="75" s="1"/>
  <c r="H1416" i="75"/>
  <c r="P1405" i="75"/>
  <c r="O1405" i="75"/>
  <c r="H1403" i="75"/>
  <c r="L1403" i="75" s="1"/>
  <c r="H1402" i="75"/>
  <c r="L1402" i="75" s="1"/>
  <c r="H1401" i="75"/>
  <c r="L1401" i="75" s="1"/>
  <c r="F1405" i="75"/>
  <c r="P1388" i="75"/>
  <c r="O1388" i="75"/>
  <c r="H1387" i="75"/>
  <c r="L1387" i="75" s="1"/>
  <c r="H1385" i="75"/>
  <c r="L1385" i="75" s="1"/>
  <c r="F1388" i="75"/>
  <c r="P1373" i="75"/>
  <c r="O1373" i="75"/>
  <c r="P1357" i="75"/>
  <c r="O1357" i="75"/>
  <c r="P1342" i="75"/>
  <c r="O1342" i="75"/>
  <c r="P1326" i="75"/>
  <c r="O1326" i="75"/>
  <c r="P1311" i="75"/>
  <c r="O1311" i="75"/>
  <c r="P1298" i="75"/>
  <c r="O1298" i="75"/>
  <c r="P1282" i="75"/>
  <c r="O1282" i="75"/>
  <c r="Q1321" i="75" l="1"/>
  <c r="R1326" i="75" s="1"/>
  <c r="Q1398" i="75"/>
  <c r="R1405" i="75" s="1"/>
  <c r="Q1277" i="75"/>
  <c r="R1282" i="75" s="1"/>
  <c r="Q1463" i="75"/>
  <c r="R1468" i="75" s="1"/>
  <c r="Q1352" i="75"/>
  <c r="R1357" i="75" s="1"/>
  <c r="Q1292" i="75"/>
  <c r="R1298" i="75" s="1"/>
  <c r="Q1367" i="75"/>
  <c r="R1373" i="75" s="1"/>
  <c r="Q1415" i="75"/>
  <c r="R1420" i="75" s="1"/>
  <c r="Q1308" i="75"/>
  <c r="R1311" i="75" s="1"/>
  <c r="H1453" i="75"/>
  <c r="C1441" i="75" s="1"/>
  <c r="C88" i="76" s="1"/>
  <c r="Q1383" i="75"/>
  <c r="R1388" i="75" s="1"/>
  <c r="H1431" i="75"/>
  <c r="H1436" i="75" s="1"/>
  <c r="C1425" i="75" s="1"/>
  <c r="C87" i="76" s="1"/>
  <c r="Q1430" i="75"/>
  <c r="R1436" i="75" s="1"/>
  <c r="F1453" i="75"/>
  <c r="Q1446" i="75"/>
  <c r="R1453" i="75" s="1"/>
  <c r="L1416" i="75"/>
  <c r="H1420" i="75"/>
  <c r="H1400" i="75"/>
  <c r="L1400" i="75" s="1"/>
  <c r="F1420" i="75"/>
  <c r="H1464" i="75"/>
  <c r="H1384" i="75"/>
  <c r="L1447" i="75"/>
  <c r="Q1336" i="75"/>
  <c r="R1342" i="75" s="1"/>
  <c r="L1431" i="75" l="1"/>
  <c r="H1388" i="75"/>
  <c r="L1384" i="75"/>
  <c r="C1410" i="75"/>
  <c r="C86" i="76" s="1"/>
  <c r="H1468" i="75"/>
  <c r="L1464" i="75"/>
  <c r="H1405" i="75"/>
  <c r="C1458" i="75" l="1"/>
  <c r="C89" i="76" s="1"/>
  <c r="C1393" i="75"/>
  <c r="C1378" i="75"/>
  <c r="C85" i="76" s="1"/>
  <c r="P1267" i="75" l="1"/>
  <c r="O1267" i="75"/>
  <c r="P1250" i="75"/>
  <c r="O1250" i="75"/>
  <c r="P1235" i="75"/>
  <c r="O1235" i="75"/>
  <c r="P1222" i="75"/>
  <c r="O1222" i="75"/>
  <c r="P1206" i="75"/>
  <c r="O1206" i="75"/>
  <c r="P1187" i="75"/>
  <c r="O1187" i="75"/>
  <c r="L1181" i="75"/>
  <c r="P1169" i="75"/>
  <c r="O1169" i="75"/>
  <c r="H1166" i="75"/>
  <c r="L1166" i="75" s="1"/>
  <c r="Q1260" i="75" l="1"/>
  <c r="R1267" i="75" s="1"/>
  <c r="Q1197" i="75"/>
  <c r="R1206" i="75" s="1"/>
  <c r="Q1179" i="75"/>
  <c r="R1187" i="75" s="1"/>
  <c r="Q1232" i="75"/>
  <c r="R1235" i="75" s="1"/>
  <c r="Q1216" i="75"/>
  <c r="R1222" i="75" s="1"/>
  <c r="Q1164" i="75"/>
  <c r="R1169" i="75" s="1"/>
  <c r="Q1245" i="75"/>
  <c r="R1250" i="75" s="1"/>
  <c r="P1154" i="75" l="1"/>
  <c r="O1154" i="75"/>
  <c r="N1154" i="75"/>
  <c r="H1153" i="75"/>
  <c r="L1153" i="75" s="1"/>
  <c r="H1152" i="75"/>
  <c r="L1152" i="75" s="1"/>
  <c r="H1150" i="75"/>
  <c r="L1150" i="75" s="1"/>
  <c r="H1149" i="75"/>
  <c r="L1149" i="75" s="1"/>
  <c r="H1147" i="75"/>
  <c r="L1147" i="75" s="1"/>
  <c r="P1133" i="75"/>
  <c r="O1133" i="75"/>
  <c r="H1132" i="75"/>
  <c r="L1132" i="75" s="1"/>
  <c r="H1131" i="75"/>
  <c r="L1131" i="75" s="1"/>
  <c r="H1129" i="75"/>
  <c r="L1129" i="75" s="1"/>
  <c r="H1128" i="75"/>
  <c r="L1128" i="75" s="1"/>
  <c r="P1112" i="75"/>
  <c r="O1112" i="75"/>
  <c r="H1111" i="75"/>
  <c r="L1111" i="75" s="1"/>
  <c r="H1110" i="75"/>
  <c r="L1110" i="75" s="1"/>
  <c r="H1108" i="75"/>
  <c r="L1108" i="75" s="1"/>
  <c r="H1107" i="75"/>
  <c r="L1107" i="75" s="1"/>
  <c r="P1090" i="75"/>
  <c r="O1090" i="75"/>
  <c r="H1089" i="75"/>
  <c r="L1089" i="75" s="1"/>
  <c r="H1088" i="75"/>
  <c r="L1088" i="75" s="1"/>
  <c r="H1086" i="75"/>
  <c r="L1086" i="75" s="1"/>
  <c r="H1085" i="75"/>
  <c r="L1085" i="75" s="1"/>
  <c r="P1070" i="75"/>
  <c r="O1070" i="75"/>
  <c r="H1069" i="75"/>
  <c r="L1069" i="75" s="1"/>
  <c r="H1068" i="75"/>
  <c r="L1068" i="75" s="1"/>
  <c r="L1066" i="75"/>
  <c r="H1065" i="75"/>
  <c r="L1065" i="75" s="1"/>
  <c r="H1063" i="75"/>
  <c r="L1063" i="75" s="1"/>
  <c r="L1060" i="75"/>
  <c r="P1047" i="75"/>
  <c r="O1047" i="75"/>
  <c r="P1031" i="75"/>
  <c r="O1031" i="75"/>
  <c r="L1030" i="75"/>
  <c r="L1029" i="75"/>
  <c r="L1027" i="75"/>
  <c r="L1026" i="75"/>
  <c r="L1024" i="75"/>
  <c r="Q1017" i="75" l="1"/>
  <c r="R1031" i="75" s="1"/>
  <c r="Q1041" i="75"/>
  <c r="R1047" i="75" s="1"/>
  <c r="Q1143" i="75"/>
  <c r="R1154" i="75" s="1"/>
  <c r="Q1080" i="75"/>
  <c r="R1090" i="75" s="1"/>
  <c r="Q1122" i="75"/>
  <c r="R1133" i="75" s="1"/>
  <c r="Q1057" i="75"/>
  <c r="R1070" i="75" s="1"/>
  <c r="Q1100" i="75"/>
  <c r="R1112" i="75" s="1"/>
  <c r="P1007" i="75" l="1"/>
  <c r="O1007" i="75"/>
  <c r="P995" i="75"/>
  <c r="O995" i="75"/>
  <c r="P978" i="75"/>
  <c r="O978" i="75"/>
  <c r="P963" i="75"/>
  <c r="O963" i="75"/>
  <c r="P945" i="75"/>
  <c r="O945" i="75"/>
  <c r="P929" i="75"/>
  <c r="O929" i="75"/>
  <c r="P916" i="75"/>
  <c r="O916" i="75"/>
  <c r="P901" i="75"/>
  <c r="O901" i="75"/>
  <c r="P888" i="75"/>
  <c r="O888" i="75"/>
  <c r="F887" i="75"/>
  <c r="H887" i="75" s="1"/>
  <c r="P873" i="75"/>
  <c r="O873" i="75"/>
  <c r="P858" i="75"/>
  <c r="O858" i="75"/>
  <c r="D856" i="75"/>
  <c r="F856" i="75" s="1"/>
  <c r="P843" i="75"/>
  <c r="O843" i="75"/>
  <c r="P828" i="75"/>
  <c r="O828" i="75"/>
  <c r="P814" i="75"/>
  <c r="O814" i="75"/>
  <c r="P802" i="75"/>
  <c r="O802" i="75"/>
  <c r="P787" i="75"/>
  <c r="O787" i="75"/>
  <c r="P767" i="75"/>
  <c r="O767" i="75"/>
  <c r="P751" i="75"/>
  <c r="O751" i="75"/>
  <c r="P737" i="75"/>
  <c r="O737" i="75"/>
  <c r="P724" i="75"/>
  <c r="O724" i="75"/>
  <c r="P711" i="75"/>
  <c r="O711" i="75"/>
  <c r="P697" i="75"/>
  <c r="O697" i="75"/>
  <c r="P681" i="75"/>
  <c r="O681" i="75"/>
  <c r="P667" i="75"/>
  <c r="O667" i="75"/>
  <c r="P652" i="75"/>
  <c r="O652" i="75"/>
  <c r="P637" i="75"/>
  <c r="O637" i="75"/>
  <c r="Q777" i="75" l="1"/>
  <c r="R787" i="75" s="1"/>
  <c r="Q1005" i="75"/>
  <c r="Q838" i="75"/>
  <c r="R843" i="75" s="1"/>
  <c r="Q797" i="75"/>
  <c r="Q883" i="75"/>
  <c r="R888" i="75" s="1"/>
  <c r="Q988" i="75"/>
  <c r="R995" i="75" s="1"/>
  <c r="Q853" i="75"/>
  <c r="R858" i="75" s="1"/>
  <c r="Q926" i="75"/>
  <c r="R929" i="75" s="1"/>
  <c r="Q868" i="75"/>
  <c r="R873" i="75" s="1"/>
  <c r="Q634" i="75"/>
  <c r="R637" i="75" s="1"/>
  <c r="Q812" i="75"/>
  <c r="R814" i="75" s="1"/>
  <c r="Q955" i="75"/>
  <c r="R963" i="75" s="1"/>
  <c r="Q824" i="75"/>
  <c r="R828" i="75" s="1"/>
  <c r="Q973" i="75"/>
  <c r="R978" i="75" s="1"/>
  <c r="Q898" i="75"/>
  <c r="R901" i="75" s="1"/>
  <c r="Q939" i="75"/>
  <c r="R945" i="75" s="1"/>
  <c r="Q760" i="75"/>
  <c r="R767" i="75" s="1"/>
  <c r="Q911" i="75"/>
  <c r="R916" i="75" s="1"/>
  <c r="Q721" i="75"/>
  <c r="R724" i="75" s="1"/>
  <c r="Q734" i="75"/>
  <c r="R737" i="75" s="1"/>
  <c r="Q662" i="75"/>
  <c r="R667" i="75" s="1"/>
  <c r="Q691" i="75"/>
  <c r="R697" i="75" s="1"/>
  <c r="Q747" i="75"/>
  <c r="R751" i="75" s="1"/>
  <c r="R802" i="75"/>
  <c r="R1007" i="75"/>
  <c r="Q647" i="75"/>
  <c r="R652" i="75" s="1"/>
  <c r="Q677" i="75"/>
  <c r="R681" i="75" s="1"/>
  <c r="Q707" i="75"/>
  <c r="R711" i="75" s="1"/>
  <c r="P624" i="75" l="1"/>
  <c r="O624" i="75"/>
  <c r="H622" i="75"/>
  <c r="L622" i="75" s="1"/>
  <c r="H618" i="75"/>
  <c r="L618" i="75" s="1"/>
  <c r="P604" i="75"/>
  <c r="O604" i="75"/>
  <c r="P589" i="75"/>
  <c r="O589" i="75"/>
  <c r="P574" i="75"/>
  <c r="O574" i="75"/>
  <c r="P558" i="75"/>
  <c r="O558" i="75"/>
  <c r="P542" i="75"/>
  <c r="O542" i="75"/>
  <c r="P528" i="75"/>
  <c r="O528" i="75"/>
  <c r="H524" i="75"/>
  <c r="L524" i="75" s="1"/>
  <c r="H521" i="75"/>
  <c r="P510" i="75"/>
  <c r="O510" i="75"/>
  <c r="P497" i="75"/>
  <c r="O497" i="75"/>
  <c r="P481" i="75"/>
  <c r="O481" i="75"/>
  <c r="P465" i="75"/>
  <c r="O465" i="75"/>
  <c r="P450" i="75"/>
  <c r="O450" i="75"/>
  <c r="P436" i="75"/>
  <c r="O436" i="75"/>
  <c r="P419" i="75"/>
  <c r="O419" i="75"/>
  <c r="H415" i="75"/>
  <c r="P404" i="75"/>
  <c r="O404" i="75"/>
  <c r="P389" i="75"/>
  <c r="O389" i="75"/>
  <c r="P375" i="75"/>
  <c r="O375" i="75"/>
  <c r="H374" i="75"/>
  <c r="L374" i="75" s="1"/>
  <c r="P361" i="75"/>
  <c r="O361" i="75"/>
  <c r="P347" i="75"/>
  <c r="O347" i="75"/>
  <c r="P332" i="75"/>
  <c r="O332" i="75"/>
  <c r="Q584" i="75" l="1"/>
  <c r="R589" i="75" s="1"/>
  <c r="Q357" i="75"/>
  <c r="R361" i="75" s="1"/>
  <c r="Q614" i="75"/>
  <c r="R624" i="75" s="1"/>
  <c r="Q328" i="75"/>
  <c r="R332" i="75" s="1"/>
  <c r="Q385" i="75"/>
  <c r="R389" i="75" s="1"/>
  <c r="Q520" i="75"/>
  <c r="R528" i="75" s="1"/>
  <c r="Q460" i="75"/>
  <c r="R465" i="75" s="1"/>
  <c r="Q552" i="75"/>
  <c r="R558" i="75" s="1"/>
  <c r="Q399" i="75"/>
  <c r="R404" i="75" s="1"/>
  <c r="Q414" i="75"/>
  <c r="R419" i="75" s="1"/>
  <c r="Q599" i="75"/>
  <c r="R604" i="75" s="1"/>
  <c r="Q429" i="75"/>
  <c r="R436" i="75" s="1"/>
  <c r="Q342" i="75"/>
  <c r="R347" i="75" s="1"/>
  <c r="Q568" i="75"/>
  <c r="R574" i="75" s="1"/>
  <c r="Q507" i="75"/>
  <c r="R510" i="75" s="1"/>
  <c r="Q475" i="75"/>
  <c r="R481" i="75" s="1"/>
  <c r="Q446" i="75"/>
  <c r="R450" i="75" s="1"/>
  <c r="Q538" i="75"/>
  <c r="R542" i="75" s="1"/>
  <c r="Q491" i="75"/>
  <c r="R497" i="75" s="1"/>
  <c r="Q371" i="75"/>
  <c r="R375" i="75" s="1"/>
  <c r="L415" i="75"/>
  <c r="H315" i="75" l="1"/>
  <c r="F314" i="75"/>
  <c r="H314" i="75" s="1"/>
  <c r="F316" i="75"/>
  <c r="H316" i="75" s="1"/>
  <c r="F313" i="75"/>
  <c r="H313" i="75" s="1"/>
  <c r="F298" i="75"/>
  <c r="H298" i="75" s="1"/>
  <c r="H297" i="75"/>
  <c r="F296" i="75"/>
  <c r="H296" i="75" s="1"/>
  <c r="F264" i="75"/>
  <c r="H264" i="75" s="1"/>
  <c r="F247" i="75"/>
  <c r="F234" i="75"/>
  <c r="H234" i="75" s="1"/>
  <c r="F190" i="75"/>
  <c r="H190" i="75" s="1"/>
  <c r="H189" i="75"/>
  <c r="F191" i="75"/>
  <c r="D171" i="75"/>
  <c r="F171" i="75" s="1"/>
  <c r="F172" i="75"/>
  <c r="H172" i="75" s="1"/>
  <c r="F173" i="75"/>
  <c r="H173" i="75" s="1"/>
  <c r="F158" i="75"/>
  <c r="H158" i="75" s="1"/>
  <c r="F142" i="75"/>
  <c r="H142" i="75" s="1"/>
  <c r="L142" i="75" s="1"/>
  <c r="F114" i="75"/>
  <c r="H114" i="75" s="1"/>
  <c r="L114" i="75" s="1"/>
  <c r="H97" i="75"/>
  <c r="F100" i="75"/>
  <c r="H100" i="75" s="1"/>
  <c r="F83" i="75"/>
  <c r="H83" i="75" s="1"/>
  <c r="F53" i="75"/>
  <c r="H53" i="75" s="1"/>
  <c r="H54" i="75"/>
  <c r="F55" i="75"/>
  <c r="H55" i="75" s="1"/>
  <c r="F39" i="75"/>
  <c r="H39" i="75" s="1"/>
  <c r="P318" i="75"/>
  <c r="O318" i="75"/>
  <c r="F317" i="75"/>
  <c r="H317" i="75" s="1"/>
  <c r="P300" i="75"/>
  <c r="O300" i="75"/>
  <c r="H299" i="75"/>
  <c r="F295" i="75"/>
  <c r="H295" i="75" s="1"/>
  <c r="H293" i="75"/>
  <c r="P281" i="75"/>
  <c r="O281" i="75"/>
  <c r="F280" i="75"/>
  <c r="H280" i="75" s="1"/>
  <c r="L280" i="75" s="1"/>
  <c r="F279" i="75"/>
  <c r="P268" i="75"/>
  <c r="O268" i="75"/>
  <c r="F267" i="75"/>
  <c r="H267" i="75" s="1"/>
  <c r="L267" i="75" s="1"/>
  <c r="F265" i="75"/>
  <c r="H265" i="75" s="1"/>
  <c r="F263" i="75"/>
  <c r="P252" i="75"/>
  <c r="O252" i="75"/>
  <c r="F251" i="75"/>
  <c r="H251" i="75" s="1"/>
  <c r="F250" i="75"/>
  <c r="H250" i="75" s="1"/>
  <c r="H248" i="75"/>
  <c r="P236" i="75"/>
  <c r="O236" i="75"/>
  <c r="H235" i="75"/>
  <c r="P222" i="75"/>
  <c r="O222" i="75"/>
  <c r="H221" i="75"/>
  <c r="H220" i="75"/>
  <c r="F218" i="75"/>
  <c r="H218" i="75" s="1"/>
  <c r="F217" i="75"/>
  <c r="P206" i="75"/>
  <c r="O206" i="75"/>
  <c r="F205" i="75"/>
  <c r="H205" i="75" s="1"/>
  <c r="F204" i="75"/>
  <c r="P193" i="75"/>
  <c r="O193" i="75"/>
  <c r="F188" i="75"/>
  <c r="P177" i="75"/>
  <c r="O177" i="75"/>
  <c r="F176" i="75"/>
  <c r="H176" i="75" s="1"/>
  <c r="L176" i="75" s="1"/>
  <c r="F174" i="75"/>
  <c r="H174" i="75" s="1"/>
  <c r="P160" i="75"/>
  <c r="O160" i="75"/>
  <c r="F159" i="75"/>
  <c r="H159" i="75" s="1"/>
  <c r="F157" i="75"/>
  <c r="P146" i="75"/>
  <c r="O146" i="75"/>
  <c r="F145" i="75"/>
  <c r="H145" i="75" s="1"/>
  <c r="L145" i="75" s="1"/>
  <c r="H143" i="75"/>
  <c r="L143" i="75" s="1"/>
  <c r="F141" i="75"/>
  <c r="P130" i="75"/>
  <c r="O130" i="75"/>
  <c r="H128" i="75"/>
  <c r="L128" i="75" s="1"/>
  <c r="F127" i="75"/>
  <c r="P116" i="75"/>
  <c r="O116" i="75"/>
  <c r="F115" i="75"/>
  <c r="H115" i="75" s="1"/>
  <c r="L115" i="75" s="1"/>
  <c r="P102" i="75"/>
  <c r="O102" i="75"/>
  <c r="F101" i="75"/>
  <c r="H101" i="75" s="1"/>
  <c r="F99" i="75"/>
  <c r="P85" i="75"/>
  <c r="O85" i="75"/>
  <c r="F84" i="75"/>
  <c r="H84" i="75" s="1"/>
  <c r="F82" i="75"/>
  <c r="P71" i="75"/>
  <c r="O71" i="75"/>
  <c r="F70" i="75"/>
  <c r="H70" i="75" s="1"/>
  <c r="L70" i="75" s="1"/>
  <c r="F68" i="75"/>
  <c r="P57" i="75"/>
  <c r="O57" i="75"/>
  <c r="F56" i="75"/>
  <c r="H56" i="75" s="1"/>
  <c r="F52" i="75"/>
  <c r="H52" i="75" s="1"/>
  <c r="A26" i="75"/>
  <c r="A36" i="75" s="1"/>
  <c r="P41" i="75"/>
  <c r="O41" i="75"/>
  <c r="F40" i="75"/>
  <c r="H40" i="75" s="1"/>
  <c r="F38" i="75"/>
  <c r="H38" i="75" s="1"/>
  <c r="F35" i="75"/>
  <c r="H35" i="75" s="1"/>
  <c r="F34" i="75"/>
  <c r="O23" i="75"/>
  <c r="P23" i="75"/>
  <c r="F22" i="75"/>
  <c r="H22" i="75" s="1"/>
  <c r="A19" i="75"/>
  <c r="A15" i="75"/>
  <c r="E8" i="75"/>
  <c r="D1591" i="75"/>
  <c r="B105" i="64"/>
  <c r="B104" i="64"/>
  <c r="B103" i="64"/>
  <c r="B102" i="64"/>
  <c r="B101" i="64"/>
  <c r="B100" i="64"/>
  <c r="B99" i="64"/>
  <c r="B98" i="64"/>
  <c r="B97" i="64"/>
  <c r="B96" i="64"/>
  <c r="B95" i="64"/>
  <c r="B94" i="64"/>
  <c r="B93" i="64"/>
  <c r="B92" i="64"/>
  <c r="B91" i="64"/>
  <c r="B90" i="64"/>
  <c r="B89" i="64"/>
  <c r="B88" i="64"/>
  <c r="B87" i="64"/>
  <c r="B86" i="64"/>
  <c r="B85" i="64"/>
  <c r="B84" i="64"/>
  <c r="B83" i="64"/>
  <c r="B82" i="64"/>
  <c r="B81" i="64"/>
  <c r="B80" i="64"/>
  <c r="B79" i="64"/>
  <c r="B78" i="64"/>
  <c r="B77" i="64"/>
  <c r="B76" i="64"/>
  <c r="B75" i="64"/>
  <c r="B74" i="64"/>
  <c r="B73" i="64"/>
  <c r="B72" i="64"/>
  <c r="B71" i="64"/>
  <c r="B70" i="64"/>
  <c r="B69" i="64"/>
  <c r="B68" i="64"/>
  <c r="B67" i="64"/>
  <c r="B66" i="64"/>
  <c r="B65" i="64"/>
  <c r="B64" i="64"/>
  <c r="B63" i="64"/>
  <c r="B62" i="64"/>
  <c r="B61" i="64"/>
  <c r="B60" i="64"/>
  <c r="B59" i="64"/>
  <c r="B58" i="64"/>
  <c r="B57" i="64"/>
  <c r="B56" i="64"/>
  <c r="B55" i="64"/>
  <c r="B54" i="64"/>
  <c r="B53" i="64"/>
  <c r="B52" i="64"/>
  <c r="B51" i="64"/>
  <c r="B50" i="64"/>
  <c r="B49" i="64"/>
  <c r="B48" i="64"/>
  <c r="B47" i="64"/>
  <c r="B46" i="64"/>
  <c r="B45" i="64"/>
  <c r="B44" i="64"/>
  <c r="B43" i="64"/>
  <c r="B42" i="64"/>
  <c r="B41" i="64"/>
  <c r="B40" i="64"/>
  <c r="B39" i="64"/>
  <c r="B38" i="64"/>
  <c r="B37" i="64"/>
  <c r="B36" i="64"/>
  <c r="B35" i="64"/>
  <c r="B34" i="64"/>
  <c r="B33" i="64"/>
  <c r="B32" i="64"/>
  <c r="B31" i="64"/>
  <c r="B30" i="64"/>
  <c r="B29" i="64"/>
  <c r="B28" i="64"/>
  <c r="B27" i="64"/>
  <c r="B26" i="64"/>
  <c r="B25" i="64"/>
  <c r="B24" i="64"/>
  <c r="B23" i="64"/>
  <c r="B22" i="64"/>
  <c r="B21" i="64"/>
  <c r="B20" i="64"/>
  <c r="B19" i="64"/>
  <c r="B18" i="64"/>
  <c r="B17" i="64"/>
  <c r="B16" i="64"/>
  <c r="B15" i="64"/>
  <c r="B14" i="64"/>
  <c r="B13" i="64"/>
  <c r="B12" i="64"/>
  <c r="B11" i="64"/>
  <c r="B10" i="64"/>
  <c r="B9" i="64"/>
  <c r="B8" i="64"/>
  <c r="B7" i="64"/>
  <c r="B12" i="67"/>
  <c r="B104" i="67"/>
  <c r="B103" i="67"/>
  <c r="B102" i="67"/>
  <c r="B101" i="67"/>
  <c r="B100" i="67"/>
  <c r="B99" i="67"/>
  <c r="B98" i="67"/>
  <c r="B97" i="67"/>
  <c r="B96" i="67"/>
  <c r="B95" i="67"/>
  <c r="B94" i="67"/>
  <c r="B93" i="67"/>
  <c r="B92" i="67"/>
  <c r="B91" i="67"/>
  <c r="B90" i="67"/>
  <c r="B89" i="67"/>
  <c r="B88" i="67"/>
  <c r="B87" i="67"/>
  <c r="B86" i="67"/>
  <c r="B85" i="67"/>
  <c r="B84" i="67"/>
  <c r="B83" i="67"/>
  <c r="B82" i="67"/>
  <c r="B81" i="67"/>
  <c r="B80" i="67"/>
  <c r="B79" i="67"/>
  <c r="B78" i="67"/>
  <c r="B77" i="67"/>
  <c r="B76" i="67"/>
  <c r="B75" i="67"/>
  <c r="B74" i="67"/>
  <c r="B73" i="67"/>
  <c r="B72" i="67"/>
  <c r="B71" i="67"/>
  <c r="B70" i="67"/>
  <c r="B69" i="67"/>
  <c r="B68" i="67"/>
  <c r="B67" i="67"/>
  <c r="B66" i="67"/>
  <c r="B65" i="67"/>
  <c r="B64" i="67"/>
  <c r="B63" i="67"/>
  <c r="B62" i="67"/>
  <c r="B61" i="67"/>
  <c r="B60" i="67"/>
  <c r="B59" i="67"/>
  <c r="B58" i="67"/>
  <c r="B57" i="67"/>
  <c r="B56" i="67"/>
  <c r="B55" i="67"/>
  <c r="B54" i="67"/>
  <c r="B53" i="67"/>
  <c r="B52" i="67"/>
  <c r="B51" i="67"/>
  <c r="B50" i="67"/>
  <c r="B49" i="67"/>
  <c r="B48" i="67"/>
  <c r="B47" i="67"/>
  <c r="B46" i="67"/>
  <c r="B45" i="67"/>
  <c r="B44" i="67"/>
  <c r="B43" i="67"/>
  <c r="B42" i="67"/>
  <c r="B41" i="67"/>
  <c r="B40" i="67"/>
  <c r="B39" i="67"/>
  <c r="B38" i="67"/>
  <c r="B37" i="67"/>
  <c r="B36" i="67"/>
  <c r="B35" i="67"/>
  <c r="B34" i="67"/>
  <c r="B33" i="67"/>
  <c r="B32" i="67"/>
  <c r="B31" i="67"/>
  <c r="B30" i="67"/>
  <c r="B29" i="67"/>
  <c r="B28" i="67"/>
  <c r="B27" i="67"/>
  <c r="B26" i="67"/>
  <c r="B25" i="67"/>
  <c r="B24" i="67"/>
  <c r="B23" i="67"/>
  <c r="B22" i="67"/>
  <c r="B21" i="67"/>
  <c r="B20" i="67"/>
  <c r="B19" i="67"/>
  <c r="B18" i="67"/>
  <c r="B17" i="67"/>
  <c r="B16" i="67"/>
  <c r="B15" i="67"/>
  <c r="B14" i="67"/>
  <c r="B13" i="67"/>
  <c r="B11" i="67"/>
  <c r="B10" i="67"/>
  <c r="B9" i="67"/>
  <c r="B8" i="67"/>
  <c r="B7" i="67"/>
  <c r="B6" i="67"/>
  <c r="B104" i="73"/>
  <c r="B103" i="73"/>
  <c r="B102" i="73"/>
  <c r="B101" i="73"/>
  <c r="B100" i="73"/>
  <c r="B99" i="73"/>
  <c r="B98" i="73"/>
  <c r="B97" i="73"/>
  <c r="B96" i="73"/>
  <c r="B95" i="73"/>
  <c r="B94" i="73"/>
  <c r="B93" i="73"/>
  <c r="B92" i="73"/>
  <c r="B91" i="73"/>
  <c r="B90" i="73"/>
  <c r="B89" i="73"/>
  <c r="B88" i="73"/>
  <c r="B87" i="73"/>
  <c r="B86" i="73"/>
  <c r="B85" i="73"/>
  <c r="B84" i="73"/>
  <c r="B83" i="73"/>
  <c r="B82" i="73"/>
  <c r="B81" i="73"/>
  <c r="B80" i="73"/>
  <c r="B79" i="73"/>
  <c r="B78" i="73"/>
  <c r="B77" i="73"/>
  <c r="B76" i="73"/>
  <c r="B75" i="73"/>
  <c r="B74" i="73"/>
  <c r="B73" i="73"/>
  <c r="B72" i="73"/>
  <c r="B71" i="73"/>
  <c r="B70" i="73"/>
  <c r="B69" i="73"/>
  <c r="B68" i="73"/>
  <c r="B67" i="73"/>
  <c r="B66" i="73"/>
  <c r="B65" i="73"/>
  <c r="B64" i="73"/>
  <c r="B63" i="73"/>
  <c r="B62" i="73"/>
  <c r="B61" i="73"/>
  <c r="B60" i="73"/>
  <c r="B59" i="73"/>
  <c r="B58" i="73"/>
  <c r="B57" i="73"/>
  <c r="B56" i="73"/>
  <c r="B55" i="73"/>
  <c r="B54" i="73"/>
  <c r="B53" i="73"/>
  <c r="B52" i="73"/>
  <c r="B51" i="73"/>
  <c r="B50" i="73"/>
  <c r="B49" i="73"/>
  <c r="B48" i="73"/>
  <c r="B47" i="73"/>
  <c r="B46" i="73"/>
  <c r="B45" i="73"/>
  <c r="B44" i="73"/>
  <c r="B43" i="73"/>
  <c r="B42" i="73"/>
  <c r="B41" i="73"/>
  <c r="B40" i="73"/>
  <c r="B39" i="73"/>
  <c r="B38" i="73"/>
  <c r="B37" i="73"/>
  <c r="B36" i="73"/>
  <c r="B35" i="73"/>
  <c r="B34" i="73"/>
  <c r="B33" i="73"/>
  <c r="B32" i="73"/>
  <c r="B31" i="73"/>
  <c r="B30" i="73"/>
  <c r="B29" i="73"/>
  <c r="B28" i="73"/>
  <c r="B27" i="73"/>
  <c r="B26" i="73"/>
  <c r="B25" i="73"/>
  <c r="B24" i="73"/>
  <c r="B23" i="73"/>
  <c r="B22" i="73"/>
  <c r="B21" i="73"/>
  <c r="B20" i="73"/>
  <c r="B19" i="73"/>
  <c r="B18" i="73"/>
  <c r="B17" i="73"/>
  <c r="B16" i="73"/>
  <c r="B15" i="73"/>
  <c r="B14" i="73"/>
  <c r="B13" i="73"/>
  <c r="B12" i="73"/>
  <c r="B11" i="73"/>
  <c r="B10" i="73"/>
  <c r="B9" i="73"/>
  <c r="B8" i="73"/>
  <c r="B7" i="73"/>
  <c r="B6" i="73"/>
  <c r="B104" i="72"/>
  <c r="B103" i="72"/>
  <c r="B102" i="72"/>
  <c r="B101" i="72"/>
  <c r="B100" i="72"/>
  <c r="B99" i="72"/>
  <c r="B98" i="72"/>
  <c r="B97" i="72"/>
  <c r="B96" i="72"/>
  <c r="B95" i="72"/>
  <c r="B94" i="72"/>
  <c r="B93" i="72"/>
  <c r="B92" i="72"/>
  <c r="B91" i="72"/>
  <c r="B90" i="72"/>
  <c r="B89" i="72"/>
  <c r="B88" i="72"/>
  <c r="B87" i="72"/>
  <c r="B86" i="72"/>
  <c r="B85" i="72"/>
  <c r="B84" i="72"/>
  <c r="B83" i="72"/>
  <c r="B82" i="72"/>
  <c r="B81" i="72"/>
  <c r="B80" i="72"/>
  <c r="B79" i="72"/>
  <c r="B78" i="72"/>
  <c r="B77" i="72"/>
  <c r="B76" i="72"/>
  <c r="B75" i="72"/>
  <c r="B74" i="72"/>
  <c r="B73" i="72"/>
  <c r="B72" i="72"/>
  <c r="B71" i="72"/>
  <c r="B70" i="72"/>
  <c r="B69" i="72"/>
  <c r="B68" i="72"/>
  <c r="B67" i="72"/>
  <c r="B66" i="72"/>
  <c r="B65" i="72"/>
  <c r="B64" i="72"/>
  <c r="B63" i="72"/>
  <c r="B62" i="72"/>
  <c r="B61" i="72"/>
  <c r="B60" i="72"/>
  <c r="B59" i="72"/>
  <c r="B58" i="72"/>
  <c r="B57" i="72"/>
  <c r="B56" i="72"/>
  <c r="B55" i="72"/>
  <c r="B54" i="72"/>
  <c r="B53" i="72"/>
  <c r="B52" i="72"/>
  <c r="B51" i="72"/>
  <c r="B50" i="72"/>
  <c r="B49" i="72"/>
  <c r="B48" i="72"/>
  <c r="B47" i="72"/>
  <c r="B46" i="72"/>
  <c r="B45" i="72"/>
  <c r="B44" i="72"/>
  <c r="B43" i="72"/>
  <c r="B42" i="72"/>
  <c r="B41" i="72"/>
  <c r="B40" i="72"/>
  <c r="B39" i="72"/>
  <c r="B38" i="72"/>
  <c r="B37" i="72"/>
  <c r="B36" i="72"/>
  <c r="B35" i="72"/>
  <c r="B34" i="72"/>
  <c r="B33" i="72"/>
  <c r="B32" i="72"/>
  <c r="B31" i="72"/>
  <c r="B30" i="72"/>
  <c r="B29" i="72"/>
  <c r="B28" i="72"/>
  <c r="B27" i="72"/>
  <c r="B26" i="72"/>
  <c r="B25" i="72"/>
  <c r="B24" i="72"/>
  <c r="B23" i="72"/>
  <c r="B22" i="72"/>
  <c r="B21" i="72"/>
  <c r="B20" i="72"/>
  <c r="B19" i="72"/>
  <c r="B18" i="72"/>
  <c r="B17" i="72"/>
  <c r="B16" i="72"/>
  <c r="B15" i="72"/>
  <c r="B14" i="72"/>
  <c r="B13" i="72"/>
  <c r="B12" i="72"/>
  <c r="B11" i="72"/>
  <c r="B10" i="72"/>
  <c r="B9" i="72"/>
  <c r="B8" i="72"/>
  <c r="B7" i="72"/>
  <c r="B6" i="72"/>
  <c r="F9" i="72"/>
  <c r="E9" i="73" s="1"/>
  <c r="F9" i="73" s="1"/>
  <c r="F10" i="72"/>
  <c r="E10" i="73" s="1"/>
  <c r="F10" i="73" s="1"/>
  <c r="F11" i="72"/>
  <c r="E11" i="73" s="1"/>
  <c r="F11" i="73" s="1"/>
  <c r="F12" i="72"/>
  <c r="E12" i="73" s="1"/>
  <c r="F12" i="73" s="1"/>
  <c r="F13" i="72"/>
  <c r="E13" i="73" s="1"/>
  <c r="F13" i="73" s="1"/>
  <c r="F14" i="72"/>
  <c r="E14" i="73" s="1"/>
  <c r="F14" i="73" s="1"/>
  <c r="F15" i="72"/>
  <c r="E15" i="73" s="1"/>
  <c r="F15" i="73" s="1"/>
  <c r="F16" i="72"/>
  <c r="E16" i="73" s="1"/>
  <c r="F16" i="73" s="1"/>
  <c r="F17" i="72"/>
  <c r="E17" i="73" s="1"/>
  <c r="F17" i="73" s="1"/>
  <c r="F18" i="72"/>
  <c r="E18" i="73" s="1"/>
  <c r="F18" i="73" s="1"/>
  <c r="F19" i="72"/>
  <c r="E19" i="73" s="1"/>
  <c r="F19" i="73" s="1"/>
  <c r="F20" i="72"/>
  <c r="E20" i="73" s="1"/>
  <c r="F20" i="73" s="1"/>
  <c r="F21" i="72"/>
  <c r="E21" i="73" s="1"/>
  <c r="F21" i="73" s="1"/>
  <c r="F22" i="72"/>
  <c r="E22" i="73" s="1"/>
  <c r="F22" i="73" s="1"/>
  <c r="F23" i="72"/>
  <c r="E23" i="73" s="1"/>
  <c r="F23" i="73" s="1"/>
  <c r="F24" i="72"/>
  <c r="E24" i="73" s="1"/>
  <c r="F24" i="73" s="1"/>
  <c r="F25" i="72"/>
  <c r="E25" i="73" s="1"/>
  <c r="F25" i="73" s="1"/>
  <c r="F26" i="72"/>
  <c r="E26" i="73" s="1"/>
  <c r="F26" i="73" s="1"/>
  <c r="F27" i="72"/>
  <c r="E27" i="73" s="1"/>
  <c r="F27" i="73" s="1"/>
  <c r="F28" i="72"/>
  <c r="E28" i="73" s="1"/>
  <c r="F28" i="73" s="1"/>
  <c r="F29" i="72"/>
  <c r="E29" i="73" s="1"/>
  <c r="F29" i="73" s="1"/>
  <c r="F30" i="72"/>
  <c r="E30" i="73" s="1"/>
  <c r="F30" i="73" s="1"/>
  <c r="F31" i="72"/>
  <c r="E31" i="73" s="1"/>
  <c r="F31" i="73" s="1"/>
  <c r="F32" i="72"/>
  <c r="E32" i="73" s="1"/>
  <c r="F32" i="73" s="1"/>
  <c r="F33" i="72"/>
  <c r="E33" i="73" s="1"/>
  <c r="F33" i="73" s="1"/>
  <c r="F34" i="72"/>
  <c r="E34" i="73" s="1"/>
  <c r="F34" i="73" s="1"/>
  <c r="F35" i="72"/>
  <c r="E35" i="73" s="1"/>
  <c r="F35" i="73" s="1"/>
  <c r="F36" i="72"/>
  <c r="E36" i="73" s="1"/>
  <c r="F36" i="73" s="1"/>
  <c r="F37" i="72"/>
  <c r="E37" i="73" s="1"/>
  <c r="F37" i="73" s="1"/>
  <c r="F38" i="72"/>
  <c r="E38" i="73" s="1"/>
  <c r="F38" i="73" s="1"/>
  <c r="F39" i="72"/>
  <c r="E39" i="73" s="1"/>
  <c r="F39" i="73" s="1"/>
  <c r="F40" i="72"/>
  <c r="E40" i="73" s="1"/>
  <c r="F40" i="73" s="1"/>
  <c r="F41" i="72"/>
  <c r="E41" i="73" s="1"/>
  <c r="F41" i="73" s="1"/>
  <c r="F42" i="72"/>
  <c r="E42" i="73" s="1"/>
  <c r="F42" i="73" s="1"/>
  <c r="F43" i="72"/>
  <c r="E43" i="73" s="1"/>
  <c r="F43" i="73" s="1"/>
  <c r="F44" i="72"/>
  <c r="E44" i="73" s="1"/>
  <c r="F44" i="73" s="1"/>
  <c r="F45" i="72"/>
  <c r="E45" i="73" s="1"/>
  <c r="F45" i="73" s="1"/>
  <c r="F46" i="72"/>
  <c r="E46" i="73" s="1"/>
  <c r="F46" i="73" s="1"/>
  <c r="F47" i="72"/>
  <c r="E47" i="73" s="1"/>
  <c r="F47" i="73" s="1"/>
  <c r="F48" i="72"/>
  <c r="E48" i="73" s="1"/>
  <c r="F48" i="73" s="1"/>
  <c r="F49" i="72"/>
  <c r="E49" i="73" s="1"/>
  <c r="F49" i="73" s="1"/>
  <c r="F50" i="72"/>
  <c r="E50" i="73" s="1"/>
  <c r="F50" i="73" s="1"/>
  <c r="F51" i="72"/>
  <c r="E51" i="73" s="1"/>
  <c r="F51" i="73" s="1"/>
  <c r="F52" i="72"/>
  <c r="E52" i="73" s="1"/>
  <c r="F52" i="73" s="1"/>
  <c r="F53" i="72"/>
  <c r="E53" i="73" s="1"/>
  <c r="F53" i="73" s="1"/>
  <c r="F54" i="72"/>
  <c r="E54" i="73" s="1"/>
  <c r="F54" i="73" s="1"/>
  <c r="F55" i="72"/>
  <c r="E55" i="73" s="1"/>
  <c r="F55" i="73" s="1"/>
  <c r="F56" i="72"/>
  <c r="E56" i="73" s="1"/>
  <c r="F56" i="73" s="1"/>
  <c r="F57" i="72"/>
  <c r="E57" i="73" s="1"/>
  <c r="F57" i="73" s="1"/>
  <c r="F58" i="72"/>
  <c r="E58" i="73" s="1"/>
  <c r="F58" i="73" s="1"/>
  <c r="F59" i="72"/>
  <c r="E59" i="73" s="1"/>
  <c r="F59" i="73" s="1"/>
  <c r="F60" i="72"/>
  <c r="F60" i="73" s="1"/>
  <c r="F61" i="72"/>
  <c r="F61" i="73" s="1"/>
  <c r="F62" i="72"/>
  <c r="F62" i="73" s="1"/>
  <c r="F63" i="72"/>
  <c r="F63" i="73" s="1"/>
  <c r="F64" i="72"/>
  <c r="F64" i="73" s="1"/>
  <c r="F65" i="72"/>
  <c r="F65" i="73" s="1"/>
  <c r="F66" i="72"/>
  <c r="F66" i="73" s="1"/>
  <c r="F67" i="72"/>
  <c r="F67" i="73" s="1"/>
  <c r="F68" i="72"/>
  <c r="F68" i="73" s="1"/>
  <c r="F69" i="72"/>
  <c r="F69" i="73" s="1"/>
  <c r="F70" i="72"/>
  <c r="F70" i="73" s="1"/>
  <c r="F71" i="72"/>
  <c r="F71" i="73" s="1"/>
  <c r="F72" i="72"/>
  <c r="F72" i="73" s="1"/>
  <c r="F73" i="72"/>
  <c r="F73" i="73" s="1"/>
  <c r="F74" i="72"/>
  <c r="F74" i="73" s="1"/>
  <c r="F75" i="72"/>
  <c r="F75" i="73" s="1"/>
  <c r="F76" i="72"/>
  <c r="F76" i="73" s="1"/>
  <c r="F77" i="72"/>
  <c r="F77" i="73" s="1"/>
  <c r="F78" i="72"/>
  <c r="F78" i="73" s="1"/>
  <c r="F79" i="72"/>
  <c r="F79" i="73" s="1"/>
  <c r="F80" i="72"/>
  <c r="F80" i="73" s="1"/>
  <c r="F81" i="72"/>
  <c r="F81" i="73" s="1"/>
  <c r="F82" i="72"/>
  <c r="F82" i="73" s="1"/>
  <c r="F83" i="72"/>
  <c r="F84" i="72"/>
  <c r="F85" i="72"/>
  <c r="F85" i="73" s="1"/>
  <c r="F86" i="72"/>
  <c r="F86" i="73" s="1"/>
  <c r="F87" i="72"/>
  <c r="F87" i="73" s="1"/>
  <c r="F88" i="72"/>
  <c r="F88" i="73" s="1"/>
  <c r="F89" i="72"/>
  <c r="F89" i="73" s="1"/>
  <c r="F90" i="72"/>
  <c r="F90" i="73" s="1"/>
  <c r="F91" i="72"/>
  <c r="F91" i="73" s="1"/>
  <c r="F92" i="72"/>
  <c r="F92" i="73" s="1"/>
  <c r="F93" i="72"/>
  <c r="F93" i="73" s="1"/>
  <c r="F94" i="72"/>
  <c r="F94" i="73" s="1"/>
  <c r="F95" i="72"/>
  <c r="F95" i="73" s="1"/>
  <c r="F96" i="72"/>
  <c r="E96" i="73" s="1"/>
  <c r="F96" i="73" s="1"/>
  <c r="F97" i="72"/>
  <c r="E97" i="73" s="1"/>
  <c r="F97" i="73" s="1"/>
  <c r="F98" i="72"/>
  <c r="E98" i="73" s="1"/>
  <c r="F98" i="73" s="1"/>
  <c r="F99" i="72"/>
  <c r="E99" i="73" s="1"/>
  <c r="F99" i="73" s="1"/>
  <c r="F100" i="72"/>
  <c r="E100" i="73" s="1"/>
  <c r="F100" i="73" s="1"/>
  <c r="F101" i="72"/>
  <c r="E101" i="73" s="1"/>
  <c r="F101" i="73" s="1"/>
  <c r="F102" i="72"/>
  <c r="E102" i="73" s="1"/>
  <c r="F102" i="73" s="1"/>
  <c r="F103" i="72"/>
  <c r="E103" i="73" s="1"/>
  <c r="F103" i="73" s="1"/>
  <c r="F104" i="72"/>
  <c r="E104" i="73" s="1"/>
  <c r="F104" i="73" s="1"/>
  <c r="F8" i="72"/>
  <c r="E8" i="73" s="1"/>
  <c r="F8" i="73" s="1"/>
  <c r="F7" i="72"/>
  <c r="E7" i="73" s="1"/>
  <c r="F7" i="73" s="1"/>
  <c r="F6" i="72"/>
  <c r="E6" i="73" s="1"/>
  <c r="F6" i="73" s="1"/>
  <c r="E83" i="73" l="1"/>
  <c r="F83" i="73" s="1"/>
  <c r="E84" i="73"/>
  <c r="F84" i="73" s="1"/>
  <c r="L220" i="75"/>
  <c r="L250" i="75"/>
  <c r="L313" i="75"/>
  <c r="L295" i="75"/>
  <c r="L38" i="75"/>
  <c r="H57" i="75"/>
  <c r="C46" i="75" s="1"/>
  <c r="C13" i="76" s="1"/>
  <c r="D1555" i="75"/>
  <c r="C1558" i="75" s="1"/>
  <c r="D1535" i="75"/>
  <c r="C1538" i="75" s="1"/>
  <c r="D1519" i="75"/>
  <c r="C1522" i="75" s="1"/>
  <c r="D1506" i="75"/>
  <c r="C1509" i="75" s="1"/>
  <c r="D1491" i="75"/>
  <c r="C1494" i="75" s="1"/>
  <c r="D1472" i="75"/>
  <c r="C1475" i="75" s="1"/>
  <c r="D1457" i="75"/>
  <c r="C1460" i="75" s="1"/>
  <c r="D1440" i="75"/>
  <c r="C1443" i="75" s="1"/>
  <c r="D1424" i="75"/>
  <c r="C1427" i="75" s="1"/>
  <c r="D1409" i="75"/>
  <c r="C1412" i="75" s="1"/>
  <c r="D1392" i="75"/>
  <c r="C1395" i="75" s="1"/>
  <c r="D1377" i="75"/>
  <c r="C1380" i="75" s="1"/>
  <c r="D1361" i="75"/>
  <c r="D1346" i="75"/>
  <c r="D1330" i="75"/>
  <c r="D1315" i="75"/>
  <c r="D1302" i="75"/>
  <c r="D1286" i="75"/>
  <c r="D1271" i="75"/>
  <c r="D1254" i="75"/>
  <c r="D1239" i="75"/>
  <c r="D1226" i="75"/>
  <c r="D1210" i="75"/>
  <c r="D1191" i="75"/>
  <c r="D1173" i="75"/>
  <c r="D1158" i="75"/>
  <c r="D1137" i="75"/>
  <c r="D1116" i="75"/>
  <c r="D1094" i="75"/>
  <c r="D1074" i="75"/>
  <c r="D1051" i="75"/>
  <c r="D1035" i="75"/>
  <c r="D1011" i="75"/>
  <c r="D999" i="75"/>
  <c r="D982" i="75"/>
  <c r="D967" i="75"/>
  <c r="D949" i="75"/>
  <c r="D933" i="75"/>
  <c r="D920" i="75"/>
  <c r="D905" i="75"/>
  <c r="D892" i="75"/>
  <c r="D877" i="75"/>
  <c r="D862" i="75"/>
  <c r="D847" i="75"/>
  <c r="D832" i="75"/>
  <c r="D818" i="75"/>
  <c r="D806" i="75"/>
  <c r="D791" i="75"/>
  <c r="D771" i="75"/>
  <c r="D754" i="75"/>
  <c r="D741" i="75"/>
  <c r="D728" i="75"/>
  <c r="D715" i="75"/>
  <c r="D701" i="75"/>
  <c r="D685" i="75"/>
  <c r="D671" i="75"/>
  <c r="D656" i="75"/>
  <c r="D641" i="75"/>
  <c r="D628" i="75"/>
  <c r="D608" i="75"/>
  <c r="K614" i="75" s="1"/>
  <c r="D593" i="75"/>
  <c r="D578" i="75"/>
  <c r="D562" i="75"/>
  <c r="D546" i="75"/>
  <c r="D532" i="75"/>
  <c r="D514" i="75"/>
  <c r="D501" i="75"/>
  <c r="K507" i="75" s="1"/>
  <c r="D485" i="75"/>
  <c r="D469" i="75"/>
  <c r="D454" i="75"/>
  <c r="K460" i="75" s="1"/>
  <c r="D440" i="75"/>
  <c r="K446" i="75" s="1"/>
  <c r="D423" i="75"/>
  <c r="K429" i="75" s="1"/>
  <c r="D408" i="75"/>
  <c r="K414" i="75" s="1"/>
  <c r="D393" i="75"/>
  <c r="K399" i="75" s="1"/>
  <c r="D379" i="75"/>
  <c r="K385" i="75" s="1"/>
  <c r="D365" i="75"/>
  <c r="K371" i="75" s="1"/>
  <c r="D351" i="75"/>
  <c r="K357" i="75" s="1"/>
  <c r="D336" i="75"/>
  <c r="K342" i="75" s="1"/>
  <c r="D322" i="75"/>
  <c r="K328" i="75" s="1"/>
  <c r="K1446" i="75"/>
  <c r="K1321" i="75"/>
  <c r="K1197" i="75"/>
  <c r="K1041" i="75"/>
  <c r="K911" i="75"/>
  <c r="K797" i="75"/>
  <c r="K677" i="75"/>
  <c r="K538" i="75"/>
  <c r="K1100" i="75"/>
  <c r="K584" i="75"/>
  <c r="K1232" i="75"/>
  <c r="K824" i="75"/>
  <c r="K1430" i="75"/>
  <c r="K1308" i="75"/>
  <c r="K1179" i="75"/>
  <c r="K1017" i="75"/>
  <c r="K898" i="75"/>
  <c r="K777" i="75"/>
  <c r="K662" i="75"/>
  <c r="K520" i="75"/>
  <c r="K1561" i="75"/>
  <c r="K1415" i="75"/>
  <c r="K1512" i="75"/>
  <c r="K721" i="75"/>
  <c r="K1352" i="75"/>
  <c r="K939" i="75"/>
  <c r="K568" i="75"/>
  <c r="K1541" i="75"/>
  <c r="K1398" i="75"/>
  <c r="K1277" i="75"/>
  <c r="K1143" i="75"/>
  <c r="K988" i="75"/>
  <c r="K868" i="75"/>
  <c r="K747" i="75"/>
  <c r="K634" i="75"/>
  <c r="K475" i="75"/>
  <c r="K1497" i="75"/>
  <c r="K1367" i="75"/>
  <c r="K955" i="75"/>
  <c r="K1478" i="75"/>
  <c r="K1525" i="75"/>
  <c r="K1383" i="75"/>
  <c r="K1260" i="75"/>
  <c r="K1122" i="75"/>
  <c r="K973" i="75"/>
  <c r="K853" i="75"/>
  <c r="K734" i="75"/>
  <c r="K599" i="75"/>
  <c r="K1463" i="75"/>
  <c r="K1336" i="75"/>
  <c r="K1216" i="75"/>
  <c r="K1057" i="75"/>
  <c r="K926" i="75"/>
  <c r="K812" i="75"/>
  <c r="K691" i="75"/>
  <c r="K552" i="75"/>
  <c r="K1292" i="75"/>
  <c r="K1164" i="75"/>
  <c r="K1005" i="75"/>
  <c r="K883" i="75"/>
  <c r="K760" i="75"/>
  <c r="K647" i="75"/>
  <c r="K491" i="75"/>
  <c r="K1245" i="75"/>
  <c r="K838" i="75"/>
  <c r="K1080" i="75"/>
  <c r="K707" i="75"/>
  <c r="F318" i="75"/>
  <c r="Q310" i="75"/>
  <c r="R318" i="75" s="1"/>
  <c r="F300" i="75"/>
  <c r="F281" i="75"/>
  <c r="Q278" i="75"/>
  <c r="R281" i="75" s="1"/>
  <c r="F268" i="75"/>
  <c r="Q262" i="75"/>
  <c r="R268" i="75" s="1"/>
  <c r="F252" i="75"/>
  <c r="Q246" i="75"/>
  <c r="R252" i="75" s="1"/>
  <c r="F236" i="75"/>
  <c r="Q216" i="75"/>
  <c r="R222" i="75" s="1"/>
  <c r="Q203" i="75"/>
  <c r="R206" i="75" s="1"/>
  <c r="F206" i="75"/>
  <c r="F193" i="75"/>
  <c r="H191" i="75"/>
  <c r="Q187" i="75"/>
  <c r="R193" i="75" s="1"/>
  <c r="F71" i="75"/>
  <c r="Q232" i="75"/>
  <c r="R236" i="75" s="1"/>
  <c r="Q291" i="75"/>
  <c r="R300" i="75" s="1"/>
  <c r="F177" i="75"/>
  <c r="Q170" i="75"/>
  <c r="R177" i="75" s="1"/>
  <c r="Q156" i="75"/>
  <c r="R160" i="75" s="1"/>
  <c r="F146" i="75"/>
  <c r="Q140" i="75"/>
  <c r="R146" i="75" s="1"/>
  <c r="F130" i="75"/>
  <c r="Q126" i="75"/>
  <c r="R130" i="75" s="1"/>
  <c r="F116" i="75"/>
  <c r="Q112" i="75"/>
  <c r="R116" i="75" s="1"/>
  <c r="H99" i="75"/>
  <c r="L99" i="75" s="1"/>
  <c r="F102" i="75"/>
  <c r="Q95" i="75"/>
  <c r="R102" i="75" s="1"/>
  <c r="C10" i="75"/>
  <c r="C11" i="76" s="1"/>
  <c r="F85" i="75"/>
  <c r="Q81" i="75"/>
  <c r="R85" i="75" s="1"/>
  <c r="Q33" i="75"/>
  <c r="R41" i="75" s="1"/>
  <c r="Q67" i="75"/>
  <c r="R71" i="75" s="1"/>
  <c r="Q51" i="75"/>
  <c r="R57" i="75" s="1"/>
  <c r="Q15" i="75"/>
  <c r="R23" i="75" s="1"/>
  <c r="F41" i="75"/>
  <c r="H292" i="75"/>
  <c r="L292" i="75" s="1"/>
  <c r="H279" i="75"/>
  <c r="H204" i="75"/>
  <c r="L204" i="75" s="1"/>
  <c r="H263" i="75"/>
  <c r="L263" i="75" s="1"/>
  <c r="H311" i="75"/>
  <c r="H127" i="75"/>
  <c r="H171" i="75"/>
  <c r="L171" i="75" s="1"/>
  <c r="H233" i="75"/>
  <c r="K15" i="75"/>
  <c r="D304" i="75"/>
  <c r="D285" i="75"/>
  <c r="D272" i="75"/>
  <c r="H96" i="75"/>
  <c r="L96" i="75" s="1"/>
  <c r="K278" i="75"/>
  <c r="K310" i="75"/>
  <c r="F160" i="75"/>
  <c r="H157" i="75"/>
  <c r="L157" i="75" s="1"/>
  <c r="F222" i="75"/>
  <c r="H217" i="75"/>
  <c r="F57" i="75"/>
  <c r="K291" i="75"/>
  <c r="H188" i="75"/>
  <c r="H247" i="75"/>
  <c r="D150" i="75"/>
  <c r="D164" i="75"/>
  <c r="D181" i="75"/>
  <c r="D197" i="75"/>
  <c r="D210" i="75"/>
  <c r="D226" i="75"/>
  <c r="D240" i="75"/>
  <c r="D256" i="75"/>
  <c r="H141" i="75"/>
  <c r="H146" i="75" s="1"/>
  <c r="C135" i="75" s="1"/>
  <c r="C19" i="76" s="1"/>
  <c r="H82" i="75"/>
  <c r="K156" i="75"/>
  <c r="K170" i="75"/>
  <c r="K187" i="75"/>
  <c r="K203" i="75"/>
  <c r="K216" i="75"/>
  <c r="K232" i="75"/>
  <c r="K246" i="75"/>
  <c r="K262" i="75"/>
  <c r="H68" i="75"/>
  <c r="H71" i="75" s="1"/>
  <c r="C62" i="75" s="1"/>
  <c r="C14" i="76" s="1"/>
  <c r="H113" i="75"/>
  <c r="H116" i="75" s="1"/>
  <c r="C107" i="75" s="1"/>
  <c r="C17" i="76" s="1"/>
  <c r="D89" i="75"/>
  <c r="D106" i="75"/>
  <c r="D120" i="75"/>
  <c r="D134" i="75"/>
  <c r="K95" i="75"/>
  <c r="K112" i="75"/>
  <c r="K126" i="75"/>
  <c r="K140" i="75"/>
  <c r="D61" i="75"/>
  <c r="D75" i="75"/>
  <c r="K67" i="75"/>
  <c r="K81" i="75"/>
  <c r="A37" i="75"/>
  <c r="A44" i="75"/>
  <c r="A60" i="75" s="1"/>
  <c r="E26" i="75"/>
  <c r="D45" i="75"/>
  <c r="L52" i="75"/>
  <c r="K51" i="75"/>
  <c r="A33" i="75"/>
  <c r="H34" i="75"/>
  <c r="L34" i="75" s="1"/>
  <c r="D27" i="75"/>
  <c r="K33" i="75"/>
  <c r="D9" i="75"/>
  <c r="F23" i="75"/>
  <c r="H252" i="75" l="1"/>
  <c r="C241" i="75" s="1"/>
  <c r="C26" i="76" s="1"/>
  <c r="L247" i="75"/>
  <c r="H236" i="75"/>
  <c r="C227" i="75" s="1"/>
  <c r="C25" i="76" s="1"/>
  <c r="L233" i="75"/>
  <c r="H222" i="75"/>
  <c r="C211" i="75" s="1"/>
  <c r="C24" i="76" s="1"/>
  <c r="L217" i="75"/>
  <c r="L188" i="75"/>
  <c r="H85" i="75"/>
  <c r="C76" i="75" s="1"/>
  <c r="C15" i="76" s="1"/>
  <c r="L82" i="75"/>
  <c r="H1371" i="75"/>
  <c r="L1371" i="75" s="1"/>
  <c r="H1339" i="75"/>
  <c r="L1339" i="75" s="1"/>
  <c r="H1325" i="75"/>
  <c r="L1325" i="75" s="1"/>
  <c r="H1280" i="75"/>
  <c r="L1280" i="75" s="1"/>
  <c r="H1341" i="75"/>
  <c r="L1341" i="75" s="1"/>
  <c r="H1295" i="75"/>
  <c r="L1295" i="75" s="1"/>
  <c r="H1370" i="75"/>
  <c r="L1370" i="75" s="1"/>
  <c r="H1324" i="75"/>
  <c r="L1324" i="75" s="1"/>
  <c r="H1294" i="75"/>
  <c r="L1294" i="75" s="1"/>
  <c r="H1372" i="75"/>
  <c r="L1372" i="75" s="1"/>
  <c r="H1355" i="75"/>
  <c r="H1340" i="75"/>
  <c r="L1340" i="75" s="1"/>
  <c r="H1281" i="75"/>
  <c r="L1281" i="75" s="1"/>
  <c r="H1323" i="75"/>
  <c r="L1323" i="75" s="1"/>
  <c r="H1310" i="75"/>
  <c r="L1310" i="75" s="1"/>
  <c r="H1296" i="75"/>
  <c r="L1296" i="75" s="1"/>
  <c r="H1204" i="75"/>
  <c r="L1204" i="75" s="1"/>
  <c r="H1182" i="75"/>
  <c r="L1182" i="75" s="1"/>
  <c r="H1219" i="75"/>
  <c r="L1219" i="75" s="1"/>
  <c r="H1185" i="75"/>
  <c r="L1185" i="75" s="1"/>
  <c r="H1200" i="75"/>
  <c r="L1200" i="75" s="1"/>
  <c r="H1263" i="75"/>
  <c r="L1263" i="75" s="1"/>
  <c r="H1249" i="75"/>
  <c r="L1249" i="75" s="1"/>
  <c r="H1234" i="75"/>
  <c r="L1234" i="75" s="1"/>
  <c r="H1266" i="75"/>
  <c r="L1266" i="75" s="1"/>
  <c r="H1221" i="75"/>
  <c r="L1221" i="75" s="1"/>
  <c r="H1218" i="75"/>
  <c r="L1218" i="75" s="1"/>
  <c r="H1202" i="75"/>
  <c r="L1202" i="75" s="1"/>
  <c r="H1184" i="75"/>
  <c r="L1184" i="75" s="1"/>
  <c r="H1168" i="75"/>
  <c r="L1168" i="75" s="1"/>
  <c r="H1262" i="75"/>
  <c r="L1262" i="75" s="1"/>
  <c r="H1248" i="75"/>
  <c r="L1248" i="75" s="1"/>
  <c r="H1205" i="75"/>
  <c r="L1205" i="75" s="1"/>
  <c r="H1199" i="75"/>
  <c r="L1199" i="75" s="1"/>
  <c r="H1264" i="75"/>
  <c r="L1264" i="75" s="1"/>
  <c r="H1220" i="75"/>
  <c r="L1220" i="75" s="1"/>
  <c r="H1186" i="75"/>
  <c r="L1186" i="75" s="1"/>
  <c r="H1201" i="75"/>
  <c r="L1201" i="75" s="1"/>
  <c r="H1106" i="75"/>
  <c r="L1106" i="75" s="1"/>
  <c r="F1029" i="75"/>
  <c r="H1103" i="75"/>
  <c r="L1103" i="75" s="1"/>
  <c r="H1124" i="75"/>
  <c r="L1124" i="75" s="1"/>
  <c r="H1105" i="75"/>
  <c r="L1105" i="75" s="1"/>
  <c r="H1083" i="75"/>
  <c r="L1083" i="75" s="1"/>
  <c r="F1027" i="75"/>
  <c r="H1023" i="75"/>
  <c r="L1023" i="75" s="1"/>
  <c r="H1062" i="75"/>
  <c r="L1062" i="75" s="1"/>
  <c r="H1043" i="75"/>
  <c r="L1043" i="75" s="1"/>
  <c r="H1046" i="75"/>
  <c r="L1046" i="75" s="1"/>
  <c r="F1026" i="75"/>
  <c r="H1019" i="75"/>
  <c r="L1019" i="75" s="1"/>
  <c r="H1145" i="75"/>
  <c r="L1145" i="75" s="1"/>
  <c r="H1104" i="75"/>
  <c r="L1104" i="75" s="1"/>
  <c r="F1030" i="75"/>
  <c r="H1044" i="75"/>
  <c r="L1044" i="75" s="1"/>
  <c r="H1059" i="75"/>
  <c r="L1059" i="75" s="1"/>
  <c r="H1021" i="75"/>
  <c r="L1021" i="75" s="1"/>
  <c r="H1125" i="75"/>
  <c r="L1125" i="75" s="1"/>
  <c r="F1024" i="75"/>
  <c r="H1020" i="75"/>
  <c r="L1020" i="75" s="1"/>
  <c r="H993" i="75"/>
  <c r="L993" i="75" s="1"/>
  <c r="H977" i="75"/>
  <c r="L977" i="75" s="1"/>
  <c r="H962" i="75"/>
  <c r="L962" i="75" s="1"/>
  <c r="H976" i="75"/>
  <c r="L976" i="75" s="1"/>
  <c r="H961" i="75"/>
  <c r="L961" i="75" s="1"/>
  <c r="H928" i="75"/>
  <c r="L928" i="75" s="1"/>
  <c r="H914" i="75"/>
  <c r="L914" i="75" s="1"/>
  <c r="H991" i="75"/>
  <c r="L991" i="75" s="1"/>
  <c r="H994" i="75"/>
  <c r="L994" i="75" s="1"/>
  <c r="H957" i="75"/>
  <c r="L957" i="75" s="1"/>
  <c r="H885" i="75"/>
  <c r="L885" i="75" s="1"/>
  <c r="H960" i="75"/>
  <c r="L960" i="75" s="1"/>
  <c r="H944" i="75"/>
  <c r="L944" i="75" s="1"/>
  <c r="H913" i="75"/>
  <c r="L913" i="75" s="1"/>
  <c r="H872" i="75"/>
  <c r="L872" i="75" s="1"/>
  <c r="H784" i="75"/>
  <c r="L784" i="75" s="1"/>
  <c r="H990" i="75"/>
  <c r="L990" i="75" s="1"/>
  <c r="H941" i="75"/>
  <c r="L941" i="75" s="1"/>
  <c r="H842" i="75"/>
  <c r="L842" i="75" s="1"/>
  <c r="H781" i="75"/>
  <c r="L781" i="75" s="1"/>
  <c r="H959" i="75"/>
  <c r="L959" i="75" s="1"/>
  <c r="H943" i="75"/>
  <c r="L943" i="75" s="1"/>
  <c r="H855" i="75"/>
  <c r="L855" i="75" s="1"/>
  <c r="H826" i="75"/>
  <c r="L826" i="75" s="1"/>
  <c r="H766" i="75"/>
  <c r="L766" i="75" s="1"/>
  <c r="H799" i="75"/>
  <c r="L799" i="75" s="1"/>
  <c r="H780" i="75"/>
  <c r="L780" i="75" s="1"/>
  <c r="H763" i="75"/>
  <c r="L763" i="75" s="1"/>
  <c r="H942" i="75"/>
  <c r="L942" i="75" s="1"/>
  <c r="H786" i="75"/>
  <c r="L786" i="75" s="1"/>
  <c r="H871" i="75"/>
  <c r="L871" i="75" s="1"/>
  <c r="H840" i="75"/>
  <c r="L840" i="75" s="1"/>
  <c r="H765" i="75"/>
  <c r="L765" i="75" s="1"/>
  <c r="H856" i="75"/>
  <c r="L856" i="75" s="1"/>
  <c r="H782" i="75"/>
  <c r="L782" i="75" s="1"/>
  <c r="H779" i="75"/>
  <c r="L779" i="75" s="1"/>
  <c r="H762" i="75"/>
  <c r="L762" i="75" s="1"/>
  <c r="H870" i="75"/>
  <c r="L870" i="75" s="1"/>
  <c r="H827" i="75"/>
  <c r="L827" i="75" s="1"/>
  <c r="H800" i="75"/>
  <c r="L800" i="75" s="1"/>
  <c r="H764" i="75"/>
  <c r="L764" i="75" s="1"/>
  <c r="H886" i="75"/>
  <c r="L886" i="75" s="1"/>
  <c r="L887" i="75"/>
  <c r="H749" i="75"/>
  <c r="L749" i="75" s="1"/>
  <c r="H695" i="75"/>
  <c r="L695" i="75" s="1"/>
  <c r="H710" i="75"/>
  <c r="L710" i="75" s="1"/>
  <c r="H680" i="75"/>
  <c r="L680" i="75" s="1"/>
  <c r="H736" i="75"/>
  <c r="L736" i="75" s="1"/>
  <c r="H694" i="75"/>
  <c r="L694" i="75" s="1"/>
  <c r="H649" i="75"/>
  <c r="L649" i="75" s="1"/>
  <c r="H709" i="75"/>
  <c r="L709" i="75" s="1"/>
  <c r="H664" i="75"/>
  <c r="L664" i="75" s="1"/>
  <c r="H651" i="75"/>
  <c r="L651" i="75" s="1"/>
  <c r="H723" i="75"/>
  <c r="L723" i="75" s="1"/>
  <c r="H693" i="75"/>
  <c r="L693" i="75" s="1"/>
  <c r="H636" i="75"/>
  <c r="L636" i="75" s="1"/>
  <c r="H665" i="75"/>
  <c r="L665" i="75" s="1"/>
  <c r="H650" i="75"/>
  <c r="L650" i="75" s="1"/>
  <c r="H572" i="75"/>
  <c r="L572" i="75" s="1"/>
  <c r="H554" i="75"/>
  <c r="H558" i="75" s="1"/>
  <c r="H480" i="75"/>
  <c r="L480" i="75" s="1"/>
  <c r="H464" i="75"/>
  <c r="H603" i="75"/>
  <c r="H587" i="75"/>
  <c r="H527" i="75"/>
  <c r="H495" i="75"/>
  <c r="L495" i="75" s="1"/>
  <c r="H556" i="75"/>
  <c r="H620" i="75"/>
  <c r="L620" i="75" s="1"/>
  <c r="H617" i="75"/>
  <c r="L617" i="75" s="1"/>
  <c r="H571" i="75"/>
  <c r="L571" i="75" s="1"/>
  <c r="H541" i="75"/>
  <c r="H463" i="75"/>
  <c r="H602" i="75"/>
  <c r="H586" i="75"/>
  <c r="H526" i="75"/>
  <c r="H478" i="75"/>
  <c r="L478" i="75" s="1"/>
  <c r="H432" i="75"/>
  <c r="H555" i="75"/>
  <c r="H493" i="75"/>
  <c r="L493" i="75" s="1"/>
  <c r="H330" i="75"/>
  <c r="H619" i="75"/>
  <c r="L619" i="75" s="1"/>
  <c r="H616" i="75"/>
  <c r="L616" i="75" s="1"/>
  <c r="H570" i="75"/>
  <c r="L570" i="75" s="1"/>
  <c r="H540" i="75"/>
  <c r="H496" i="75"/>
  <c r="L496" i="75" s="1"/>
  <c r="H434" i="75"/>
  <c r="H359" i="75"/>
  <c r="H344" i="75"/>
  <c r="H433" i="75"/>
  <c r="H346" i="75"/>
  <c r="H418" i="75"/>
  <c r="H449" i="75"/>
  <c r="H431" i="75"/>
  <c r="H387" i="75"/>
  <c r="H403" i="75"/>
  <c r="L403" i="75" s="1"/>
  <c r="H448" i="75"/>
  <c r="H331" i="75"/>
  <c r="H388" i="75"/>
  <c r="H345" i="75"/>
  <c r="H193" i="75"/>
  <c r="C182" i="75" s="1"/>
  <c r="C22" i="76" s="1"/>
  <c r="H160" i="75"/>
  <c r="H177" i="75"/>
  <c r="C48" i="75"/>
  <c r="H268" i="75"/>
  <c r="L311" i="75"/>
  <c r="H300" i="75"/>
  <c r="H281" i="75"/>
  <c r="L279" i="75"/>
  <c r="H206" i="75"/>
  <c r="H130" i="75"/>
  <c r="L127" i="75"/>
  <c r="H102" i="75"/>
  <c r="L113" i="75"/>
  <c r="C137" i="75"/>
  <c r="C109" i="75"/>
  <c r="L68" i="75"/>
  <c r="C64" i="75"/>
  <c r="L141" i="75"/>
  <c r="A69" i="75"/>
  <c r="A67" i="75"/>
  <c r="E60" i="75"/>
  <c r="A74" i="75"/>
  <c r="A88" i="75" s="1"/>
  <c r="A51" i="75"/>
  <c r="E44" i="75"/>
  <c r="H41" i="75"/>
  <c r="C12" i="75"/>
  <c r="C243" i="75" l="1"/>
  <c r="C213" i="75"/>
  <c r="C229" i="75"/>
  <c r="L526" i="75"/>
  <c r="L463" i="75"/>
  <c r="L602" i="75"/>
  <c r="C78" i="75"/>
  <c r="F1342" i="75"/>
  <c r="H1338" i="75"/>
  <c r="H1309" i="75"/>
  <c r="F1311" i="75"/>
  <c r="H1279" i="75"/>
  <c r="F1282" i="75"/>
  <c r="H1322" i="75"/>
  <c r="F1326" i="75"/>
  <c r="F1298" i="75"/>
  <c r="H1293" i="75"/>
  <c r="F1373" i="75"/>
  <c r="H1368" i="75"/>
  <c r="H1353" i="75"/>
  <c r="L1353" i="75" s="1"/>
  <c r="F1357" i="75"/>
  <c r="F1235" i="75"/>
  <c r="H1233" i="75"/>
  <c r="F1222" i="75"/>
  <c r="H1217" i="75"/>
  <c r="H1246" i="75"/>
  <c r="F1250" i="75"/>
  <c r="H1198" i="75"/>
  <c r="F1206" i="75"/>
  <c r="H1180" i="75"/>
  <c r="F1187" i="75"/>
  <c r="H1165" i="75"/>
  <c r="F1169" i="75"/>
  <c r="F1267" i="75"/>
  <c r="H1261" i="75"/>
  <c r="H1058" i="75"/>
  <c r="F1070" i="75"/>
  <c r="H1081" i="75"/>
  <c r="F1090" i="75"/>
  <c r="F1112" i="75"/>
  <c r="H1101" i="75"/>
  <c r="H1123" i="75"/>
  <c r="F1133" i="75"/>
  <c r="F1154" i="75"/>
  <c r="H1144" i="75"/>
  <c r="H1018" i="75"/>
  <c r="F1031" i="75"/>
  <c r="F1047" i="75"/>
  <c r="H1042" i="75"/>
  <c r="F1007" i="75"/>
  <c r="H1006" i="75"/>
  <c r="F802" i="75"/>
  <c r="H798" i="75"/>
  <c r="F873" i="75"/>
  <c r="F888" i="75"/>
  <c r="H884" i="75"/>
  <c r="F901" i="75"/>
  <c r="F787" i="75"/>
  <c r="H778" i="75"/>
  <c r="F963" i="75"/>
  <c r="H956" i="75"/>
  <c r="H854" i="75"/>
  <c r="F858" i="75"/>
  <c r="F929" i="75"/>
  <c r="H927" i="75"/>
  <c r="F978" i="75"/>
  <c r="H974" i="75"/>
  <c r="F828" i="75"/>
  <c r="H825" i="75"/>
  <c r="F767" i="75"/>
  <c r="H761" i="75"/>
  <c r="F916" i="75"/>
  <c r="H912" i="75"/>
  <c r="F945" i="75"/>
  <c r="F995" i="75"/>
  <c r="H989" i="75"/>
  <c r="H813" i="75"/>
  <c r="F814" i="75"/>
  <c r="H839" i="75"/>
  <c r="F843" i="75"/>
  <c r="F711" i="75"/>
  <c r="H708" i="75"/>
  <c r="H748" i="75"/>
  <c r="F751" i="75"/>
  <c r="H663" i="75"/>
  <c r="F667" i="75"/>
  <c r="H678" i="75"/>
  <c r="F681" i="75"/>
  <c r="F637" i="75"/>
  <c r="H635" i="75"/>
  <c r="H692" i="75"/>
  <c r="F697" i="75"/>
  <c r="H648" i="75"/>
  <c r="F652" i="75"/>
  <c r="H722" i="75"/>
  <c r="F724" i="75"/>
  <c r="F737" i="75"/>
  <c r="H735" i="75"/>
  <c r="F389" i="75"/>
  <c r="H386" i="75"/>
  <c r="L386" i="75" s="1"/>
  <c r="H372" i="75"/>
  <c r="F375" i="75"/>
  <c r="H615" i="75"/>
  <c r="F624" i="75"/>
  <c r="F604" i="75"/>
  <c r="H600" i="75"/>
  <c r="H417" i="75"/>
  <c r="L417" i="75" s="1"/>
  <c r="F419" i="75"/>
  <c r="F347" i="75"/>
  <c r="H343" i="75"/>
  <c r="L343" i="75" s="1"/>
  <c r="F361" i="75"/>
  <c r="H358" i="75"/>
  <c r="L358" i="75" s="1"/>
  <c r="F510" i="75"/>
  <c r="H508" i="75"/>
  <c r="F450" i="75"/>
  <c r="H447" i="75"/>
  <c r="L447" i="75" s="1"/>
  <c r="H522" i="75"/>
  <c r="F481" i="75"/>
  <c r="H476" i="75"/>
  <c r="F332" i="75"/>
  <c r="H329" i="75"/>
  <c r="L329" i="75" s="1"/>
  <c r="F542" i="75"/>
  <c r="H539" i="75"/>
  <c r="L539" i="75" s="1"/>
  <c r="F589" i="75"/>
  <c r="H585" i="75"/>
  <c r="L585" i="75" s="1"/>
  <c r="H553" i="75"/>
  <c r="L553" i="75" s="1"/>
  <c r="F558" i="75"/>
  <c r="H569" i="75"/>
  <c r="F574" i="75"/>
  <c r="F497" i="75"/>
  <c r="H492" i="75"/>
  <c r="H430" i="75"/>
  <c r="L430" i="75" s="1"/>
  <c r="F436" i="75"/>
  <c r="H400" i="75"/>
  <c r="H404" i="75" s="1"/>
  <c r="F404" i="75"/>
  <c r="F465" i="75"/>
  <c r="H461" i="75"/>
  <c r="C184" i="75"/>
  <c r="C288" i="75"/>
  <c r="C286" i="75"/>
  <c r="C275" i="75"/>
  <c r="C273" i="75"/>
  <c r="C151" i="75"/>
  <c r="C20" i="76" s="1"/>
  <c r="C153" i="75"/>
  <c r="C167" i="75"/>
  <c r="C165" i="75"/>
  <c r="C90" i="75"/>
  <c r="C16" i="76" s="1"/>
  <c r="C92" i="75"/>
  <c r="C259" i="75"/>
  <c r="C257" i="75"/>
  <c r="C27" i="76" s="1"/>
  <c r="C307" i="75"/>
  <c r="C305" i="75"/>
  <c r="C123" i="75"/>
  <c r="C121" i="75"/>
  <c r="C18" i="76" s="1"/>
  <c r="C200" i="75"/>
  <c r="C198" i="75"/>
  <c r="C23" i="76" s="1"/>
  <c r="A98" i="75"/>
  <c r="A95" i="75"/>
  <c r="E88" i="75"/>
  <c r="A105" i="75"/>
  <c r="A81" i="75"/>
  <c r="E74" i="75"/>
  <c r="C30" i="75"/>
  <c r="C28" i="75"/>
  <c r="C12" i="76" s="1"/>
  <c r="L521" i="75" l="1"/>
  <c r="L400" i="75"/>
  <c r="L1279" i="75"/>
  <c r="H1282" i="75"/>
  <c r="H1373" i="75"/>
  <c r="L1368" i="75"/>
  <c r="L1309" i="75"/>
  <c r="H1311" i="75"/>
  <c r="L1322" i="75"/>
  <c r="H1326" i="75"/>
  <c r="H1298" i="75"/>
  <c r="L1293" i="75"/>
  <c r="L1338" i="75"/>
  <c r="H1206" i="75"/>
  <c r="L1198" i="75"/>
  <c r="H1267" i="75"/>
  <c r="L1261" i="75"/>
  <c r="L1246" i="75"/>
  <c r="H1250" i="75"/>
  <c r="H1222" i="75"/>
  <c r="L1217" i="75"/>
  <c r="L1165" i="75"/>
  <c r="H1169" i="75"/>
  <c r="L1233" i="75"/>
  <c r="H1235" i="75"/>
  <c r="L1180" i="75"/>
  <c r="H1187" i="75"/>
  <c r="L1123" i="75"/>
  <c r="L1042" i="75"/>
  <c r="H1047" i="75"/>
  <c r="H1112" i="75"/>
  <c r="L1101" i="75"/>
  <c r="H1031" i="75"/>
  <c r="L1018" i="75"/>
  <c r="H1090" i="75"/>
  <c r="L1081" i="75"/>
  <c r="H1154" i="75"/>
  <c r="L1144" i="75"/>
  <c r="L1058" i="75"/>
  <c r="H1070" i="75"/>
  <c r="H767" i="75"/>
  <c r="L761" i="75"/>
  <c r="H888" i="75"/>
  <c r="L884" i="75"/>
  <c r="H814" i="75"/>
  <c r="L813" i="75"/>
  <c r="L854" i="75"/>
  <c r="H858" i="75"/>
  <c r="L989" i="75"/>
  <c r="H995" i="75"/>
  <c r="H828" i="75"/>
  <c r="L825" i="75"/>
  <c r="H963" i="75"/>
  <c r="L956" i="75"/>
  <c r="H873" i="75"/>
  <c r="H945" i="75"/>
  <c r="L974" i="75"/>
  <c r="H978" i="75"/>
  <c r="H787" i="75"/>
  <c r="L778" i="75"/>
  <c r="H802" i="75"/>
  <c r="L798" i="75"/>
  <c r="L912" i="75"/>
  <c r="H916" i="75"/>
  <c r="L927" i="75"/>
  <c r="H929" i="75"/>
  <c r="H901" i="75"/>
  <c r="H1007" i="75"/>
  <c r="L1006" i="75"/>
  <c r="L839" i="75"/>
  <c r="H843" i="75"/>
  <c r="H724" i="75"/>
  <c r="L722" i="75"/>
  <c r="L678" i="75"/>
  <c r="H681" i="75"/>
  <c r="H652" i="75"/>
  <c r="L648" i="75"/>
  <c r="H667" i="75"/>
  <c r="L663" i="75"/>
  <c r="L692" i="75"/>
  <c r="L748" i="75"/>
  <c r="H751" i="75"/>
  <c r="L735" i="75"/>
  <c r="H737" i="75"/>
  <c r="H637" i="75"/>
  <c r="L635" i="75"/>
  <c r="H711" i="75"/>
  <c r="L708" i="75"/>
  <c r="H465" i="75"/>
  <c r="L461" i="75"/>
  <c r="H332" i="75"/>
  <c r="H510" i="75"/>
  <c r="L508" i="75"/>
  <c r="H604" i="75"/>
  <c r="L600" i="75"/>
  <c r="H574" i="75"/>
  <c r="L569" i="75"/>
  <c r="H481" i="75"/>
  <c r="L476" i="75"/>
  <c r="H361" i="75"/>
  <c r="H624" i="75"/>
  <c r="L615" i="75"/>
  <c r="H589" i="75"/>
  <c r="H347" i="75"/>
  <c r="H436" i="75"/>
  <c r="L372" i="75"/>
  <c r="H375" i="75"/>
  <c r="H497" i="75"/>
  <c r="L492" i="75"/>
  <c r="H450" i="75"/>
  <c r="H389" i="75"/>
  <c r="A112" i="75"/>
  <c r="E105" i="75"/>
  <c r="A119" i="75"/>
  <c r="C1333" i="75" l="1"/>
  <c r="C1331" i="75"/>
  <c r="C82" i="76" s="1"/>
  <c r="C1364" i="75"/>
  <c r="C1362" i="75"/>
  <c r="C84" i="76" s="1"/>
  <c r="C1274" i="75"/>
  <c r="C1272" i="75"/>
  <c r="C78" i="76" s="1"/>
  <c r="C1289" i="75"/>
  <c r="C1287" i="75"/>
  <c r="C79" i="76" s="1"/>
  <c r="C1318" i="75"/>
  <c r="C1316" i="75"/>
  <c r="C81" i="76" s="1"/>
  <c r="C1347" i="75"/>
  <c r="C83" i="76" s="1"/>
  <c r="C1349" i="75"/>
  <c r="C1305" i="75"/>
  <c r="C1303" i="75"/>
  <c r="C80" i="76" s="1"/>
  <c r="C1213" i="75"/>
  <c r="C1211" i="75"/>
  <c r="C1176" i="75"/>
  <c r="C1174" i="75"/>
  <c r="C75" i="76" s="1"/>
  <c r="C1240" i="75"/>
  <c r="C1242" i="75"/>
  <c r="C1229" i="75"/>
  <c r="C1227" i="75"/>
  <c r="C1257" i="75"/>
  <c r="C1255" i="75"/>
  <c r="C77" i="76" s="1"/>
  <c r="C1159" i="75"/>
  <c r="C74" i="76" s="1"/>
  <c r="C1161" i="75"/>
  <c r="C1194" i="75"/>
  <c r="C1192" i="75"/>
  <c r="C76" i="76" s="1"/>
  <c r="C1014" i="75"/>
  <c r="C1012" i="75"/>
  <c r="C67" i="76" s="1"/>
  <c r="C1054" i="75"/>
  <c r="C1052" i="75"/>
  <c r="C69" i="76" s="1"/>
  <c r="C1097" i="75"/>
  <c r="C1095" i="75"/>
  <c r="C71" i="76" s="1"/>
  <c r="C1038" i="75"/>
  <c r="C1036" i="75"/>
  <c r="C68" i="76" s="1"/>
  <c r="C1140" i="75"/>
  <c r="C1138" i="75"/>
  <c r="C73" i="76" s="1"/>
  <c r="C1117" i="75"/>
  <c r="C72" i="76" s="1"/>
  <c r="C1119" i="75"/>
  <c r="C1077" i="75"/>
  <c r="C1075" i="75"/>
  <c r="C70" i="76" s="1"/>
  <c r="C863" i="75"/>
  <c r="C58" i="76" s="1"/>
  <c r="C865" i="75"/>
  <c r="C848" i="75"/>
  <c r="C57" i="76" s="1"/>
  <c r="C850" i="75"/>
  <c r="C794" i="75"/>
  <c r="C792" i="75"/>
  <c r="C53" i="76" s="1"/>
  <c r="C895" i="75"/>
  <c r="C893" i="75"/>
  <c r="C774" i="75"/>
  <c r="C772" i="75"/>
  <c r="C52" i="76" s="1"/>
  <c r="C950" i="75"/>
  <c r="C63" i="76" s="1"/>
  <c r="C952" i="75"/>
  <c r="C809" i="75"/>
  <c r="C807" i="75"/>
  <c r="C54" i="76" s="1"/>
  <c r="C1002" i="75"/>
  <c r="C1000" i="75"/>
  <c r="C921" i="75"/>
  <c r="C61" i="76" s="1"/>
  <c r="C923" i="75"/>
  <c r="C970" i="75"/>
  <c r="C968" i="75"/>
  <c r="C64" i="76" s="1"/>
  <c r="C821" i="75"/>
  <c r="C819" i="75"/>
  <c r="C55" i="76" s="1"/>
  <c r="C878" i="75"/>
  <c r="C59" i="76" s="1"/>
  <c r="C880" i="75"/>
  <c r="C835" i="75"/>
  <c r="C833" i="75"/>
  <c r="C56" i="76" s="1"/>
  <c r="C908" i="75"/>
  <c r="C906" i="75"/>
  <c r="C60" i="76" s="1"/>
  <c r="C985" i="75"/>
  <c r="C983" i="75"/>
  <c r="C934" i="75"/>
  <c r="C62" i="76" s="1"/>
  <c r="C936" i="75"/>
  <c r="C757" i="75"/>
  <c r="C755" i="75"/>
  <c r="C51" i="76" s="1"/>
  <c r="C729" i="75"/>
  <c r="C731" i="75"/>
  <c r="C644" i="75"/>
  <c r="C642" i="75"/>
  <c r="C742" i="75"/>
  <c r="C50" i="76" s="1"/>
  <c r="C744" i="75"/>
  <c r="C674" i="75"/>
  <c r="C672" i="75"/>
  <c r="C47" i="76" s="1"/>
  <c r="C631" i="75"/>
  <c r="C629" i="75"/>
  <c r="C45" i="76" s="1"/>
  <c r="C659" i="75"/>
  <c r="C657" i="75"/>
  <c r="C46" i="76" s="1"/>
  <c r="C704" i="75"/>
  <c r="C702" i="75"/>
  <c r="C688" i="75"/>
  <c r="C686" i="75"/>
  <c r="C718" i="75"/>
  <c r="C716" i="75"/>
  <c r="C48" i="76" s="1"/>
  <c r="C339" i="75"/>
  <c r="C337" i="75"/>
  <c r="C30" i="76" s="1"/>
  <c r="C488" i="75"/>
  <c r="C486" i="75"/>
  <c r="C38" i="76" s="1"/>
  <c r="C354" i="75"/>
  <c r="C352" i="75"/>
  <c r="C581" i="75"/>
  <c r="C579" i="75"/>
  <c r="C43" i="76" s="1"/>
  <c r="C504" i="75"/>
  <c r="C502" i="75"/>
  <c r="C39" i="76" s="1"/>
  <c r="C443" i="75"/>
  <c r="C441" i="75"/>
  <c r="C396" i="75"/>
  <c r="C394" i="75"/>
  <c r="C33" i="76" s="1"/>
  <c r="C517" i="75"/>
  <c r="C515" i="75"/>
  <c r="C40" i="76" s="1"/>
  <c r="C611" i="75"/>
  <c r="C609" i="75"/>
  <c r="C472" i="75"/>
  <c r="C470" i="75"/>
  <c r="C37" i="76" s="1"/>
  <c r="C323" i="75"/>
  <c r="C29" i="76" s="1"/>
  <c r="C325" i="75"/>
  <c r="C547" i="75"/>
  <c r="C42" i="76" s="1"/>
  <c r="C549" i="75"/>
  <c r="C409" i="75"/>
  <c r="C34" i="76" s="1"/>
  <c r="C411" i="75"/>
  <c r="C596" i="75"/>
  <c r="C594" i="75"/>
  <c r="C366" i="75"/>
  <c r="C31" i="76" s="1"/>
  <c r="C368" i="75"/>
  <c r="C382" i="75"/>
  <c r="C380" i="75"/>
  <c r="C32" i="76" s="1"/>
  <c r="C535" i="75"/>
  <c r="C533" i="75"/>
  <c r="C41" i="76" s="1"/>
  <c r="C426" i="75"/>
  <c r="C424" i="75"/>
  <c r="C35" i="76" s="1"/>
  <c r="C565" i="75"/>
  <c r="C563" i="75"/>
  <c r="C457" i="75"/>
  <c r="C455" i="75"/>
  <c r="C36" i="76" s="1"/>
  <c r="A129" i="75"/>
  <c r="A126" i="75"/>
  <c r="E119" i="75"/>
  <c r="A133" i="75"/>
  <c r="A149" i="75" s="1"/>
  <c r="D11" i="76" l="1"/>
  <c r="C65" i="76"/>
  <c r="C66" i="76"/>
  <c r="A156" i="75"/>
  <c r="E149" i="75"/>
  <c r="A163" i="75"/>
  <c r="A144" i="75"/>
  <c r="A140" i="75"/>
  <c r="E133" i="75"/>
  <c r="E72" i="76" l="1"/>
  <c r="F65" i="76"/>
  <c r="F29" i="76"/>
  <c r="F12" i="76"/>
  <c r="E87" i="76"/>
  <c r="E79" i="76"/>
  <c r="E71" i="76"/>
  <c r="E63" i="76"/>
  <c r="E55" i="76"/>
  <c r="E47" i="76"/>
  <c r="E39" i="76"/>
  <c r="E31" i="76"/>
  <c r="E23" i="76"/>
  <c r="E15" i="76"/>
  <c r="F88" i="76"/>
  <c r="F80" i="76"/>
  <c r="F72" i="76"/>
  <c r="F64" i="76"/>
  <c r="F56" i="76"/>
  <c r="F48" i="76"/>
  <c r="F40" i="76"/>
  <c r="F31" i="76"/>
  <c r="F23" i="76"/>
  <c r="F15" i="76"/>
  <c r="E86" i="76"/>
  <c r="E78" i="76"/>
  <c r="E70" i="76"/>
  <c r="E62" i="76"/>
  <c r="E54" i="76"/>
  <c r="E46" i="76"/>
  <c r="E38" i="76"/>
  <c r="E30" i="76"/>
  <c r="E22" i="76"/>
  <c r="E14" i="76"/>
  <c r="F87" i="76"/>
  <c r="F79" i="76"/>
  <c r="F71" i="76"/>
  <c r="F63" i="76"/>
  <c r="F55" i="76"/>
  <c r="F47" i="76"/>
  <c r="F39" i="76"/>
  <c r="F30" i="76"/>
  <c r="F22" i="76"/>
  <c r="F14" i="76"/>
  <c r="E85" i="76"/>
  <c r="E77" i="76"/>
  <c r="E69" i="76"/>
  <c r="E61" i="76"/>
  <c r="E53" i="76"/>
  <c r="E45" i="76"/>
  <c r="E37" i="76"/>
  <c r="E29" i="76"/>
  <c r="E21" i="76"/>
  <c r="E13" i="76"/>
  <c r="F86" i="76"/>
  <c r="F78" i="76"/>
  <c r="F54" i="76"/>
  <c r="F38" i="76"/>
  <c r="F21" i="76"/>
  <c r="F20" i="76"/>
  <c r="F46" i="76"/>
  <c r="E92" i="76"/>
  <c r="E84" i="76"/>
  <c r="E76" i="76"/>
  <c r="E68" i="76"/>
  <c r="E60" i="76"/>
  <c r="E52" i="76"/>
  <c r="E44" i="76"/>
  <c r="E36" i="76"/>
  <c r="E28" i="76"/>
  <c r="E20" i="76"/>
  <c r="E12" i="76"/>
  <c r="F85" i="76"/>
  <c r="F77" i="76"/>
  <c r="F69" i="76"/>
  <c r="F61" i="76"/>
  <c r="F53" i="76"/>
  <c r="F45" i="76"/>
  <c r="F37" i="76"/>
  <c r="E91" i="76"/>
  <c r="E83" i="76"/>
  <c r="E75" i="76"/>
  <c r="E67" i="76"/>
  <c r="E59" i="76"/>
  <c r="E51" i="76"/>
  <c r="E43" i="76"/>
  <c r="E35" i="76"/>
  <c r="E27" i="76"/>
  <c r="E19" i="76"/>
  <c r="F92" i="76"/>
  <c r="F84" i="76"/>
  <c r="F76" i="76"/>
  <c r="F68" i="76"/>
  <c r="F60" i="76"/>
  <c r="F52" i="76"/>
  <c r="F44" i="76"/>
  <c r="F36" i="76"/>
  <c r="F27" i="76"/>
  <c r="F19" i="76"/>
  <c r="F11" i="76"/>
  <c r="E81" i="76"/>
  <c r="E57" i="76"/>
  <c r="E41" i="76"/>
  <c r="E25" i="76"/>
  <c r="F90" i="76"/>
  <c r="F82" i="76"/>
  <c r="F66" i="76"/>
  <c r="F58" i="76"/>
  <c r="F42" i="76"/>
  <c r="F34" i="76"/>
  <c r="F17" i="76"/>
  <c r="E88" i="76"/>
  <c r="E64" i="76"/>
  <c r="E56" i="76"/>
  <c r="E48" i="76"/>
  <c r="E32" i="76"/>
  <c r="E16" i="76"/>
  <c r="F81" i="76"/>
  <c r="F57" i="76"/>
  <c r="F41" i="76"/>
  <c r="C41" i="64" s="1"/>
  <c r="L41" i="64" s="1"/>
  <c r="F33" i="76"/>
  <c r="F70" i="76"/>
  <c r="F13" i="76"/>
  <c r="E90" i="76"/>
  <c r="E82" i="76"/>
  <c r="E74" i="76"/>
  <c r="E66" i="76"/>
  <c r="E58" i="76"/>
  <c r="E50" i="76"/>
  <c r="E42" i="76"/>
  <c r="E34" i="76"/>
  <c r="E26" i="76"/>
  <c r="E18" i="76"/>
  <c r="F91" i="76"/>
  <c r="F83" i="76"/>
  <c r="F75" i="76"/>
  <c r="C81" i="64" s="1"/>
  <c r="L81" i="64" s="1"/>
  <c r="F67" i="76"/>
  <c r="F59" i="76"/>
  <c r="F51" i="76"/>
  <c r="F43" i="76"/>
  <c r="F35" i="76"/>
  <c r="F26" i="76"/>
  <c r="F18" i="76"/>
  <c r="E11" i="76"/>
  <c r="E89" i="76"/>
  <c r="E73" i="76"/>
  <c r="E65" i="76"/>
  <c r="E49" i="76"/>
  <c r="E33" i="76"/>
  <c r="E17" i="76"/>
  <c r="F74" i="76"/>
  <c r="F50" i="76"/>
  <c r="C55" i="64" s="1"/>
  <c r="L55" i="64" s="1"/>
  <c r="F25" i="76"/>
  <c r="E80" i="76"/>
  <c r="E40" i="76"/>
  <c r="E24" i="76"/>
  <c r="F89" i="76"/>
  <c r="F73" i="76"/>
  <c r="F49" i="76"/>
  <c r="F24" i="76"/>
  <c r="C20" i="64" s="1"/>
  <c r="L20" i="64" s="1"/>
  <c r="D50" i="77" s="1"/>
  <c r="F16" i="76"/>
  <c r="F62" i="76"/>
  <c r="F28" i="76"/>
  <c r="C26" i="64"/>
  <c r="L26" i="64" s="1"/>
  <c r="C27" i="64"/>
  <c r="L27" i="64" s="1"/>
  <c r="C31" i="64"/>
  <c r="L31" i="64" s="1"/>
  <c r="C96" i="64"/>
  <c r="L96" i="64" s="1"/>
  <c r="C87" i="64"/>
  <c r="L87" i="64" s="1"/>
  <c r="D45" i="77" s="1"/>
  <c r="C76" i="64"/>
  <c r="L76" i="64" s="1"/>
  <c r="C68" i="64"/>
  <c r="L68" i="64" s="1"/>
  <c r="C59" i="64"/>
  <c r="L59" i="64" s="1"/>
  <c r="C49" i="64"/>
  <c r="L49" i="64" s="1"/>
  <c r="C38" i="64"/>
  <c r="L38" i="64" s="1"/>
  <c r="C16" i="64"/>
  <c r="L16" i="64" s="1"/>
  <c r="C8" i="64"/>
  <c r="L8" i="64" s="1"/>
  <c r="C94" i="64"/>
  <c r="L94" i="64" s="1"/>
  <c r="D48" i="77" s="1"/>
  <c r="C86" i="64"/>
  <c r="L86" i="64" s="1"/>
  <c r="C75" i="64"/>
  <c r="L75" i="64" s="1"/>
  <c r="C67" i="64"/>
  <c r="L67" i="64" s="1"/>
  <c r="C58" i="64"/>
  <c r="L58" i="64" s="1"/>
  <c r="C47" i="64"/>
  <c r="L47" i="64" s="1"/>
  <c r="C37" i="64"/>
  <c r="L37" i="64" s="1"/>
  <c r="D85" i="77" s="1"/>
  <c r="C23" i="64"/>
  <c r="L23" i="64" s="1"/>
  <c r="D49" i="77" s="1"/>
  <c r="C15" i="64"/>
  <c r="L15" i="64" s="1"/>
  <c r="D31" i="77" s="1"/>
  <c r="C7" i="64"/>
  <c r="L7" i="64" s="1"/>
  <c r="C104" i="64"/>
  <c r="L104" i="64" s="1"/>
  <c r="C93" i="64"/>
  <c r="L93" i="64" s="1"/>
  <c r="C82" i="64"/>
  <c r="L82" i="64" s="1"/>
  <c r="D51" i="77" s="1"/>
  <c r="C74" i="64"/>
  <c r="L74" i="64" s="1"/>
  <c r="D80" i="77" s="1"/>
  <c r="C66" i="64"/>
  <c r="L66" i="64" s="1"/>
  <c r="C57" i="64"/>
  <c r="L57" i="64" s="1"/>
  <c r="C46" i="64"/>
  <c r="L46" i="64" s="1"/>
  <c r="D88" i="77" s="1"/>
  <c r="C36" i="64"/>
  <c r="L36" i="64" s="1"/>
  <c r="C22" i="64"/>
  <c r="L22" i="64" s="1"/>
  <c r="C14" i="64"/>
  <c r="L14" i="64" s="1"/>
  <c r="C102" i="64"/>
  <c r="L102" i="64" s="1"/>
  <c r="C92" i="64"/>
  <c r="L92" i="64" s="1"/>
  <c r="D87" i="77" s="1"/>
  <c r="C73" i="64"/>
  <c r="L73" i="64" s="1"/>
  <c r="D66" i="77" s="1"/>
  <c r="C64" i="64"/>
  <c r="L64" i="64" s="1"/>
  <c r="D27" i="77" s="1"/>
  <c r="C56" i="64"/>
  <c r="L56" i="64" s="1"/>
  <c r="D79" i="77" s="1"/>
  <c r="C44" i="64"/>
  <c r="L44" i="64" s="1"/>
  <c r="C34" i="64"/>
  <c r="L34" i="64" s="1"/>
  <c r="C21" i="64"/>
  <c r="L21" i="64" s="1"/>
  <c r="D54" i="77" s="1"/>
  <c r="C13" i="64"/>
  <c r="L13" i="64" s="1"/>
  <c r="C100" i="64"/>
  <c r="L100" i="64" s="1"/>
  <c r="D64" i="77" s="1"/>
  <c r="C91" i="64"/>
  <c r="L91" i="64" s="1"/>
  <c r="D81" i="77" s="1"/>
  <c r="C80" i="64"/>
  <c r="L80" i="64" s="1"/>
  <c r="C72" i="64"/>
  <c r="L72" i="64" s="1"/>
  <c r="D74" i="77" s="1"/>
  <c r="C63" i="64"/>
  <c r="L63" i="64" s="1"/>
  <c r="D24" i="77" s="1"/>
  <c r="C42" i="64"/>
  <c r="L42" i="64" s="1"/>
  <c r="C33" i="64"/>
  <c r="L33" i="64" s="1"/>
  <c r="C12" i="64"/>
  <c r="L12" i="64" s="1"/>
  <c r="D69" i="77" s="1"/>
  <c r="C99" i="64"/>
  <c r="L99" i="64" s="1"/>
  <c r="D55" i="77" s="1"/>
  <c r="C90" i="64"/>
  <c r="L90" i="64" s="1"/>
  <c r="C79" i="64"/>
  <c r="L79" i="64" s="1"/>
  <c r="C71" i="64"/>
  <c r="L71" i="64" s="1"/>
  <c r="C62" i="64"/>
  <c r="L62" i="64" s="1"/>
  <c r="C54" i="64"/>
  <c r="L54" i="64" s="1"/>
  <c r="C32" i="64"/>
  <c r="L32" i="64" s="1"/>
  <c r="C19" i="64"/>
  <c r="L19" i="64" s="1"/>
  <c r="C11" i="64"/>
  <c r="L11" i="64" s="1"/>
  <c r="C60" i="64"/>
  <c r="L60" i="64" s="1"/>
  <c r="C98" i="64"/>
  <c r="L98" i="64" s="1"/>
  <c r="C89" i="64"/>
  <c r="L89" i="64" s="1"/>
  <c r="C78" i="64"/>
  <c r="L78" i="64" s="1"/>
  <c r="D13" i="77" s="1"/>
  <c r="C70" i="64"/>
  <c r="L70" i="64" s="1"/>
  <c r="C61" i="64"/>
  <c r="L61" i="64" s="1"/>
  <c r="C53" i="64"/>
  <c r="L53" i="64" s="1"/>
  <c r="D65" i="77" s="1"/>
  <c r="C40" i="64"/>
  <c r="L40" i="64" s="1"/>
  <c r="D36" i="77" s="1"/>
  <c r="C30" i="64"/>
  <c r="L30" i="64" s="1"/>
  <c r="C18" i="64"/>
  <c r="L18" i="64" s="1"/>
  <c r="C10" i="64"/>
  <c r="L10" i="64" s="1"/>
  <c r="D16" i="77" s="1"/>
  <c r="C97" i="64"/>
  <c r="L97" i="64" s="1"/>
  <c r="C88" i="64"/>
  <c r="L88" i="64" s="1"/>
  <c r="C77" i="64"/>
  <c r="L77" i="64" s="1"/>
  <c r="C69" i="64"/>
  <c r="L69" i="64" s="1"/>
  <c r="C50" i="64"/>
  <c r="L50" i="64" s="1"/>
  <c r="C39" i="64"/>
  <c r="L39" i="64" s="1"/>
  <c r="C28" i="64"/>
  <c r="L28" i="64" s="1"/>
  <c r="D44" i="77" s="1"/>
  <c r="C17" i="64"/>
  <c r="L17" i="64" s="1"/>
  <c r="C9" i="64"/>
  <c r="L9" i="64" s="1"/>
  <c r="D70" i="77" s="1"/>
  <c r="A175" i="75"/>
  <c r="A170" i="75"/>
  <c r="E163" i="75"/>
  <c r="A180" i="75"/>
  <c r="D34" i="77" l="1"/>
  <c r="D62" i="77"/>
  <c r="D76" i="77"/>
  <c r="D60" i="77"/>
  <c r="D28" i="77"/>
  <c r="D8" i="77"/>
  <c r="D26" i="77"/>
  <c r="D20" i="77"/>
  <c r="D29" i="77"/>
  <c r="D38" i="77"/>
  <c r="D23" i="77"/>
  <c r="D32" i="77"/>
  <c r="D46" i="77"/>
  <c r="D75" i="77"/>
  <c r="D22" i="77"/>
  <c r="D73" i="77"/>
  <c r="D61" i="77"/>
  <c r="D53" i="77"/>
  <c r="D72" i="77"/>
  <c r="D59" i="77"/>
  <c r="D12" i="77"/>
  <c r="D89" i="77"/>
  <c r="D30" i="77"/>
  <c r="D39" i="77"/>
  <c r="D10" i="77"/>
  <c r="D33" i="77"/>
  <c r="D83" i="77"/>
  <c r="D21" i="77"/>
  <c r="D35" i="77"/>
  <c r="D71" i="77"/>
  <c r="D9" i="77"/>
  <c r="D17" i="77"/>
  <c r="D15" i="77"/>
  <c r="D42" i="77"/>
  <c r="D11" i="77"/>
  <c r="D67" i="77"/>
  <c r="D52" i="77"/>
  <c r="D82" i="77"/>
  <c r="D41" i="77"/>
  <c r="D40" i="77"/>
  <c r="D68" i="77"/>
  <c r="D56" i="77"/>
  <c r="D47" i="77"/>
  <c r="D58" i="77"/>
  <c r="D57" i="77"/>
  <c r="D37" i="77"/>
  <c r="D19" i="77"/>
  <c r="D43" i="77"/>
  <c r="D63" i="77"/>
  <c r="D86" i="77"/>
  <c r="D18" i="77"/>
  <c r="D25" i="77"/>
  <c r="D84" i="77"/>
  <c r="D14" i="77"/>
  <c r="D77" i="77"/>
  <c r="D78" i="77"/>
  <c r="A192" i="75"/>
  <c r="A187" i="75"/>
  <c r="E180" i="75"/>
  <c r="A196" i="75"/>
  <c r="E196" i="75" l="1"/>
  <c r="A203" i="75"/>
  <c r="A209" i="75"/>
  <c r="A219" i="75" l="1"/>
  <c r="A216" i="75"/>
  <c r="E209" i="75"/>
  <c r="A225" i="75"/>
  <c r="A232" i="75" l="1"/>
  <c r="E225" i="75"/>
  <c r="A239" i="75"/>
  <c r="A249" i="75" l="1"/>
  <c r="A246" i="75"/>
  <c r="E239" i="75"/>
  <c r="A255" i="75"/>
  <c r="A271" i="75" s="1"/>
  <c r="A284" i="75" l="1"/>
  <c r="A278" i="75"/>
  <c r="E271" i="75"/>
  <c r="A266" i="75"/>
  <c r="E255" i="75"/>
  <c r="A262" i="75"/>
  <c r="A303" i="75" l="1"/>
  <c r="A321" i="75" s="1"/>
  <c r="A328" i="75" s="1"/>
  <c r="A291" i="75"/>
  <c r="E284" i="75"/>
  <c r="A294" i="75"/>
  <c r="A335" i="75" l="1"/>
  <c r="A342" i="75" s="1"/>
  <c r="E321" i="75"/>
  <c r="A310" i="75"/>
  <c r="E303" i="75"/>
  <c r="A312" i="75"/>
  <c r="E335" i="75" l="1"/>
  <c r="A350" i="75"/>
  <c r="A360" i="75" l="1"/>
  <c r="A357" i="75"/>
  <c r="E350" i="75"/>
  <c r="A364" i="75"/>
  <c r="A373" i="75" l="1"/>
  <c r="A371" i="75"/>
  <c r="E364" i="75"/>
  <c r="A378" i="75"/>
  <c r="A385" i="75" s="1"/>
  <c r="E378" i="75" l="1"/>
  <c r="A392" i="75"/>
  <c r="A402" i="75" l="1"/>
  <c r="A399" i="75"/>
  <c r="E392" i="75"/>
  <c r="A407" i="75"/>
  <c r="A416" i="75" l="1"/>
  <c r="A414" i="75"/>
  <c r="E407" i="75"/>
  <c r="A422" i="75"/>
  <c r="A435" i="75" l="1"/>
  <c r="A429" i="75"/>
  <c r="E422" i="75"/>
  <c r="A439" i="75"/>
  <c r="A446" i="75" s="1"/>
  <c r="E439" i="75" l="1"/>
  <c r="A453" i="75"/>
  <c r="A462" i="75" l="1"/>
  <c r="A460" i="75"/>
  <c r="E453" i="75"/>
  <c r="A468" i="75"/>
  <c r="A479" i="75" l="1"/>
  <c r="A477" i="75"/>
  <c r="A475" i="75"/>
  <c r="E468" i="75"/>
  <c r="A484" i="75"/>
  <c r="A494" i="75" l="1"/>
  <c r="A491" i="75"/>
  <c r="E484" i="75"/>
  <c r="A500" i="75"/>
  <c r="A509" i="75" l="1"/>
  <c r="A507" i="75"/>
  <c r="E500" i="75"/>
  <c r="A513" i="75"/>
  <c r="A525" i="75" l="1"/>
  <c r="A523" i="75"/>
  <c r="A520" i="75"/>
  <c r="E513" i="75"/>
  <c r="A531" i="75"/>
  <c r="A538" i="75" s="1"/>
  <c r="E531" i="75" l="1"/>
  <c r="A545" i="75"/>
  <c r="A557" i="75" l="1"/>
  <c r="A552" i="75"/>
  <c r="E545" i="75"/>
  <c r="A561" i="75"/>
  <c r="A573" i="75" l="1"/>
  <c r="A568" i="75"/>
  <c r="E561" i="75"/>
  <c r="A577" i="75"/>
  <c r="A588" i="75" l="1"/>
  <c r="A584" i="75"/>
  <c r="E577" i="75"/>
  <c r="A592" i="75"/>
  <c r="A601" i="75" l="1"/>
  <c r="A599" i="75"/>
  <c r="E592" i="75"/>
  <c r="A607" i="75"/>
  <c r="A627" i="75" l="1"/>
  <c r="A634" i="75" s="1"/>
  <c r="A623" i="75"/>
  <c r="A621" i="75"/>
  <c r="A614" i="75"/>
  <c r="E607" i="75"/>
  <c r="A640" i="75" l="1"/>
  <c r="A647" i="75" s="1"/>
  <c r="E627" i="75"/>
  <c r="E640" i="75"/>
  <c r="A655" i="75"/>
  <c r="A666" i="75" l="1"/>
  <c r="A662" i="75"/>
  <c r="E655" i="75"/>
  <c r="A670" i="75"/>
  <c r="A679" i="75" l="1"/>
  <c r="A677" i="75"/>
  <c r="E670" i="75"/>
  <c r="A684" i="75"/>
  <c r="A696" i="75" l="1"/>
  <c r="A691" i="75"/>
  <c r="E684" i="75"/>
  <c r="A700" i="75"/>
  <c r="A707" i="75" s="1"/>
  <c r="E700" i="75" l="1"/>
  <c r="A714" i="75"/>
  <c r="A721" i="75" s="1"/>
  <c r="E714" i="75" l="1"/>
  <c r="A727" i="75"/>
  <c r="A734" i="75" s="1"/>
  <c r="E727" i="75" l="1"/>
  <c r="A740" i="75"/>
  <c r="A753" i="75" l="1"/>
  <c r="A760" i="75" s="1"/>
  <c r="A750" i="75"/>
  <c r="A747" i="75"/>
  <c r="E740" i="75"/>
  <c r="E753" i="75" l="1"/>
  <c r="A770" i="75"/>
  <c r="A785" i="75" s="1"/>
  <c r="E770" i="75"/>
  <c r="A790" i="75"/>
  <c r="A777" i="75" l="1"/>
  <c r="A783" i="75"/>
  <c r="A801" i="75"/>
  <c r="A797" i="75"/>
  <c r="E790" i="75"/>
  <c r="A805" i="75"/>
  <c r="A812" i="75" s="1"/>
  <c r="E805" i="75" l="1"/>
  <c r="A817" i="75"/>
  <c r="A824" i="75" s="1"/>
  <c r="E817" i="75" l="1"/>
  <c r="A831" i="75"/>
  <c r="A841" i="75" l="1"/>
  <c r="A838" i="75"/>
  <c r="E831" i="75"/>
  <c r="A846" i="75"/>
  <c r="A857" i="75" l="1"/>
  <c r="A853" i="75"/>
  <c r="E846" i="75"/>
  <c r="A861" i="75"/>
  <c r="A869" i="75" l="1"/>
  <c r="A868" i="75"/>
  <c r="E861" i="75"/>
  <c r="A876" i="75"/>
  <c r="A883" i="75" s="1"/>
  <c r="E876" i="75" l="1"/>
  <c r="A891" i="75"/>
  <c r="A899" i="75" s="1"/>
  <c r="A898" i="75" l="1"/>
  <c r="E891" i="75"/>
  <c r="A904" i="75"/>
  <c r="A915" i="75" l="1"/>
  <c r="A911" i="75"/>
  <c r="E904" i="75"/>
  <c r="A919" i="75"/>
  <c r="A926" i="75" s="1"/>
  <c r="E919" i="75" l="1"/>
  <c r="A932" i="75"/>
  <c r="A940" i="75" l="1"/>
  <c r="A939" i="75"/>
  <c r="E932" i="75"/>
  <c r="A948" i="75"/>
  <c r="A958" i="75" l="1"/>
  <c r="A955" i="75"/>
  <c r="E948" i="75"/>
  <c r="A966" i="75"/>
  <c r="A975" i="75" l="1"/>
  <c r="A973" i="75"/>
  <c r="E966" i="75"/>
  <c r="A981" i="75"/>
  <c r="A992" i="75" l="1"/>
  <c r="A988" i="75"/>
  <c r="E981" i="75"/>
  <c r="A998" i="75"/>
  <c r="A1010" i="75" l="1"/>
  <c r="A1034" i="75" s="1"/>
  <c r="A1005" i="75"/>
  <c r="E998" i="75"/>
  <c r="E1010" i="75" l="1"/>
  <c r="A1045" i="75"/>
  <c r="A1041" i="75"/>
  <c r="A1022" i="75"/>
  <c r="A1017" i="75"/>
  <c r="E1034" i="75"/>
  <c r="A1050" i="75"/>
  <c r="A1061" i="75" l="1"/>
  <c r="A1057" i="75"/>
  <c r="E1050" i="75"/>
  <c r="A1073" i="75"/>
  <c r="A1082" i="75" l="1"/>
  <c r="A1080" i="75"/>
  <c r="E1073" i="75"/>
  <c r="A1093" i="75"/>
  <c r="A1102" i="75" l="1"/>
  <c r="A1100" i="75"/>
  <c r="E1093" i="75"/>
  <c r="A1115" i="75"/>
  <c r="A1126" i="75" l="1"/>
  <c r="A1122" i="75"/>
  <c r="E1115" i="75"/>
  <c r="A1136" i="75"/>
  <c r="A1146" i="75" l="1"/>
  <c r="A1143" i="75"/>
  <c r="A1157" i="75"/>
  <c r="E1136" i="75"/>
  <c r="E1157" i="75" l="1"/>
  <c r="A1167" i="75"/>
  <c r="A1164" i="75"/>
  <c r="A1172" i="75"/>
  <c r="E1172" i="75" l="1"/>
  <c r="A1183" i="75"/>
  <c r="A1179" i="75"/>
  <c r="A1190" i="75"/>
  <c r="E1190" i="75" l="1"/>
  <c r="A1203" i="75"/>
  <c r="A1197" i="75"/>
  <c r="A1209" i="75"/>
  <c r="E1209" i="75" l="1"/>
  <c r="A1216" i="75"/>
  <c r="A1225" i="75"/>
  <c r="E1225" i="75" l="1"/>
  <c r="A1232" i="75"/>
  <c r="A1238" i="75"/>
  <c r="E1238" i="75" l="1"/>
  <c r="A1247" i="75"/>
  <c r="A1245" i="75"/>
  <c r="A1253" i="75"/>
  <c r="A1265" i="75" l="1"/>
  <c r="A1260" i="75"/>
  <c r="E1253" i="75"/>
  <c r="A1270" i="75"/>
  <c r="A1278" i="75" l="1"/>
  <c r="A1277" i="75"/>
  <c r="E1270" i="75"/>
  <c r="A1285" i="75"/>
  <c r="A1297" i="75" l="1"/>
  <c r="A1292" i="75"/>
  <c r="E1285" i="75"/>
  <c r="A1301" i="75"/>
  <c r="A1308" i="75" s="1"/>
  <c r="E1301" i="75" l="1"/>
  <c r="A1314" i="75"/>
  <c r="A1321" i="75" s="1"/>
  <c r="E1314" i="75" l="1"/>
  <c r="A1329" i="75"/>
  <c r="A1337" i="75" l="1"/>
  <c r="A1336" i="75"/>
  <c r="E1329" i="75"/>
  <c r="A1345" i="75"/>
  <c r="A1356" i="75" l="1"/>
  <c r="A1352" i="75"/>
  <c r="E1345" i="75"/>
  <c r="A1360" i="75"/>
  <c r="A1376" i="75" l="1"/>
  <c r="A1391" i="75" s="1"/>
  <c r="A1369" i="75"/>
  <c r="A1367" i="75"/>
  <c r="E1360" i="75"/>
  <c r="E1376" i="75" l="1"/>
  <c r="A1399" i="75"/>
  <c r="A1398" i="75"/>
  <c r="A1386" i="75"/>
  <c r="A1383" i="75"/>
  <c r="E1391" i="75"/>
  <c r="A1408" i="75"/>
  <c r="A1419" i="75" l="1"/>
  <c r="A1417" i="75"/>
  <c r="A1415" i="75"/>
  <c r="E1408" i="75"/>
  <c r="A1423" i="75"/>
  <c r="A1430" i="75" s="1"/>
  <c r="E1423" i="75" l="1"/>
  <c r="A1439" i="75"/>
  <c r="A1446" i="75" s="1"/>
  <c r="A1456" i="75" l="1"/>
  <c r="E1439" i="75"/>
  <c r="A1471" i="75" l="1"/>
  <c r="E1471" i="75" s="1"/>
  <c r="A1465" i="75"/>
  <c r="A1463" i="75"/>
  <c r="E1456" i="75"/>
  <c r="A1490" i="75" l="1"/>
  <c r="A1481" i="75"/>
  <c r="A1478" i="75"/>
  <c r="A1499" i="75" l="1"/>
  <c r="A1497" i="75"/>
  <c r="A1505" i="75"/>
  <c r="E1490" i="75"/>
  <c r="A1514" i="75" l="1"/>
  <c r="A1512" i="75"/>
  <c r="E1505" i="75"/>
  <c r="A1518" i="75"/>
  <c r="A1528" i="75" l="1"/>
  <c r="A1525" i="75"/>
  <c r="E1518" i="75"/>
  <c r="A1534" i="75"/>
  <c r="A1549" i="75" l="1"/>
  <c r="A1546" i="75"/>
  <c r="A1544" i="75"/>
  <c r="A1541" i="75"/>
  <c r="E1534" i="75"/>
  <c r="A1554" i="75"/>
  <c r="A1563" i="75" l="1"/>
  <c r="A1561" i="75"/>
  <c r="E1554" i="7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julianpinilla</author>
  </authors>
  <commentList>
    <comment ref="D722" authorId="0" shapeId="0" xr:uid="{8D51D425-B17E-49A1-BD05-1C9156A92F47}">
      <text>
        <r>
          <rPr>
            <b/>
            <sz val="9"/>
            <color indexed="81"/>
            <rFont val="Tahoma"/>
            <family val="2"/>
          </rPr>
          <t>julianpinilla:</t>
        </r>
        <r>
          <rPr>
            <sz val="9"/>
            <color indexed="81"/>
            <rFont val="Tahoma"/>
            <family val="2"/>
          </rPr>
          <t xml:space="preserve">
MUCHOS VALORES DIFERENTES EN EL VALOR DEL CONTRATO ESTE ES EL DEL RUP</t>
        </r>
      </text>
    </comment>
  </commentList>
</comments>
</file>

<file path=xl/sharedStrings.xml><?xml version="1.0" encoding="utf-8"?>
<sst xmlns="http://schemas.openxmlformats.org/spreadsheetml/2006/main" count="6364" uniqueCount="1077">
  <si>
    <t xml:space="preserve">FONDO DE DESARROLLO LOCAL DE KENNEDY </t>
  </si>
  <si>
    <t>FDLK-CMA-003-2025</t>
  </si>
  <si>
    <t xml:space="preserve">No. </t>
  </si>
  <si>
    <t>NOMBRE OFERENTE</t>
  </si>
  <si>
    <t>REPRESENTANTE LEGAL</t>
  </si>
  <si>
    <t>TIPO DE OFERENTE</t>
  </si>
  <si>
    <t>CONSORCIADO 1</t>
  </si>
  <si>
    <t>CONSORCIADO 2</t>
  </si>
  <si>
    <t>CONSORCIADO 3</t>
  </si>
  <si>
    <t>CONSORCIADO 4</t>
  </si>
  <si>
    <t>CONSORCIO INGESCOR R 8</t>
  </si>
  <si>
    <t>AURA ELENA LÓPEZ MENDOZA</t>
  </si>
  <si>
    <t>CONSORCIO</t>
  </si>
  <si>
    <t>INGESCOR LTDA - 90%</t>
  </si>
  <si>
    <t>JUAN CARLOS RÍOS URUETA - 10%</t>
  </si>
  <si>
    <t>CONSORCIO INTER 3A</t>
  </si>
  <si>
    <t>RICAUTE ALVAREZ PARRADO</t>
  </si>
  <si>
    <t>ARCELIA ARIAS DIAZ - 35%</t>
  </si>
  <si>
    <t>NORTON FERNANDO ARENAS PRADA - 10%</t>
  </si>
  <si>
    <t>MCPP INGENIERIA SAS - 55%</t>
  </si>
  <si>
    <t>GRUPO METRO COLOMBIA SAS</t>
  </si>
  <si>
    <t>OSCAR ALFREDO MONTOYA CASTRO</t>
  </si>
  <si>
    <t>EMPRESA</t>
  </si>
  <si>
    <t>GRUPO METRO COLOMBIA SAS - 100%</t>
  </si>
  <si>
    <t>CONSORCIO ECOS KENNEDY 003</t>
  </si>
  <si>
    <t>MAURICIO GOMEZ CAICEDO</t>
  </si>
  <si>
    <t>ESTRUCTURADOR COLOMBIA SAS - 50%</t>
  </si>
  <si>
    <t>ECOSENDA SAS - 50%</t>
  </si>
  <si>
    <t>COMPAÑÍA DE PROYECTOS TECNICOS CPT S.A</t>
  </si>
  <si>
    <t xml:space="preserve">JORGE ENRIQUE ALFARO DE LOS RIOS </t>
  </si>
  <si>
    <t>COMPAÑÍA DE PROYECTOS TECNICOS CPT S.A - 100%</t>
  </si>
  <si>
    <t>CONSORCIO INTERMALLA VIAL LK</t>
  </si>
  <si>
    <t>JULIÁN PASTOR VALBUENA LÓPEZ</t>
  </si>
  <si>
    <t>ECG INGENIERÍA SAS - 50%</t>
  </si>
  <si>
    <t>INGENIERIA Y CONSULTORIA INGECON SAS - 50%</t>
  </si>
  <si>
    <t>SADING GROUP S.A.S</t>
  </si>
  <si>
    <t>JUAN CARLOS REYES VANEGAS</t>
  </si>
  <si>
    <t>SADING GROUP S.A.S - 100%</t>
  </si>
  <si>
    <t>CONSORCIO INTERKENNEDY AI</t>
  </si>
  <si>
    <t>DANIEL ARMANDO SILVA ROZO</t>
  </si>
  <si>
    <t>AIRTIFICIAL CW INFRASTRUCTURES COLOMBIA S.A.S. - 90%</t>
  </si>
  <si>
    <t>INNOBRAS LTD - 10%</t>
  </si>
  <si>
    <t>CONSORCIO KENNEDY003</t>
  </si>
  <si>
    <t>ANDREA DEL PILAR PEÑA SANCHEZ</t>
  </si>
  <si>
    <t>ICING S.A.S. - 90%</t>
  </si>
  <si>
    <t>COPEBA S.A.S. - 10%</t>
  </si>
  <si>
    <t>CIVING INGENIEROS CONTRATISTAS S.A.S</t>
  </si>
  <si>
    <t>STEFAN IVAN VALLEJO PACHON</t>
  </si>
  <si>
    <t>CIVING INGENIEROS CONTRATISTAS S.A.S - 100%</t>
  </si>
  <si>
    <t>CONSORCIO EMPRESARIAL</t>
  </si>
  <si>
    <t>HUGO ALFREDO POSSO MONCADA</t>
  </si>
  <si>
    <t>GRUPO POSSO SAS - 50%</t>
  </si>
  <si>
    <t>INGENIERIA MONCADA GUERRERO SA - 50%</t>
  </si>
  <si>
    <t>CONSORCIO KENNEDY INTERESVIAL</t>
  </si>
  <si>
    <t>CESAR AUGUSTO CAMARCO CAMARGO</t>
  </si>
  <si>
    <t>KALPA INGENIERIA SAS SOCIEDAD DE BENEFICIO E
INTERES COLECTIVO - BIC - 99%</t>
  </si>
  <si>
    <t>MEDINA &amp; RIVERA INGENIEROS
ASOCIADOS SOCIEDAD POR
ACCIONES SIMPLIFICADA 1%</t>
  </si>
  <si>
    <t>UNIOBRAS DEL ORIENTE SAS</t>
  </si>
  <si>
    <t xml:space="preserve">MIRIAM LUZ GUTIERREZ CORREA </t>
  </si>
  <si>
    <t>UNIOBRAS DEL ORIENTE SAS - 100%</t>
  </si>
  <si>
    <t>CONSORCIO HUPK VIAS DE KENNEDY</t>
  </si>
  <si>
    <t>JUAN PABLO PRADA CADAVID</t>
  </si>
  <si>
    <t>HUPERNIKAO INGENIERIA SAS - 50%</t>
  </si>
  <si>
    <t>SISTEMA INGENIERIA, SUCURSAL COLOMBIA - 50%</t>
  </si>
  <si>
    <t>INGEVAL SAS</t>
  </si>
  <si>
    <t>CLAUDIA MILENA TRUJILLO ANGEL</t>
  </si>
  <si>
    <t>INGEVAL SAS - 100%</t>
  </si>
  <si>
    <t>CONSORCIO MALLA VIAL G&amp;G</t>
  </si>
  <si>
    <t>ALFREDO PEREZ SANTOS</t>
  </si>
  <si>
    <t>GESTORA DE PROYECTOS DE INGENIERIA E 
INFRAESTRUCTURA S.A.S. - 60%</t>
  </si>
  <si>
    <t>DISEÑOS INTERVENTORIAS Y SERVICIOS S.A.S - 40%</t>
  </si>
  <si>
    <t>CONSORCIO KENNEDY LGI</t>
  </si>
  <si>
    <t>CAMILO ADOLFO NAGED RODRIGUEZ</t>
  </si>
  <si>
    <t>GEOTECNIA Y CIMIENTOS INGEOCIM SAS - 50%</t>
  </si>
  <si>
    <t>LINEA GLOBAL INGENIERIA SAS - 50%</t>
  </si>
  <si>
    <t>ICE SAS</t>
  </si>
  <si>
    <t xml:space="preserve">CARLOS ALBERTO DONADO </t>
  </si>
  <si>
    <t>ICE SAS - 100%</t>
  </si>
  <si>
    <t>CONSORCIO INTERKENNEDY CC</t>
  </si>
  <si>
    <t>CLAUDIA PATRICIA CORREA MALAVER</t>
  </si>
  <si>
    <t>CEMOSA COLOMBIA - 50%</t>
  </si>
  <si>
    <t>CEMOSA INGENIERIA Y CONTROL SAS - 50%</t>
  </si>
  <si>
    <t>CONSORCIO INTER VIAS KENNEDY</t>
  </si>
  <si>
    <t>JORGE GOMEZ FALLA</t>
  </si>
  <si>
    <t>JGF SERVICIOS SAS - 50%</t>
  </si>
  <si>
    <t>COBA B&amp;C SAS - 50%</t>
  </si>
  <si>
    <t>HMV SOLUCIONES SAS</t>
  </si>
  <si>
    <t>EDUARDO ENRIQUE RAMOS ARNEDO</t>
  </si>
  <si>
    <t>PERSONA NATURAL</t>
  </si>
  <si>
    <t>HMV SOLUCIONES SAS - 100%</t>
  </si>
  <si>
    <t>UMBRELLA INTERNATIONAL S.A.S</t>
  </si>
  <si>
    <t>KYARA NAYVITH ALMEIDA GAMARRA</t>
  </si>
  <si>
    <t>UMBRELLA INTERNATIONAL S.A.S - 100%</t>
  </si>
  <si>
    <t>CONSORCIO DS</t>
  </si>
  <si>
    <t>ALEJANDRO ALBA QUINTERO</t>
  </si>
  <si>
    <t>SESAC S.A - 90%</t>
  </si>
  <si>
    <t>DEIGMA S.A.S. - 10%</t>
  </si>
  <si>
    <t>CONSORCIO INTERKENNEDY MV</t>
  </si>
  <si>
    <t>ANDRES FELIPE QUINTERO CORDOBA</t>
  </si>
  <si>
    <t>HG INGENIERÍA Y DESARROLLOS SAS - 50%</t>
  </si>
  <si>
    <t>COMPAÑÍA DE INTERVENTORÍAS Y CONSULTORÍAS DE LA COSTA SAS - 50%</t>
  </si>
  <si>
    <t>CONSULTORES DONOVAN S.A.S</t>
  </si>
  <si>
    <t>KELLY JOHANNA GRAST SÁNCHEZ</t>
  </si>
  <si>
    <t>CONSULTORES DONOVAN S.A.S - 100%</t>
  </si>
  <si>
    <t>CONSORCIO KENNEDY JINT 3</t>
  </si>
  <si>
    <t>CESAR AUGUSTO PALACIOS WILCHES</t>
  </si>
  <si>
    <t>JPS INGENIERIA S.A.S. - 90%</t>
  </si>
  <si>
    <t>INTING S.A.S. - 10%</t>
  </si>
  <si>
    <t>CONSORCIO CONSERVACION MO 003</t>
  </si>
  <si>
    <t>DANIEL ERNESTO RUIZ PARRA</t>
  </si>
  <si>
    <t>MSING S.A.S - 50%</t>
  </si>
  <si>
    <t>OBRAS Y PROYECTOS RP SAS - 50%</t>
  </si>
  <si>
    <t>CONSORCIO SERBET KENNEDY</t>
  </si>
  <si>
    <t>PAOLO MAFIOLI PUCHE</t>
  </si>
  <si>
    <t>SERVINC SAS - 90%</t>
  </si>
  <si>
    <t>BETMAF SAS - 10%</t>
  </si>
  <si>
    <t>INTERLAB INGENIERIA S.A.S</t>
  </si>
  <si>
    <t>LUISA FERNANDA RAMÍREZ TOVAR</t>
  </si>
  <si>
    <t>INTERLAB INGENIERIA S.A.S - 100%</t>
  </si>
  <si>
    <t>CONSORCIO KENNEDY 2025</t>
  </si>
  <si>
    <t>ADALBERTO FLOREZ SALGADO</t>
  </si>
  <si>
    <t>CONSTRUCTORA P-F LTDA - 50%</t>
  </si>
  <si>
    <t>AIDOCN LTDA - 50%</t>
  </si>
  <si>
    <t>MGC VIAS KENNEDY.</t>
  </si>
  <si>
    <t>JULIO CESAR CAREY RIVERA</t>
  </si>
  <si>
    <t>MARC PROYECTOS SAS - 30%</t>
  </si>
  <si>
    <t>CON Y CON SAS - 30%</t>
  </si>
  <si>
    <t>GESTORES Y CONSULTORES G&amp;C LTDA - 40%</t>
  </si>
  <si>
    <t>CONSORCIO TECNOLOGICO 11.</t>
  </si>
  <si>
    <t>RAFAEL JAVIER GUISA RUEDA</t>
  </si>
  <si>
    <t>RAFAEL JAVIER GUISA RUEDA - 50%</t>
  </si>
  <si>
    <t>INTERVENTORIAS Y CONSTRUCCIONES S.A.S - 50%</t>
  </si>
  <si>
    <t>CONSORCIO INTERPROVIAL KENNEDY</t>
  </si>
  <si>
    <t>JUAN JOSE OLIVELLA LOPEZ</t>
  </si>
  <si>
    <t>CONSULTORIA E INTERVENTORIAS TECNICAS PROFESIONALES S.A.S - 90%</t>
  </si>
  <si>
    <t>TCONTROL S.A.S. - 10%</t>
  </si>
  <si>
    <t>CONSORCIO TECHOTIBA.</t>
  </si>
  <si>
    <t>DIEGO MAURICIO GALÁN ECHEVERRI</t>
  </si>
  <si>
    <t>CODIPRO INGENIERIA Y ARQUITECTURA LTDA. CONSTRUCCIONES, DISEÑOS Y PROYECTOS - 50%</t>
  </si>
  <si>
    <t>INGENIERIA DE PROYECTOS AML S.A.S. - 40%</t>
  </si>
  <si>
    <t>VÍAS Y CANALES S.A.S. NIT. - 10%</t>
  </si>
  <si>
    <t>IAR PROYECTOS SAS</t>
  </si>
  <si>
    <t>RAFAEL VILLAR OSPINA</t>
  </si>
  <si>
    <t>PERSONA JURIDICA</t>
  </si>
  <si>
    <t>IAR PROYECTOS SAS - 100%</t>
  </si>
  <si>
    <t>CONSORCIO INTERURBANO</t>
  </si>
  <si>
    <t>FREDY LEAL MENDOZA</t>
  </si>
  <si>
    <t>BATEMAN INGENIERIA SAS - 90%</t>
  </si>
  <si>
    <t>GH INGENIERIA Y CONSULTORIA SAS - 10%</t>
  </si>
  <si>
    <t>CONSORCIO INTERVIAL KENNEDY.</t>
  </si>
  <si>
    <t>ALFREDO JOSÉ LEPESQUEUR MARTÍNEZ</t>
  </si>
  <si>
    <t>AS INGENIERÍA Y CONSULTORÍA S.A.S. - 90%</t>
  </si>
  <si>
    <t>CONSULTORIAS DEL LLANO S.A.S - 10%</t>
  </si>
  <si>
    <t>CONSORCIO SPL INGENIERÍA 78</t>
  </si>
  <si>
    <t>SERGIO RAFAEL FIDEL PABÓN LOZANO</t>
  </si>
  <si>
    <t>PROJEKTA LIMITADA INGENIEROS CONSULTORES - 90%</t>
  </si>
  <si>
    <t>SPL INGENIERÍA SAS. - 10%</t>
  </si>
  <si>
    <t>CONSORCIO VIAL TAED KENNEDY</t>
  </si>
  <si>
    <t>GONZALO LOZANO TRIANA</t>
  </si>
  <si>
    <t>ESTUDIO, DISEÑO Y CONSTRUCCION EN INGENIERIA SAS - 50%</t>
  </si>
  <si>
    <t>TABIQUE INGENIERIA SUCURSAL COLOMBIA - 50%</t>
  </si>
  <si>
    <t>CONSORCIO CONEXIÓN VIAL KENNEDY.</t>
  </si>
  <si>
    <t>DIEGO ALEJANDRO LEIVA ORTIZ</t>
  </si>
  <si>
    <t>MSC INGENIERIA SAS -50%</t>
  </si>
  <si>
    <t>DESARROLLO TECNOLOGIA Y PLANEACION COLOMBIA SAS -40%</t>
  </si>
  <si>
    <t>GEPROBRAS SAS - 10%</t>
  </si>
  <si>
    <t>CB INGENIEROS S.A.S</t>
  </si>
  <si>
    <t>JOSE GILBERTO HERNANDEZ LARA</t>
  </si>
  <si>
    <t>CB INGENIEROS S.A.S - 100%</t>
  </si>
  <si>
    <t>INGENIEROS CONSTRUCTORES Y ASESORES S.A.S</t>
  </si>
  <si>
    <t>ESTHER PAULINA MARTINEZ MENDOZA</t>
  </si>
  <si>
    <t>INGENIEROS CONSTRUCTORES Y ASESORES S.A.S - 100%</t>
  </si>
  <si>
    <t>CONSORCIO VIAL KENNEDY</t>
  </si>
  <si>
    <t>VIVIAN PAOLA CAMPO VILLOTA</t>
  </si>
  <si>
    <t>PROYECTOS TECNICOS DE COLOMBIA S.A.S - 90%</t>
  </si>
  <si>
    <t>COMPAÑÍA TECNICA DE INGENIERIA S.A.S - 10%</t>
  </si>
  <si>
    <t>CONSORCIO INFRAESTRUCTURA KENNEDY 2025.</t>
  </si>
  <si>
    <t>JAMES ANDRADE ZAMBRANO</t>
  </si>
  <si>
    <t>INTERVENTORIA Y GESTION INTERGES S.A.S - 50%</t>
  </si>
  <si>
    <t>JAMES ANDRADE ZAMBRANO - 50%</t>
  </si>
  <si>
    <t>CONSORCIO ALFAYIZIN</t>
  </si>
  <si>
    <t>LUZ MARINA BELTRAN CHAVES</t>
  </si>
  <si>
    <t>JORGE PIDDO SEGUIDO DE LA EXPRESION SUCURSAL COLOMBIA - 90%</t>
  </si>
  <si>
    <t>OCCAS INGENIERIA S.A.S. - 10%</t>
  </si>
  <si>
    <t>TERRA PROYECTOS CIVILES S.A.S</t>
  </si>
  <si>
    <t>JORGE HERNANDO FORERO FORERO</t>
  </si>
  <si>
    <t>TERRA PROYECTOS CIVILES S.A.S - 100%</t>
  </si>
  <si>
    <t>ARQUITECTURA E INGENIERIA DE CONSULTA ARINCO S.A.S</t>
  </si>
  <si>
    <t>ERICK JOSE CASTILLO CURIEUX</t>
  </si>
  <si>
    <t>ARQUITECTURA E INGENIERIA DE CONSULTA ARINCO S.A.S - 100%</t>
  </si>
  <si>
    <t>SAVIMAC SAS.</t>
  </si>
  <si>
    <t>SANTIAGO CARRILLO VARGAS</t>
  </si>
  <si>
    <t>SAVIMAC SAS. - 100%</t>
  </si>
  <si>
    <t>CONSORCIO VÍAS URBANAS P&amp;C K-003 - 2025.</t>
  </si>
  <si>
    <t>OSCAR ANDRES PLAZAS ROLDAN</t>
  </si>
  <si>
    <t>PROYECTISTAS ASOCIADOS SAS - 91%</t>
  </si>
  <si>
    <t>CONSTRUCTORA TEATINO VARGAS – CONSTRUTEV SAS - 9%</t>
  </si>
  <si>
    <t>BB CONSULTORA SAS</t>
  </si>
  <si>
    <t>MANUEL JOSÉ BRAVO FERNÁNDEZ</t>
  </si>
  <si>
    <t>CONSORCIO KENNEDY 3M</t>
  </si>
  <si>
    <t>ARIEL ALBERTO CORREDOR GOMEZ</t>
  </si>
  <si>
    <t>MAB INGENIERÍA DE VALOR S.A. - 50%</t>
  </si>
  <si>
    <t>MAB SERVICIOS S.A.S. - 30%</t>
  </si>
  <si>
    <t>MAB INFRAESTRUCTURA S.A.S. - 20%</t>
  </si>
  <si>
    <t>CONSORCIO CGR KENNEDY.</t>
  </si>
  <si>
    <t>OSCAR JAVIER GARZÓN DÍAZ</t>
  </si>
  <si>
    <t>CGR SAS - 90%</t>
  </si>
  <si>
    <t>CGR INGENIEROS &amp; ARQUITECTOS SAS - 10%</t>
  </si>
  <si>
    <t>PROBINTEC S.A.S.</t>
  </si>
  <si>
    <t>SANDRA STELLA MORENO BUITRAGO</t>
  </si>
  <si>
    <t>INTERVENTORIA Y CONSTRUCIVILES SAS</t>
  </si>
  <si>
    <t>CARLOS ALBERTO ARAMBULA CURREA</t>
  </si>
  <si>
    <t>CONSORCIO AL-IN 2025</t>
  </si>
  <si>
    <t>Álvaro Hernando Vera Ayala</t>
  </si>
  <si>
    <t>ALMA Interventoría &amp; Consultoría S.A.S</t>
  </si>
  <si>
    <t>INTERNOVAC GROUP S.A.S - BIC</t>
  </si>
  <si>
    <t>CONSORCIO INTERVIAS KENNEDY 03</t>
  </si>
  <si>
    <t>LUZ ANDREA FAJARDO CORREDOR</t>
  </si>
  <si>
    <t>Gavinco Ingenieros Consultores S.A.S - 90%</t>
  </si>
  <si>
    <t>Sainpro Ingeniería S.A.S - 10%</t>
  </si>
  <si>
    <t>CONSORCIO INTER VIAS KENNEDY 2025</t>
  </si>
  <si>
    <t>VIVIANA ANDREA RODRIGUEZ MUÑOZ</t>
  </si>
  <si>
    <t>ARM CONSULTORIA Y CONSTRUCCIONES S.A.S</t>
  </si>
  <si>
    <t>YOU ARE SERVICE SAS</t>
  </si>
  <si>
    <t>INVELER CONSULTORIA S.A.S</t>
  </si>
  <si>
    <t>ISABEL VICTORIA LEON REYES</t>
  </si>
  <si>
    <t>CONSORCIO G2 2025.</t>
  </si>
  <si>
    <t>HERNANDO JUNIOR MUÑOZ SERRANO</t>
  </si>
  <si>
    <t>INGENIERIA Y CONSULTORIA GHE S.A.S. - 10%</t>
  </si>
  <si>
    <t>A2M PROYECTOS DE INGENIERIA S.A.S - 90%</t>
  </si>
  <si>
    <t>CONSORCIO FENIX.</t>
  </si>
  <si>
    <t>NORBERTO BAYONA ESPITIA</t>
  </si>
  <si>
    <t>NORBERTO BAYONA ESPITIA - 90%</t>
  </si>
  <si>
    <t>INAR PROYECTOS DE INGENIERIA Y ARQUITECTURA S.A.S - 10%</t>
  </si>
  <si>
    <t>PIV INGENIERIA S.A.S.</t>
  </si>
  <si>
    <t>NELSON FERNANDO HENRÍQUEZ RODRÍGUEZ</t>
  </si>
  <si>
    <t>Individual</t>
  </si>
  <si>
    <t>No aplica</t>
  </si>
  <si>
    <t>CONSORCIO KENNEDY 03 2025</t>
  </si>
  <si>
    <t>GILBERTO MARTINEZ ARGUELLES</t>
  </si>
  <si>
    <t>Consorcio</t>
  </si>
  <si>
    <t>MT PROJECTS S.A.S</t>
  </si>
  <si>
    <t>INGENIERIA MASTER S.A.S</t>
  </si>
  <si>
    <t>C INTERVIAS T&amp;P KENNEDY</t>
  </si>
  <si>
    <t>EDUARD MAURICIO ANTE TOVAR</t>
  </si>
  <si>
    <t>TECNICA Y PROYECTOS DE INGENIERÍA S.A.S</t>
  </si>
  <si>
    <t>PLANES S.A.S.</t>
  </si>
  <si>
    <t>CONSORCIO TS 03</t>
  </si>
  <si>
    <t>EDGAR ALFREDO SALAZAR BERNAL</t>
  </si>
  <si>
    <t>TOTALL INC SAS BIC</t>
  </si>
  <si>
    <t>SIGT INGENIEROS Y CONSULTORES SAS</t>
  </si>
  <si>
    <t>CONSORCIO ID CONSERVACION KENNEDY</t>
  </si>
  <si>
    <t>LUZ MARINA ORTEGA OCHOA</t>
  </si>
  <si>
    <t>INTERDISEÑOS ASOCIADOS S.A.S.</t>
  </si>
  <si>
    <t>INTERVENTORIAS Y DISEÑOS S.A. - INTERDISEÑOS</t>
  </si>
  <si>
    <t>PROYECTO SANABRIA SAS</t>
  </si>
  <si>
    <t>GABRIELA SALGADO PINILLA,</t>
  </si>
  <si>
    <t>CONSORCIO CONSERVACIÓN VELNEC</t>
  </si>
  <si>
    <t>PAOLA MARÍA CRISTANCHO CHARRY</t>
  </si>
  <si>
    <t>VELNEC S.A. - 20%</t>
  </si>
  <si>
    <t>VELNEC INGENIERIA S.A.S. BIC  - 80%</t>
  </si>
  <si>
    <t>CONSORCIO CONSERVACION KENNEDY</t>
  </si>
  <si>
    <t>ANA ISABEL HENDE CARREÑO</t>
  </si>
  <si>
    <t>OPH INGENIEROS ASOCIADOS SAS - 50%</t>
  </si>
  <si>
    <t>INGEPLAN.CO INFRAESTRUCTURA S.A.S BIC - 50%</t>
  </si>
  <si>
    <t>CONSORCIO INTERVIAL KENNEDY</t>
  </si>
  <si>
    <t>CESAR EDUARDO GOMEZ GOMEZ</t>
  </si>
  <si>
    <t>R&amp;M CONSTRUCCIONES E INTERVENTORÍAS SAS - 50%</t>
  </si>
  <si>
    <t>M.A.P.G INGENIERIA CIVIL S.A.S. - 50%</t>
  </si>
  <si>
    <t xml:space="preserve">CONSORCIO SOLUCIONES IRIS </t>
  </si>
  <si>
    <t>IVÁN AUGUSTO BARRETO ESQUIVEL</t>
  </si>
  <si>
    <t>SOLUCIONES PARA LA INGENIERÍA SAS  - 90%</t>
  </si>
  <si>
    <t>INFRAESTRUCTURA INTEGRAL SAS - 10%</t>
  </si>
  <si>
    <t>CONSORCIO KENNEDY VIAL</t>
  </si>
  <si>
    <t>MAURICIO FERNANDO PRIETO SÁNCHEZ</t>
  </si>
  <si>
    <t>BRAIN INGENIERÍA VIAL S.A.S. - 50%</t>
  </si>
  <si>
    <t>INPROTEKTO LIMITADA - 50%</t>
  </si>
  <si>
    <t>CONSORCIO VALICON UNIVERSAL</t>
  </si>
  <si>
    <t>DANIEL ERNESTO MARTINEZ ENCISO</t>
  </si>
  <si>
    <t>UNIVERSAL DE CONSTRUCCIONES CIVILES Y DISEÑOS S.A.S - 90%</t>
  </si>
  <si>
    <t>VALENCIA INGENIEROS CONSTRUCTORES S.A. - 10%</t>
  </si>
  <si>
    <t>CONSORCIO VIAL KENNEDY IC</t>
  </si>
  <si>
    <t>ASTRID LILIANA MARIN LOPEZ</t>
  </si>
  <si>
    <t>CAYCO S.A.S - 90%</t>
  </si>
  <si>
    <t>INGEORBE SAS BIC - 10%</t>
  </si>
  <si>
    <t>CONSORCIO INTERVIAL GINPROSA.</t>
  </si>
  <si>
    <t>JULIO CAYETANO RODRÍGUEZ</t>
  </si>
  <si>
    <t>GINPROCOL S.A.S  50%</t>
  </si>
  <si>
    <t xml:space="preserve">GINPROSA COLOMBIA S.A.S 50% </t>
  </si>
  <si>
    <t>CONSORCIO INTERVIAL CAPITAL</t>
  </si>
  <si>
    <t>JORGE HERNANDO BELTRAN CATUMBA</t>
  </si>
  <si>
    <t>LITORAL CONSULTING S.A.S  50%</t>
  </si>
  <si>
    <t>MC CONSULTORES Y CONSTRUCTORES S.A.S. 50%</t>
  </si>
  <si>
    <t>CONSORCIO MALLA VIAL KENNEDY</t>
  </si>
  <si>
    <t xml:space="preserve">ISABEL CRISTINA ARREDONDO VÉLEZ </t>
  </si>
  <si>
    <t>AIM ENGINEERING S.A.S 70%</t>
  </si>
  <si>
    <t>COMPAÑÍA DE VÍAS, TRANSPORTE Y OBRAS PÚBLICAS S.A.S  (VIASTOP S.A.S.) 30%</t>
  </si>
  <si>
    <t>WILSON GIOVANNI URREA URREA</t>
  </si>
  <si>
    <t>ROYECTOS E INTERVENTORIAS S.A.S - 100%</t>
  </si>
  <si>
    <t xml:space="preserve">Lemoine Rivera Ingenieros Asociados S.A.S </t>
  </si>
  <si>
    <t xml:space="preserve">Cristian Mauricio Cuellar Leguizamón  </t>
  </si>
  <si>
    <t>Lemoine Rivera Ingenieros Asociados S.A.S - 100%</t>
  </si>
  <si>
    <t>Consorcio Escalí</t>
  </si>
  <si>
    <t>Leyman Alí Murillo Córdoba</t>
  </si>
  <si>
    <t>LeyAlí Ingeniería S.A.S 80%</t>
  </si>
  <si>
    <t>ESCALA C.C.I S.A.S 20%</t>
  </si>
  <si>
    <t>CONSORCIO CAS KENNEDY</t>
  </si>
  <si>
    <t>ANA MARIA HOUGHTON ILLERA</t>
  </si>
  <si>
    <t>CANJI DISEÑOS E INTERVENTORIAS S.A.S. 50%</t>
  </si>
  <si>
    <t>BUSERCO S.A.S 50%</t>
  </si>
  <si>
    <t>CONSORCIO TIMIZA 25</t>
  </si>
  <si>
    <t>CARLOS MARIO ROLÓN AMAYA</t>
  </si>
  <si>
    <t xml:space="preserve">INGECO INGENIERIA DE CONSTRUCCIONES S.A.S </t>
  </si>
  <si>
    <t xml:space="preserve">INP SERVICIOS S.A.S. </t>
  </si>
  <si>
    <t>MAYRON A. VERGEL ARMENTA</t>
  </si>
  <si>
    <t xml:space="preserve"> AFA CONSULTORES Y CONSTRUCTORES S. A</t>
  </si>
  <si>
    <t>INTECON CONSULTORES S.A.S</t>
  </si>
  <si>
    <t xml:space="preserve">JOYCO S.A.S BIC </t>
  </si>
  <si>
    <t>DIANA LORENA CASTAÑO ACEVEDO</t>
  </si>
  <si>
    <t>JOYCO S.A.S BIC - 100%</t>
  </si>
  <si>
    <t>ARCA ARQUITECTURA E INGENIERÍA S.A</t>
  </si>
  <si>
    <t xml:space="preserve">SARAH DEL MAR SANSON TORRES </t>
  </si>
  <si>
    <t>ARCA ARQUITECTURA E INGENIERÍA S.A - 100%</t>
  </si>
  <si>
    <t xml:space="preserve">CONSORCIO PROES LATAM  </t>
  </si>
  <si>
    <t xml:space="preserve"> Paola Alexandra Muñoz Bohórquez</t>
  </si>
  <si>
    <t>PROES COLOMBIA S.A.S.</t>
  </si>
  <si>
    <t>PROES LATAM S.A.S.</t>
  </si>
  <si>
    <t>CONSORCIO GIS CONSERVIAL</t>
  </si>
  <si>
    <t>LUISA FERNANDA BARRETO PARRA,</t>
  </si>
  <si>
    <t>GIS-EAP S.A.S.</t>
  </si>
  <si>
    <t>GESTION INTEGRAL DEL SUELO SL COLOMBIA</t>
  </si>
  <si>
    <t>CONSORCIO VIAL UJM</t>
  </si>
  <si>
    <t>MANUEL GONZALEZ MOLES</t>
  </si>
  <si>
    <t>CONSULTORES DE INGENIERÍA UG21 SL SUCURSAL COLOMBIA</t>
  </si>
  <si>
    <t>JET INGENIERIA SOCIEDAD POR ACCIONES SIMPLIFICADA</t>
  </si>
  <si>
    <t>CONSORCIO MVIAL 2025</t>
  </si>
  <si>
    <t>MARIA ISABEL MARTINEZ ESTRADA</t>
  </si>
  <si>
    <t>HUMBERTO JAUREGUI &amp; CIA SAS-50%</t>
  </si>
  <si>
    <t>PROYECTOS VIALES SAS-50%</t>
  </si>
  <si>
    <t>CONSORCIO INTERVIAL KENNEDY GH</t>
  </si>
  <si>
    <t>OSCAR GIOVANNY ARIAS ARENAS</t>
  </si>
  <si>
    <t>HIDRALARPI PROFESIONALES ASOCIADOS SAS-10%</t>
  </si>
  <si>
    <t>GHF INGENIERÍA Y CONSTRUCCIONES SAS-90%</t>
  </si>
  <si>
    <t>CONSORCIO ALIANZA KENNEDY 2025</t>
  </si>
  <si>
    <t>JUAN CAMILO POLANIA ANDRADE</t>
  </si>
  <si>
    <t>G.E. SAC &amp; CIA SAS-45%</t>
  </si>
  <si>
    <t>INGENIERIA, MANTENIMIENTO, CONSULTORIAS Y ASESORIAS DE COLOMBIA SAS-45%</t>
  </si>
  <si>
    <t>JUAN CAMILO POLANIA ANDRADE-10%</t>
  </si>
  <si>
    <t>TECNUMEC SAS</t>
  </si>
  <si>
    <t>EMILIA ESTHER DE LA OSSA CONTRERAS</t>
  </si>
  <si>
    <t>TECNUMEC SAS - 100%</t>
  </si>
  <si>
    <t>ALIANZA INTEGRAL DE PROYECTOS SAS BIC</t>
  </si>
  <si>
    <t>SUSANA MARGARITA GUERRA BECERRA</t>
  </si>
  <si>
    <t>ALIANZA INTEGRAL DE PROYECTOS SAS BIC - 100%</t>
  </si>
  <si>
    <t>UT MALLA VIAL KENNEDY 2025</t>
  </si>
  <si>
    <t>ALLAN HERLEY PINEDA PALACIO</t>
  </si>
  <si>
    <t>UNION TEMPORAL</t>
  </si>
  <si>
    <t>SITELSA S.A.S - 50%</t>
  </si>
  <si>
    <t>ARQUITECTURA Y GERENCIA DE PROYECTOS AGP S.A.S - 50%</t>
  </si>
  <si>
    <t>CONSORCIO VIAS LOCALES AEPRO</t>
  </si>
  <si>
    <t>ANTONIO ESTEBAN SANCHEZ TORRES</t>
  </si>
  <si>
    <t>PROEZA INGENIERÍA S.A.S. - 50%</t>
  </si>
  <si>
    <t>AESA PROYECTOS S.A.S. - 50%</t>
  </si>
  <si>
    <t>CONSORCIO INTEGRAL KENNEDY</t>
  </si>
  <si>
    <t>ANDRES FELIPE TAPIA ALVARADO</t>
  </si>
  <si>
    <t>PAEZ INGENIERIA Y CONSTRUCCION SAS -10%</t>
  </si>
  <si>
    <t>GRUPO IRT SAS - 90%</t>
  </si>
  <si>
    <t>CONSORCIO INTERVENTORÍA COANDINA</t>
  </si>
  <si>
    <t>LUIS ALBERTO FORERO RAMOS</t>
  </si>
  <si>
    <t>COINCO DE COLOMBIA S.A.S. - 90%</t>
  </si>
  <si>
    <t>ANDINA DE CONSULTORÍA Y CONSTRUCCIONES SAS -10%</t>
  </si>
  <si>
    <t>CONSORCIO GAB VIAL KENNEDY</t>
  </si>
  <si>
    <t>CARLOS ANDRES BALLESTAS BARANDICA</t>
  </si>
  <si>
    <t>GAB INGENIERIA SAS - 50%</t>
  </si>
  <si>
    <t>BIA INGENIERIA SAS - 50%</t>
  </si>
  <si>
    <t>CONSORCIO INT CONSERVACION 2025</t>
  </si>
  <si>
    <t>HADRA CONSTANZA CASTEÑEDA HORTA</t>
  </si>
  <si>
    <t>PC INTERVENTORES S.A.S. - 30%</t>
  </si>
  <si>
    <t>FRONTERAS CONSTRUCTORAS SA - 30%</t>
  </si>
  <si>
    <t>TLL ARQUITECTOS E INGENIEROS S.A.S. - 10%</t>
  </si>
  <si>
    <t>INFRAESTRUCTURAS E INGENIERÍA GLOBAL S.A.S. -30%</t>
  </si>
  <si>
    <t>CONSORCIO INTERKENNEDY 2025</t>
  </si>
  <si>
    <t>YOHAN FAHIR BERMUDEZ PARRA</t>
  </si>
  <si>
    <t>EMPRESA DE INFRAESTRUTURA COLOMBIANA SAS - 90%</t>
  </si>
  <si>
    <t>YOHAN FAHIR BERMUDEZ PARRA - 10%</t>
  </si>
  <si>
    <r>
      <rPr>
        <b/>
        <sz val="18"/>
        <color rgb="FFFF0000"/>
        <rFont val="Calibri"/>
        <family val="2"/>
        <charset val="1"/>
      </rPr>
      <t xml:space="preserve">cada contrato debe cumplir con alguno de estos códigos </t>
    </r>
    <r>
      <rPr>
        <b/>
        <u/>
        <sz val="18"/>
        <color rgb="FFFF0000"/>
        <rFont val="Calibri"/>
        <family val="2"/>
        <charset val="1"/>
      </rPr>
      <t>81101500, 81102200, 80101600</t>
    </r>
  </si>
  <si>
    <t>OBJETO: REALIZAR LA INTERVENTORIA, TECNICA, ADMINISTRATIVA, JURIDICA, FINANCIERA, SOCIAL, AMBIENTAL Y DE SEGURIDAD Y SALUD EN EL TRABAJO AL CONTRATO QUE TIENE COMO OBJETO "REALIZAR LAS OBRAS DE CONSERVACIÓN DE LA MALLA VIAL Y ESPACIO PÚBLICO ASOCIADO EN LA LOCALIDAD DE KENNEDY, BOGOTÁ, D.C. A TRAVÉS DEL SISTEMA DE PRECIOS UNITARIOS FIJOS Y A MONTO AGOTABLE</t>
  </si>
  <si>
    <t xml:space="preserve">Los contratos para acreditar la experiencia deben cumplir las siguientes características: 
Que hayan contenido la ejecución de:  </t>
  </si>
  <si>
    <t>EXPERIENCIA GENERAL</t>
  </si>
  <si>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</si>
  <si>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t>Nota 1: No se aceptará experiencia en contratos cuyo objeto o alcance sea exclusivamente en cualquiera de las siguientes actividades de interventoría a: componentes de seguridad vial o semaforización o puentes.</t>
  </si>
  <si>
    <t>Nota 2: En todo caso la interventoría a la obra civil en infraestructura vial que se pretenda acreditar como experiencia, debe demostrar la interventoría a la intervención en la estructura del pavimento.</t>
  </si>
  <si>
    <t>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categorías incluidas para las ciudades y/o municipios o su equivalente en el evento de proyectos ejecutados fuera del territorio nacional y con base en esto solicitará la Experiencia en la interventoría a la Intervención de Vías Urbanas.</t>
  </si>
  <si>
    <t>EXPERIENCIA ESPECIFICA</t>
  </si>
  <si>
    <t xml:space="preserve">Por lo menos uno (1) de los contratos válidos aportados como experiencia general debe acreditar que se hayan realizado interventoría a las actividades de diagnóstico y/o estudios y diseños, para actividades de conservación de vías. </t>
  </si>
  <si>
    <t xml:space="preserve">Y </t>
  </si>
  <si>
    <t>Por lo menos uno (1) de los contratos válidos aportados como experiencia general debe acreditar la interventoría a la intervención de redes de servicios públicos.</t>
  </si>
  <si>
    <t xml:space="preserve">NÚMERO DE CONTRATOS: C. El Proponente podrá aportar mínimo uno (1) y máximo cinco (5) contratos para la evaluación y asignación de puntaje por concepto de experiencia.  </t>
  </si>
  <si>
    <t>CONDICIÓN 1: E. Los contratos deben haber terminado antes de la fecha de cierre del presente Proceso de Contratación. Esta fecha corresponde al momento de terminación de la ejecución del contrato, por lo que no necesariamente coincide con la de entrega y/o recibo final, liquidación, o acta final, salvo que de los documentos del numeral 10.1.5 de este Pliego de Condiciones se derive tal información.</t>
  </si>
  <si>
    <t>CONDICIÓN 2: En el clasificador de bienes y servicios, el segmento correspondiente para la clasificación de la experiencia es el segmento 80 y/o 81.  81101500 - 81102200 - 80101600</t>
  </si>
  <si>
    <t xml:space="preserve">CONDICIÓN 3: C. Si el Proponente relaciona o anexa más de cinco (5) contratos en el “Formato 3 – Experiencia”, para efectos de evaluar la experiencia únicamente se tendrán en cuenta los cinco (5) contratos aportados de mayor valor. </t>
  </si>
  <si>
    <t xml:space="preserve">CONDICIÓN 4: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verificará de conformidad con el porcentaje mínimo de experiencia exigido en el numeral 3.8.1., esto es, frente al cien por ciento (100 %) del Presupuesto Oficial.
En armonía con lo anterior, para cumplir el requisito previsto en este literal no se solicitará la acreditación de longitudes, magnitudes, volúmenes o porcentajes requeridos en la experiencia específica, sino que bastará con acreditar los SMMLV. </t>
  </si>
  <si>
    <t>CONDICIÓN 5: F: Cuando el contrato que se pretende acreditar como experiencia haya sido ejecutado en Consorcio o en Unión Temporal, el valor a considerar será el registrado en el Registro Único de Proponentes (RUP), o documento válido, en caso de que el integrante no esté obligado a tener RUP. En estos casos la experiencia se multiplicará por el porcentaje de participación que tuvo el integrante o los integrantes.</t>
  </si>
  <si>
    <t>FONDO DE DESARROLLO LOCAL DE KENNEDY</t>
  </si>
  <si>
    <t>CUMPLE</t>
  </si>
  <si>
    <t>NO CUMPLE</t>
  </si>
  <si>
    <t>REQUISITOS HABILITANTES TÉCNICOS</t>
  </si>
  <si>
    <t>REALIZAR LA INTERVENTORIA, TECNICA, ADMINISTRATIVA, JURIDICA, FINANCIERA, SOCIAL, AMBIENTAL Y DE SEGURIDAD Y SALUD EN EL TRABAJO AL CONTRATO QUE TIENE COMO OBJETO "REALIZAR LAS OBRAS DE CONSERVACIÓN DE LA MALLA VIAL Y ESPACIO PÚBLICO ASOCIADO EN LA LOCALIDAD DE KENNEDY, BOGOTÁ, D.C. A TRAVÉS DEL SISTEMA DE PRECIOS UNITARIOS FIJOS Y A MONTO AGOTABLE</t>
  </si>
  <si>
    <t>OFERENTE</t>
  </si>
  <si>
    <t>FORMATO 8 - ACEPTACIÓN Y CUMPLIMIENTO PERSONAL CLAVE</t>
  </si>
  <si>
    <t>EXIGENCIA MINIMA DE LA EXPERIENCIA</t>
  </si>
  <si>
    <t>OFERTA ECONOMICA</t>
  </si>
  <si>
    <t xml:space="preserve">CONSOLIDADO </t>
  </si>
  <si>
    <t xml:space="preserve">OBSERVACIONES </t>
  </si>
  <si>
    <t>EL OFERENTE NO APORTA LA OFERTA EN EL FORMULARIO 1. PROPUESTA ECONÓMICA, INCLUIDO EN EL PRESENTE PROCESO DE SELECCIÓN ESTIPULADO POR LA ENTIDAD Y PUBLICADO EN LA PLATAFORMA SECOP II</t>
  </si>
  <si>
    <t>El proponente no aporta el documento consorcial para poder llevar a cabo la evaluación técnica.</t>
  </si>
  <si>
    <t>NOMBRE DEL OFERENTE</t>
  </si>
  <si>
    <t>CAPACIDAD FINANCIERA</t>
  </si>
  <si>
    <t>CAPACIDAD JURIDICA</t>
  </si>
  <si>
    <t>CAPACIDAD TÉCNICA</t>
  </si>
  <si>
    <t>INFORME 
FINAL</t>
  </si>
  <si>
    <t>OBSERVACIONES</t>
  </si>
  <si>
    <t>REQUISITOS PONDERABLE - EXPERIENCIA DEL PROPONENTE</t>
  </si>
  <si>
    <t>NÚMERO DE CONTRATOS PRESENTADOS</t>
  </si>
  <si>
    <t>PRESUPUESTO OFICIAL EN SMMLV</t>
  </si>
  <si>
    <t>PROMEDIO DE SMMLV</t>
  </si>
  <si>
    <t>TERMINO DE EJECUCION EXIGIDO</t>
  </si>
  <si>
    <t>TOTAL SALARIOS MINIMOS ACREDITADOS</t>
  </si>
  <si>
    <t>CONDICIONES DE EXPERIENCIA</t>
  </si>
  <si>
    <t>CONDICION N°. 1 (VER TABLA AL FINAL DE LA HOJA)</t>
  </si>
  <si>
    <t>CONDICION N°. 2  (VER TABLA AL FINAL DE LA HOJA)</t>
  </si>
  <si>
    <t>CONDICION N°. 4 (VER TABLA AL FINAL DE LA HOJA)</t>
  </si>
  <si>
    <t>VALIDACIÓN CONDICIONES</t>
  </si>
  <si>
    <t>CONCLUSIÓN 
EXPERIENCIA GENERAL</t>
  </si>
  <si>
    <t>EXPERIENCIA ESPECIFICA 1 
INTERVENTORÍA A ACTIVIDADES DE DIAGNOSTICO Y/O ESTUDIOS Y DISEÑOS PARA CONSERVACIÓN DE MALLA VIAL</t>
  </si>
  <si>
    <t>EXPERIENCIA ESPECIFICA 2
INTERVENTORÍA A INTERVENCIONES DE REDES DE SERVICIOS PUBLICOS</t>
  </si>
  <si>
    <t>CONCLUSIÓN ACREDITACIÓN EXPERIENCIA GENERAL, Y EXPERIENCIA ESPECIFICA</t>
  </si>
  <si>
    <t>OBSERVACIÓN Y RESPUESTA A OBSERVACIONES</t>
  </si>
  <si>
    <t>Objeto del Contrato</t>
  </si>
  <si>
    <t>Entidad Contratante</t>
  </si>
  <si>
    <t>Valor Contrato</t>
  </si>
  <si>
    <t>Año de ejecución aportado</t>
  </si>
  <si>
    <t>Valor del Contrato en SMMLV</t>
  </si>
  <si>
    <t>Participación UT/CONSORCIO</t>
  </si>
  <si>
    <t>Participación en SMMLV</t>
  </si>
  <si>
    <t>Término de ejecución aportado</t>
  </si>
  <si>
    <t>CODIGO UNSPSC
 SEGMENTOS 80 Y 81</t>
  </si>
  <si>
    <t>Valor exigido
50%SMMLV</t>
  </si>
  <si>
    <t>Valor aportado</t>
  </si>
  <si>
    <t>CONTRATAR LA INTERVENTORÍA TÉCNICA, ADMINISTRATIVA, FINANCIERA Y AMBIENTAL AL CONTRATO DE OBRA CUYO OBJETO ES: MEJORAMIENTO DE LA SEGUNDA ETAPA DE LA VÍA IBAGUÉ - ROVIRA EN EL DEPARTAMENTO DEL TOLIMA</t>
  </si>
  <si>
    <t>GOBERNACION DEL TOLIMA</t>
  </si>
  <si>
    <t>"INTERVENTORÍA TÉCNICA, ADMINISTRATIVA, FINANCIERA Y AMBIENTAL AL CONTRATO ESTATAL DE OBRA LP-03-2013, CUYO OBJETO ES LA RECONSTRUCCIÓN DE VÍAS Y ANDENES DEL CORREDOR VIAL PERTENECIENTE A LA RUTA CECAR - ETAPA I, PERTENECIENTE AL SISTEMA ESTRATÉGICO DE TRANSPORTE PÚBLICO DE PASAJEROS DE LA CIUDAD DE SINCELEJO</t>
  </si>
  <si>
    <t xml:space="preserve">METRO SABANAS S.A.S </t>
  </si>
  <si>
    <t>“INTERVENTORIA TECNICA, ADMINISTRATIVA, FINANCIERA Y AMBIENTAL PARA EL MEJORAMIENTO, MANTENIMIENTO Y CONSERVACION DE VIAS PARA CONECTIVIDAD REGIONAL, FINANCIADOS CON RECURSOS DE LA ENAJENACIÓN DE ISAGEN EN EL DEPARTAMENTO DE CALDAS, VIA ARMA - LA LORENA - PLAN DE ORO</t>
  </si>
  <si>
    <t>INVIAS</t>
  </si>
  <si>
    <t>TOTALES</t>
  </si>
  <si>
    <t>CONCLUSIÓN EXPERIENCIA DEL PROPONENTE</t>
  </si>
  <si>
    <t>INTERVENTORIA TECNICA, ADMINISTRATIVA,
FINANCIERA  LEGAL, SOCIAL Y AMBIENTAL PARA LA
CONSERVACION DE LA INFRAESTRUCTURA DEL
SISTEMA INTEGRADO DE TRNSPORTE PUBLICO
TRONCALES DEL SISTEMA TRANSMILENIO Y RUTAS
AUXILIARES ALIMENTADORAS, COMPLEMENTARIAS Y 
ESPECIALES, TRONCAL AVENIDA NQS,
COMPRENDIDA ENTRE LA CALLE 92 Y EL LIMITE CON
EL MUNICIPIO DE SOACHA Y RUTAS AUXILIARES, 
ALIMENTADORAS, COMPLEMENTARIAS Y
ESPECIALES, LOCALIDAD DE BOSA Y CIUDAD 
BOLIVAR EN BOGOTA D.C. (GRUPO)</t>
  </si>
  <si>
    <t>IDU</t>
  </si>
  <si>
    <t>INTERVENTORIA PARA EL MEJORAMIENTO,
GESTION PREDIAL, SOCIAL Y AMBIENTAL DE 
LA VIA POPAYAN - TOTORO - INZA, RUTA 2602
SECTOR CORDOBA - TOTORO - POPAYAN EN
EL DEPARTAMENTO DEL CAUCA PARA EL 
PROGRAMA "VIAS PARA LA EQUIDAD"</t>
  </si>
  <si>
    <t>INTERVENTORIA PARA  LA REHABILITACION Y MEJORAMIENTO DE LA VIA PUENTE CAMACHO - GARAGOA - LAS JUNTAS PR00 + 000 AL PR75 - 000,  CON UNA LONGITUD  DE  62,7 KM, DEPARTAMENTO DE BOYACA</t>
  </si>
  <si>
    <t>INTERVENTORIA TECNICA, ADMINISTRATIVA, FINANCIERA Y AMBIENTAL PARA LA CONSTRUCCION DE LAS OBRAS FALTANTES DE LA AVENIDA JOSE CELESTINO MUTIS, SECTOR AV. BOYACA - AVENIDA CIUDAD DE CALI (PREDIOS FALTANTES) EN BOGOTA D.C.</t>
  </si>
  <si>
    <t>INTERVENTORIA TECNICA, ADMINISTRATIVA, FINANCIERA Y AMBIENTAL PARA LA CONSTRUCCIÓN DE LA AVENIDA CIUDAD DE CALI EN EL TRAMO COMPRENDIDO ENTRE LA CALLE 57 B SUR Y LA AVENIDA BOSA EN BOGOTA D.C.</t>
  </si>
  <si>
    <t>INTERVENTORÍA TÉCNICA, ADMINISTRATIVA, FINANCIERA, LEGAL, SOCIAL Y SEGURIDAD INDUSTRIAL, SALUD OCUPACIONAL Y MEDIO AMBIENTE A LAS OBRAS Y ACTIVIDADES PARA LA CONSERVACIÓN DE LA MALLA VIAL RURAL, GRUPO 2 - ZONA SUR, FASE 1- 2013, A PRECIO GLOBAL CON AJUSTES EN LA CIUDAD DE BOGOTÁ D.C.</t>
  </si>
  <si>
    <t xml:space="preserve">El contrato aportado no cumple con lo requerido en el pliego de condiciones 4.1.1. CARACTERÍSTICAS DE LOS CONTRATOS PRESENTADOS PARA ACREDITAR LA EXPERIENCIA DEL PROPONENTE. El objeto del contrato aportado corresponde a MALLA VIAL RURAL y lo solicitado es VIAS URBANAS O PRIMARIAS O SECUNDARIAS.
</t>
  </si>
  <si>
    <t>INTERVENTORÍA TÉCNICA, ADMINISTRATIVA, FINANCIERA, LEGAL, SOCIAL Y AMBIENTAL PARA LA EJECUCIÓN DE OBRAS Y ACTIVIDADES DE CONSERVACIÓN PARA LA MALLA VIAL ARTERIAL E INTERMEDIA EN LAS LOCALIDADES DE RAFAEL URIBE, SAN CRISTOBAL, CANDELARIA Y SANTA FÉ GRUPO 1 Y 2 EN BOGOTÁ D.C.</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</si>
  <si>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</si>
  <si>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METRO CALI S.A</t>
  </si>
  <si>
    <t>INTERVENTORÍA A LA EJECUCIÓN DE LAS OBRAS Y ACTIVIDADES NECESARIAS PARA LA CONSERVACIÓN DE LA MALLA VIAL ARTERIAL NO TRONCAL, EN LA CIUDAD DE BOGOTÁ D.C. GRUPO 3</t>
  </si>
  <si>
    <t>INTERVENTORÍA TÉCNICA, ADMINISTRATIVA, JURÍDICA, AMBIENTAL Y CONTABLE PARA LA CONSTRUCCIÓN DE LA ETAPA I DE LA VÍA  DISTRIBUIDORA PARALELA A LA VÍA REGIONAL SUR, EN LA JURISDICCIÓN DE LOS MUNICIPIOS DE ENVIGADO Y SABANETA - DEPARTAMENTO DE ANTIOQUIA</t>
  </si>
  <si>
    <t>AREA METROPOLITANA DEL VALLE DE ABURRÁ</t>
  </si>
  <si>
    <t>INTERVENTORÍA, TÉCNICA, JURDICA, FINANCIERA SOCIAL, AMBIENTAL Y DE SEGURDAD Y SALUD EN EL TRABAJO AL CONTRATO” CUYO OBJETO ES: “REALIZAR LAS OBRAS DE CONSERVACIÓN DE LA MALLA VIAL EN LA LOCALIDAD DE USAQUÉN Y SUESPACIO PÚBLICO, EN BOGOTÁ D.C. ATRAVÉS DEL SISTEMA DE PRECIOS UNITARIOS FIJOS Y A MONTO
AGOTABLE</t>
  </si>
  <si>
    <t>FONDO DE DESARROLLO LOCAL DE USAQUEN</t>
  </si>
  <si>
    <t>Interventora técnica, administrativa, financera y ambiental para el mantenimiento correctivo y peródico de la carretera Bogotá - Choachí desde el K2+000 al K13+000, en Bogotá D.C</t>
  </si>
  <si>
    <t>Interventora para el mantenimiento y rehabilitación de las carreteras San Juan de Pasto Mojarras, Sector Cano
Mojarras Ruta 25 Tramo 2502 y Cebadal Sandona Pasto Sector la Florida Pasto, Ruta 2501B Departamento de
Nariño</t>
  </si>
  <si>
    <t>ASISTENCIA TÉCNICA PARA EL CONTROL Y VIGILANCIA DE LAS OBRA "MEJORA DE LA MOVILIDAD URBANA EN EL ENTORNO DEL ALCANCE DE LA AUTOPISTA R-3 CON LA M-40: CONEXIÓN AVENIDA DE DAROCA CON O´DONNELL"</t>
  </si>
  <si>
    <t>MINISTERIO DE FOMENTO</t>
  </si>
  <si>
    <t>-</t>
  </si>
  <si>
    <t>ASISTENCIA TÉCNICA (INTERVENTORIA) PARA EL CONTROL Y VIGILANCIA DE LAS OBRAS AUTOVÍA RUTA DE LA PLATA A-66, DE GIJÓN A SEVILLA, P.K.360 AL 376. TRAMO: CUATRO CALZADAS - MONTEJO, PROVINCIA DE SALAMANCA</t>
  </si>
  <si>
    <r>
      <t xml:space="preserve">Interventoría </t>
    </r>
    <r>
      <rPr>
        <u/>
        <sz val="14"/>
        <color theme="1"/>
        <rFont val="Century Gothic"/>
        <family val="2"/>
      </rPr>
      <t>técnica, adminsitrativa, financiera y ambiental</t>
    </r>
    <r>
      <rPr>
        <sz val="14"/>
        <color theme="1"/>
        <rFont val="Century Gothic"/>
        <family val="2"/>
      </rPr>
      <t xml:space="preserve">  para la </t>
    </r>
    <r>
      <rPr>
        <b/>
        <sz val="14"/>
        <color theme="1"/>
        <rFont val="Century Gothic"/>
        <family val="2"/>
      </rPr>
      <t>construcción</t>
    </r>
    <r>
      <rPr>
        <sz val="14"/>
        <color theme="1"/>
        <rFont val="Century Gothic"/>
        <family val="2"/>
      </rPr>
      <t xml:space="preserve"> y </t>
    </r>
    <r>
      <rPr>
        <b/>
        <sz val="14"/>
        <color theme="1"/>
        <rFont val="Century Gothic"/>
        <family val="2"/>
      </rPr>
      <t>conservación</t>
    </r>
    <r>
      <rPr>
        <sz val="14"/>
        <color theme="1"/>
        <rFont val="Century Gothic"/>
        <family val="2"/>
      </rPr>
      <t xml:space="preserve"> de accesos a barrios y pavimentos locales, programa de mejoramiento integral de barrios en la localidad de </t>
    </r>
    <r>
      <rPr>
        <b/>
        <sz val="14"/>
        <color theme="1"/>
        <rFont val="Century Gothic"/>
        <family val="2"/>
      </rPr>
      <t>Bosa, Grupo 2</t>
    </r>
    <r>
      <rPr>
        <sz val="14"/>
        <color theme="1"/>
        <rFont val="Century Gothic"/>
        <family val="2"/>
      </rPr>
      <t>. en Bogotá D.C.</t>
    </r>
  </si>
  <si>
    <r>
      <t xml:space="preserve">Interventoría para el </t>
    </r>
    <r>
      <rPr>
        <b/>
        <sz val="14"/>
        <color theme="1"/>
        <rFont val="Century Gothic"/>
        <family val="2"/>
      </rPr>
      <t>mejoramiento y pavimentación</t>
    </r>
    <r>
      <rPr>
        <sz val="14"/>
        <color theme="1"/>
        <rFont val="Century Gothic"/>
        <family val="2"/>
      </rPr>
      <t xml:space="preserve"> de la </t>
    </r>
    <r>
      <rPr>
        <b/>
        <sz val="14"/>
        <color theme="1"/>
        <rFont val="Century Gothic"/>
        <family val="2"/>
      </rPr>
      <t>carretera Santa Cecilia - Pueblo Rico</t>
    </r>
    <r>
      <rPr>
        <sz val="14"/>
        <color theme="1"/>
        <rFont val="Century Gothic"/>
        <family val="2"/>
      </rPr>
      <t xml:space="preserve"> - Apia, Ruta 5003</t>
    </r>
  </si>
  <si>
    <r>
      <t>Interventoria,</t>
    </r>
    <r>
      <rPr>
        <u/>
        <sz val="14"/>
        <color theme="1"/>
        <rFont val="Century Gothic"/>
        <family val="2"/>
      </rPr>
      <t xml:space="preserve"> financiera, administrativa, tecnica, ambiental, social y SISO</t>
    </r>
    <r>
      <rPr>
        <sz val="14"/>
        <color theme="1"/>
        <rFont val="Century Gothic"/>
        <family val="2"/>
      </rPr>
      <t xml:space="preserve"> del contrato de obra que resulte del proceso licitatorio No. FDLP-LP-018-2015 el que haga sus veces que tiene por objeto "La realización por el Sistema de precios unitarios fijos sin formula de ajuste, las obras y actividades para, </t>
    </r>
    <r>
      <rPr>
        <b/>
        <sz val="14"/>
        <color theme="1"/>
        <rFont val="Century Gothic"/>
        <family val="2"/>
      </rPr>
      <t>Construcción, Rehabilitación y la Conservación</t>
    </r>
    <r>
      <rPr>
        <sz val="14"/>
        <color theme="1"/>
        <rFont val="Century Gothic"/>
        <family val="2"/>
      </rPr>
      <t xml:space="preserve">, de la </t>
    </r>
    <r>
      <rPr>
        <b/>
        <sz val="14"/>
        <color theme="1"/>
        <rFont val="Century Gothic"/>
        <family val="2"/>
      </rPr>
      <t>Malla Vial</t>
    </r>
    <r>
      <rPr>
        <sz val="14"/>
        <color theme="1"/>
        <rFont val="Century Gothic"/>
        <family val="2"/>
      </rPr>
      <t xml:space="preserve"> en la Localidad de </t>
    </r>
    <r>
      <rPr>
        <b/>
        <sz val="14"/>
        <color theme="1"/>
        <rFont val="Century Gothic"/>
        <family val="2"/>
      </rPr>
      <t>Fontibón</t>
    </r>
    <r>
      <rPr>
        <sz val="14"/>
        <color theme="1"/>
        <rFont val="Century Gothic"/>
        <family val="2"/>
      </rPr>
      <t>, de acuerdo con las descripciones y especificaciones técnicas requeridas"</t>
    </r>
  </si>
  <si>
    <t>FDLF</t>
  </si>
  <si>
    <t>Interventoria tecnica, ambiental, administrativa, financiera y legal para la construccion de la doble calzada desde el intercambio de la carrera 80 hasta el empalme con la via de acceso oriental del Tunel Fernando Gomez Martinez en el sector de Loma Hermosa y obras complementarias (CONEXION VIAL GUILLERMO GAVIRIA CORREA)</t>
  </si>
  <si>
    <t>Gobernación de Antioquia</t>
  </si>
  <si>
    <t>Interventoría para el mantenimiento y rehabilitación de la  vía 4001 buenaventura - loboguerrero del pr 0+0800 (sector f8) al pr 15+0000 (sector citronela), Municipio De Buenaventura En El Departamento Del Valle Del Cauca</t>
  </si>
  <si>
    <t>Interventoría técnica, administrativa, jurídica, ambiental y contable para la construcción de la etapa I de la vía distribuidora paralela a la vía regional sur, en la jurisdicción de los Municipios De Envigado Y Sabaneta - Departamento De Antioquia.</t>
  </si>
  <si>
    <t>Interventoria técnica, adminitrativa y financiera para la
construcción de obras de infraestructura vial y de servicios 
públicos, espacio público, la gestión social y ambiental para la
construcción de la siguiente obra identificada asi: MG-20 
intersección Avenida Ciudad de Cali con carrera 1ra. que forma
parte del plan megaobras aprobadas mediante el acuerdo 0241 
de 2008</t>
  </si>
  <si>
    <t>MUNICIPIO DE CALI. Secretaria de
infraestructura y valorización de 
Santiago de Cali</t>
  </si>
  <si>
    <t>CONTROL Y VIGILANCIA DE LAS OBRAS: DIPLICACION DE CARRETERAS DE ACCESO A LA DÁRSENADE ESCOMBRERAS. CN-343 (CT-34) CARTAGENA-ALUMBRES-ESCOMBRERAS, PROVINCIADE MURCIA</t>
  </si>
  <si>
    <t>Ministerio de Fomento
(Secretaría General de Infraestructuras. 
Demarcación de Carreteras de Murcia.)</t>
  </si>
  <si>
    <t>EJERCER LA INTERVENTORÍA TÉCNICA, ADMINISTRATIVA Y FINANCIERA A PRECIO GLOBAL FIJO, PARA EL ESTUDIO, DISEÑO Y CONSTRUCCIÓN DE PAVIMENTOS LOCALES Y ACCESOS A BARRIOS EN LA LOCALIDAD DE BOSA, EN BOGOTÁ D.C</t>
  </si>
  <si>
    <t>“INTERVENTORÍA TÉCNICA, ADMINISTRATIVA, FINANCIERA, LEGAL, SOCIAL Y SEGURIDAD INDUSTRIAL, SALUD EN EL TRABAJO Y MEDIO AMBIENTE DE LAS OBRAS Y ACTIVIDADES PARA LA CONSERVACION DE LA MALLA VIAL ARTERIAL TRONCAL Y MALLA VIAL INTERMEDIA QUE SOPORTA LAS RUTAS DEL SISTEMA INTEGRADO DE TRANSPORTE- SITP- GRUPO 4: TRONCAL CALLE 26 (LOCALIDADES FONTIBON Y PUENTE ARANDA)”.</t>
  </si>
  <si>
    <t>INTERVENTORIA PARA EL MEJORAMIENTO DE LA CARRETERA PALERMO - SALAMINA, SECTOR PALERMO - SITIO
NUEVO - REMOLINO - GUAIMARO, CÓDIGO 2702, EN EL DEPARTAMENTO DE MAGDALENA</t>
  </si>
  <si>
    <t>INTERVENTORÍA PARA EL MANTENIMIENTO Y REHABILITACION DE LA VÍA CIRCUNVALAR DE LA ISLA DE
PROVIDENCIA, PARA EL PROGRAMA “VÍAS PARA LA EQUIDAD” - MÓDULO 1</t>
  </si>
  <si>
    <t>Interventoría técnica, administrativa, financieroa, legal, social y seguridad industrial, saud ocupacional y medio
ambiente para las obras y actividades para la conservación de la malla vial arterial no troncal, en el grupo 4, Fase -2013 a precio gobal con ajuste en la ciudad de Bogotá DC.</t>
  </si>
  <si>
    <t>Interventoría técnica, administrativa, legal, financiera, social, ambienal y siso para la construcción y/o rehabilitación de accesos a barrios y pavimentos locales grupo 3, localidades de Engativá, Kennedy y Ciudad Bolívar en Bogotá D.C</t>
  </si>
  <si>
    <t>Contratar la interventoría técnica, administrativa, financiera y legal del contrato de las obras de mantenimiento de la infraestructura del sistema de transporte masivo de la ciudad de Bogotá</t>
  </si>
  <si>
    <t>TRANSMILENIO S.A</t>
  </si>
  <si>
    <t>INTERVENTORIA TECNICA, ADMINISTRATIVA, FINANCIERA Y AMBIENTAL PARA LA CONSERVACION DE LA INFRAESTRUCTURA DEL SISTEMA INTEGRADO DE TRANSPORTE PÙBLCO; TRONCALES DEL SISTEMA TRANSMILENO Y RUTAS AUXILIARES, ALIMENTADORAS COMPLEMENTARIAS Y ESPECIALES: TRONCAL AVENIDA CARACAS Y EL PORTAL TUNAL: Y RUTAS AUXILIARES, ALIMENTADORAS COMPLEMENTARIAS Y ESPECALES; LOCALIDAD DE USME, TUNJUELTO. LOS MARTIRESY ANTONIO NARÑO EN BOGOTA D.C GRUPO B</t>
  </si>
  <si>
    <t>INTERVENTORIA TECNICA, ADMINISTRATIVA, FINANCIERA Y SOCIO - AMBIENTAL AL CONTRATO ESTATAL BIRF-LPN- 001-2015, CUYO OBJETO ES LA RECONSTRUCCION DE VIAS Y ANDENES DEL CORREDOR VIAL DE LA RUTA CESAR ETAPA II, PERTENECIENTE AL SISTEMA ESTRATEGICO DE TRANSPORTE PUBLICO DE PASAJEROS DE LA CIUDAD DE SINCELEJO</t>
  </si>
  <si>
    <t>METRO SABANA SAS</t>
  </si>
  <si>
    <t>INTERVENTORÍA TÉCNICA, ADMINISTRATIVA, LEGAL, FINANCIERA, SOCIAL, AMBIENTAL Y DE SEGURIDAD Y SALUD EN EL TRABAJO PARA LA COMPLEMENTACÓN Y/O ACTUALIZACIÓN Y/O AJUSTES Y/O DISEÑOS Y CONSTRUCCIÓN DE LA AVENIDA CIUDAD DE CALI, DESDE LA AVENIDA BOSA HASTA AVENIDA SAN BERNARDINO ANTES ACUERDO 180 DE 2005 MODIFICADO POR ACUERDO 527 DE 2013, EN BOGOTÁ, DC.</t>
  </si>
  <si>
    <t>INTERVENTORÍA PARA LAS OBRAS DE CONSTRUCCIÓN Y/O MEJORAMIENTO Y/O REHABILITACIÓN Y/O
MANTENIMIENTO DE LOS CORREDORES VIALES INCLUIDOS EN EL PROGRAMA DE OBRA PÚBLICA "CONCLUIR Y
CONCLUIR PARA LA REACTVACIÓN DE LAS REGIONES", LOCALIZADOS EN LOS DEPARTAMENTOS DE ANTIOQUIA,
CHOCO Y RISARALDA- REGIÓN PACÍFIC</t>
  </si>
  <si>
    <t>INTERVENTORIA TECNICA, ADMINISTRATIVA, FINANCIERA Y AMBIENTAL PARA EL MEJORAMIENTO EN PAVIMENTO
ASFALTICO DE LA VIA SAN ANTONIO DE PALMITO LIMITES CON CORDOBA, MUNICIPIO DE SAN ANTONIO DE
PALMITO, DEPARTAMENTO DE SUCRE</t>
  </si>
  <si>
    <t>GOBERNACION DE SUCRE</t>
  </si>
  <si>
    <t>INTERVENTORÍA TÉCNICA, ADMINISTRATIVA, LEGAL, FINANCIERA, SOCIAL, AMBIENTAL Y SISTEMA DE SEGURIDAD Y SALUD EN EL TRABAJO - SG-SST, DEL CONTRATO DE OBRA QUE SE DERIVE DE LA LICITACIÓN PUBLICA O LA QUE HAGA SUS VECES, QUE REFIERE A CONTRATAR POR PRECIOS UNITARIOS FIJOS Y A MONTO AGOTABLE, SIN FORMULA DE REAJUSTE, LA CONSERVACION DE LA INFRAESTRUCTURA VIAL URBANA Y RURAL Y EL ESPACIO PUBLICO DE LA LOCALIDAD DE CHAPINERO, EN BOGOTÁ, D.C</t>
  </si>
  <si>
    <t>FONDO DE DESARROLLO LOCAL DE CHAPINERO</t>
  </si>
  <si>
    <t>INTERVENTORÍA TÉCNICA ADMINISTRATIVA, LEGAL, AMBIENTAL Y FINANCIERA PARA LA ADECUACION, REHABILITACION Y MEJORAMIENTO DE VIAS DEL CASCO URBANO DEL MUNICIPIO DE SOACHA CUNDINAMARCA ETAPA 1-2019</t>
  </si>
  <si>
    <t>ALCALDIA DE SOACHA</t>
  </si>
  <si>
    <t>INTERVENTORIA TECNICA, ADMINISTRATIVA, FINANCIERA, JURIDICA Y CONTABLE AL CONTRATO DE OBRA PUBLICA DERIVADO DEL PROYECTO PAVIMENTACION EN CONCRETO HIDRAULICO DE LOS SECTORES COMPRENDIDOS EN LA CALLE TRECE Y VIA AL AEROPUERTO, MUNICIPIO DE GUAPI, DEPARTAMENTO DEL CAUCA.</t>
  </si>
  <si>
    <t>GOBERNACION DEL CAUCA</t>
  </si>
  <si>
    <t>INTERVENTORIA INTEGRAL A LA CONSTRUCCIÓN DE LA TRONCAL ORIENTAL Y DEMÁS OBRAS COMPLEMENTARIAS DEL SISTEMA INTEGRADO DE TRANSPORTE MASIVO DE PASAJEROS DE SANTIAGO DE CALI,  GRUPO 1: CORREDOR VIAL DE LA CALLE 70 (AUTOPISTA SIMÓN BOLÍVAR) ENTRE LA AV. 3 NORTE (TERMINAL DE CABECERA MENGA) Y CARRERA 28D (TERMINAL INTERMEDIA JULIO RINCÓN), TRAMO 1</t>
  </si>
  <si>
    <t>METROCALI</t>
  </si>
  <si>
    <t xml:space="preserve">INTERVENTORÍA TÉCNICA, ADMINISTRATIVA,LEGAL Y FINANCIERA PARA:  REALIZAR LA CONSTRUCCION, REHABILITACION Y MEJORAMIENTO A MONTO AGOTABLE DE LAS VIAS URBANAS EN EL MARCO DEL FORTALECIMIENTO DE LAS ZONAS DE INFLUENCIA PETROLERA, CON LA CONSTRUCCION Y MEJORAMIENTO DE PAVIMENTO HIDRAULICO, PAVIMENTO ASFALTICO, INTERVENCION DE REDES DE SERVICIO PUBLICO CON ACUEDUCTO , ALCANTARILLADO PLUVIAL Y SANITARIO, MEJORAMIENTO DEL ESPACIO PUBLICO Y DIAGNOSTICO DE ESTUIOS Y DISEÑOS, EN LOS MUNCIPIOS DE YOPAL, TAURAMENA, VILLANUEVA, MONTERRY, NUNCHIA, PORE Y PAZ DE ARIPORO. CASANARE. </t>
  </si>
  <si>
    <t>HESS COLOMBIA LIMITED</t>
  </si>
  <si>
    <t>INTERVENTORÍA TÉCNICA, ADMINISTRATIVA,LEGAL Y FINANCIERA PARA: CONSTRUCCION DE VIAS URBANAS EN PAVIMENTO ASFALTICO Y CONCRETO HIDRAULICO, INTERVENCION DE REDES DE SERVICIO PUBLICO EN ACUEDUCTO Y ALCANTARILLADO, ASI COMO EL MEJORAMIENTO DEL ESPACIO PUBLICO EN LOS MUNICIPIOS DE  MONTERREY Y VILLANUEVA CASANARE.</t>
  </si>
  <si>
    <t>“Realizar la interventoría técnica, administrativa, financiera, jurídica, social, ambiental y siso al contrato de obra pública que tendrá por objeto ejecutar a precios unitarios fijos y a monto agotable, las obras y actividades necesarias para la conservación de la malla vial local e intermedia, y espacio público de la localidad de Teusaquillo, en la ciudad de Bogotá D.C de conformidad con los estudios previos y anexo técnico.”</t>
  </si>
  <si>
    <t>ALCALDIA LOCAL DE TEUSAQUILLO</t>
  </si>
  <si>
    <t>INTERVENTORIA TECNICA, ADMINISTRATIVA Y FINANCIERA A LA CONSTRUCCIÓN EN PAVIMENTO FLEXIBLE DEL EJE VIAL MONTES DE MARIA QUE COMUNICA EL MUNICIPIO DE MORROA CON EL MUNICIPIO DE COLOSO DEL K0+000 HASTA EL K21+387 EN EL DEPARTAMENTO DE SUCRE. (PRIMERA ETAPA)</t>
  </si>
  <si>
    <t>MUNICIPIO DE MORROA</t>
  </si>
  <si>
    <t>CONTROL Y VIGILANCIA DE LAS OBRAS DE LA AUTOPISTA GC-1 LAS PALMAS DE GRAN CANARIA-MOGAN, TRAMO: ARGUINEGUIN-PUERTO RICO ISLA DE GRAN CANARIA</t>
  </si>
  <si>
    <t>GOBIERNO DE CANARIAS</t>
  </si>
  <si>
    <t>CONSULTORIA Y ASISTENCIA TECNICA PARA EL CONTROL Y VIGILANCIA DE LAS OBRAS NUEVA CARRETERA AUTOPISTA GC-1. TRAMO: PUERTO RICO - MOGÁN. ISLA DE GRAN CANARIA</t>
  </si>
  <si>
    <t>CONTROL MEDIANTE INTERVENTORIA TECNICA LEGAL Y ADMINISTRATIVA FINANCIERA Y CONTABLE AL MEJORAMIENTO DE LAS VIAS URBANAS PARTE I EN EL MUNICIPIO DE PUERTO CONCORDIA MEJORAMIENTO DE 
VIAS SECUNDARIAS Y TERCIARIAS EN EL MUNICIPIO DE PUERTO RICO, DEPARTAMENTO DEL META</t>
  </si>
  <si>
    <t>AIM</t>
  </si>
  <si>
    <t>NTERVENTORÍA TÉCNICA, ADMINISTRATIVA, AMBIENTAL, FINANCIERA Y LEGAL PARA LA CONSERVACIÓN, MANTENIMIENTO Y REHABILITACIÓN DE LAS VÍAS A CARGO DEL DEPARTAMENTO DE ANTIOQUIA EN LAS
SUBREGIÓN ORIENTE</t>
  </si>
  <si>
    <t>GOBERNACION DE ANTIOQUIA</t>
  </si>
  <si>
    <t>CONTROL MEDIANTE INTERVENTORÍA TÉCNICA, LEGAL, ADMINISTRATIVA, FINANCIERA Y AMBIENTAL AL MEJORAMIENTO DE LA VÍA QUE CONDUCE DEL MUNICIPIO DE CABUYARO AL MUNICIPIO DE BARRANCA DE UPIA, EN EL DEPARTAMENTO DEL META OBRAS ENTRE K0+000 AL K41+336 CABUYARO</t>
  </si>
  <si>
    <t>INTERVENTORÍA PARA LA GESTION INTEGRAL, OPERACIÓN Y CONSTRUCCIÓN DE OBRAS DE CONTENCIÓN Y ESTABILIZACIÓN EN EL CORREDOR VIAL CRUCE DE LA CORDILLERA CENTRAL.</t>
  </si>
  <si>
    <t>INTERVENTORIA TECINICA, ADMINISTRATIVA Y FINANCIERA PARA LA CONSTRUCCION DE OBRAS DE INSFRAESTRUCTURA VIAL Y DE SERVICIOS SUPLICOS, ESPACIO PUBLICO, LA GESTION SOCIAL Y AMBIENTAL PARA LA CONSTRUCCION DE LA SOIGUIENTE OBRA IDENTIFICADA ASI: MG-20 INTERSECCION AVENIDA CIUDAD DE CALI CON CARRERA 1RA, QUE FORMA PARTE DEL PLAN MEGAOBRAS APROBADAS MEDIANTE EL ACUERDO 0241 DE 2008</t>
  </si>
  <si>
    <t>ALCALDIA DE SANTIAGO DE CALI</t>
  </si>
  <si>
    <t xml:space="preserve"> INTERVENTORIA PARA EL MEJORAMIENTO Y REHABILITACIÓN DEL SECTOR HATILLOPUERTO VALDIVIA, DE LA CARRETERA BELLO-RIO NECHI-PUERTO VALDIVIA.</t>
  </si>
  <si>
    <t>INTERVENTORIA PARA EL MANTENIMIENTO Y REHABILITACION DE LAS CARRETERAS PRESIDENTE - PAMPLONA - CUCUTA, SECTOR PRESIDENTE - PAMPLONA, RUTA 55 TRAMO 5505 Y BUCARAMANGA - PAMPLONA, SECTOR CUESTABOBA - PAMPLONA RUTA 66 TRAMO 6603 DEPARTAMENTO DE NORTE DE SANTANDER.</t>
  </si>
  <si>
    <t>“Inteventoría técnica, administrativa, financera, lega, socia y seguridad ndustal, saud en el trabajo y medio ambente de las obras y activdades para la conservacón de la mala val aerial tronca y maa vial intermeda que soporta as ruas del Sistema Integrado de Transporte- SITP- Gupo 4: TroncaCale 26 (Locadades Fontibón y Puene Aranda)</t>
  </si>
  <si>
    <t>Interventoría para el mantenmiento y ehabación de as carreteras: Peeia - Manizales, secor Chnchiná - Estacón Uribe Ruta 29 Tramo 2902; Tres Puertas - Puente Libertad, Sector Tres Puertas - La Manuela Rua 50 Tramo 5005; Tres Puertas - La Estrela, Rua 50 CL02; Quiebra de Vélez Irra - La Felisa sector La Estrea - La Felisa Ruta 29 Tramo 2903; Cauya - La Pntada, sector La Felsa - La Pintada, Ruta 25 Tramo 2508.Departamento de Caldas,Móduo 1.</t>
  </si>
  <si>
    <t>INTERVENTORIA TECNICA ADMNSTRATIVA, FINANCIERA, LEGAL SOCIAL Y AMBIENTAL PARA LA CONSERVACON DE LA INFRAESTRUCTURA DEL SISTEMA INTEGRADO DE TRANSPORTE PUBLCO TRONCALES DEL SISTEMA TRANSMILENIO Y RUTAS AUXILIARES ALMENTADORAS, COMPLEMENTARIAS Y ESPECIALES: LOCALIDADES DE SANTA FE, SAN CRISTOBAL LA CANDELARIA Y RAFAEL URIBE URIBE EN BOGOTÁ D.C.GRUPO 7</t>
  </si>
  <si>
    <t>Interventoría paa la constuccón del paso a desnive de la Transversa Inerior (caera 32) con la Loma de Los Parra
(cae 1 Sur) y del paso a desnive de la Transversal Inferior (carrera 32) con la Loma de Los Gonzáez (calle 5 Sur) y
obras compemenarias.</t>
  </si>
  <si>
    <t>ALCALDIA DE MEDELLIN</t>
  </si>
  <si>
    <t>Interventoría Técnica, Administrativa, Ambiental y Financiera para la Construcción y/o ampliación de la vía La Cordialidad entre la vía Circunvalar y la Carrera 23 y Ampliación y modernización del alumbrado público en el Distrito de Barranquilla</t>
  </si>
  <si>
    <t>ADI</t>
  </si>
  <si>
    <r>
      <t>Interventoría Técnica, Legal, Administrativa y Financiera para el Mantenimiento y Rehabilitación de la vía Mojarras - Popayán Ruta 2503 y variante de Popayán - Ruta 25CCB y Pasto-Mojarras, Ruta 2502, sector Cano-Mojarras Departamentos de Cauca y Nariño</t>
    </r>
    <r>
      <rPr>
        <sz val="11"/>
        <color theme="1"/>
        <rFont val="LiberationSans-Bold"/>
      </rPr>
      <t>.</t>
    </r>
  </si>
  <si>
    <t xml:space="preserve">Control y vigilancia de las obras: 32-BU-3650; 32-BU-4070; 32-BU-4080; 32-BU-4180; 33-BU-3630; 33-BU-3850; 33-BU-3960; 38-BU-4060; 38-BU-4090; 39-BU-3920; 39-BU-4120 Y 39-BU-4130. Provincia de Burgos. </t>
  </si>
  <si>
    <t xml:space="preserve">Control y vigilancia durante la ejecución de las obras: 31-BU-4240; 32-BU-3720; 32-BU-4210; 32-BU-4220; 32-BU-4320; 33-BU-4170; 33-BU-4270; 33-BU-4340; 34-BU-4330; 35-BU-3770 Y 39-BU-4010. </t>
  </si>
  <si>
    <t>Interventoria tecnica, administrativa, legal, financiera, social, ambiental y de seguridad y salud en el trabajo para la construccion de la via paralela al canal boyaca y del espacio publico entre la Av. La esperanza y la calle 25 C bis, del barrio modelia, Bogota D.C.</t>
  </si>
  <si>
    <t>INTERVENTORÍA TÉCNICA, ADMINISTRATIVA, FINANCIERA, LEGAL Y AMBIENTAL PARA LA CONSTRUCCIÓN DEL PROYECTO INTERCAMBIO VIAL DE LA CARRERA 80 CON CALLE 50 – COLOMBIA, EN EL MUNICIPIO DE MEDELLÍN</t>
  </si>
  <si>
    <t>EDU</t>
  </si>
  <si>
    <t>INTERVENTORIA PARA LA CONSTRUCCIÓN DE LA AMPLIACIÓN DEL PORTAL TUNAL DEL SISTEMA TRANSMILENIO EN LA CIUDAD DE BOGOTA D.C.</t>
  </si>
  <si>
    <t>NTERVENTORÍA PARA LA GESTION Y MANTENIMIENTO VIAL INTEGRAL DE LAS CARRETERAS 2504 (PR 77+0030 al PR 91+000), 2504A, 25CCA (PR5+0100 al PR6+0500), 25CCC, 25CCD, 2505, 25VLB, 25VLC, 25VLD, 1901 (PR8+900 al PR 60+850), 2301, 2302 (PR 0+000 al PR 123+200),</t>
  </si>
  <si>
    <t>“Planear, estructurar, contratar, ejecutar y administrar los negocios de infraestructura de transporte que se desarrollen con participación del capital privado y en especial las concesiones, en los modos carretero, fluvial, marítimo, férreo y portuario”.</t>
  </si>
  <si>
    <t>ANI</t>
  </si>
  <si>
    <t>INTERVENTORÍA TÉCNICA, ADMINISTRATIVA, FINANCIERA, JURIDICA Y AMBIENTAL PARA LA GESTION Y MANTENIMIENTO VIAL INTEGRAL DEL ÁREA METROPOLTANA DE CÚCUTA: EL ZULIACÚCUTA, TRAMO 7009, CÚCUTA - PUENTE NTERNACIONAL SIMÓN BOLÍVAR, TRAMO 7010, VIA AV 10 DE LOS PATIOS, RUTA 5505, PR 131+500 - PR 140, ANILLO VIAL OCCIDENTAL DE CUCUTA, RUTA 5505B, VIA CUCUTA - PUERTO SANTANDER, DEL PR0+000 AL PR2+900 (conector de los dos anios vales) RUTA 5507 Y ANILLO VIAL ORIENTAL CUCUTA, RUTA 55NSA EN EL DEPARTAMENTO DE NORTE DE  SANTANDER</t>
  </si>
  <si>
    <t>INTERVENTORIA DE LOS ESTUDIOS Y DISEÑOS, PAVIMENTACION Y/O REPAVIMENTACION DE LAS VIAS INCLUIDAS DENTRO DEL PROGRAMA DE PAVIMENTACION DE NFRAESTRUCTURA VAL DE INTEGRACION Y DESARROLLO GRUPO 8 VIA NECOCLITURBO CON UNA LONGITUD DE 25 KM EN EL DEPARTAMENTODE ANTIOQUIA.</t>
  </si>
  <si>
    <t>INTERVENTORIA DE LOS ESTUDIOS Y DISEÑOS, PAVIMENTACION Y/O REPAVIMENTACION DE LAS VIAS INCLUIDAS DENTRO DEL PROGRAMA DE PAVIMENTACION DE NFRAESTRUCTURA VAL DE INTEGRACION Y DESARROLLO GRUPO 47 TRAMO 1 VIA BOGOTÁ - CHOACHI CON UNA LONGITUD DE 25 KM, RAMO 2 VIA FOSCA - CAQUEZA CON UNA LONGITUD DE 13,70 KM, TRAMO 3 VA FOSCA CAQUEZA CON UNA LONGTUD DE 0,60 KM EN EL DEPARTAMENTO
DE CUNDNAMARCA</t>
  </si>
  <si>
    <t>INTERVENTORIA Y CONTROL DE CALIDAD DE 70 KMS DE LAS CARRETERAS QUE CONECTAN LUANDA A VIANA Y LUANDA A BARRA DOCUANZA (REHABILITACION DE LAS CARRETERAS LUANDA BARRA DO CUANZAY LUANDA/VIVIANAN)</t>
  </si>
  <si>
    <t>MINISTERIO DE LA CONSTRUCCIÓN INSTITUTO DE ESTRADAS DE ANGOLA</t>
  </si>
  <si>
    <t>INTERVENTORIA DE SEGUIMIENTO TECNICO, ADMINISTRATIVA, LEGAL, SOCIAL Y AMBIENTAL QUE REALICE EL SEGUIMIENTO SOBRE EL CONTRATO 070 DEL 2011 Y EL CONTRATO DE LOS ESTUDIOS Y CONSTRUCCIÓN DEL PONTÓN UBICADO EN LA CALLE 163B CON CARRERA 54 SOBRE ELCANAL CORDOBA</t>
  </si>
  <si>
    <t>FONDO DE DESARROLLO LOCAL DE SUBA</t>
  </si>
  <si>
    <t>INTERVENTORIA PARA LAS OBRAS DE REHABLITACION CARRETERA SAN ROQUE - LA PAZ, SECTOR PR13+000 - PR39+000, RUTA49, TRAMO 4901</t>
  </si>
  <si>
    <t>INTERVENTORÍA TÉCNICA Y ADMINISTRATIVA PARA LA EVALUACIÓN Y COMPLEMENTACIÓN DE LOS DISEÑOS, REHABILITACIÓN DE LAS CALZADAS DE TRÁFICO MIXTO Y ADECUACIÓN PARA LA OPERACIÓN DE TRANSMILENIO DE LA TRONCAL CARACAS, DESDE LA CALLE 51 SUR A LA CALLE 6. INCLUYÓ: INTERVENTORÍA A LA CONSTRUCCIÓN DE PAVIMENTO ASFÁLTICO E HIDRÁULICO, PARA VÍAS URBANAS. ACTIVIDADES DE DISEÑO DE CONSERVACIÓN DE VÍAS.</t>
  </si>
  <si>
    <t>INSTITUTO DE DESARROLLO URBANO I.D.U</t>
  </si>
  <si>
    <t>INTERVENTORÍA PARA LA CONSTRUCCIÓN Y PAVIMENTACIÓN DE LA VÍA ALTERNA AL PUERTO DE SANTA MARTA, SECTOR MAMATOCO - TERMINAL MARÍTIMO. INCLUYÓ: INTERVENTORÍA A LA CONSTRUCCIÓN DE PAVIMENTO ASFÁLTICO, PARA VÍAS PRIMARIAS.</t>
  </si>
  <si>
    <t>INSTITUTO NACIONAL DE VÍAS - INVIAS</t>
  </si>
  <si>
    <t>INTERVENTORÍA TÉCNICA, ADMINISTRATIVA, FINANCIERA, AMBIENTAL Y SOCIAL PARA LA REHABILITACIÓN DE TRAMOS ROJOS DE LAS VÍAS DE LA MALLA VIAL ARTERIAL PRINCIPAL Y COMPLEMENTARIA CORRESPONDIENTE AL GRUPO 1 EN BOGOTÁ D.C. INCLUYÓ: INTERVENTORÍA A PROYECTOS DE REHABILITACIÓN DE VÍAS EN VÍAS URBANAS. INTERVENTORÍA A LA CORRESPONDIENTE TERMINACIÓN DE VÍAS EN PAVIMENTO ASFÁLTICO. INTERVENTORÍA EN LA REHABILITACIÓN DE REDES DE SERVICIOS PÚBLICOS.</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</si>
  <si>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</si>
  <si>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ALCALDIA LOCAL DE ENGATIVA</t>
  </si>
  <si>
    <t>EN EL FORMATO 3 SE ATRIBUYE EL 100% DEL CONTRATO, SIN EMBARGO LOS DOCUMENTOS APORTADOS PARA CERTIFICAR LA EXPERIENCIA, MENCIONAN QUE EL CONTRATO SE ADJUDICÓ AL CONSORCIO ALPHA, DE QUIEN SE TENÍA EL 90% DE PARTICIPACIÓN.</t>
  </si>
  <si>
    <t xml:space="preserve"> INTERVENTORÍA TÉCNICA, ADMINISTRATIVA, LEGAL, FINANCIERA, SOCIAL, AMBIENTAL Y SISTEMA DE SEGURIDAD Y SALUD EN EL TRABAJO - SG-SST, DEL CONTRATO DE OBRA QUE SE DERIVE DE LA LICITACIÓN PUBLICA FDLE-LP-362-2019, LA CUAL TIENE POR OBJETO “CONTRATAR POR PRECIOS UNITARIOS Y A MONTO AGOTABLE, LA CONSTRUCCIÓN DE LA INFRAESTRUCTURA VIAL URBANA DE LA LOCALIDAD DE ENGATIVA, INCLUYE COMPLEMENTACIÓN Y/O AJUSTE DE LOS DISEÑOS, EN BOGOTA D.C</t>
  </si>
  <si>
    <t xml:space="preserve">INTERVENTORIA TECNICA, ADMINISTRATIVA, FINANCIERA, LEGAL, SOCIAL, SEGURIDAD Y SALUD EN EL TRABAJO Y MEDIO AMBIENTE DE LAS OBRAS DE MANTENIMIENTO Y REHABILITACION PARA LA CONSERVACION DE LA MALLA VIAL LOCAL, QUE PERMITA COMPLEMENTAR LA EJECUCION MISIONAL DE LA UMV EN LOS PROGRAMAS Y PROYECTOS QUE SE ENCUENTRAN A CARGO DE LA ENTIDAD, PARA LOS GRUPOS 1, 2, 3, 4 Y 5 EN LA CIUDAD DE BOGOTA D.C. </t>
  </si>
  <si>
    <t>UNIDAD ADMINISTRATIVA ESPECIAL DE REHABILITACION Y MANTENIMIENTO VIAL</t>
  </si>
  <si>
    <t>“INTERVENTORÍA TÉCNICA, ADMINISTRATIVA, LEGAL, FINANCIERA, SOCIAL, AMBIENTAL Y DE SEGURIDAD Y SALUD EN EL TRABAJO AL CONTRATO CUYO OBJETO ES: CONTRATAR BAJO LA MODALIDAD DE PRECIOS UNITARIOS FIJOS, Y A MONTO AGOTABLE, LAS OBRAS Y ACTIVIDADES PARA LA COMPLEMENTACIÓN Y/O ACTUALIZACIÓN Y/O AJUSTES A LOS ESTUDIOS Y DISEÑOS Y REHABILITACIÓN, RECONSTRUCCIÓN Y CONSTRUCCIÓN DE LA MALLA VIAL DE LA LOCALIDAD DE ENGATIVÁ Y SU ESPACIO PÚBLICO ASOCIADO"</t>
  </si>
  <si>
    <t>INTERVENTORÍA PARA EL MEJORAMIENTO Y MANTENIMIENTO DE LAS CARRETERAS MEDIACANOA – ANSERMA NUEVO – LA VIRGINIA, MIRANDA – RÍO DESBARATADO – PRADERA – PALMIRA</t>
  </si>
  <si>
    <t>INSTITUTO NACIONAL DE VÍAS INVIAS</t>
  </si>
  <si>
    <t>INTERVENTORÍA A LA CONSTRUCCIÓN, REHABILITACIÓN Y MANTENIMIENTO DE ACCESOS A BARRIOS Y PAVIMENTOS LOCALES – PROGRAMA PAVIMENTOS LOCALES, GRUPO 3: LOCALIDADES DE ANTONIO NARIÑO, BARRIOS UNIDOS, CANDELARIA, MÁRTIRES, RAFAEL URIBE URIBE, SANTAFÉ, TEUSAQUILLO Y TUNJUELITO EN BOGOTÁ D.C.</t>
  </si>
  <si>
    <t>INSTITUTO DE DESARROLLO URBANO IDU</t>
  </si>
  <si>
    <t>CONTRATAR INTERVENTORÍA TÉCNICA, ADMINISTRATIVA, LEGAL, FINANCIERA, SOCIAL, AMBIENTAL Y SISTEMA DE SEGURIDAD Y SALUD EN EL TRABAJO, DEL CONTRATO DE OBRA QUE SE DERIVE DE LA LICITACIÓN PÚBLICA FDLUSA-LP-003-2022, LA CUAL TIENE POR OBJETO: “CONTRATAR POR EL SISTEMA DE PRECIOS UNITARIOS FIJOS Y A MONTO AGOTABLE LA INTERVENCIÓN DE LA MALLA VIAL LOCAL E INTERMEDIA DE LA LOCALIDAD DE USAQUÉN EN BOGOTÁ CON OBRAS Y ACTIVIDADES DE CONSERVACIÓN”</t>
  </si>
  <si>
    <t>FONDO DE DESARROLLO LOCAL DE USAQUÉN</t>
  </si>
  <si>
    <t>EJERCICIO DE LA INTERVENTORÍA TÉCNICA, ADMINISTRATIVA, FINANCIERA, CONTABLE, AMBIENTAL Y LEGAL DEL CONTRATO DE OBRA PÚBLICA CUYO OBJETO ES LA CONSTRUCCIÓN Y REHABILITACIÓN POR EL SISTEMA DE PRECIOS UNITARIOS FIJOS SIN FÓRMULAS DE REAJUSTE DE LAS RUTA PRECARGADAS COMPLEMENTARIAS DEL SISTEMA INTEGRADO DE TRANSPORTE MASIVO DE CARTAGENA DE INDIAS DISTRITO TURÍSTICO Y CULTURAL</t>
  </si>
  <si>
    <t>TRANSCARIBE S.A.</t>
  </si>
  <si>
    <t>EL VALOR RESULTANTE DEL CÁLCULO DE SMMLV OBTENIDO A PARTIR DE LOS DOCUMENTOS APORTADOS POR EL OFERENTE PARA ACREDITAR SU EXPERIENCIA DIFIERE DEL REGISTRADO EN EL RUP. EN CONSECUENCIA, SE RECONOCE COMO VÁLIDO EL VALOR CONSIGNADO EN DICHO REGISTRO PARA EFECTOS DE LA PRESENTE EVALUACIÓN.</t>
  </si>
  <si>
    <t>REGULAR LOS TERMINOS Y CONDICIONES BAJO LOS CUALES EL INTERVENTOR SE OBLIGA A EJECUTAR PARA LA ANI LA INTERVENTORIA INTEGRAL DEL CONTRATO DE CONCESION, QUE INCLUYE LAS ACTIVIDADES DE INTERVENTORIA.</t>
  </si>
  <si>
    <t>AGENCIA NACIONAL DE INFRAESTRUCTURA</t>
  </si>
  <si>
    <t>INTERVENTORIA FINANCIERA, ADMINISTRATIVA, TECNICA, AMBIENTAL SOCIAL Y SISO DEL CONTRATO DE OBRA QUE RESULTE DEL PROCESO LICITATORIO No PDLF-LP-018-2015 O EL QUE HAGA SUS VECES, QUE TIENE POR OBJETO “LA REALIZACION POR EL SISTEMA DE PRECIOS UNITARIOS FIJOS SIN FORMULA DE REAJUSTE, LAS OBRAS Y ACTIVIDADES PARA, CONSTRUCCION, REHABILITACION Y LA CONSTRUCCION, DE LA MALLA VIAL EN LA LOCALIDAD DE FONTIBON, DE ACUERDO CON LA DESCRIPCION Y ESPECIFICACIONES TECNICAS REQUERIDAS”.</t>
  </si>
  <si>
    <t>FONDO DE DESARROLLO LOCAL DE FONTIBON</t>
  </si>
  <si>
    <t>DESARROLLAR LA INTERVENTORIA TECNICA, ADMINISTRATIVA, FINANCIERA, AMBIENTAL, LEGAL Y SOCIAL A LAS ACTIVIDADES DE MANTENIMIENTO, REHABILITACION, RECONSTRUCCION Y DEMAS ACCIONES DE MOVILIDAD DE LA MALLA VIAL Y ESPACIO PUBLICO DE LA LOCALIDAD DE SUBA.</t>
  </si>
  <si>
    <t>ALCALDIA LOCAL DE SUBA</t>
  </si>
  <si>
    <t>INTERVENTORÍA TÉCNICA, ADMINISTRATIVA, FINANCIERA Y AMBIENTAL PARA DIAGNÓSTICO, MANTENIMIENTO RUTINARIO Y PERIÓDICO DE LA MALLA VIAL ARTERIAL PRINCIPAL Y MALLA VIAL COMPLEMENTARIA, CONFORMADA POR DISTRITOS DE MANTENIMIENTO 9 Y 10, DE LA FASE 3, CORREDORES VIALES SEGMENTADOS EN BOGOTÁ GRUPO 1</t>
  </si>
  <si>
    <t>ASESORIA E INTERVENTORIA TÉCNICA ADMINISTRAlTVA Y FINANCIERA PARA LA CONSTRUCCIÓN DE CORREDORES DEL SISTEMA DE TRANSPORTE MASIVO MEGABÚS. CONSTRUCCIÓN AVENIDA SAN MATEO. INTERSECClóN AVENIDA SAN MATEO  -AVENIDA. DE LAS AMÉRICAS FASE 1, MUNICIPIO DE PEREIRA.</t>
  </si>
  <si>
    <t>MEGABUS</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</si>
  <si>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</si>
  <si>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INTERVENTORÍA LEGAL, TÉCNICA, ADMINISTRATIVA, FINANCIERA Y AMBIENTAL A LA REHABILITICIÓN DE LA AVENIDA REGIONAL SUR EN EL MUNICIPIO DE SABANETA - DEPARTAMENTO DE ANTIOQUIA.(INCLUYE EL MEJORAMIENTO)</t>
  </si>
  <si>
    <t>MUNICIPIO DE SABANETA</t>
  </si>
  <si>
    <t>INTERVENTORIA, TECNICA, ADMINISTRATIVA, FINANCIERA Y AMBIENTAL Y SOCIAL PARA LA REHABILITACION DE LOS TRAMOS ROJOS DE LAS VIAS DE MALLA VIAL ARTERIAL PRINCIPAL Y COMPLEMENTARIA CORRESPONDIENTE AL GRUPO VIII EN BOGOTA D.C.</t>
  </si>
  <si>
    <t>INTERVENTORIA TECNICA, ADMINISTRATIVA, LEGAL, FINANCIERA, AMBIENTAL Y SOCIAL PARA LA EJECUCION DE LA TOTALIDAD DE LAS OBRAS  DE CONSTRUCCION Y DE TODAS LAS ACTIVIDADESNECESARIAS PARA LA ADECUACION  DE LA AC 26 AL SISTEMA DE TRANSMILENIO, EN EL TRAMO 3 COMPRENDIDO ENTRE LA TV 76 Y LA KR 42B Y EN EL TRAMO 4 COMPRENDIDO ENTRE LA KR 42B Y LA KRA 19, GRUPO 4 DE LA LICITACION PUBLICA N° IDU-LP-DG-022-2007, EN BOGOTA D.C.</t>
  </si>
  <si>
    <t>INTERVENTORÍA TÉCNICA, ADMINISTRATIVA, FINANCIERA Y SOCIO AMBIENTAL PARA LA CONSTRUCCIÓN DE ACCEDOD A BARRIOS Y PAVIMENTOS LOCALES, PROGRAMA DE PAVIMENTOS LOCALES GRUPO II: LOCALIDADES DE ANTONIO NARIÑO, CIUDAD BOLIVAR, LOS MÁRTIRES, SANTAFE Y USME EN BOGOTÁ D.C</t>
  </si>
  <si>
    <t>INSTITUTO DE DESARROLLO URBANO - IDU</t>
  </si>
  <si>
    <t>INTERVENTORIA TECNICA, ADMINISTRATIVA, FINANCIERA, CONTABLE, AMBIENTAL Y JURIDICA DEL CONTRATO DE OBRA CUYO OBJETO ES LA CONSTRUCCION DE LA PRIMERA ETAPA DE LAS OBRAS FALTANTES DEL TRAMO 5A, COMPRENDIDO ENTRE EL SECTOR DEL MERCADO DE BAZURTO HASTA LA SUBIDA DE LA POPA Y CONSTRUCCION DE UN VAGON W12 EN UNA DE LAS ESTACIONES FALTANTES DEL SITM DE CARTAGENA DE INDIAS DISTRITO TURISTICO Y CULTURAL, POR EL SISTEMA DE PRECIOS UNITARIOS FIJOS SIN FORMULA DE REAJUSTE.</t>
  </si>
  <si>
    <t>TRANSCARIBE SA</t>
  </si>
  <si>
    <t>INTERVENTORIA TECNICO, ADMINISTRTIVA, FINANCIERA Y AMBIENTAL AL DIAGNOTICO Y MANTENIMIENTO DE LA MALLA VIAL LOCAL DE LAS LOCALIDADES DE BOSA, KENNEDY Y FONTIBON, DE ACUERDO CON LA DESCRIPCIÓN, ESPECIFICACIONES Y DEMAS CONDICIONES ESTABLECIDAS EN LOS TÉRMINOS DE REFERENCIA, EN ESPECIAL LO DISPUESTO EN LOS CAPITULOS 4, 5 Y 6, DE LA PROPUESTA PRESENTADA</t>
  </si>
  <si>
    <t>INTERVENTORÍA PARA EL MEJORAMIENTO Y REHABILITACIÓN DE LA PRIMERA CALZADA DE LA VÍA CIRCUNVALAR DE BARRANQUILLA.</t>
  </si>
  <si>
    <t>INSTITUTO NACIONAL DE VÍAS</t>
  </si>
  <si>
    <t>INTERVENTORIA A LA EJECUCIÓN DE LAS OBRAS Y ACTIVIDADES NECESARIAS PARA LA CONSERVACIÓN DE LA MALLA VIAL ARTERIAL NO TRONCAL, EN LA CIUDAD DE BOGOTÁ D.C. GRUPO 1.</t>
  </si>
  <si>
    <t xml:space="preserve">INSTITUTO DE DESARROLLO URBANO - IDU. </t>
  </si>
  <si>
    <t>CONTROL MEDIANTE INTERVENTORÍA TÉCNICA, LEGAL, ADMINISTRATIVA, FINANCIERA Y AMBIENTAL MEJORAMIENTO EN CONCRETO RÍGIDO DE DIFERENTES VÍAS URBANAS EN EL MUNICIPIO DE GRANADA, DEPARTAMENTO DEL META</t>
  </si>
  <si>
    <t>AGENCIA PARA LA INFRAESTRUCTURA DEL META</t>
  </si>
  <si>
    <t>CONTROL MEDIANTE INTERVENTORÍA TÉCNICA, LEGAL, ADMINISTRATIVA, FINANCIERA Y AMBIENTAL CONSTRUCCIÓN DEL PRIMER TRAMO DEL CORREDOR ECOLÓGICO UNIVERSITARIO ENTRE EL RÍO OCOA AL CRUCE EL PALMAR EN EL MUNICIPIO DE VILLAVICENCIO.</t>
  </si>
  <si>
    <t>INTERVENTORÍA TÉCNICA, ADMINISTRATIVA, LEGAL, FINANCIERA Y AMBIENTAL PARA EL MEJORAMIENTO DE LAS VÍAS DE ALGUNOS SECTORES DE LOS BARRIOS OCALLES Y OLIVARES DE LA COMUNA 3 DEL MUNICIPIO DE SOACHA CUNDINAMARCA</t>
  </si>
  <si>
    <t>MUNICIPIO DE SOACHA</t>
  </si>
  <si>
    <t xml:space="preserve">INTERVENTORIA TECNICA, ADMINISTRATIVA Y FINANCIERA PARA LA OBRA MEJORAMIENTO DE LA VIA (PAVIMENTO EN CARPETA ASFALTICA) GALAPA - TUBARA, SECTOR GALAPA - PALUATO, MUNICIPIO DE GALAPA - DEPARTAMENTO DEL ATLANTICO </t>
  </si>
  <si>
    <t>MUNICIPIO DE GALAPA</t>
  </si>
  <si>
    <t>INTERVENTORIA, TÉCNICA, ADMINISTRATIVA, FINANCIERA, CONTABLE Y AMBIENTAL A LA CONSTRUCCIÓN Y REHABILITACIÓN DE VÍAS EN LA LOCALIDAD HISTÓRICA Y DEL CARIBE NORTE DEL DISTRITO DE CART AGENA (GRUPO 1)</t>
  </si>
  <si>
    <t>DISTRITO DE CARTAGENA DE INDIAS</t>
  </si>
  <si>
    <t>CONSULTORIA INTEGRAL PARA LA INTERVENTORIA AL DISEÑO CONSTRUCCION , REHABILITACION Y MANTENIMIENTO DE LA MALLA VIAL Y CONTROL TECNICO A LA VENTA DE GASOLINA EN LAS ESTACIOENS DE SERVICIO DEL MUNICIPIO</t>
  </si>
  <si>
    <t>MUNICIPIO DE PUERTO COLOMBIA</t>
  </si>
  <si>
    <t>SUBCONTRATO PARA LA INTERVENTORÍA TÉCNICA, ADMINISTRATIVA, FINANCIERA AMBIENTAL Y SST PARA EL MEJORAMIENTO DE LA VÍA PERIMETRAL COMPRENDIDA EN LOS TRAMOS VIALES SAN ANTONIO – LA FLORIDA Y SAN ANTONIO – EL CERRITO Y MEJORAMIENTO DE LA VÍA CARRERA 2 ENTRE CALLES 25 Y 27 (CALLE 27 – CARRERA 2C) EN EL MUNICIPIO DE FUNZA CUNDINAMARCA.</t>
  </si>
  <si>
    <t>CONSORCIO INTERVIAL FUNZA</t>
  </si>
  <si>
    <t>INTERVENTORIA TECNICA ADMINISTRATIVA FINANCIERA Y AMBIENTAL PARA EL MEJORAMIENTO DE LA VIA PUEBLORICO-TARSO MUNICIPIO DE PUEBLORICO, DEPARTAMENTO DE ANTIOQUIA.</t>
  </si>
  <si>
    <t>INTERVENTORIA EXTERNA INTEGRAL: TECNICA, ADMINISTRATIVA, FINANCIERA, AMBIENTAL Y JURÍDICA A LOS CONTRATOS Y CONVENIOS CELEBRADOS EN LA VIGENCIA 2013 – 2014 - 2015 SEGÚN RELACION ENTREGADA POR EL DEPARTAMENTO DE LA GUAJIRA.</t>
  </si>
  <si>
    <t>DEPARTAMENTO DE LA GUAJIRA</t>
  </si>
  <si>
    <t>INTERVENTORÍA TECNICA, ADMINISTRATIVA, FINANCIERA, AMBIENTAL Y LEGAL AL PROYECTO “MEJORAMIENTO Y REHABILITACIÓN DE LA VÍA UBATÉ - LENGUAZAQUE - GUACHETÁ, DEPARTAMENTO DE CUNDINAMARCA EN EL MARCO DEL PLAN 500”</t>
  </si>
  <si>
    <t>INSTITUTO DE INFRAESTRUCTURA Y CONCESIONESDE CUNDINAMARCA – ICCU</t>
  </si>
  <si>
    <t>INTERVENTORÍA PARA EL MANTENIMIENTO, REPARACIONES Y MEJORAMIENTO DE LAS VÍAS URBANAS DEL MUNICIPIO DE BUCARAMANGA, EN LOS SECTORES INDICADOS POR LA SECRETARIA DE INFRAESTRUCTURA Y LA REHABILITACIÓN DE LA VÍA DE ACCESO PRINCIPAL AL BARRIO CAFÉ MADRID (CRA 8B - CALLE 33 - CRA 8) DEL MUNICIPIO DE BUCARAMANGA.”</t>
  </si>
  <si>
    <t>MUNICIPIO DE BUCARAMANGA</t>
  </si>
  <si>
    <t>INTERVENTORIA TECNICA, ADMINISTRATIVA, FINANCIERA, LEGAL, SOCIAL Y AMBIENTAL DE LAS OBRAS Y ACTIVIDADES PARA LA MALLA VIAL ARTERIAL, INTERMEDIA Y LOCAL DE LOS DISTRITOS DE CONSERVACION EN LA CIUDAD DE BOGOTA D.C - GRUPO N°1</t>
  </si>
  <si>
    <t>INSTITUTO DE DESARROLLO URBANO</t>
  </si>
  <si>
    <t>INTERVENTORIA TECNICA, ADMINISTRATIVA, FINANCIERA, LEGAL, SOCIAL Y AMBIENTAL PARA LA CONSERVACION DE LA INFRAESTRUCTURA DEL SISTEMA INTEGRADO DE TRANSPORTE PÚBLICO: TRONCALES DEL SISTEMA TRANSMILENIO Y RUTAS AUXILIARES, ALIMENTADORAS, COMPLEMENTARIAS Y ESPECIALES: GRUPO 1: TRONCAL AUTOPISTA NORTE, COMPRENDIDA ENTRE LOS HEROES Y LA CALLE 183 Y RUTAS AUXILIARES, ALIMENTADORAS, COMPLEMENTARIAS Y ESPECIALES LOCALIDAD DE USAQUEN Y CHAPINERO</t>
  </si>
  <si>
    <t>INSTITUTO DE
DESARROLLO URBANO DE BOGOTÁ - IDU</t>
  </si>
  <si>
    <t>INTERVENTORIA TECNICA, LEGAL, FINANCIERA, ADMINISTRATIVA, AMBIENTAL, PREDIAL Y SOCIAL DEL PROYECTO ESTUDIOS Y DISEÑOS, GESTION SOCIAL, PREDIAL, AMBIENTAL Y MEJORAMIENTO DEL PROYECTO "TRONCAL CENTRAL DEL NORTE"</t>
  </si>
  <si>
    <t>INTERVENTORÍA TÉCNICA, LEGAL, FINANCIERA, ADMINISTRATIVA, AMBIENTAL, PREDIAL Y SOCIAL DEL PROYECTO ESTUDIOS Y DISEÑOS, GESTIÓN SOCIAL, PREDIAL, AMBIENTAL Y MEJORAMIENTO DEL PROYECTO “TRANSVERSAL DEL CUSIANA"</t>
  </si>
  <si>
    <t>INTERVENTORÍA TÉCNICA, ADMINISTRATIVA, FINANCIERA, AMBIENTAL Y SOCIAL AL CONVENIO INTERADMINISTRATIVO IDU-IDIPRON QUE TIENE POR OBJETO COOPERAR Y AUNAR ESFUERZOS CON EL FIN DE ADELANTAR A MONTO AGOTABLE ACTIVIDADES DE MANTENIMIENTO DE VIAS, PARCHEO Y SOBRECARPETAS EN LA CIUDAD DE BOGOTÁ D.C.</t>
  </si>
  <si>
    <t>INTERVENTORIA TECNICA, ADMINISTRATIVA,
FINANCIERA, LEGAL, SOCIAL Y SEGURIDAD
INDUSTRIAL, SALUD MEDIO AMBIENTE DE LAS
OBRAS Y ACTIVIDADES PARA LA
CONSERVACION DE LA MALLA VIAL ARTERIAL
TRONCAL Y MALLA VIAL INTERMEDIA QUE
SOPORTA LAS RUTAS DEL SISTEMA INTEGRADO
DE TRANSPORTE- SITP- GRUPO 6 TRONCAL
AMERICAS</t>
  </si>
  <si>
    <t>INSTITUTO DE
DESARROLLO
URBANO</t>
  </si>
  <si>
    <t>INTERVENTORIA PARA EL DESARROLLO VIAL
LAGO DE TOTA, CON UNA LONGITUD DE 60 KM.
DEPARTAMENTO DE BOYACÁ</t>
  </si>
  <si>
    <t>INSTITUTO
NACIONAL DE
VIAS</t>
  </si>
  <si>
    <t>INTERVENTORÍA TÉCNICA, ADMINISTRATIVA,
FINANCIERA, AMBIENTAL, LEGAL Y SOCIAL A LAS
ACTIVIDADES DE MANTENIMIENTO,
REHABILITACIÓN, RECONSTRUCCIÓN Y
ACCIONES DE MOVILIDAD DE LA MALLA VIAL Y
ESPACIO PÚBLICO DE LA LOCALIDAD DE SUBA</t>
  </si>
  <si>
    <t>ALCALDIA
LOCAL DE
SUBA</t>
  </si>
  <si>
    <t>GERENCIAAEINTERVENTORIATECNICA,
ADMINISTRATIVAYFINANCIERADEL
PROYECTO"CONSTRUCCIONDELA
PLATAFORMAURBANAPARAELSISTEMA
INTEGRADODETRANSPORTEMASIVOEN
ELMUNICIPIODESOLEDAD,ATLANTICO"
COMPONENTEDELPLANDEACCION
INMEDIATA DE SOLEDAD (P.A.I.S)</t>
  </si>
  <si>
    <t>ALCALDIA D E SOLEDAD</t>
  </si>
  <si>
    <t>INTERVENTORIATECNICA,ADMINISTRATIVA,
FINANCIERA,LEGAL,SOCIALYSEGURIDAD
INDUSTRIAL,SALUDMEDIOAMBIENTEDE
LASOBRASYACTIVIDADESPARALA
CONSERVACIONDELAMALLAVIAL
ARTERIALTRONCALYMALLAVIAL
INTERMEDIAQUESOPORTALASRUTASDEL
SISTEMAINTEGRADODETRANSPORTE- SITP-
GRUPO 6 TRONCAL AMERICAS</t>
  </si>
  <si>
    <t>INTERVENTORIAPARAELMEJORAMIENTOY
MANTENIMIENTOINTEGRALDELARUTA
IBAGUE-MARIQUITAYMANIZALESFRESNO-
HONDADELCORREDORVIALDELCENTRO
(INCLUIDOELMANTENIMIENTORUTINARIO,
LASEÑALIZACION,ELMONITOREOY
VIGILANCIAYLOSCONTEOSDETRANSITO)
RUTA43-TRAMO4305RUTA50TRAMO5005 -
5006 Y 5007 SRN</t>
  </si>
  <si>
    <t>INTERVENTORÍATÉCNICA,ADMINISTRATIVA,
FINANCIERA,JURÍDICA,CONTABLE,SOCIALY
AMBIENTALDELCONTRATODEOBRACUYO
OBJETOES“REALIZAROBRASDE
CONSTRUCCIÓN, REHABILITACIÓN,
MEJORAMIENTOOPAVIMENTACIÓNDEVÍAS
URBANASYCOMPLEMENTARIASDELA
CIUDAD DE POPAYÁN</t>
  </si>
  <si>
    <t>ALCALDIA DE POPAYAN</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</si>
  <si>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</si>
  <si>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GOBERNACIÓN DE CORDOBA</t>
  </si>
  <si>
    <t>2018INTERVENTORÍA TÉCNICA, ADMINISTRATIVA, FINANCIERA Y AMBIENTAL AL PROYECTO: "MEJORAMIENTO DEL CORREDOR VIAL ESTRATÉGICO QUE INTERCOMUNICA A LOS MUNICIPIOS DE LA UNIÓN SUCRE Y SAHAGÚN EN EL DEPARTAMENTO DE CÓRDOBA"</t>
  </si>
  <si>
    <t>INTERVENTORÍA A LA CONSTRUCCIÓN DE PAVIMENTO EN CONCRETO RÍGIDO DE VÍAS URBANAS DEL MUNICIPIO DE SAN ANTERO, DEPARTAMENTO DE CÓRDOBA</t>
  </si>
  <si>
    <t>MUNICIPIO DE SAN ANTERO</t>
  </si>
  <si>
    <t>INTERVENTORÍA TÉCNICA, ADMINISTRATIVA, LEGAL, FINANCIERA, SOCIAL, AMBIENTAL Y SISTEMA DE SEGURIDAD Y SALUD EN EL TRABAJO - SG-SST, DEL CONTRATO DE OBRA SURTIDO DE LA LICITACIÓN PÚBLICA FDLU-052-2020, LA CUAL TIENE POR OBJETO EL SUMINISTRO DE PRECIOS UNITARIOS FIJOS SIN FÓRMULA DE REAJUSTES Y A MONTO AGOTABLE LAS OBRAS Y ACTIVIDADES NECESARIAS PARA LA CONSERVACIÓN DE LA MALLA VIAL LOCALIDAD DE USAQUÉN, EN BOGOTÁ D.C</t>
  </si>
  <si>
    <t>INTERVENTORÍA PARA LA CONTINUACIÓN DE:  MEJORAMIENTO, REHABILITACIÓN, MANTENIMIENTO, GESTIÓN SOCIAL, PREDIAL Y AMBIENTAL DE LA TRANSVERSAL OCAÑA AGUACLARA - GAMARRA, TRAMO AGUACLARA - GAMARRA EN EL DEPARTAMENTO DE CESAR.</t>
  </si>
  <si>
    <t>INSTITUTO NACIONAL DE VIAS - INVIAS</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</si>
  <si>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</si>
  <si>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INTERVENTORÍA TÉCNICA, ADMINISTRATIVA, FINANCIERA Y AMBIENTAL PARA LA CONSTRUCCIÓN DE ACCESOS A BARRIOS Y PAVIMENTOS LOCALES, PROGRAMA DE GESTIÓN COMPARTIDA, BARRIO JERUSALÉN EN LA LOCALIDAD DE CIUDAD BOLÍVAR FASE 2, EN LA CIUDAD DE BOGOTÁ D.C.</t>
  </si>
  <si>
    <t>INTERVENTORÍA TÉCNICA ADMINISTRATIVA, LEGAL, AMBIENTAL Y FINANCIERA PARA LA ADECUACIÓN, REHABILITACIÓN Y MEJORAMIENTO DE VÍAS DEL CASCO URBANO DEL MUNICIPIO DE SOACHA CUNDINAMARCA ETAPA 1-2019</t>
  </si>
  <si>
    <t>ALCALDÍA MUNICIPAL DE SOACHA</t>
  </si>
  <si>
    <t>INTERVENTORIA CONSTRUCCION Y MEJORAMIENTO  EN1  VIAL ENTRE LANDIOSA Y PICOTO -PORTUGAL</t>
  </si>
  <si>
    <t>EP ESTRADAS DE PORTUGAL S.A.</t>
  </si>
  <si>
    <t>INTERVENTORÍA PARA LA CONSTRUCCIÓN Y REHABILITACIÓN CARRETERAS Y VÍAS URBANAS VARIANTE A EN210 – VÍA DO TAMEGA – LANCO CELORICA DE BASTO / AMARANTE - PORTUGAL</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</si>
  <si>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
8 Troncal NQS (Norte), Caracas (Norte, (Localidades Teusaquillo y Barrios Unidos),
en Bogotá D.C.</t>
  </si>
  <si>
    <t>INTERVENTORIA DE LAS OBRAS DE CONSTRUCCION Y PAVIMENTACION DEL SECTOR ORRAPIHUASI K38+500 DE LA CARRETERA ALTAMIRA FLORENCIA RUTA 20 TRAMO 2003 A</t>
  </si>
  <si>
    <t>El contratista se obliga para con el Fondo a Ejecutar la interventoría técnica, administrativa, financiera y ambiental al contrato de obra 067 de 2011 que tiene por objeto el mantenimiento, rehabilitación y/o construcción de la malla vial de la localidad de Barrios Unidos, de conformidad con el proyecto, los estudios previos, el pliego de condiciones, los anexos técnicos y la propuesta presentada</t>
  </si>
  <si>
    <t>FONDO DESARROLLO LOCAL DE BARRIOS UNIDOS</t>
  </si>
  <si>
    <t>INTERVENTORIA DE LAS OBRAS DE CONSTRUCCION Y PAVIMENTACION DEL SECTOR ORRAPIHUASI K38+500 DE LA CARRETERA ALTAMIRA - FLORENCIA, RUTA 20 TRAMO 2003A</t>
  </si>
  <si>
    <t>Ejercer a precio global fijo la interventoría técnica, administrativa, financiera y ambiental para la evaluación y rehabilitación de vías en la Localidad de Suba en Bogotá, D.C.</t>
  </si>
  <si>
    <t>INSTITUTO DE DESARROLLO URBANO – IDU</t>
  </si>
  <si>
    <t>Interventoría técnica, administrativa, financiera y ambiental para el mantenimiento de la vía Usme, en Bogotá D.C.</t>
  </si>
  <si>
    <t>SERVICIOS PROFESIONALES DE SUPERVISIÓN TÉCNICA Y CONTROL DE CALIDAD RESPECTO DE LA CONSTRUCCIÓN DEL TRAMO 2 DE LA CALZADA VALLEJO A LA AUTOPISTA MÉXICO PACHUCA DE LA AUTOPISTA LOS REMEDIOS ECATEPEC Y/O DE SUS DIVERSAS MODIFICACIONES</t>
  </si>
  <si>
    <t>BANCO INVEX INSTITUCIÓN DE BANCA MÚLTIPLE INVEX GRUPO FINANCIERO</t>
  </si>
  <si>
    <t>Interventoría técnica, legal, financiera, administrativa, ambiental, predial y social del proyecto: “Estudios y diseños, gestión social, predial, ambiental y mejoramiento del proyecto Corredor del Sur y Marginal de la
Selva"</t>
  </si>
  <si>
    <t>Instituto Nacional de Vías - INVIAS</t>
  </si>
  <si>
    <t>Interventoría técnica y administrativa para el contrato de construcción, a precio global fijo sin reajustes de la Carrera 39 entre Avenida de Los Comuneros y Calle 13, en Bogotá.</t>
  </si>
  <si>
    <t>Instituto de Desarrollo Urbano -IDU</t>
  </si>
  <si>
    <t>INTERVENTORIA TECNICA, ADMINISTRATIVA, FINANCIERA Y JURIDICA PARA LOS TRABAJOS DE MANTENIMIENTO CON ACCIONES PUNTUALES DE BACHEO Y REHABILITACION EN LA MALLA VIAL URBANA DE CUCUTA</t>
  </si>
  <si>
    <t>ALCALDIA MUNICIPAL DE SAN JOSE DE
CUCUTA</t>
  </si>
  <si>
    <t xml:space="preserve">El proponente no cumple con los requerimientos de experiencia específica en atención a las redes de servicios públicos. </t>
  </si>
  <si>
    <t>CONTINUACION DE LA INTERVENTORIA TECNICA, ADMINISTRATIVA, FINANCIERA, SOCIAL, AMBIENTAL Y SISTEMA DE SEGURIDAD Y SALUD EN EL TRABAJO-SGSST DEL CONTRATO DE OBRA 101 DE 2018 QUE TIENE POR OBJETO “REALIZAR A PRECIO GLOBAL FIJO LA ACTUALIZACIÓN, AJUSTES Y/O COMPLEMENTACIÓN DE LOS ESTUDIOS Y DISEÑOS Y A MONTO AGOTABLE LA CONSTRUCCIÓN DEL TRAMO FALTANTE DEL PROYECTO RAPS NIEVES UBICADO EN LA CARRERA 4 ENTRE CALLES 13 Y 10 EN LA LOCALIDAD DE CANDELARIA EN BOGOTA D.C.</t>
  </si>
  <si>
    <t>FONDO DE DESARROLLO LOCAL
DE LA CANDELARIA</t>
  </si>
  <si>
    <t>INTERVENTORIA INTEGRAL PARA LA CONSTRUCCION DE CONEXIONES TRANSVERSALES PEATONALES CALLE 73 ENTRE CARRERA 7 Y AVENIDA CARACAS - CALLE 79B ENGTRE CARRERA 5 Y CARRERA 7 - CALLE 85 ENTRE CARRERA 7 Y CARRERA 11 EN LA CIUDAD DE BOGOTA</t>
  </si>
  <si>
    <t xml:space="preserve">INTERVENTORÍA TECNICA, ADMINISTRATIVA, FINANCIERA, AMBIENTAL, LEGAL, AL MEJORAMIENTO DE LA VIA JAPON – FRAILES EN EL MUNICIPIO DE DOSQUEBRADAS, DEPARTAMENTO DE RISARALDA </t>
  </si>
  <si>
    <t>DEPARTAMENTO DE
RISARALDA</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</si>
  <si>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</si>
  <si>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SISTEMA INTEGRADO DE TRANSPORTE VALLEDUPAR</t>
  </si>
  <si>
    <t xml:space="preserve">INTERVENTORIA PARA LA CONSTRUCCIÓN, MEJORAMIENTO Y MANTENIMIENTO EN LA VARIANTE CALARCÁ – CIRCASIA, CORREDOR ARMENIA – CLUB CAMPESTRE – AEROPUERTO Y CORREDOR MALIBÚ – TRES ESQUINAS, EN EL DEPARTAMENTO DEL QUINDÍO </t>
  </si>
  <si>
    <t>NO CUMPLE CON LOS REQUERIMIENTOS EXGIDOS PARA LA EXPERIENCIA ESPECÍFICA EN ATENCIÓN A ESTUDIOS Y DISEÑOS Y RED DE SERVICIOS PÚBLICOS</t>
  </si>
  <si>
    <t>INTERVENTORIA TECNICA, ADMINISTRATIVA Y DE CONTROL PRESUPUESTAL AL DIAGNOSTICO Y DISEÑOS, CONSERVACION, MANTENIMIENTO RUTINARIIO Y PERIODICO, REHABILITACION Y CONSTRUCCION DE LA INSFRAESTRUCTURA VIA Y DE ESPACIO PUBLICO DE LAS VIAS Y MOBILIARIO DE ESPACIO PUBLICO DE LA LOCALIDAD DE USAQUEN.</t>
  </si>
  <si>
    <t>FONADE</t>
  </si>
  <si>
    <t>NO CUMPLE CON LOS REQUERIMIENTOS EXGIDOS PARA LA EXPERIENCIA ESPECÍFICA EN ATENCIÓN A RED DE SERVICIOS PÚBLICOS</t>
  </si>
  <si>
    <t>INTERVENTORIA TECNICA, ADMINISTRATIVA Y FINANCIERA LAS OBRAS DE EXPLANACION, URBANISMO,  PAVIMENTACION  Y CONSTRUCCION DE LOS BARRIOS JOSE MARTI,CONARVAR,PIGOANZA,COLMENAR Y LA ESPAÑOLA  EN LA CIUDAD DE NEIVA</t>
  </si>
  <si>
    <t>CONARVA</t>
  </si>
  <si>
    <t>INTERVENTORIA TECNICA, SOBRE LA EJECUCION Y CUMPLIMIENTO DE LAS OBLIGACIONES CONTRAIDAS EN EL CONTRATO DE OBRA PUBLICA CUYO OBJETO ES: CONSTRUCCAION DE 5.0 KILOMETROS DE VIA EN PAVIMENTO FLEXIBLE DE LA VIA ISNOS-BORDONES DEL MUNICIPIO DE ISNOS DEPARTAMENTO DEL HUILA</t>
  </si>
  <si>
    <t>GOBERNACION DEL HUILA</t>
  </si>
  <si>
    <t>Interventoría técnica, administrativa, financiera, ambiental y legal para la construcción de la doble calzada desde el intercambio de la carrera 80 hasta el empalme con la vía de acceso oriental del túnel Fernando Gómez Martínez en el sector de loma hermosa y obras complementarias (Conexión vial Guillermo Gaviria Correa).</t>
  </si>
  <si>
    <t xml:space="preserve">Gobernación del Departamento de Antioquia </t>
  </si>
  <si>
    <t>Interventoría para la construcción del
intercambio vial de la transversal superior con la Loma de los Balsos y Obras Complementarias</t>
  </si>
  <si>
    <t>Municipio de Medellín - 
Secretaría de Medio Ambiente</t>
  </si>
  <si>
    <t>INTERVENTORÍA PARA LA CONSTRUCCIÓN DEL PASO A DESNIVEL DE LA TRANSVERSAL SUPERIOR (CARRERA 25) CON LA CALLE 10, CONEXIÓN CALLE 10 CON LA CALLE 10A SECTOR CES Y OBRAS COMPLEMENTARIAS</t>
  </si>
  <si>
    <t xml:space="preserve">Fondo de Valorización del Municipio de Medellín </t>
  </si>
  <si>
    <t xml:space="preserve">NO CUMPLE CON LOS REQUERIMIENTOS EXGIDOS PARA LA EXPERIENCIA ESPECÍFICA EN ATENCIÓN A ESTUDIOS Y DISEÑOS </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</si>
  <si>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</si>
  <si>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EL OBJETO DEL CONTRATO ES LA PRESTACIÓN DE LOS SIGUIENTES SERVICIOS DE CONSULTORÍA: INTERVENCIÓN TÉCNICA Y ADMINISTRATIVA PARA LAS OBRAS DE REHABILITACIÓN Y MANTENIMIENTO DE LA AVENIDA 68 (CALLE 100) DESDE LA AUTOPISTA SUR HASTA LA CARRERA 15 EN LA CIUDAD DE SANTA FE DE BOGOTÁ, D.C</t>
  </si>
  <si>
    <t>INTERVENCIÓN TÉCNICA, ADMINISTRATIVA Y FINANCIERA PARA LA EVALUACIÓN Y COMPLEMENTO DE LOS DISEÑOS, REHABILITACIÓN DE LAS CALZADAS DE TRÁFICO MIXTO Y ADECUACIÓN PARA LA OPERACIÓN DEL TRANSMILENIO DE LA AUTOPISTA NORTE DESDE LOS HÉROES HASTA LA CALLE 184.</t>
  </si>
  <si>
    <t>INTERVENCIÓN TÉCNICA EN SU ETAPA DE CONSTRUCCIÓN DE LA CONCESIÓN DE LA CARRETERA VILLAVICENCIO-GRANADA - VILLAVICENCIO PUERTO LÓPEZ Y VILLAVICENCIO-RESTREPO-CUMARAL EN EL DEPARTAMENTO DEL META.</t>
  </si>
  <si>
    <t>Instituto Nacional de Vias Invias</t>
  </si>
  <si>
    <t>INTERVENTORIA TECNUCA, FINANCIETRA Y OPERATIVA EN LAS ETAPAS DE PRECONSTRUCCIÓN Y CONSTRUCCIÓN DEL CONTRATO DE CONCESION NO 0377-2002 CARRETERA BRICEÑO-TUNJA- SOGAMOSO</t>
  </si>
  <si>
    <t>INSTITUTO NACIONAL DE CONCESIONES INCO - ANI</t>
  </si>
  <si>
    <t xml:space="preserve">INTERVENTORIA TECNICA Y ADMINISTRATIVA A PRECIO GLOBAL FIJO SIN REAJUSTES, PARA EL CONTRATO DE ESTUDIO, DISEÑO Y CONSTRUCCION DE PAVIMENTOS LOCALES Y ACCESOS A BARRIOS EN LA LOCALIDAD DE ENGATIVA </t>
  </si>
  <si>
    <t>REALIZAR LA INTERVENTORÍA TÉCNICA, ADMINISTRATIVA, FINANCIERA, JURIDICA, SOCIAL, AMBIENTAL Y SST AL CONTRATO DE OBRA PUBLICA QUE TENDRÁ POR OBJETO: “CONTRATAR A PRECIOS FIJOS Y A MONTO AGOTABLE LA CONSERVACIÓN DE LA MALLA VIAL Y ESPACIO PUBLICO DE LA LOCALIDAD DE CIUDAD BOLIVAR</t>
  </si>
  <si>
    <t>FONDO DE DESARROLLO LOCAL DE CIUDAD BOLIVAR</t>
  </si>
  <si>
    <t>Interventoría técnica, administrativa, financiera (contable), jurídica (legal), ambiental, social y SST (SISO) al contrato de obra pública cuyo objeto es: "EJECUTAR A PRECIOS UNITARIOS Y A MONTO AGOTABLE LA ACTUALIZACIÓN Y/O COMPLEMENTACIÓN Y/O AJUSTES A LOS ESTUDIOS Y DISEÑOS, Y LAS OBRAS DE CONSTRUCCIÓN DE LAS VIAS Y ESPACIO PÚBLICO ASOCIADO A LA INFRAESTRUCTURA DE TRANSPORTE DE LA LOCALIDAD DE CIUDAD BOLIVAR, PRIORIZADOS PARA LA VIGENCIA FISCAL 2022, DE CONFORMIDAD CON LOS PLIEGOS DE CONDICIONES</t>
  </si>
  <si>
    <t xml:space="preserve"> REALIZAR LA INTERVENTORÍA TÉCNICA, ADMINISTRATIVA, SOCIAL, AMBIENTAL Y FINANCIERA DEL CONTRATO DE OBRA PÚBLICA PRODUCTO DE LA LICITACIÓN PUBLICA No. ALRUU-LP-071-2016, QUE ACTUALMENTE ADELANTA EL FDLRUU PARA CONTRATAR POR EL SISTEMA DE PRECIOS UNITARIOS FIJOS Y A MONTO AGOTABLE, LA REALIZACIÓN DE OBRAS DE, REHABILITACIÓN Y/O MANTENIMIENTO DE SEGMENTOS DE LA MALLA VIAL LOCAL Y/O ANDENES - ESPACIO PÚBLICO 
DE LA LOCALIDAD DE RAFAEL URIBE URIBE</t>
  </si>
  <si>
    <t>ALCALDIA LOCAL DE RAFAEL URIBE URIBE</t>
  </si>
  <si>
    <t xml:space="preserve"> “INTERVENTORÍA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</si>
  <si>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GOBERNACION DE BOYACÁ</t>
  </si>
  <si>
    <r>
      <t xml:space="preserve">CONSULTORÍA, ASESORÍA E INTERVENTORÍA TÉCNICA Y ADMINISTRATIVA PARA LA </t>
    </r>
    <r>
      <rPr>
        <b/>
        <sz val="11"/>
        <rFont val="Arial Narrow"/>
        <family val="2"/>
      </rPr>
      <t>CONSTRUCCIÓN</t>
    </r>
    <r>
      <rPr>
        <sz val="11"/>
        <rFont val="Arial Narrow"/>
        <family val="2"/>
      </rPr>
      <t xml:space="preserve"> Y PAVIMENTACIÓN DE LA VARIANTE DE POPAYÁN EN EL SECTOR K0+000 - K4+100, POPAYÁN CAUCA</t>
    </r>
  </si>
  <si>
    <t>INTERVENTORIA DE LAS OBRAS DE MEJORAMIENTO Y MANTENIMIENTO DE LAS CARRETERAS CHAPARRAL - ORTEGA, RUTA 3602 Y ORTEGA GUAMO. RUTA 3603 DEPARTAMENTO DE TOLIMA</t>
  </si>
  <si>
    <t>INTERVENTORÍA TÉCNICA, LEGAL, FINANCIERA, ADMINISTRATIVA, AMBIENTAL, PREDIAL Y SOCIAL DEL PROYECTO "ESTUDIOS Y DISEÑOS, GESTIÓN SOCIAL, PREDIAL, AMBIENTAL Y CONSTRUCCIÓN DEL PROYECTO "HONDA - MANIZALES"</t>
  </si>
  <si>
    <r>
      <t xml:space="preserve">INTERVENTORÍA, TÉCNICA, ADMINISTRATIVA, FINANCIERA, SOCIAL Y AMBIENTAL DE LA </t>
    </r>
    <r>
      <rPr>
        <b/>
        <sz val="11"/>
        <rFont val="Arial Narrow"/>
        <family val="2"/>
      </rPr>
      <t xml:space="preserve">CONSTRUCCIÓN </t>
    </r>
    <r>
      <rPr>
        <sz val="11"/>
        <rFont val="Arial Narrow"/>
        <family val="2"/>
      </rPr>
      <t>DEL CORREDOR DE LA TRONCAL SUR Y OBRAS COMPLEMENTARIAS DEL SISTEMA INTEGRADO DE TRANSPORTE MASIVO DE PASAJEROS DE SANTIAGO DE CALI DE ACUERDO A LOS SIGUIENTES FRENTES: FRENTE NO. 1,: CALLE 5 ENTRE CARRERAS 52 Y CARRERA 82 Y FRENTE NO. 2: CALLE 5 / CARRERA 100 ENTRE CARRERA 82 Y ESTACIÓN TERMINAL SUR.</t>
    </r>
  </si>
  <si>
    <t>METRO CALI S.A.</t>
  </si>
  <si>
    <t>INTERVENTORÍA TÉCNICA, ADMINISTRATIVA, FINANCIERA, SOCIAL Y AMBIENTAL DE LA ADECUACION DE ESTUDIOS Y DISEÑOS Y CONSTRUCCIÓN DEL CORREDOR TRONCAL CENTRO Y OBRAS COMPLEMENTARIAS DEL SISTEMA INTEGRADO DE TRANSPORTE MASIVO DE PASAJEROS DE SANTIAGO DE CALI, EN LOS SIGUIENTES TRAMOS: TRAMO 1: AV 3 N ENTRE AV 2 N Y AV 2E N. TRAMO 2: AV 3 N ENTRE CALLE 35A N Y CALLE 55 N.</t>
  </si>
  <si>
    <t>INTERVENTORÍA INTEGRAL AL CONTRATO DE OBRA PARA LA CONSTRUCCIÓN DEL PATIO TALLER AGUABLANCA. ASOCIADO AL SISTEMA INTEGRADO DE TRANSPORTE MASIVO DE PASAJEROS DE SANTIAGO DE CALI - SITM - MIO.</t>
  </si>
  <si>
    <t xml:space="preserve">METRO CALI </t>
  </si>
  <si>
    <t>INTERVENTORÍA TÉCNICA, ADMINISTRATIVA, LEGAL, FINANCIERA, SOCIAL AMBIENTAL Y DE SEGURIDAD Y SALUD EN EL TRABAJO PARA COMPLEMENTACIÓN O ACTUALIZACIÓN O AJUSTES O DISEÑOS Y CONSTRUCCIÓN DE LA AVENIDA EL RINCÓN (KR 91 Y AC 131A) DESDE CARRERA 91 HASTA AVENIDA LA CONEJERA (TV97) y LA AVENIDA TABOR DESDE AVENIDA LA CONEJERA HASTA AV. CIUDAD DE CALI EN LA CIUDAD BOGOTÁ D.C DEL ACUERDO 527 DE 201</t>
  </si>
  <si>
    <t>INTERVENTORÍA TÉCNICA, ADMINISTRATIVA, FINANCIERA, LEGAL, SOCIAL Y AMBIENTAL PARA LOS ESTUDIOS, DISEÑOS, CONSTRUCCIÓN Y REHABILITACIÓN DE VÍAS LOCALES, PROGRAMA ADOQUINA TU CUADRA, EN VARIAS LOCALIDADES EN BOGOTÁ. D.C GRUPO 1 LOCALIDADES DE BOSA, KENNEDY, FONTIBÓN, SUBA, USAQUÉN, CHAPINERO, TEUSAQUILLO Y BARRIOS UNIDOS</t>
  </si>
  <si>
    <t>INTERVENTORÍA TÉCNICA, ADMINISTRATIVA, FINANCIERA, LEGAL, SOCIAL Y SEGURIDAD
INDUSTRIAL, SALUD OCUPACIONAL Y MEDIO AMBIENTE PARA LAS OBRAS Y ACTIVIDADES PARA LA
CONSERVACIÓN DE LA MALLA VIAL ARTERIAL NO TRONCAL, EN LOS GRUPOS 1, FASE I – 2013, A
PRECIO GLOBAL CON AJUSTE, EN LA CIUDAD DE BOGOTÁ D.C.</t>
  </si>
  <si>
    <t>INTERVENTORÍA INTEGRAL TÉCNICA, ADMINISTRATIVA Y FINANCIERA PARA EL MEJORAMIENTO DE
LA VÍA TRANSVERSAL DE LA MONTAÑA EN EL MUNICIPIO DE ENVIGADO, DEPARTAMENTO DE
ANTIOQUIA</t>
  </si>
  <si>
    <t>INTERVENTORÍA TÉCNICA, ADMINISTRATIVA Y FINANCIERA DE LA CONSTRUCCIÓN DE UN TRAMO DE
LA AVENIDA PRIMERO DE MAYO Y CONSTRUCCIÓN DE LA VÍA PEATONAL CALLE 49 SUR, INCLUIDAS
SUS OBRAS DE URBANISMO Y COMPLEMENTARIAS</t>
  </si>
  <si>
    <t>METROVIVIENDA</t>
  </si>
  <si>
    <t>INTERVENTORÍA TÉCNICA, ADMINISTRATIVA, FINANCIERA, LEGAL, SOCIAL Y SEGURIDAD
INDUSTRIAL, SALUD OCUPACIONAL, Y MEDIO AMBIENTE PARA LAS OBRAS Y ACTIVIDADES PARA LA
CONSERVACIÓN DE LA MALLA VIAL INTERMEDIA QUE SOPORTA EL SISTEMA INTEGRADO DE
TRANSPORTE PÚBLICO SITP GRUPOS 1 A PRECIOS UNITARIOS CON FORMULA DE AJUSTE, EN LA
CIUDAD DE BOGOTÁ D.C.</t>
  </si>
  <si>
    <t>INTERVENTORÍA TÉCNICA, ADMINISTRATIVA, FINANCIERA, LEGAL, SOCIAL, AMBIENTAL Y S&amp;SO PARA
LA COMPLEMENTACIÓN DE DISEÑOS Y CONSTRUCCIÓN DE ACCESOS A BARRIOS Y PAVIMENTOS
LOCALES GRUPO 4 - LOCALIDADES DE USME Y SAN CRISTOBAL, EN BOGOTÁ, D.C.</t>
  </si>
  <si>
    <t xml:space="preserve">Interventoría técnica, legal, financiera, administrativa, ambiental, predial y social del proyecto estudios y diseños, gestión predial social y ambiental y mejoramiento del proyecto Troncal Central del Norte  </t>
  </si>
  <si>
    <t>Interventoría técnica, administrativa, financiera y ambiental para el mejoramiento, mantenimiento y conservación de vías para conectividad regional, financiados con recursos de la enajenación de Isagen en el Departamento de Caldas, vías Risaralda-San José y Anserma-Los Encuentros</t>
  </si>
  <si>
    <t xml:space="preserve">Interventoría para el mejoramiento, gestión social, predial y ambiental del proyecto "Transversal de Boyacá" Tramos Otanche-Chiquinquirá (Ruta 6007) y cruce Ruta 45 (dos y medio) Otanche (Ruta 6006). En el Departamento de Boyacá, para el Programa "Vías para la Equidad" Modulo 3 </t>
  </si>
  <si>
    <t>Interventoría integral para la construcción y mejoramiento de vías urbanas, incluyendo la intervención de redes, en las localidades de Usaquén, Fontibón, San Cristóbal y Tunjuelito, en Bogotá</t>
  </si>
  <si>
    <t>TEYUNA ENERGY INC. SUCURSAL COLOMBIA</t>
  </si>
  <si>
    <t>REALIZAR LA INTERVENTORIA TECNICA, ADMINISTRATIVA, LEGAL FINANCIERA, SOCIAL, AMBIENTAL Y DE SEGURIDAD Y SALUD EN TRABAJO (SST) DEL CONTRATO DE OBRA PUBLICA QUE TIENE POR OBJETO EJECUTAR LAS OBRAS Y ACTIVIDADES PARA LA CONSERVACION DE LA MALLA VIAL Y ESPACIO PUBLICO DE LA LOCALIDAD DE RAFAEL URIBE URIBE EN BOGOTA DERIVADO DEL PROCESO DE LICITACION PUBLICA No. FDLRUU-PL-224 DE 2019</t>
  </si>
  <si>
    <t>ALCALDIA LOCAL DE RAFAEL URIBE</t>
  </si>
  <si>
    <t xml:space="preserve"> “INTERVENTORÍA TÉCNICA, ADMINISTRATIVA, JURÍDICA, FINANCIERA, SOCIAL Y AMBIENTAL PARA LOS PROYECTOS VIALES DEL MUNICIPIO DE SOACHA
CUNDINAMARCA”, DERIVADOS DE LOS CONTRATOS DE OBRA: 1. CONSERVACIÓN, MANTENIMIENTO Y MEJORAMIENTO DE LA MALLA VIAL, EN EL MUNICIPIO DE SOACHA, A TRAVÉS DEL SISTEMA DEPRECIOS UNITARIOS FIJOS, SIN FORMULA DE AJUSTE Y A MONTO AGOTABLE VÍAS EN EL MUNICIPIODE SOACHA CUNDINAMARCA, 2. CONSTRUCCIÓN VÍA PERIMETRAL Y VÍAS COMPLEMENTARIAS EN EL
MUNICIPIO DE SOACHA, CUNDINAMARCA, 3. CONSTRUCCIÓN DE VÍA SOACHA SIBATE Y OBRASCOMPLEMENTARIAS EN EL MUNICIPIO DE SOACHA, CUNDINAMARCA”, 4. MEJORAMIENTO DE LAS VÍASCALLE 22 DE LA COMUNA 6 Y CALLE 30 DE LA COMUNA 5 DEL MUNICIPIO DE SOACHA CUNDINAMARCA,5. CONSTRUCCIÓN DE VÍAS PRINCIPALES DE CONEXIÓN EN LA COMUNA 1 DEL MUNICIPIO DE SOACHACUNDINAMARCA ETAPA 1” 6. CONSTRUCCIÓN DE VÍAS, REDES DE ACUEDUCTO, ALCANTARILLADOPLUVIAL Y SANITARIO EN LA COMUNA 4 Y 5 DEL MUNICIPIO DE SOACHA CUNDINAMARCA” .</t>
  </si>
  <si>
    <t>ALCALDIA MUNICIPAL DE SOACHA</t>
  </si>
  <si>
    <t>OBJETO DEL CONTRATO: "REALIZAR A PRECIO GLOBAL FIJO LA INTERVENTORÍA, ADMINISTRATIVA, FINANCIERA, TECNICA, JURIDICA, LEGAL, SOCIAL Y AMBIENTAL AL CONTRATO DE OBRA CUYO OBJETO. REALIZAR POR PRECIO UNITARIO CON FORMULA DE AJUSTE LAS OBRAS PARA LAS ACTIVIDADES NECESARIAS PARA LA CONSERVACION DE LA MAYA VIAL DE LA LOCALIDAD DE FONTIBON Y SU ESPACIO PUBLICO ASOCIADO".</t>
  </si>
  <si>
    <t>INTERVENTORÍAINTEGRALPARALACONSTRUCCIONDELAMALLAVIALLOCALEINTERMEDIAYSUESPACIOPUBLICOASOCIADOENLALOCALIDAD DE SUBA EN LA CIUDAD DE BOGOTA D.C.</t>
  </si>
  <si>
    <t>REALIZARLAINTERVENTORÍATÉCNICA,JURÍDICA,ADMINISTRATIVA,FINANCIERAYAMBIENTALALCONTRATOQUETIENEPOROBJETO:"CONTRATARPORPRECIOSUNITARIOSYAMONTOAGOTABLEDELMANTENIMIENTOYREHABILITACIÓNDELAINFRAESTRUCTURAVIALDELA LOCALIDAD DE ENGATIVÁ</t>
  </si>
  <si>
    <t>FONDO DE DESARROLLO LOCAL DE ENGATIVA</t>
  </si>
  <si>
    <t>INTRVENTORIATECNICAADMINISTRATIVASOCIALPREDIALAMBIENTALYDECONTROLPRESUPUESTALPARALOSESTUDIOSYDISEÑOS,GESTONSOCAL,PREDALYAMBIENTALPARAELMEJORAMENTOY/OCONSTRUCCONDELASVIAS"GRUPO1CARRETERADELASOBERANIA",TRAMOLALEJIA(NORTEDESANTANDER - SARAVENAARAUCA);ENDESARROLLODELPROGRAMADECORREDORES ARTERIARES COMPLEMENTARIOS DE COMPETITIVIDAD</t>
  </si>
  <si>
    <t>REALIZAR LA INTERVENTORIA TECNICA, ADMINISTRATIVA, LEGAL, CONTABLE, FINANCIERA, SOCIAL, AMBIENTAL Y DE SEGURIDAD Y SALUD EN EL TRABAJO, AL CONTRATO DE OBRA PÚBLICA PRODUCTO DE LA LICITACION PUBLICA FDLB-LP-009-2016, CONTRATAR, POR EL SISTEMA DE PRECIOS UNITARIOS FIJOS SIN
FORMULA DE REAJUSTE, Y A MONTO AGOTABLE LAS INTERVENCIONES INTEGRALES DE MANTENIMIENTO Y/O REHABILITACIÓN DE LA MALLA VIAL INTERMEDIA Y LOCAL DE LA LOCALIDAD DE BOSA</t>
  </si>
  <si>
    <t>ALCALDIA LOCAL DE BOSA</t>
  </si>
  <si>
    <t>INTERVENTORIA TECNICA, FINANCIERA, ADMINISTRATIVA Y DE CONTROL PRESUPUESTAL A PROYECTOS DE INFRAESTRUCTURA Y HABITAT EN EL TERRITORIO NACIONAL</t>
  </si>
  <si>
    <t>FONDECUN</t>
  </si>
  <si>
    <t>REALIZAR LA INTERVENTORIA TÉCNICA, ADMINISTRATIVA, JURIDICA, FINANCIERA, SOCIAL, AMBIENTAL Y DE SEGURIDAD Y SALUD EN EL TRABAJO AL CONTRATO CUYO OBJETO ES EJECUTAR A PRECIOS UNITARIOS SIN FORMULA DEREAJUSTE Y A MONTO AGOTABLE, LAS ACTIVIDADES NECESARIAS PARA LA CONSTRUCCION DE LA MALLA VIAL DE LA LOCALIDAD DE SAN CRISTOBAL, EN BOGOTÁ D.C.</t>
  </si>
  <si>
    <t>ALCALDIA LOCAL DE SAN CRISTOBAL</t>
  </si>
  <si>
    <t>Realizar la interventoría técnica administrativa, financiera, ambiental, social siso y jurídica al contrato que resulte del proceso licitatorio FDLS- LP-12-2018 cuyo objeto: contratar las obras para conservación de la Malla Vial Local de Sumapaz, por el sistema de precios unitarios fijos sin formula de reajuste y a monto agotable.</t>
  </si>
  <si>
    <t>ALCALDIA LOCAL DE SUMAPAZ</t>
  </si>
  <si>
    <t>Control mediante interventoría técnica, legal, administrativa, financiera y ambiental para la construcción y mejoramiento de las obras viales en los municipios del Castillo, Puerto López, Mapiripan, Puerto lleras y Dorado departamento del Meta</t>
  </si>
  <si>
    <t>AGENCIA PARA LA INFRAESTRUCTURA DEL META (A.I.M)</t>
  </si>
  <si>
    <t>Control mediante interventoria tecnica, legal, administrativa, financiera y Ambiental al mejoramiento de la vias urbanas, obras hidarulicas y parques en Los municipios de fuente de oro, macarena, guamal, villavicencio, cumaral y San juan de arama.</t>
  </si>
  <si>
    <t>INTERVENTORIA DE LAS OBRAS DE MEJORAMIENTOY PAVIMENTACION DEL SECTOR LA LUPA-K7+400, DE LA CARRETERA LA LUPA-BOLIVAR-SANTIAGO, DEL ANILLO VIAL DEL MACIZO COLOMBIANO, RUTA 12, TRAMO 1203. (5,95 KM)</t>
  </si>
  <si>
    <t>INTERVENTORIA TECNICA, ADMINISTRATIVA, FINANCIERA Y AMBIENTAL DE LA CONSTRUCCIÓN Y ADECUACION DE LA TRONCAL AMERICAS AL SISTEMA TRANSMILENIO, TRAMO 1 ENTRE PUENTE ARANDA Y LA CARRERA 70B, EN BOGOTA D.C.</t>
  </si>
  <si>
    <t>INTERVENTORIA TECNICA LEGAL, ADMINISTRATIVA Y FINANCIERA PARA LA RECONSTRUCCION, PAVIMENTACION Y/O REPAVIMENTACION DE LAS VIAS INCLUIDAS DENTRO DEL PROGRAMA DE PAVIMENTACION DE INFRAESTRUCTURA VIAL DE INTEGRACION Y DESARROLLO REGIONAL DEL PLAN 2500 FACE II EN LOS SIGUIENTES TRAMOS: TRAMO 1 CARAMANTAVALPARAISO
EN LOS TRAMOS DEL K9+800 AL K10+130, DEL K12+150 AL
K12+260, DEL K13+380 AL K14+900 Y DEL K14+970 AL K16+500 CON UNA
LONGITUD DE 3,4 KM; TRAMO 2 VIAS ANIMAS-ITSMINA DEL 6+200 AL 9+500 Y
DEL K13+5150 AL K15+000 CON UNA LONGITUD DE 5,15 KM; TRAMO 3 VIA
BAHIA SOLANO-EL VALLE DEL K7+200 AL K10+00 CON UNA LONGITUS DE 2,8
KM; TRAMO 4 VIA ANIMAS-TADO-PLAYA DE ORO-MUMBU DEL K4+000 AL
K7+500 CON UNA LONGITUS DE 3,50 KM EN LOS DEPARTAMENTOS DE
ANTOQUIA Y CHOCO.</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</si>
  <si>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</si>
  <si>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INTERVENTORÍA TÉCNICA, ADMINISTRATIVA, FINANCIERA, SOCIAL Y AMBIENTAL PARA LOS ESTUDIOS, DISEÑOS Y CONSTRUCCION DEL INTERCAMBIADOR VIAL GLORIETA LAS BANDERAS AVENIDA PANAMERICANA CON CALLE 18 EN LA CIUDAD DE PASTO, DEPARTAMENTO DE NARIÑO, suscrito entre AVANTE SETP y el CONSORCIO INTERNARIÑO 2010</t>
  </si>
  <si>
    <t>UNIDAD ADMINISTRATIVA ESPECIAL DEL SISTEMA
ESTRATEGICO DE TRANSPORTE PUBLICO - UAE-SETP</t>
  </si>
  <si>
    <r>
      <rPr>
        <b/>
        <sz val="10"/>
        <rFont val="Arial Narrow"/>
        <family val="2"/>
      </rPr>
      <t>INTERVENTORÍA TÉCNICA, ADMINISTRATIVA, FINANCIERA, LEGAL, SOCIAL Y AMBIENTAL PARA LA CONSTRUCCIÓN DEL CÓDIGO DE OBRA 130 DEL ACUERDO 180 DE 2005 DE VALORIZACIÓN, CORRESPONDIENTE A LAS OREJAS NOR</t>
    </r>
    <r>
      <rPr>
        <b/>
        <sz val="10"/>
        <rFont val="Times New Roman"/>
        <family val="1"/>
      </rPr>
      <t>‐</t>
    </r>
    <r>
      <rPr>
        <b/>
        <sz val="10"/>
        <rFont val="Arial Narrow"/>
        <family val="2"/>
      </rPr>
      <t>ORIENTAL, SUR OCCIDENTAL, CONECTANTES NOR</t>
    </r>
    <r>
      <rPr>
        <b/>
        <sz val="10"/>
        <rFont val="Times New Roman"/>
        <family val="1"/>
      </rPr>
      <t>‐</t>
    </r>
    <r>
      <rPr>
        <b/>
        <sz val="10"/>
        <rFont val="Arial Narrow"/>
        <family val="2"/>
      </rPr>
      <t>ORIENTAL Y SUR</t>
    </r>
    <r>
      <rPr>
        <b/>
        <sz val="10"/>
        <rFont val="Times New Roman"/>
        <family val="1"/>
      </rPr>
      <t>‐</t>
    </r>
    <r>
      <rPr>
        <b/>
        <sz val="10"/>
        <rFont val="Arial Narrow"/>
        <family val="2"/>
      </rPr>
      <t>OCCIDENTAL, RETORNO SENTIDO NORTE</t>
    </r>
    <r>
      <rPr>
        <b/>
        <sz val="10"/>
        <rFont val="Times New Roman"/>
        <family val="1"/>
      </rPr>
      <t>‐</t>
    </r>
    <r>
      <rPr>
        <b/>
        <sz val="10"/>
        <rFont val="Arial Narrow"/>
        <family val="2"/>
      </rPr>
      <t>NORTE DE LA AVENIDA BOYACÁ Y REFORZAMIENTO ESTRUCTURAL DE LOS PUENTE VEHICULARES EXISTENTES DE LA INTERSECCIÓN DE LA AVENIDA VILLAVICENCIO CON LA AVENIDA BOYACÁ, EN BOGOTÁ D.C.</t>
    </r>
  </si>
  <si>
    <r>
      <rPr>
        <b/>
        <sz val="10"/>
        <rFont val="Arial Narrow"/>
        <family val="2"/>
      </rPr>
      <t>INTERVENTORÍA PARA LA REHABILITACIÓN, MEJORAMIENTO Y PAVIMENTACIÓN DE LA VÍA ZANJÓN</t>
    </r>
    <r>
      <rPr>
        <b/>
        <sz val="10"/>
        <rFont val="Times New Roman"/>
        <family val="1"/>
      </rPr>
      <t>‐</t>
    </r>
    <r>
      <rPr>
        <b/>
        <sz val="10"/>
        <rFont val="Arial Narrow"/>
        <family val="2"/>
      </rPr>
      <t>PUEBLO BELLO INCLUYE AMPLIACIÓN ESTRIBOS Y PLACA DE DOS PUENTES DE LUCES DE 21 Y 22 METROS, UN TABLERO DE 9 METROS, EN EL DEPARTAMENTO DEL CESAR.</t>
    </r>
  </si>
  <si>
    <t>INTERVENTORÍA A LA EJECUCIÓN DE LAS ACTIVIDADES Y OBRAS REQUERIDAS PARA LA CONSERVACIÓN DE LA MALLA VIAL QUE SOPORTA RUTAS DEL SISTEMA INTEGRADO DE TRANSPORTE PÚBLICO- SITP, EN LA CIUDAD DE BOGOTÁ D.C. GRUPO 4</t>
  </si>
  <si>
    <t>INTERVENTORÍA TECNICA Y ADMINISTRATIVA PARA LA EVALUACION Y COMPLEMENTACION DE LOS DISENOS, REHABILITACION DE LAS CALZADAS DE TRAFICO MIXTO Y ADECUACION PARA LA OPERACIÓN DE TRANSMILENIO DE LA TRONCAL CARACAS DESDE LA CL 6 HASTA LA CL 80.</t>
  </si>
  <si>
    <t>IDU - INSTITUTO DE DESARROLLO URBANO</t>
  </si>
  <si>
    <t>INTERVENTORÍA PARA EL MANTENIMIENTO Y REHABILITACIÓN DE LAS CARRETERAS SAN JUAN DE PASTO-MOJARRAS, RUTA 25 TRAMO 2502 Y CEBADAL-SANDONA-PASTO. SECTOR LA FLORIDA-PASTO RUTA 2501B. DEPARTAMENTO DE NARIÑO MÓDULO 1</t>
  </si>
  <si>
    <t>INSTITUTO NACIONAL DE VIAS</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</si>
  <si>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</si>
  <si>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INTERVENTORÍA TÉCNICA, ADMINISTRATIVA, FINANCIERA, LEGAL Y AMBIENTAL AL CONTRATO PARA LA CONSTRUCCIÓN CALZADA SUR DE LA AVENIDA LA INDEPENDENCIA ENTRE LA INTERSECCIÓN DEL CRUCERO HASTA LA CARRERA 25 C.</t>
  </si>
  <si>
    <t>MUNICIPIO DE PEREIRA</t>
  </si>
  <si>
    <t>REALIZAR LA INTERVENTORIA TECNICA, ADMINISTRATIVA Y DE CONTROL PRESUPUESTAL CONSTRUCCION DE PAVIMENTACION DE LAS VIAS  URBANAS CORRESPONDIENTE ALOS ESTRATOS 1 Y 2 DEL MUNICIPIO DE OROCUE-DEPARTAMENTO DEL CASANARE</t>
  </si>
  <si>
    <t>FONDO DE DESARROLLO DE PROYECTOS DE CUNDINAMARCA - FONDECUN</t>
  </si>
  <si>
    <t>INTERVENTORIA TECNICA, ADMINISTRATIVA, FINANCIERA Y AMBIENTAL PARA LOS ESTUDIOS Y DISEÑOS Y PARA LA ATENCIÓN DE SITIOS CRÍTICOS EN LOS PR´S 14+0050 16+0850 18+0070 20+0200 21+0300 30+0500 31+0000 AL31+0600 DE LA CARRETERA TUNJA PAEZ RUTA 60 TRAMO 6009 EN BOYACA</t>
  </si>
  <si>
    <t>FIDUCIARIA LA PREVISORA S.A</t>
  </si>
  <si>
    <t xml:space="preserve">INTERVENTORIA TECNICA, ADMINISTRATIVA Y FINANCIERA PARA EL PROYECTO DENOMINADO MEJORAMIENTO VIAL DEL CASCO URBANO DEL MUNICIPIO DE SILVIA CAUCA. </t>
  </si>
  <si>
    <t>MUNICIPIO DE SILVIA</t>
  </si>
  <si>
    <t>REALIZAR LA INTERVENTORIA TECNICA, ADMINISTRATIVA, FINANCIERA SOCIAL Y AMBIENTAL DEL CONTRATO DE OBRA CUYO OBJETO ES “REALIZAR LA REHABILITACIÓN Y MEJORAMIENTO DE LA MALLA VIAL URBANA DEL MUNICIPIO DE SANTANDER DE QUILICHAO”</t>
  </si>
  <si>
    <t>MUNICIPIO DE SANTANDER DE QUILICHAO</t>
  </si>
  <si>
    <t xml:space="preserve">INTERVENTORÍA DE LAS OBRAS DE RECTIFICACIÓN Y PAVIMENTACIÓN DEL SECTOR EL DIVISO-RICAURTE DE LA CARRETERA PASTO-TUMACO CON UNA LONGITUD DE 47,7 KMS.) </t>
  </si>
  <si>
    <t xml:space="preserve">INVIAS </t>
  </si>
  <si>
    <t>INTERVENTORÍA  TÉCNICA Y ADMINISTRATIVA A PRECIO GLOBAL FIJO AL CONTRATO DE ESTUDIOS, DISEÑO Y CONSTRUCCIÓN DE PAVIMENTOS, LOCALES Y ACCESOS A BARRIOS DEL PROGRAMA DE DESMARGINALIZACIÓN MEDIANO PLAZO DE INVERSIÓN EN LA LOCALIDAD DE USME SECTOR BARRANQUILLITA MONTE BLANCO.</t>
  </si>
  <si>
    <t>INSTITUTO DE DESARROLLO URBANO -IDU</t>
  </si>
  <si>
    <t>INTERVENTORÍA TÉCNICA, ADMINISTRATIVA, FINANCIERA, SOCIAL Y AMBIENTAL PARA LA REVISIÓN Y AJUSTE DE LOS ESTUDIOS Y DISEÑOS, Y CONSTRUCCIÓN DEL CORREDOR CENTRO TRONCAL DE AGUABLANCA Y OBRAS COMPLEMENTARIAS DEL SISTEMA INTEGRADO DE TRANSPORTE MASIVO DE PASAJEROS DE SANTIAGO DE CALI.</t>
  </si>
  <si>
    <t>METROCALI S.A.</t>
  </si>
  <si>
    <t>INTERVENTORÍA TÉCNICA, ADMINISTRATIVA, FINANCIERA Y AMBIENTAL DE LA CONSTRUCCIÓN DEL CORREDOR TRONCAL CENTRO Y OBRAS COMPLEMENTARIAS EN LOS TRAMOS: CRA.4N ENTRE AVENIDA LAS AMÉRICAS Y CALLE 26 Y CRA. 1 ENTRE CALLES 19 Y 40, DEL SISTEMA INTEGRADO DE TRANSPORTE MASIVO DE SANTIAGO DE CALI.</t>
  </si>
  <si>
    <t>METROCALI SA</t>
  </si>
  <si>
    <t>Ejercer la interventoría técnica, administrativa, financiera y ambiental a precio global fijo para la evaluación y rehabilitación de vías en la localidad de Kennedy en Bogotá</t>
  </si>
  <si>
    <t>Instituto de Desarrollo Urbano - IDU</t>
  </si>
  <si>
    <t>Fabrica de interventoría de obra y diseños y estudios técnicos, requeridos por Fonade, en el desarrollo de sus proyectos de infraestructura</t>
  </si>
  <si>
    <t>Fondo Financiero de Proyectos de Desarrollo FONADE</t>
  </si>
  <si>
    <t>Asistencia técnica y dirección de obra para la urbanización de los campos sitos en las parcelas n°584a-593a en San Miguel de Tucumán (Argentina). expediente no. 2013/04-1</t>
  </si>
  <si>
    <t>VHA Empresa Constructora S.A.</t>
  </si>
  <si>
    <t>Interventoría técnica, administrativa, financiera, legal, social y ambiental para la conservación de la infraestructura del sistema integrado de transporte público: Troncales del Sistema Transmilenio y rutas auxiliares, alimentadoras, complementarias y especiales: GRUPO 4 Zonas y obras de adecuación de la Troncal del Sistema Transmilenio Calle 26, comprendida entre la Carrera 3 y el límite con el Aeropuerto El Dorado y rutas auxiliares, alimentadoras, complementarias y especiales: Localidad de Fontibón y Teusaquillo, en Bogotá D.C.</t>
  </si>
  <si>
    <t>Instituto de Desarrollo Urbano IDU</t>
  </si>
  <si>
    <t>Interventoría Técnica, Administrativa, Financiera y Ambiental para la Construcción de las Obras del Sistema Integrado de Transporte Masivo, del Distrito de Barranquilla y su Área Metropolitana, Sistema Transmetro, de Acuerdo con los Planos de Intervención de cada uno de los Componentes</t>
  </si>
  <si>
    <t>Transmetro</t>
  </si>
  <si>
    <t>Interventoría a la Gestión Predial, Social, Ambiental y terminación de accesos al Túnel de la Línea - obras anexas del proyecto "Cruce de la Cordillera Central"</t>
  </si>
  <si>
    <t>Interventoría para el mantenimiento y rehabilitación de la Carretera Ibagué – Mariquita Ruta 43 Tramo 4305. Departamento del Tolima</t>
  </si>
  <si>
    <t>Interventoría de las Obras de Mejoramiento de los sectores K1+465 al K2+000 y K13+000 - La Ceja, de la Carretera Abejorral - La Ceja</t>
  </si>
  <si>
    <t>INTERVENTORÍA TÉCNICA, ADMINISTRATIVA, FINANCIERA, JURÍDICA Y AMBIENTAL PARA LA CONSTRUCCIÓN DE VÍAS EN PAVIMENTO ASFALTICO, HIDRÁULICO Y ACONDICIONAMIENTO DE LA INFRAESTRUCTURA DEL COMPLEJO INDUSTRIAL ACERÍAS PAZ DEL RIO NOBSA BOYACÁ.</t>
  </si>
  <si>
    <t>HDS INGENIEROS CIVILES LTDA</t>
  </si>
  <si>
    <t>INTERVENTORÍA TÉCNICA, ADMINISTRATIVA, FINANCIERA Y AMBIENTAL AL DIAGNÓSTICO Y MANTENIMIENTO DE VÍAS, ZONA SUR A TRAVÉS DEL PROGRAMA BRIGADA DE REACCIÓN VIAL, EN BOGOTÁ D.C.</t>
  </si>
  <si>
    <t xml:space="preserve">En la certificación se mencionan actividades limpieza de tuberia de alcantarillado con equipo de presión succión (vactor). Suministro e instalación de ductos de 4" ETB. </t>
  </si>
  <si>
    <t xml:space="preserve"> INTERVENTORIA TECNICA, ADMINISTRATIVA A PRECIO GLOBAL FIJO AL CONTRATO PARA DISEÑO Y CONSTRUCCION DE PAVIMENTOS LOCALES EN LA LOCALIDAD DE BOSA SECTOR JOSE ANTONIO GALAN  </t>
  </si>
  <si>
    <t xml:space="preserve">El valor del contrato en salarios minimos del presente formato no coincide con lo reportado en el RUP. 
En la certificación se mencionan actividades de caja valvulas, acometida acueducto 1/2", excavación para instalación de gas, carcamo de tuberia de alcantarillado, arreglo ducto electrico, por lo cual se considera cumple con la experiencia especifica. </t>
  </si>
  <si>
    <t xml:space="preserve"> INTERVENTORÍA DE LA CONSTRUCCIÓN DE LA AVENIDA CUNDINAMARCA VÍA PERIMETRAL DE LA SABANA EN SANTAFÉ DE
 BOGOTÁ, SECTOR COMPRENDIDO ENTRE CANOAS Y EL RÍO BOGOTÁ</t>
  </si>
  <si>
    <t xml:space="preserve"> INSTITUTO NACIONAL DE  VIAS - INVIAS</t>
  </si>
  <si>
    <t xml:space="preserve">El contrato no menciona actividades de diseño.
En la certificación se mencionan actividades de subterrización de red de energía electrica por lo cual se considera cumple con la experiencia especifica. </t>
  </si>
  <si>
    <t>INTERVENTORÍA TÉCNICA, ADMINISTRATIVA, FINANCIERA, SOCIAL Y AMBIENTAL PARA LA CONSTRUCCIÓN, REHABILITACIÓN Y
 CONSERVACIÓN DE VÍAS PARA RUTAS ALIMENTADORAS DEL SISTEMA TRANSMILENIO ZONA 4, GRUPO 1 EN BOGOTÁ D.C.</t>
  </si>
  <si>
    <t xml:space="preserve">El contrato no menciona actividades de diseño. </t>
  </si>
  <si>
    <t xml:space="preserve"> INTERVENTORÍA PARA MEJORAMIENTO DE LA MOVILIDAD SOGAMOSO, CON UNA LONGITUD DE 6 KM, DEPARTAMENTO DE BOYACÁ.</t>
  </si>
  <si>
    <t xml:space="preserve">El NIT de la empres registrada en la certificación no coincide con el NIT reportado en el RUP.
El contrato no menciona actividades de diseño. </t>
  </si>
  <si>
    <t>INTERVENTORÍA PARA LA  RECONSTRUCCIÓN, PAVIMENTAIÓN Y/O REPAVIMENTACIÓN EN EL TRAMO VIAL MANIZALES - NEIRA. DEPARTAMENTO DE CALDAS</t>
  </si>
  <si>
    <t xml:space="preserve">INFICALDAS </t>
  </si>
  <si>
    <t xml:space="preserve">Las actividades de obra ejecutadas contempla limpieza a mano de alcantarilla con diametro de 600 a 900 mm, por lo cual se considera que no cumple experiencia especifica en servicios públicos. </t>
  </si>
  <si>
    <t>INTERVENTORÍA TÉCNICA, ADMINISTRATIVA, FINANCIERA, AMBIENTAL Y SOCIAL PARA LA REHABILITACIÓN DE LOS TRAMOS ROJOS DE LAS VÍAS DE LA MALLA VIAL ARTERIAL PRINCIPAL Y COMPLEMENTARIA CORRESPONDIENTE AL GRUPO 3 EN BOGOTÁ D.C</t>
  </si>
  <si>
    <t xml:space="preserve">El acta de recibo final de obra menciona contrato 161/2006 y e relacionado en formato 3 y RUP es 191/2006. </t>
  </si>
  <si>
    <t>INTERVENTORÍA TÉCNICA, ADMINISTRATIVA, FINANCIERA Y AMBIENTAL AL DIAGNÓSTICO Y MANTENIMIENTO DE VÍAS, GRUPO 4, A TRAVÉS DEL PROGRAMA BRIGADA DE REACCIÓN VIAL EN BOGOTÁ D.C.</t>
  </si>
  <si>
    <t xml:space="preserve"> INTERVENTORIA PARA LA CONSTRUCCION DE LA VARIANTE SAN FRANCISCO - MOCOA (CONTRATO #6 DE SOLINPRO)</t>
  </si>
  <si>
    <t xml:space="preserve">Las actividades de obra ejecutadas contempla alcantarillas, box coulvert, por lo cual se considera que no cumple experiencia especifica. </t>
  </si>
  <si>
    <t xml:space="preserve"> INTERVENTORÍA TÉCNICA, ADMINISTRATIVA, FINANCIERA, LEGAL, S&amp;SOMA Y SOCIAL A LA ETAPA DE MANTENIMIENTO DE LAS OBRAS REALIZADAS PARA LA ADECUACIÓN DE LA CARRERA 10 (AVENIDA FERNANDO MAZUERA) Y LA ADECUACIÓN DE LA CALLE 26 (AVENIDA JORGE ELIECER GAITAN) AL SISTEMA TRANSMILENIO FASE III, EXCLUYENDO EL PATIO (GARAJE) Y LAS ZONAS PAGAS DEL SISTEMA TRANSMILENIO (ESTACIONES SENCILLAS, ESTACIONES INTERMEDIAS, ESTACIONES DE CABECERA O PORTAL Y TÚNELES PEATONALES)” EN BOGOTÁ D.C.</t>
  </si>
  <si>
    <t xml:space="preserve"> 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</si>
  <si>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EJECUTAR LA INTERVENTORIA, TECNICA, ADMINISTRATIVA,  FINANCIERA, JURIDICA,SOCIAL,AMBIENTALYSSTALCONTRATO  QUE SUSCRIBA EL FONDO DE DESARROLLO LOCAL COMO  RESULTADODELPROCESODELICITACIÓNPÚBLICANoFDLPA-LP 017-2020, CUYOOBJETO ES “CONTRATARAPRECIOSUNITARIOS  FIJOS Y A MONTO AGOTABLE LAS OBRAS PARA LA  CONSERVACIÒN DE LA MALLA VIAL Y SU ESPACIO PÚBLICO ASOCIADO EN LA LOCALIDAD DE PUENTE ARANDA</t>
  </si>
  <si>
    <t>ALCALDIA LOCAL DE PUENTE ARANDA</t>
  </si>
  <si>
    <t xml:space="preserve"> IINTERVENTORIIA TECNICA, ADMINISTRATIVA, FINANCIERA Y JURIDICA PARA LA PAVIMENTACION DE VIAS URBANAS (MEJORAMIENTO Y REHABILITACION) PROYECTO No. 201840010303 INSCRITO EN EL BANCO DE PROGRAMAS Y PROYECTOS DE INVERSION MUNICIIPAL.</t>
  </si>
  <si>
    <t>ALCALDIA DE CUCUTA</t>
  </si>
  <si>
    <t xml:space="preserve">No es posible deterninar el alcance de las actividades ejecutadas, toda vez, que no se presente el acta de recibo final de obra. Se aporta acta de liquidación el contrato de interventoría y certificación del contrato de interventoría, los cuales no incluyen esta información. </t>
  </si>
  <si>
    <t>REALIZAR LAINTERVENTORIA TÈCNICA,ADMINISTRATIVA, LEGAL,FINANCIERA, SOCIAL, AMBIENTAL Y DE SEGURIDAD Y SALUD EN EL TRABAJO (SST), DEL CONTRATO DE OBRA PÙBLICA QUE TIENE POR OBJETO: "CONTRATAR LAS OBRAS Y ACTIVIDADES PARA LA CONSERVACIÒN DE LA MALLA VIAL Y ESPACIO PÙBLICO DE LA LOCALIDAD DE RAFAEL URIBE URIBE A PRECIOS UNITARIOS FIJOS Y MONTO AGOTABLE" DERIVADO DEL PROCESO DE LA LICITACIÒN PÙBLICA No. FDLRUU-LP-196-2018</t>
  </si>
  <si>
    <t>INTERVENTORIA TÈCNICA, ADMINISTRATIVA, LEGAL, FINANCIERA, AMBIENTAL Y SOCIAL DE LAS OBRAS DECONSTRUCCIÒN Y TODAS
 LAS ACTIVIDADES NECESARIAS PARA LA ADECUACIÒN DE LA CALLE 26 (AVENIDA JORGE ELIECER GAITÀN) Y LA CARRERA 10º
 (AVENIDA FERNANDO MAZUERA),ALSISTEMA TRANSMILENIO ENELTRAMO 4COMPRENDIDO ENTRECALLE 7YCALLE 26, ENBOGOTÀ
 D.C. Y EL TRAMO 5COMPRENDIDO ENTRE CALLE 26 Y CALLE 34 Y ADECUACIÒN DE LA CALLE 26 (AVENIDA JORGE ELIECER GAITAN)
 AL SISTEMA TRANSMILENIO EN EL TRAMO 5 COMPRENDIDO ENTRE CARRERA 19 Y LA CARRERA 13, INCLUYE CONEXIÒN
 OPERACIONAL CON LA TRONCAL CARACAS,EN BOGOTÀ D.C., Y EN EL TRAMO 6 COMPRENDIDO ENTRE CARRERA 13 Y CARRERA 3Y
 CARRERA3ENTRECALLE 26Y CALLE19, ENBOGOTA D.D.,COMPRENDIDOS ENEL GRUPO3DELA LICITACIÒN PÙBLICA NÙMEROIDU
LP-DG-022-2007 EN BOGOTÀ D.C.</t>
  </si>
  <si>
    <t xml:space="preserve">INSTITUTO DE DESARROLLO URBANO - IDU </t>
  </si>
  <si>
    <t xml:space="preserve"> INTERVENTORÍA TÉCNICA, ADMINISTRATIVA, FINANCIERA Y AMBIENTAL PARA EL MEJORAMIENTO EN PAVIMENTO ASFÁLTICO DE LA VÍA BERRUGAS – SAN ONOFRE Y RAMAL RINCÓN DEL MAR, MUNICIPIO DE SAN ONOFRE, DEPARTAMENTO DE SUCRE.</t>
  </si>
  <si>
    <t xml:space="preserve"> INSTITUTO NACIONAL DE VÍAS - INVÍAS</t>
  </si>
  <si>
    <t xml:space="preserve">La certificación aportada relaciona red de alcantarillado para infraestructura de puentes, por lo cual no cumple la experiencia especifica en servicios públicos. </t>
  </si>
  <si>
    <t>INTERVENTPRÍA TÉCNICA PARA LAS VÍAS INTERMEDIAS Y LOCALES QUE EJECUTAN URBANIZADORES Y/O TERCEROS EN BOGOTÁ</t>
  </si>
  <si>
    <t>INSTITUTO DE DESARROLLO URBANO - 
IDU</t>
  </si>
  <si>
    <t>La certificación aportada no incorpora el acta de recibo final de actividades, asimismo, se menciona construccion de Box Coulvert, por lo cual no cumple experiencia especifica en servicios públicos.</t>
  </si>
  <si>
    <t>INTERVENTORÍA TÉCNICA, ADMINISTRATIVA, FINANCIERA Y AMBIENTAL A PRECIO GLOBAL FIJO PARA LA TERMINACIÓN DE LA AVENIDA CIUDAD DE CALI ENTRE LA AVENIDA VILLAVICENCIO Y LA AVENIDA PRIMERO DE MAYO Y CONEXIÓN CON LA AVENIDA VILLAVICENCIO, EN BOGOTÁ D.C.</t>
  </si>
  <si>
    <t>INTERVENTORÍA PARA EL MANTENIMIENTO Y REHABILITACIÓN DE LAS CARRETERAS HATILLO (HOYO RICO) - LOS LLANOS TERRAZA  CAUCASIA, RUTA 25, TRAMO 2510 SECTOR HOYO RICO (PR52+0474) - LOS LLANOS, TRAMO 2511 SECTOR LOS LLANOS - YARUMAL (PR25+00509 Y VALDIVIA - TARAZÁ Y TRAMO 2512 TARAZA - CAUCASIA DEPARTAMENTO DE ANTIOQUIA, MÓDULO 3.</t>
  </si>
  <si>
    <t xml:space="preserve">La certificación aportada relaciona red de alcantarillado de 33 pulgadas, por lo cual no cumple la experiencia especifica en servicios públicos. </t>
  </si>
  <si>
    <t>Interventoria de los estudios y diseños pavimentacion y/o repavimentacion de las vias incluidas dentro del programa de pavimentacion de infraestructura vial de integracion y desarrollo grupo 79 tramo 1 via sangil mogotes con una longitud de 14,52 kilometros en el departamento de santander</t>
  </si>
  <si>
    <t>Interventoria de los estudios y diseños, pavimentacion y/o repavimentacion de las vias incluidas dentro del programa de pavimentacion de infraestructura vial de integracion y desarrollo grupo 18 via soata - boit</t>
  </si>
  <si>
    <t>Interventoria de los estudios y diseños, pavimentacion y/o repavimentacion de las vias incluidas dentro del programa de pavimentacion de infraestructura cial de integracion y desarrollo grupo 14 tramo 1 via malambo</t>
  </si>
  <si>
    <t>Interventoría técnica, administrativa, legal, financiera,ambiental y social para la ejecución de lasobrasdeconstrucción y todas lasactividades necesarias para la adecuación de la Calle 26 (AvenidaJorgeEliécerGaitán) y de la Carrera10ª (Avenida Fernando Mazuera), al Sistema Transmilenio,enel tramo comprendidoentre la Transversal 76 y laCarrera 42By el tramo4 comprendido entre la Carrera42ByCarrera19, grupo 4d e la Licitación Publica IDU-LP-DG-022
2007 en Bogotá, D.C.</t>
  </si>
  <si>
    <t xml:space="preserve">El FORMATO 3- EXPERIENCIA, no cuenta con firma del proponente. Teniendo en cuenta la información suministrada en el formato FORMATO 1 - CARTA DE PRESENTACIÓN DE LA OFERTA, no se puede evaluar la participación de CAYCO S.A.S NIT 900.334.140-1  en el contrato IDU-174-2007. Sin embargo, se presenta Encisión GPI. </t>
  </si>
  <si>
    <t>Interventoría técnica, administrativa, financiera, legal, social y seguridad industrial, salud en el trabajo y medio ambiente de las obras y actividades para la conservación de la malla vial arterial troncal y malla vial intermediaquesoporta lasrutasdel sistemaintegradodetransporte-sitp grupos3: troncal suba (localidaddesuba) en la ciudad de Bogotá D.C.</t>
  </si>
  <si>
    <t>INTERVENTORIA TECNICA, ADMINISTRATIVA, AMBIENTAL Y FINANCIERA Y LEGAL, PARA EL MEJORAMIENTO Y REHABILITACION Y MANTENIMIENTO DE LAS VIAS EN LA SUBREGION ORIENTE DEL DEPARTAMENTO DE ANTIOQUIA.</t>
  </si>
  <si>
    <t>GOBERNACION DE ANTIOQUIA - SECRETARIA DE INFRAESTRUCTURA FISICA</t>
  </si>
  <si>
    <t>INTERVENTORÍA PARA CONTINUACIÓN DE LA CONSTRUCCIÓN, MEJORAMIENTO, REHABILITACIÓN, MANTENIMIENTO, GESTIÓN SOCIAL, PREDIAL Y AMBIENTAL DE LA TRONCAL DEL MAGDALENA, TRAMO SAN ALBERTO-SAN ROQUE EN EL DEPARTAMENTO DEL CÉSAR</t>
  </si>
  <si>
    <t>"INTERVENTORÍA PARA LA CONSTRUCCIÓN DE LA AVENIDA ALSACIA DESDE LA TRANSVERSAL 71B HASTA LA AVENIDA CONSTITUCIÓN Y LA AVENIDA CONSTITUCIÓN DESDE LA AVENIDA ALSACIA HASTA LA AVENIDA CENTENARIO Y OBRAS COMPLEMENTARIAS, EN BOGOTÁ D.C.". GRUPO 4"</t>
  </si>
  <si>
    <t>0811/2021</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</si>
  <si>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</si>
  <si>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MUNICIPIO DE BELLO</t>
  </si>
  <si>
    <t>Interventoría Técnica, Administrativa y Financiera para la
Construcción de obras de remodelación urbanística de vías,
construcción alameda y diseños intercambio Vial Solla.</t>
  </si>
  <si>
    <t>VALOR EN RUP DIFERENTE A CERTIFICACION, SE DEJA EL VALOR REGISTRADO EN EL RUP</t>
  </si>
  <si>
    <t>Interventoria para la construccion de la prolongación de la
doble calzada de la Loma Los Balsos (Calle12sur)entre la
calle 9Asur y la transversal superior (Carrera 25) y obras
complementarias</t>
  </si>
  <si>
    <t>FONVALMED</t>
  </si>
  <si>
    <t>INTERVENTORIA PARA LA CONSTRUCCON DEL PARQUE
INTERCAMBIADOR VIAL NEOMUNDO EN EL MUNICIPIO DE
BUCARAMANGA SANTANDER</t>
  </si>
  <si>
    <t>ALCALDIA BUCARAMANGA</t>
  </si>
  <si>
    <t>INTERVENTORIA PARA LA CONSTRUCCION DEL
INTERCAMBIADOR DE FATIMA UBICADO EN EL SECTOR
LA INTERSECCION DE LA TRANSVERSAL ORIENTAL - LA
VIA ALTOVIENTO - SANTAFE Y SAN BERNARDO MUNICIPIO
DE FLORIDABLANCA</t>
  </si>
  <si>
    <t>GOBERNACION DE SANTANDER</t>
  </si>
  <si>
    <t>SE INDICA VALOR DIFERENTE EN CERTIFICADO, SE DEJA VALOR REGISTRADO EN RUP</t>
  </si>
  <si>
    <t>INTERVENTORIA PARA LA CONSTRUCCION DEL PARQUE
INTERCAMBIADOR VIAL MESON DE LOS BUCAROS</t>
  </si>
  <si>
    <t>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</si>
  <si>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ALCALDÍA LOCAL DE ENGATIVÁ</t>
  </si>
  <si>
    <t>Interventoría para el mejoramiento y mantenimiento de la carretera Malaga-Los Curos, Ruta 55ST02, Departamento de Santander, Módulo 3.</t>
  </si>
  <si>
    <t>Interventoría integral que incluye pero no se limita a la interventoría técnica, financiera,administrativa, jurídica, gestión social, predial y ambiental para el mejoramiento del proyecto Villagarzón- San José del Fragua Fase 2 en el programa de corredores prioritarios para la prosperidad -Módulo 3.</t>
  </si>
  <si>
    <t>Interventoría técnica, administrativa, financiera y ambiental para la construcción de accesos a barrios y pavimentos locales, programa de gestión compartida, barrio Jeruzalen en la localidad de ciudad Bolivar fase 2 y fase 3, en Bogotá D.C</t>
  </si>
  <si>
    <t>Interventoría técnica, administrativa, financiera y ambiental del proyecto para el mejoramiento y pavimentación de la troncal del caribe, tramo San Juan de Urabá- Necoclí, sector San Juan de Urabá -Mulatos.</t>
  </si>
  <si>
    <t>GOBERNACIÓN DE ANTIOQUIA</t>
  </si>
  <si>
    <t>Interventoría técnica, administrativa, ambiental, financiera y legal para el mejoramiento de la via paso nivel (Ruta 60) La Ye Amagá - La Clarita - Angelopolis en los municipios de Amagá y Angelopolis del Departamento de Antioquia.</t>
  </si>
  <si>
    <t>Interventoría técnica, administrativa, ambiental, financiera y legal para el mejoramiento de las vias secundarias sobre el corredor vial La Usa - (Rio Cauca) - Caicedo (25BAN06), el corredor vial Caicedo - Urrao (25BAN06-1) y el corredor vial Liborina - Sabanalarga (65AN14-2) del departamento de Antioquia.</t>
  </si>
  <si>
    <t>INTERVENTORIA DEL MEJORAMIENTO Y MANTENIMIENTO INTEGRAL DE LA RUTA LA MATA-BOSCONIA DEL CORREDOR VIAL DEL MAGDALENA RUTA 45 TRAMO 4515 Y 4516.</t>
  </si>
  <si>
    <t>INTERVENTORIA TECNICA, ADMINISTRATIVA, FINANCIERA, SOCIAL Y AMBIENTAL PARA LA CONSTRUCCION Y REHABILITACION DE RUTAS ALIMENTADORAS DEL SISTEMA TRASMILENIO, ZONA 2, GRUPO 2, EN BOGOTA DC, CON FINANCIACIÓN DEL BANCO MUNDIAL.</t>
  </si>
  <si>
    <t>INTERVENTORIA TECNICA, ADMINISTRATIVA, FINANCIERA Y AMBIENTAL PARA REALIZAR EL SEGUIMIENTO A LOS CONTRATOS DE OBRA CUYO OBJETO ES MEJORAMIENTO, REHABILITACION DE LAS VIAS SECUNDARIAS DE RIOBLANCO - EL LIMON - CHAPARRAL, CHICORAL - SAN FRANCISCO - CASABLANCA, SANTA ISABEL - JUNIN - LA SIERRITA, GUAMO - RINCO SANTO - LA CHAMBA"</t>
  </si>
  <si>
    <t>INTERVENTORIA TECNICA, FINANCIERA, OPERATIVA, PREDIAL, SOCIO-AMBIENTAL Y LEGAL DEL PROYECTO DE CONCESION MALLA VIAL DEL VALLE DEL CAUCA Y CAUCA - MVVCC, EN EL MARCO DEL CONTRATO DE CONCESION 005 DE 1999, CUYO OBJETO ES EL DE REVISAR VERIFICAR, ANALIZAR Y CONCEPTUAR, PERMANENTEMENTE SOBRE TODO LOS ASPECTOS TECNICOS , FINANCIEROS, OPERATIVOS, PREDIALES, SOCIO-AMBIENTALES Y LEGALES RELACIONADOS CON EL DISEÑO , LA CONSTRUCCION , LA OPERACION, Y EL MANTENIMIENTO DE SLOS STES TRAMOS PERTENECIENTES AL CONTRATO DE CONCESION 005 DE 1999 "MALLA VIAL DEL VALLE DEL CAUCA Y CAUCA-MVVCC".</t>
  </si>
  <si>
    <t>INTERVENTORIA TECNICA, ADMINISTRATIVA, FINANCIERA Y AMBIENTAL PARA EL DISEÑO Y REHABILITACION, RECUPERACION DE LA VIA RIOBLANCO-CHAPARRAL Y LA VIA ATACO. PLANADAS EN EL DPTO DEL TOLIMA</t>
  </si>
  <si>
    <t>FONDO NACIONAL DE CAFETEROS</t>
  </si>
  <si>
    <t>INTERVENTORÍA TÉCNICA Y ADMINISTRATIVA PARA LA CONSTRUCCIÓN, TERMINACIÓN DE LA VÍA GUASCA - GACHETA - UBALÁ - MEDINA - EL CRUCE EN EL DEPARTAMENTO DE CUNDINAMARCA</t>
  </si>
  <si>
    <t>GOBERNACION CUNDINAMARCA</t>
  </si>
  <si>
    <t>INTERVENTORÍA DURANTE LA CONSTRUCCIÓN DEL CANAL
CUNDINAMARCA TRAMO II: PRIMERO DE MAYO – TINTAL II.</t>
  </si>
  <si>
    <t>EAAB</t>
  </si>
  <si>
    <t>“INTERVENTORIA TECNICA, ADMINISTRATIVA, FINANCIERA Y AMBIENTAL PARA EL CONTRATO DE OBRA CUYO OBJETO ES LA REPARACION DEPAVIMENTO MEDIANTE EL SISTEMA DE
PARCHEO Y REPAVIMENTACION, Y SEÑALIZACION HORIZONTAL EN VIAS DE LA MALLA VIAL DEL MUNICIPIO DE LA ESTRELLA.
VIGENCIA 2018”.</t>
  </si>
  <si>
    <t>MUNICIPIO
DE LA
ESTRELLA</t>
  </si>
  <si>
    <t>INTERVENTORÍA PARA EL SEGUIMIENTO ADMINISTRATIVO, TÉCNICO, FINANCIERO, AMBIENTAL, CONTABLE Y JURÍDICO PARA REINICIO DE LAS OBRAS DE CONSTRUCCIÓN PARA EL PROYECTO METROPLÚS EN EL SUR DEL VALLE DE ABURRÀ FASE I Y OBRAS COMPLEMENTARIAS.</t>
  </si>
  <si>
    <t>Metroplus S.A</t>
  </si>
  <si>
    <t>APORTAN UN INFORME DE EJECUCION SIN EMBARGO NI EL CERTIFICADO NI EL ACTA DE RECIBO QUE SON LOS DOCUMENTOS APORTADOS PARA SOPORTAR LA EXPERIENCIA INDICAN ACTIVIDADES DE INTERVENTORIA A DIAGNOSTICOS O ESTUDIOS O DISEÑOS, LOS DOCUMENTOS VALIDOS SON LOS INDICADOS EN EL NUMERAL "4.1.1.4. DOCUMENTOS VÁLIDOS PARA LA ACREDITACIÓN DE LA EXPERIENCIA 
REQUERIDA" DEL PLIEGO DE CONDICIONES</t>
  </si>
  <si>
    <t>“INTERVENTORIA TECNICA, ADMINISTRATIVA,  FINANCIERA Y AMBIENTAL PARA EL CONTRATO DE OBRA CUYO OBJETO ES LA REPARACION DE PAVIMENTO MEDIANTE EL SISTEMA DE
PARCHEO Y REPAVIMENTACION, Y SEÑALIZACION HORIZONTAL EN VIAS DE LA MALLA VIAL DEL MUNICIPIO DE LA ESTRELLA. VIGENCIA 2018”.</t>
  </si>
  <si>
    <t>INTERVENTORÍAS PROGRAMA RISR GRUPO I NORTE 4</t>
  </si>
  <si>
    <t>CONVENIO ANDRES BELLO - SECAB</t>
  </si>
  <si>
    <t>INTERVENTORÍA INTEGRAL QUE INCLUYE PERO NO SE
LIMITA A LA INTERVENTORÍA TÉCNICA, FINANCIERA,
ADMINISTRATIVA, JURÍDICA, GESTIÓN SOCIAL, PREDIAL Y
AMBIENTAL PARA EL MEJORAMIENTO DEL PROYECTO
ANILLO DEL MACIZO COLOMBIANO FASE 2 EN EL
PROGRAMA DE CORREDORES PRIORITARIOS PARA LA
PROSPERIDAD</t>
  </si>
  <si>
    <t>INSTITUTO
NACIONAL DE
VIAS - INVIAS</t>
  </si>
  <si>
    <t>INTERVENTORÍA TÉCNICA, LEGAL, FINANCIERA,
ADMINISTRATIVA, AMBIENTAL, PREDIAL Y SOCIAL DEL
PROYECTO ESTUDIOS Y DISEÑOS, GESTIÓN SOCIAL,
PREDIAL, AMBIENTAL Y MEJORAMIENTO DEL PROYECTO
"TRANSVERSAL DEL CARARE" MODULO 4 VÍA CIMITARA -
LANDAZURI</t>
  </si>
  <si>
    <t>INTERVENTORÍA, TÉCNICA, ADMINISTRATIVA, FINANCIERA
Y AMBIENTAL PARA LA REHABILITACIÓN DE LA CARRERA
82A ENTRE CALLES 38C SUR Y 43 SUR EN LA LOCALIDAD
DE KENNEDY EN BOGOTÁ D.C.</t>
  </si>
  <si>
    <t>INSTITUTO DE
DESARROLLO
URBANO - IDU</t>
  </si>
  <si>
    <t>CONTRATAR LA INTERVENTORIA TÉCNICA,
ADMINISTRATIVA, FINANCIERA Y AMBIENTAL A LOS
ESTUDIOS, DISEÑOS, MEJORAMIENTO Y REHABILITACIÓN
DEL CORREDOR VIAL GUATEQUE - GUAYATA,
DEPARTAMENTO DE BOYACÁ</t>
  </si>
  <si>
    <t>DEPARTAMENTO DE
BOYACÁ</t>
  </si>
  <si>
    <t xml:space="preserve"> 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 </t>
  </si>
  <si>
    <t xml:space="preserve"> INTERVENTORIA PARA LA PRECONSTRUCCION Y CONSTRUCCIÓN 2DA CALZADA AV 34 COMPRENDIDO ENTRE EL SECTOR LA AGUACATALA HASTA LA LOMA DE LOS BALSOS (CLL 9SUR) Y OBRAS COMPLEMENTARIAS </t>
  </si>
  <si>
    <t>MUNICIPIO DE MEDELLÍN - SECRETARIA DE SUMINISTRO S Y SERVICIOS</t>
  </si>
  <si>
    <t>REALIZAR INTERVENTORÍA TÉCNICA, ADMINISTRATIVA, FINANCIERA, LEGAL, AMBIENTAL Y DE SEGURIDAD Y SALUD EN EL TRABAJO A LOS CONTRATOS DE OBRA DERIVADOS DE LA LICITACIÓN NO.FDLB-LP-002-2018: “EJECUTAR, POR EL SISTEMA DE PRECIOS UNITARIOS FIJOS SIN FORMULA DE REAJUSTE, Y A MONTO AGOTABLE LAS OBRAS Y ACTIVIDADES NECESARIAS PARA LA CONSERVACIÓN DE LA MALLA VIAL Y ESPACIO PÚBLICO ASOCIADO DE LA LOCALIDAD DE BOSA, GRUPOS 1 Y 2”.</t>
  </si>
  <si>
    <t xml:space="preserve"> FONDO DE DESARROLLO LOCAL DE BOSA</t>
  </si>
  <si>
    <t>INTERVENTORÍA PARA REALIZAR LA VIGILANCIA,  SEGUIMIENTO Y VERIFICACIÓN TÉCNICA,  ADMINISTRATIVA Y FINANCIERA SOBRE LA  EJECUCIÓN Y CUMPLIMIENTO DE LA  CONSTRUCCIÓN DE LAS OBRAS DE  REHABILITACIÓN DE LA CARRETERA MONTERÍA AEROPUERTO LOS GARZONES,EN EL MUNICIPIO DE  MONTERÍA.</t>
  </si>
  <si>
    <t xml:space="preserve"> Secretaria Ejecutiva Convenio Andres Bello SECAB</t>
  </si>
  <si>
    <t xml:space="preserve"> INTERVENTORÍA INTEGRAL (TÉCNICA, ADMINISTRATIVA, FINANCIERA Y AMBIENTAL) A  CONTRATOS Y CONVENIOS QUE CELEBRE EL DEPARTAMENTO DEL CESAR EN LA VIGENCIA 2011  QUE INCLUYAN EN SU FINANCIACIÓN RECURSOS DE REGALÍAS.</t>
  </si>
  <si>
    <t>Departamento del Cesar - Gobernación</t>
  </si>
  <si>
    <t xml:space="preserve"> INTERVENTORÍA TÉCNICA, ADMINISTRATIVA,  FINANCIERA, CONTABLE Y AMBIENTAL A LA CONSTRUCCIÓN Y REHABILITACIÓN DE VÍAS EN LA  LOCALIDAD DE LA VIRGEN Y TURÍSTICA DEL DISTRITO DE CARTAGENA. MALLA VIAL CARTAGENA.</t>
  </si>
  <si>
    <t xml:space="preserve"> Alcaldia Mayor de Cartagena de Indias Distrito Turistico y  Cultural de Cartagena de Indias</t>
  </si>
  <si>
    <t xml:space="preserve"> INTERVENTORIAPARALAGESTIONVIAL INTEGRAL  DELACARRETERAZIPAQUIRA-UBATE-PUENTE  NACIONAL-SANGIL-PALENQUE Y BUCARAMANGA SAN ALBERTO, RUTA 45A, TRAMO 08, SECTOR RIONEGRO - SAN ALBERTO PR18+0000 AL PR93+0694</t>
  </si>
  <si>
    <t xml:space="preserve"> Instituto Nacional de Vias INVIAS</t>
  </si>
  <si>
    <t>Interventoría técnica , administrativa, legal, financiera y ambiental para los contratos de mantenimiento rutinario y mantenimiento periodico de la malla vial  arterial principal y la malla complementaria conformada por los distritos 3 y 4 de  mantenimiento Grupo 1 - corredores viales segmentados en Bogotá</t>
  </si>
  <si>
    <t xml:space="preserve"> INTERVENTORIA TECNICA, ADMINISTRATIVA, FINANCIERA, AMBIENTAL, 
SOCIAL  Y LEGAL PARA LA CONSTRUCCION Y REHABILITACION DE 
RUTAS ALIMENTADORAS DEL SISTEMA TRANSMILENIO Y  CORREDORES DE MOVILIDAD LOCAL EN LA LOCALIDAD DE CIUDAD  BOLIVAR, EN BOGOTA D.C</t>
  </si>
  <si>
    <t>NO SE PUEDE VERIFICAR LA EXPERIENCIA ESPECIFICA YA QUE LA CERTIFICACION NO TIENE ESPECIFICACION DE ACTIVIDADES Y EL ACTA DE RECIBO A SATISFACCION ADJUNTA NO CORRESPONDE AL CONTRATO SEÑALADO EN LA EXPERIENCIA.</t>
  </si>
  <si>
    <t xml:space="preserve"> INTERVENTORIA TECNICA, ADMINISTRATIVA Y FINANCIERA A LA  CONSTRUCCIÒNDE PAVIMENTORIGIDODE LAAVENIDACRISTIAN  MORENOPALLARESDELCASCOURBANODELMUNICIPIODEPELAYA, DEPARTAMENTO DEL CESAR</t>
  </si>
  <si>
    <t>: MUNICIPIO DE PELA YA</t>
  </si>
  <si>
    <t xml:space="preserve"> INTERVENTORIA TECNICA, ADMINISTRATIVA Y DE CONTROL PRESUPUESTAL PARA LA FABRICA DE INTERVENTORIA DE OBRA REQUERIDASPORFONADEENELDESARROLLODE SUSPROGRAMAS EN: INFRAESTRUCTURADE EDIFICACIONES. INFRAESTRUCTURAVIAL, INFRAESTRUCTURA DE SANEAMIENTO BASICO Y AGUA POTABLE, INFRAESTRUCTURA ENERGETICA, SERVICIOSPUBLICOSYPROYECTOS  ESPECIALES, FABRICA No. 3</t>
  </si>
  <si>
    <t>PRESA NACIONAL PROMOTORA DEL DESARROLLO TERRITORIAL- ENTerritorio (Antes FONADE</t>
  </si>
  <si>
    <t>INTERVENTORIA INTEGRAL A LA CONSTRUCCION DE LA FASE 1 DE LA TERMINAL AGUABLANCA, CONEXIÓN VIAL ASOCIADA Y DEMAS OBRAS COMPLEMENTARIAS DEL SISTEMA INTEGRADO DE TRANSPORTE MASIVO-SITM MIO DE PASAJEROS DE SANTIAGO DE CALI</t>
  </si>
  <si>
    <t xml:space="preserve"> METRO CALJ S.A. ACUERDO DE RESTRUCTURACIÓN</t>
  </si>
  <si>
    <t xml:space="preserve"> INTERVENTORÍA TÉCNICA, ADMINISTRATIVA, FINANCIERA, LEGAL Y  AMBIENTAL PARA LA CONSTRUCCIÓN Y/O MANTENIMIENTO DE VÍAS ENCONCRETO RÍGIDO Y/OCONCRETO FLEXIBLE EN DIFERENTES  SECTORES DEL MUNICIPIO DE PEREIRA.</t>
  </si>
  <si>
    <t>ALCALDIA DE PEREIRA</t>
  </si>
  <si>
    <t xml:space="preserve"> Interventoría para el mejoramiento, gestión predial, social y ambiental de la vía Quibdó - Medellín sector Quibdó - El Dieciocho, para el programa "Vías para la Equidad</t>
  </si>
  <si>
    <t xml:space="preserve"> Instituto Nacional de Vías - INVIAS</t>
  </si>
  <si>
    <t xml:space="preserve"> Interventoría técnica, administrativa y ambiental para la construcción de un Terminal Portuario de Contenedores en el puerto de Buenaventura</t>
  </si>
  <si>
    <t>Sociedad Portuaria Terminal de Contenedores de Buenaventura (TCBuen)</t>
  </si>
  <si>
    <t xml:space="preserve"> Asistencia técnica para el control y vigilancia (interventoría) de las obras: Acondicionamiento de calzada N-432 de Bajadoz a Granada, p.k 238,1 al 245,2. Tramo: Cuesta de Matanzas - Cerro Muriano. Provincia de Córdoba</t>
  </si>
  <si>
    <t>Ministerio de Fomento</t>
  </si>
  <si>
    <t xml:space="preserve"> Control y vigilancia de las obras: Nuevo puente sobre el Río Miño en Lugo. Tramo: Conexión de la N-VI con las carreteras N-543 y LU-612</t>
  </si>
  <si>
    <t xml:space="preserve"> Interventoría para el mantenimiento y rehabilitación de la carretera la Ouerta de Hierro- Magangué · Yati, ruta 78 tramo 7802, departamento de Bolívar, modulo 4. </t>
  </si>
  <si>
    <t xml:space="preserve"> INSTITUTO NACIONAL DE VIAS - INVIAS</t>
  </si>
  <si>
    <t xml:space="preserve"> Interventoría Técnica, Administrativa, Legal, Financiera, Social, Ambiental Y Seguridad Y Salud En El Trabajo Para Complementación O Actualización O Ajustes O Diseños Y Construcción De La Avenida El Rincón (Kr 91 Y Ac 131a) Desde Carrera 91 Hasta Avenida La Conejera (Tv 97) Y La Avenida Tabor Desde Avenida La Conejera Hasta Av Ciudad De Cali Bogotá S.C. Del Acuerdo 527 De 2013.</t>
  </si>
  <si>
    <t xml:space="preserve"> INSTITUTO DE DESARROLLO URBANO</t>
  </si>
  <si>
    <t xml:space="preserve"> Interventoría a la Ejecución A Precios Unitarios de las Obras y Actividades Necesarias para la Conservación de la Malla Vial que Soporta Las Rutas del Sistema Integrado de Transporte Público SITP, en la Ciudad de Bogotá D.C. – Grupo 2.</t>
  </si>
  <si>
    <t>INTERVENTORÍA TÉCNICA, ADMINISTRATIVA, FINANCIERA, LEGAL Y AMBIENTAL PARA LA CONSTRUCCIÓN DEL PROYECTO INTERCAMBIO VIAL  DE LA CARRERA 80 CON CALLE 50 – COLOMBIA, EN EL MUNICIPIO DE MEDELLÍN</t>
  </si>
  <si>
    <t>EMPRESA DE DESARROLLO URBANO- EDU</t>
  </si>
  <si>
    <t>INTERVENTORÍA CONTRACTUAL, TÉCNICA, JURÍDICA, ADMINISTRATIVA, FINANCIERA, SOCIAL Y AMBIENTAL PARA LA EJECUCIÓN DE LA OBRA  "MEJORAMIENTO, ADECUACIÓN Y/O REHABILITACIÓN DE LA INFRAESTRUCTURA VIAL Y/O COLECTIVA EN DIFERENTES SECTORES DEL MUNICIPIO, ASI COMO LA CONSTRUCCIÓN DE LA VÍA AVENIDA 19 NORTE TRAMO II (CARRERA 14 A AV. CENTENARIO) INCLUYENDO GESTIÓN PREDIAL Y AMBIENTAL, QUE HACE PARTE DEL PLAN DE OBRAS A FINANCIAR A TRAVÉS DE LA CONTRIBUCIÓN DE VALORIZACIÓN, EN EL MUNICIPIO DE ARMENIA, DEPARTAMENTO DEL QUINDIO</t>
  </si>
  <si>
    <t>Municipio de Armenia</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</si>
  <si>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Bolivar</t>
  </si>
  <si>
    <t xml:space="preserve"> Gobernación de Bolíva</t>
  </si>
  <si>
    <t xml:space="preserve"> “Realizar la interventoría técnica, administrativa, financiera, jurídica, social, ambiental y siso al contrato de obra pública que tendrá por objeto ejecutar a precios unitarios fijos y a monto agotable, las obras y actividades necesarias para la conservación de la malla vial local e intermedia, y espacio público de la localidad de Teusaquillo, en la ciudad de Bogotá D.C de conformidad con los estudios previos y anexo técnico</t>
  </si>
  <si>
    <t xml:space="preserve"> Alcaldía Local de Teusaquillo</t>
  </si>
  <si>
    <t>Interventorìa de los Estudios y Diseños, Pavimentaciòn y/o
Repavimentaciòn de las Vìas incluidas dentro del programa de
Pavimentaciòn de Infraestructura vial de integraciòn y desarrollo
Grupo 38 Tramo 1 Vìa La Apartada - Ayapel con una longitud de
25,00 kilometros en el Deparatamento de Cordoba.</t>
  </si>
  <si>
    <t xml:space="preserve">SEGÚN CERTIFICADOS DE EXPERENCIA; NO SE REALIZA INTERVENCIÓN A REDES DE SERVICIOS PÚBLICOS </t>
  </si>
  <si>
    <t>Interventoría Tecnica, Administrativa y Financiera a Precio Global fijo
para la Evaluacion y Rehabilitacion de vías del grupo No. 3 (localidad
de Usaquen), en Santa Fe de Bogotá.</t>
  </si>
  <si>
    <t xml:space="preserve">SEGÚN CERTIFICADOS DE EXPERENCIA; SE REALIZA REHABILITACIÓN DE VIAS QUE NO INCLUYEN ESTUDIOS Y DISEÑOS PREVIOS  </t>
  </si>
  <si>
    <t>INTERVENTORIA PARA EL MEJORAMIENTO Y
REHABILITACION GESTION PREDIAL, SOCIAL Y
AMBIENTAL DE LA VIA GUATICA - PUENTE UMBRIA
EN EL DEPARTAMENTO DE RISARALDA PARA EL
PROGRAMA "VIAS PARA LA EQUIDAD", MODULO 2.</t>
  </si>
  <si>
    <t>SEGÚN CERTIFCADO DE EXPERENCIA SE EJECUTA CONTARTO DE REHABILIATCIÓN Y MEJORAMIENTO POR LO CUAL NO REUQIRE ESTUDIOS Y DISEÑOS PREVIOS NI SE REALIZA INTERVENCIÓNA REDES DE SERVICIOS PÚBLICOS.</t>
  </si>
  <si>
    <t>CONTRATAR LA INTERVENTORIA TECNICA, ADMINISTRATIVA, FINANCIERA, AMBIENTAL AL CONTRATO DE OBRA CUYO OBJETO ES:MEJORAMIENTO Y REHABILITACION DE LA VÍA CHAPARRAL - SAN ANTONIO EN EL DEPARTAMENTO DEL TOLIMA</t>
  </si>
  <si>
    <t xml:space="preserve">DEPARTAMENTO DEL TOLIMA </t>
  </si>
  <si>
    <t xml:space="preserve">SEGÚN CERTIFCADOS DE EXPERIENCIA, NO SE REALIZA INTERVENCIÓN A REDES DE SERVICOS PÚBLICOS </t>
  </si>
  <si>
    <t>INTERVENTORÍA A LA CONSTRUCCIÓN, MEJORAMIENTO Y MANTENIMIENTO DE OBRAS DE INFRAESTRUCTURA PÚBLICA EN SITIOS NEURÁLGICOS VIALES Y OBRAS COMPLEMENTARIAS,GRUPO 2.</t>
  </si>
  <si>
    <t xml:space="preserve">DISTRITO ESPECIAL DE CIENCIA,TECNOLOGÍA E INNOVACIÓN DE MEDELLÍN </t>
  </si>
  <si>
    <t>INTERVENTORIA TECNICA, ADMINISTRATIVA, FINANCIERA, CONTABLE, JURIDICA, AMBIENTAL, PREDIAL Y SOCIAL DEL PROYECTO ESTUDIOS Y DISEÑOS GESTION SOCIAL, PREDIAL, AMBIENTAL Y MEJORAMIENTO DEL PROYECTO TRANSVERSAL DEL LIBERTADOR</t>
  </si>
  <si>
    <t>INTERVENTORIA TECNICA, LEGAL, FINANCIERA,ADMINISTRATIVA, AMBIENTAL, PREDIAL Y SOCIAL DEL PROYECTO ESTUDIOS Y DISEÑOS, GESTION SOCIAL, GESTION PREDIAL , AMBIENTAL Y MEJORAMIENTO DEL PROYECTO "TRANSVERSAL DEL CUSIANA"</t>
  </si>
  <si>
    <t>INTERVENTORIA A LA REHABILITACION DE LA VIA LA RENTA-SAN VICENTE SECTOR K26+000 AL K44+000, DEL MUNICIPIO DE SAN VICENTE DE CHUCURI, DEPARTAMENTO DE SANTAND</t>
  </si>
  <si>
    <t>GOBERNACIÓN DE SANTANDER</t>
  </si>
  <si>
    <t>SE REALIZA REHABILITACIÓN DE VIAS SECUNDARIAS; NO CUETA CON ESTUDIOS Y DISEÑOS: NO CUENTA CON INTERVENCIÓN A REDES DE SERVICIOS PÚBLICOS</t>
  </si>
  <si>
    <t>INTERVENTORIA TECNICA, ADMINISTRATIVA, FINANCIERA Y AMBIENTAL AL CONTRATO DE OBRA PÚBLICA "ESTUDIOS, DISEÑO Y CONSTRUCCIÓN DEL INTERCAMBIADOR VIAL SOBRE LA AVENIDA LA TOMA CON CARRERA 16, EN LA CIUDAD DE NEIVA, EN EL MARCO DE LA IMPLEMENTACION DEL SISTEMA ESTRATEGICO DE TRANSPORTE PÚBLICO</t>
  </si>
  <si>
    <t>SETP NEIVA</t>
  </si>
  <si>
    <t>LOS VALORES DEL FORMATO 3 - EXPERIENCIA NO SON COHERENTES, EN CUANTO VALORES EJECUTADOS DESCRITOS EN LA CERTIFICACIÓN EMITIDA POR EL MUNICIPIO</t>
  </si>
  <si>
    <t>INTERVENTORÍA TÉCNICA, LEGAL, FINANCIERA, ADMINISTRATIVA, AMBIENTAL, PREDIAL Y SOCIAL DEL PROYECTO "ESTUDIOS Y DISEÑOS, GESTIÓN SOCIAL, PREDIAL, AMBIENTAL, Y MEJORAMIENTO DEL PROYECTO CORREDOR DEL SUR Y MARGINAL DE LA SELVA"</t>
  </si>
  <si>
    <t>INTERVENTORÍA PARA EL MANTENIMIENTO Y REHABILITACIÓN DE LAS CARRETERAS: ALTAMIRA ORRAPIHUASI - DEPRESIÓN EL VERGEL - FLORENCIA RUTA 2003 Y 2003A PITALITO - GARZÓN RUTA 45 TRAMO 4504 Y VARIANTE DE GARZÓN RUTA 45HL, DEPARTAMENTOS DE CAQUETÁ Y HUILA</t>
  </si>
  <si>
    <t>INTERVENTORÍA INTEGRAL PARA LA CONSTRUCCION DE LA MALLA VIAL LOCAL E INTERMEDIA Y SU ESPACIO PUBLICO ASOCIADO EN LA LOCALIDAD DE SUBA EN LA CIUDAD DE BOGOTA D.C</t>
  </si>
  <si>
    <t xml:space="preserve">FONDO DE DESARROLLO LOCAL SUBA </t>
  </si>
  <si>
    <t>INTERVENTORIA TÉCNICA, ADMMINISTRATIVA, FINANCIERA, LEGAL, SOCIAL Y DE SEGURIDAD INDUSTRIAL, SALUD EN EL TRABAJO Y MEDIO AMBIENTE DE LAS OBRAS Y ACTIVIDADES PARA LA CONSERVACION DE LA MALLA VIAL ARTERIAL TRONCAL Y MALLA VIAL INTERMEDIA QUE SOPORTA LAS RUTAS DEL SISTEMA INTEGRADO DE TRANSPORTE- SITP- GRUPO 7: TRONCAL NQS SUR LOCALIDADES BOSA Y CIUDAD BOLIVAR EN LA CIUDAD DE BOGOTA D.C.</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</si>
  <si>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</si>
  <si>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DESARROLLAR LA INTERVENTORÍA TÉCNICA, ADMINISTRATIVA, AMBIENTAL, SOCIAL, JURÍDICA Y FINANCIERA A CONTRATOS DE OBRA PÚBLICA RESULTADO DE LAS LICITACIONES FDLK-LP-05-2011 Y FDLK-LP-07-2011</t>
  </si>
  <si>
    <t xml:space="preserve">ALCALDÍA LOCAL DE KENNEDY </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</si>
  <si>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</si>
  <si>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 xml:space="preserve">ALCALDÍA LOCAL DE CIUDAD BOLIVAR </t>
  </si>
  <si>
    <t>INTERVENTORÍA TÉCNICA, ADMINISTRATIVA, FINANCIERA Y PRESUPUESTAL AL SEGUNDO SEGMENTO DE OBRAS CONTRATADAS Y POR CONTRATAR POR PARTE DEL INSTITUTO DE DESARROLLO DEL META</t>
  </si>
  <si>
    <t>AGENCIA PARA LA INFRAESTRUCTURA DEL MET A</t>
  </si>
  <si>
    <t>CONTROL MEDIANTE INTERVENTORÍA TÉCNICA, LEGAL, ADMINISTRATIVA, FINANCIERA Y AMBIENTAL AL MEJORAMIENTO CON BASE ESTABILIZADA EN CRUDO DE CASTILLA DE LA VÍA QUE CONDUCE DESDE TIENDA NUEVA EN EL MUNICIPIO DE PUERTO CONCORDIA HASTA EL MUNICIPIO DE MAPIRIPÁN, META. ORINOQUIA. (ETAPA 1 DEL K0+000 AL K18+500)</t>
  </si>
  <si>
    <t>INTERVENTORÍA TÉCNICA, ADMINISTRATIVA Y FINANCIERA DEL CONTRATO QUE TIENE POR OBJETO LA CONSTRUCCIÓN DE LA VÍA SAN LORENZO - CRUCE SABANAS DEL ROSARIO EN MEZCLA DENSA EN CALIENTE EN EL MUNICIPIO DE CASTILLA LA NUEVA - META, EN EJECUCIÓN DEL PROYECTO (58002).</t>
  </si>
  <si>
    <t>RED DE UNIVERSIDADES PÚBLICAS DEL EJE CAFETERO - ALMA MATER</t>
  </si>
  <si>
    <t>INTERVENTORIA TÉCNICA, ADMINISTRATIVA, SOCIAL, PREDIAL, AMBIENTAL Y DE CONTROL PRESUPUESTAL PARA LA SUPERVISIÓN DE LOS CONTRATOS DE SUMINISTRO Y LAS OBRAS A CONSTRUIR POR EL EJÉRCITO NACIONAL EN LA VÍA TRANSVERSAL DE LA MACARENA TRAMO SAN JUAN DE ARAMA - MESETAS - LA URIBE EN EL MARCO DEL CONVENIO INTERADMINISTRATIVO 200925.</t>
  </si>
  <si>
    <t>EMPRESA NACIONAL PROMOTORA DE DESARROLLO TERRITORIAL – ENTERRITORIO</t>
  </si>
  <si>
    <t>INTERVENTORÍA TÉCNICA ADMINSTRATIVA Y FINANCIERA DE LA SIGUIENTE OBRA DEL DEPARTAMENTO DE BOLIVAR: CONSTRUCCIÓN DE PAVIMENTO RÍGIDO CONCRETO 3500 PSI EN EL CASCO URBANO DEL MUNICIPIO DE RIO VIEJO SECTOR LA QUINQUIRILLA DE LA VIA RIO VIEJO CRUCE NOROSI - DEPARTAMENTO DE BOLIVAR</t>
  </si>
  <si>
    <t>GOBERNACIÓN DE BOLIVAR</t>
  </si>
  <si>
    <t>Interventoría para la construcción del parque intercambiador mesón de los búcaros y obras complementarias en le municipio de Bucaramanga</t>
  </si>
  <si>
    <t>ALCALDIA DE BUCARAMANGA - SANTANDER</t>
  </si>
  <si>
    <t>INTERVENTORÍA AL MANTENIMIENTO Y MEJORAMIENTO A LA MALLA VIAL URBANA DEL MUNICIPIO DE BUCARAMANGA</t>
  </si>
  <si>
    <t>INTERVENTORÍA TECNICA, ADMINISTRATIVA, FINANCIERA PARA PAVIMENTACIÓN EN CONCRETO HIDRAÚLICO DE LA VIA DE ACCESO AL BARRIO 20 DE JULIO EN LA ZONA URBANA DEL MUNICIPIO DE REMEDIOS ANTIOQUIA, ENMARCADO EN EL CONVENIO 4600006976 CELEBRADO ENTRE EL MUNICIPIO DE REMEDIOS Y EL DEPARTAMENTO DE ANTIOQUIA.</t>
  </si>
  <si>
    <t>MUNICIPIO DE REMEDIOS</t>
  </si>
  <si>
    <t>INTERVENTORÍA TECNICA, ADMINISTRATIVA, FINANCIERA, CONTABLE, LEGAL Y AMBIENTAL RESULTANTE DE LOS PROCESOS LICITATORIOS N° LP- 003-2019DT,LP-004-2019DT,LP-005-2019DT Y LP-006- 2019DT</t>
  </si>
  <si>
    <t>MUNICIPIO DE FREDONIA</t>
  </si>
  <si>
    <t>.El certificado de experiencia con el consecutivo No7 establece la experiencia especifica 2 dentro de sus funciones, sin embargo, se requiere el acta para poder verificar las actividades de redes de acueducto y alcantarillado.</t>
  </si>
  <si>
    <t>INTERVENTORÍA TÉCNICA, ADMINISTRATIVA, FINANCIERA Y AMBIENTAL PARA LA TERMINACIÓN DE LA CONSTRUCCIÓN DE LA AVENIDA CIUDAD DE CALI  ENTRE LA AVDA. VILLAVICENCIO Y LA AVDA. PRIMERO DE MAYO Y CONEXIÓN CON LA AVDA. VILLAVICENCIO, EN BOGOTÁ D.C.</t>
  </si>
  <si>
    <t>CONTINUACIÓN INTERVENTORÍA TÉCNICA, ADMINISTRATIVA, FINANCIERA Y AMBIENTAL PARA LA TERMINACIÓN DE LA AVDA. JOSÉ C. MUTIS DESDE LA AVDA. CIUDAD DE CALI  HASTA LA CRA 119, EN BOGOTÁ D.C.</t>
  </si>
  <si>
    <t>Cumple experiencia generaly especifica 2</t>
  </si>
  <si>
    <t>INTERVENTORÍA MEJORAMIENTO Y MANTENIMIENTO CARRETERA HONDA-RIO ERMITAÑO</t>
  </si>
  <si>
    <t>Cumple experiencia general pero no aporta experiencia especifica 1 y 2</t>
  </si>
  <si>
    <t>INTERVENTORÍA TÉCNICA, ADMINISTRATIVA, FINANCIERA Y AMBIENTAL PARA LAS INTERVENCIONES INTEGRALES A LA MALLA VIAL LOCAL DEL GRUPO VIAL FASE III - GRUPO 2 (LOCALIDAD DE TUNJUELITO Y CIUDAD BOLÍVAR) CON RECURSOS COFINANCIADOS ENTRE EL IDU Y LOS FONDOS DE DESARROLLO LOCAL, EN LA CIUDAD DE BOGOTÁ D.C.</t>
  </si>
  <si>
    <t>Cumple con las exigencias en experiencia general y especifica 1 y 2</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</si>
  <si>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</si>
  <si>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"“1. INTERVENTORÍA TÉCNICA, AMBIENTAL, ADMINISTRATIVA, FINANCIERA, CONTABLE Y JURÍDICA, PARA LA REHABILITACIÓN A LA VÍA TOCARÍA - OROCUE, TRAMO LA NEVERA GUANAPALO ETAPA 1, CASANARE. ORINOQUIA. 2. INTERVENTORIA TECNICA, ADMINISTRATIVA, FINANCIERA LEGAL Y AMBIENTAL PARA MANTENIMIENTO Y PAVIMENTACIÓN DE LA VÍA PORE TRINIDAD, (MANTENIMIENTO LOCALIZADO EN LAS SIGUIENTES ABSCISAS APROXIMADAS K 0 00 AL K 42 905 Y PAVIMENTACIÓN UBICADA ENTRE EL K 42 905 Y EL K 49 705).” "</t>
  </si>
  <si>
    <t>GOBERNACIÓN DE CASANARE</t>
  </si>
  <si>
    <t>NINGUNO DE LOS CONTRATOS APORTADOS CUMPLEN CON LO ESTABLECIDO EN EL PLIEGO DE CONDICIONES EN SU NUMERAL 3.5.2. LITERAL A, EN LO RELACIONADO CON ACREDITAR LA ACTIVIDAD SECUNDARIA "POR LO MENOS UNO (1) DE LOS CONTRATOS VÁLIDOS APORTADOS COMO EXPERIENCIA GENERAL DEBE ACREDITAR LA INTERVENCIÓN DE REDES DE SERVICIOS PÚBLICOS Y POR LO MENOS UNO (1) DE LOS CONTRATOS VÁLIDOS APORTADOS COMO EXPERIENCIA GENERAL DEBE ACREDITAR LA INTERVENTORÍA A ACTIVIDADES DE DIAGNOSTICO Y/O ESTUDIOS Y DISEÑOS PARA CONSERVACIÓN DE MALLA VIAL".</t>
  </si>
  <si>
    <t>INTERVENTORÍA PARA EL MANTENIMIENTO VÍAS 2502 PASTO-MOJARRAS EN EL DEPARTAMENTO DE NARIÑO</t>
  </si>
  <si>
    <t>DC INGENIERIA Y ARQUITECTURA SAS</t>
  </si>
  <si>
    <t>EL OFERETE NO APORTA DOCUMENTOS QUE PERMITAN EVIDENCIAR LA EXPERIENCIA APORTADA POR LOS CONTRATOS DE ORDEN 2 Y 3, POR LO CUAL NO ES TOMARLOS COMO VALIDOS</t>
  </si>
  <si>
    <t>INTERVENTORIA TECNICA ADMINISTRATIVA, FINANCIERA Y JURIDICA PARA LA RECONSTRUCCION DE PAVIMENTO RIGIDO EN LAS VIAS URBANAS DEL MUNICIPIO DE MAGANGUE: CALLE 15 ENTRE CARRERA 4 Y 8 - CARRERA 5 ENTRE CALLES 15Y 16A Y CONSTRUCCION DE PAVIMENTO RIGIDO EN LA CARRERA 3B ENTRE CALLES 22 Y 31</t>
  </si>
  <si>
    <t>INTERVENTORÍA TECNICA,, ADMINISTRATIVA, FINANCIERA Y AMBIENTAL DE LAS VIAS DEL GRUPO IV DE LA LICITACIÓN PÚBLICA No LP-DG-007-2017</t>
  </si>
  <si>
    <t>GOBERNACIÓN DEL ATLANTICO</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</si>
  <si>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</si>
  <si>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Cumple experiencia general y esperiencia especifica 2</t>
  </si>
  <si>
    <t>Interventoría técnica, administrativa, legal, financiera, social, ambiental y siso para adelantar estudios, diseños y construcción de las redes ambientales seguras, RAPS Suba Rincón, ubicadas en Bogotá DC.</t>
  </si>
  <si>
    <t>Interventoría técnica, administrativa, financiera y ambiental para las intervenciones integrales a la malla vial local del grupo vial fase 2, grupo uno (Localidades De Santa Fe, Antonio Nariño, Candelaria, Chapinero, Teusaquillo, Mártires), con recursos cofinanciados entre el IDU y los fondos de desarrollo local en la ciudad de Bogotá D.C.</t>
  </si>
  <si>
    <t>Interventoria tecnica,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 Incluye construccion de puente peatonal metalico</t>
  </si>
  <si>
    <t>La certificación solo aporta experiencioa en Puentes, lo cual no cumple con las exigencias (Nota 2) para cumplir experincia general. Ademas, no aporta experiencia especifica relacionada.</t>
  </si>
  <si>
    <t>Interventoria de las obras de mejoramiento y mantenimiento del sector PR32+500 al PR36+000 de la Carretera Pasto - Mojarras. Ruta 2502 Departamento de Nariño.</t>
  </si>
  <si>
    <t>Cumple experiencia general, sin embargo no cumple condiciones para experiencia especifica 1 y 2</t>
  </si>
  <si>
    <t>INTERVENTORÍA TÉCNICA, ADMINISTRATIVA, FINANCIERA Y AMBIENTAL PARA EL MEJORAMIENTO DE VIAS RURALES COMO SOLUCION A LA EMERGENCIA EN EL MUNICIPIO DE EL ESPINAL, DEPARTAMENTO DEL TOLIMA DEL PROGRAMA COLOMBIA RURAL, DIRECCION TERRITORIAL TOLIMA</t>
  </si>
  <si>
    <t>NTERVENTORIA TECNICA, ADMINISTRATIVA, FINANCIERA Y LEGAL PARA EL MEJORAMIENTO DE LA VIA QUE CONDUCE DEL MUNICIPIO DE VIANI AL MUNICIPIO DE CHAGUANI (DE LA Y DE SAN VICENTE A CHAGUANI) DEPARTAMENTO DE CUNDINAMARCA</t>
  </si>
  <si>
    <t>ICCU</t>
  </si>
  <si>
    <t>Realizar interventoria tecnica, administrativa, legal financiera, social, ambiental y de seguridad y salud en el trabajo (SST), del contrato de obra publica que tiene por objeto: Ejecutar a monto agotable las actividades para llevar a cabo la Conservacion de la malla vial y espacio publico.</t>
  </si>
  <si>
    <t>ALCALDÍA DE SUBA</t>
  </si>
  <si>
    <t>Cumple experiencia general y especifica 1 y 2</t>
  </si>
  <si>
    <t xml:space="preserve">REDACCION DE PROYECTO, DIRECCION Y ASISTENCIA TECNICA DE LAS OBRAS COMPLEMENTARIAS DE INFRAESTRUCTURAS Y ACCESOS FASE III AMPLIACION RECINTO FERIAL </t>
  </si>
  <si>
    <t>FERIA VALENCIA</t>
  </si>
  <si>
    <t xml:space="preserve">Interventoría para el mejoramiento, gestión social, predial y ambiental del proyecto: el empate - la unión, ruta 2501 a en el tramo del PR 60+240 al PR 66+090 en el departamento del Nariño </t>
  </si>
  <si>
    <t>CONTRATAR A LA PERSONA NATURAL O JURÍDICA, CONSORCIO O UNIÓN TEMPORAL PARA LOS SERVICIOS DE INTERVENTORÍA INTEGRAL PARA LA CONSTRUCCIÓN DE VÍAS EN SUELO URBANO, CORRESPONDIENTES AL REPARTO DE CARGAS URBANÍSTICAS A CARGO DE URBANIZADORES (LEY 388 DE 1997) PARA PROYECTOS VIVIENDA A CARGO DE FUNVIPAZ, EN TODO EL TERRITORIO NACIONAL, A MONTO AGOTABLE, ETAPA 3</t>
  </si>
  <si>
    <t>FUNDACION PARA LA VIVIENDA LA VIDA Y LA PAZ . FUNVIPAZ</t>
  </si>
  <si>
    <t>Se requiere la composición accionaria del integrante que apporta la experiencia.</t>
  </si>
  <si>
    <t>VALOR TOTAL PROYECTO</t>
  </si>
  <si>
    <t>SMMLV P.O.</t>
  </si>
  <si>
    <t>VALOR:</t>
  </si>
  <si>
    <t>Año</t>
  </si>
  <si>
    <t>Salario mínimo mensual</t>
  </si>
  <si>
    <t>EXPERIENCIA DEL PROPONENTE</t>
  </si>
  <si>
    <t>CANTIDAD DE SMMLV QUE REPRESENTAN EL PROMEDIO DE LOS CONTRATOS VALIDOS PARA ACREDITAR EXPERIENCIA</t>
  </si>
  <si>
    <t>PUNTAJE MAXIMO</t>
  </si>
  <si>
    <t>TRM VIGENTE 14/10/2025</t>
  </si>
  <si>
    <t>PRIMERAS DOS CIFRAS DEC.TRM</t>
  </si>
  <si>
    <t>OFERENTES HABILITADOS</t>
  </si>
  <si>
    <t>OFERENTES</t>
  </si>
  <si>
    <t>Promedio SMMLV</t>
  </si>
  <si>
    <t>MEDIANA</t>
  </si>
  <si>
    <t>DIFERENCIA CON LA MEDIA GEOMETRICA</t>
  </si>
  <si>
    <t>PUNTAJE</t>
  </si>
  <si>
    <t>No.</t>
  </si>
  <si>
    <t>VERIFICACIÓN REGISTRO NACIONAL DE OBRAS INCONCLUSAS</t>
  </si>
  <si>
    <t>NO REGISTRA OBRAS INCONCLUSAS</t>
  </si>
  <si>
    <t>SI REGISTRA EL CONSORCIADO R&amp;M CONSTRUCCIONES E INTERVENTORÍAS</t>
  </si>
  <si>
    <t>SIN CONSORCIADOS PARA VERIFICAR</t>
  </si>
  <si>
    <t>YOHAN FAHIR BERMUDEZ PARRA REGISTRA REPORTE DE OBRAS INCONCLUSAS</t>
  </si>
  <si>
    <t>LICITACIÓN DE OBRA PÚBLICA FDLK-CMA-003-2025</t>
  </si>
  <si>
    <t>FACTORES PONDERABLES</t>
  </si>
  <si>
    <t xml:space="preserve">EXPERIENCIA DEL PROPONENTE
(67,5 PUNTOS) </t>
  </si>
  <si>
    <t>EQUIPO DE TRABAJO
(10 PUNTOS)</t>
  </si>
  <si>
    <t>FACTOR DE SOSTENIBILIDAD
(1 PUNTO)</t>
  </si>
  <si>
    <t>APOYO A LA INDUSTRIA NACIONAL
(20 PUNTOS)</t>
  </si>
  <si>
    <t>VINCULACIÓN DE PERSONAS CON DISCAPACIDAD
(1 PUNTO)</t>
  </si>
  <si>
    <t xml:space="preserve">EMPRENDIMIENTO Y EMPRESAS MUJERES 
(0,25 PUNTOS) </t>
  </si>
  <si>
    <t xml:space="preserve">MIPYME 
(0,25 PUNTOS) </t>
  </si>
  <si>
    <t>MULTAS Y SANCIONES 
(-2 PUNTOS)</t>
  </si>
  <si>
    <t>OBRAS INCONCLUSAS
(-1 PUNTO)</t>
  </si>
  <si>
    <t>PUNTAJE     TOTAL</t>
  </si>
  <si>
    <t>No se otorga puntaje por apoyo a la industria nacional considerando que el ofrecimiento fue del 40% mas no del 100% según lo solicitado en el numeral 4.1.7.1. PROMOCION DE SERVICIOS NACIONALES O CON TRATO NACIONAL</t>
  </si>
  <si>
    <t>No se otorga puntaje por apoyo a la industria nacional considerando que el ofrecimiento fue del 90% mas no del 100% según lo solicitado en el numeral 4.1.7.1. PROMOCION DE SERVICIOS NACIONALES O CON TRATO NACIONAL</t>
  </si>
  <si>
    <t>No se otorga puntaje por apoyo a la industria nacional considerando que el ofrecimiento fue del 80% mas no del 100% según lo solicitado en el numeral 4.1.7.1. PROMOCION DE SERVICIOS NACIONALES O CON TRATO NACIONAL</t>
  </si>
  <si>
    <t>No acredita documentos de EMPRENDIMIENTOS Y EMPRESAS DE MUJERES</t>
  </si>
  <si>
    <t>No se otorga puntaje por apoyo a la industria nacional considerando que el ofrecimiento fue del 90% mas no del 100% según lo solicitado en el numeral 4.1.7.1. PROMOCION DE SERVICIOS NACIONALES O CON TRATO NACIONAL
No acredita documentos de EMPRENDIMIENTOS Y EMPRESAS DE MUJERES</t>
  </si>
  <si>
    <t>EL OFERENTE NO APORTA DOCUMENTOS PARA OTORGAR EL PUNTAJE POR EMPRENDIMIENTO Y EMPRESAS DE MUJERES</t>
  </si>
  <si>
    <t>EL OFERENTE NO APORTA DOCUMENTOS PARA OTORGAR EL PUNTAJE POR VINCULACIÓN DE PERSONAS CON DISCAPACIDAD</t>
  </si>
  <si>
    <t>EL OFERENTE NO APORTA DOCUMENTOS PARA OTORGAR EL PUNTAJE POR VINCULACIÓN DE PERSONAS CON DISCAPACIDAD</t>
  </si>
  <si>
    <t>0.25</t>
  </si>
  <si>
    <t>En el formato No. 9 no se relacionan los residentes en plural. 
No se adjunta formato FORMATO 13 A – ACREDITACIÓN DE EMPRENDIMIENTOS Y EMPRESAS DE MUJERES 
(PERSONA JURÍDICA).</t>
  </si>
  <si>
    <t>No se registra documentos de revisor fiscal en el certificado de personas con discapacidad; el certificado de empresas mujeres lo presenta la empresa con solo el 10% de participacion.</t>
  </si>
  <si>
    <t>no se encuentra el certificadode emprendimiento y mujeres</t>
  </si>
  <si>
    <t>no se encontro dcumentacion de emprendiminetos o mujeres y discapacitados</t>
  </si>
  <si>
    <t>NO SE OTORGA PUNTAJE PARA EMPORENDIEMIENTO Y EMPRESAS MUJERES, YA QUE NO SE INCLUYEN CERTIFICADOS DE SEGURIDAD SOCIAL DEL AÑO ANTERIOR; COMO SE SOLICITA EN EL PLIEGO DE CONDICIONES NUMERAL 4,6</t>
  </si>
  <si>
    <t xml:space="preserve">NO SE OTORGA PUNTAJE PARA APOYO A LA INDUSTRIANACIONAL DEBIDO A QUE NO CUMPLE EL 100% SOLICITADO </t>
  </si>
  <si>
    <t>El consorcio no aporto informacion de emprendimiento de mujer y uno de sus integrantes reporta obras inconclusas</t>
  </si>
  <si>
    <t>PROYECTOS E INTERVENTORIAS S.A.S</t>
  </si>
  <si>
    <t>CONCURSO DE MERITOS ABIERTO FDLK-CMA-003-2025</t>
  </si>
  <si>
    <t>ORDEN DE ELEGIBILIDAD</t>
  </si>
  <si>
    <t>ORDEN DE ELEGBILIDAD</t>
  </si>
  <si>
    <t>No.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</si>
</sst>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000"/>
    <numFmt numFmtId="172" formatCode="dd/mm/yyyy;@"/>
    <numFmt numFmtId="173" formatCode="#,##0.000"/>
    <numFmt numFmtId="174" formatCode="_ &quot;$&quot;\ * #,##0.00_ ;_ &quot;$&quot;\ * \-#,##0.00_ ;_ &quot;$&quot;\ * &quot;-&quot;??_ ;_ @_ "/>
    <numFmt numFmtId="175" formatCode="0.0%"/>
  </numFmts>
  <fonts count="126">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sz val="11"/>
      <color theme="1"/>
      <name val="Calibri"/>
      <family val="2"/>
    </font>
    <font>
      <sz val="11"/>
      <color theme="1"/>
      <name val="Calibri"/>
      <family val="2"/>
    </font>
    <font>
      <b/>
      <sz val="11"/>
      <color theme="1"/>
      <name val="Calibri"/>
      <family val="2"/>
      <scheme val="minor"/>
    </font>
    <font>
      <b/>
      <sz val="16"/>
      <color theme="1"/>
      <name val="Calibri"/>
      <family val="2"/>
      <scheme val="minor"/>
    </font>
    <font>
      <b/>
      <sz val="11"/>
      <color theme="1"/>
      <name val="Arial Narrow"/>
      <family val="2"/>
    </font>
    <font>
      <b/>
      <sz val="12"/>
      <color rgb="FFFF0000"/>
      <name val="Arial"/>
      <family val="2"/>
    </font>
    <font>
      <b/>
      <sz val="16"/>
      <color rgb="FFFF0000"/>
      <name val="Calibri"/>
      <family val="2"/>
    </font>
    <font>
      <b/>
      <sz val="11"/>
      <color rgb="FF000000"/>
      <name val="Calibri"/>
      <family val="2"/>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b/>
      <sz val="11"/>
      <name val="Calibri"/>
      <family val="2"/>
      <scheme val="minor"/>
    </font>
    <font>
      <b/>
      <sz val="24"/>
      <color theme="0"/>
      <name val="Arial"/>
      <family val="2"/>
      <charset val="1"/>
    </font>
    <font>
      <b/>
      <sz val="36"/>
      <color theme="0"/>
      <name val="Arial"/>
      <family val="2"/>
      <charset val="1"/>
    </font>
    <font>
      <b/>
      <sz val="28"/>
      <color theme="0"/>
      <name val="Calibri"/>
      <family val="2"/>
    </font>
    <font>
      <b/>
      <sz val="10"/>
      <color rgb="FFFF0000"/>
      <name val="Calibri"/>
      <family val="2"/>
      <charset val="1"/>
    </font>
    <font>
      <sz val="10"/>
      <color rgb="FF000000"/>
      <name val="Calibri"/>
      <family val="2"/>
      <charset val="1"/>
    </font>
    <font>
      <b/>
      <u/>
      <sz val="10"/>
      <color rgb="FFFF0000"/>
      <name val="Calibri"/>
      <family val="2"/>
      <charset val="1"/>
    </font>
    <font>
      <b/>
      <u/>
      <sz val="18"/>
      <color rgb="FFFF0000"/>
      <name val="Calibri"/>
      <family val="2"/>
      <charset val="1"/>
    </font>
    <font>
      <b/>
      <sz val="14"/>
      <color rgb="FF000000"/>
      <name val="Calibri"/>
      <family val="2"/>
    </font>
    <font>
      <b/>
      <sz val="14"/>
      <name val="Calibri"/>
      <family val="2"/>
      <scheme val="minor"/>
    </font>
    <font>
      <b/>
      <sz val="14"/>
      <name val="Calibri"/>
      <family val="2"/>
    </font>
    <font>
      <b/>
      <sz val="22"/>
      <name val="Arial"/>
      <family val="2"/>
      <charset val="1"/>
    </font>
    <font>
      <b/>
      <sz val="14"/>
      <name val="Arial"/>
      <family val="2"/>
    </font>
    <font>
      <b/>
      <sz val="16"/>
      <color rgb="FF000000"/>
      <name val="Calibri"/>
      <family val="2"/>
      <charset val="1"/>
    </font>
    <font>
      <b/>
      <sz val="18"/>
      <name val="Arial"/>
      <family val="2"/>
      <charset val="1"/>
    </font>
    <font>
      <b/>
      <sz val="26"/>
      <color theme="1"/>
      <name val="Calibri"/>
      <family val="2"/>
      <scheme val="minor"/>
    </font>
    <font>
      <sz val="14"/>
      <color theme="1"/>
      <name val="Calibri"/>
      <family val="2"/>
      <scheme val="minor"/>
    </font>
    <font>
      <sz val="14"/>
      <color rgb="FF000000"/>
      <name val="Calibri"/>
      <family val="2"/>
    </font>
    <font>
      <sz val="14"/>
      <color rgb="FFFF0000"/>
      <name val="Calibri"/>
      <family val="2"/>
    </font>
    <font>
      <b/>
      <sz val="25"/>
      <color theme="1"/>
      <name val="Calibri"/>
      <family val="2"/>
      <scheme val="minor"/>
    </font>
    <font>
      <b/>
      <sz val="22"/>
      <color theme="1"/>
      <name val="Calibri"/>
      <family val="2"/>
      <scheme val="minor"/>
    </font>
    <font>
      <b/>
      <sz val="22"/>
      <color rgb="FFFF0000"/>
      <name val="Calibri"/>
      <family val="2"/>
      <scheme val="minor"/>
    </font>
    <font>
      <b/>
      <sz val="30"/>
      <color theme="1"/>
      <name val="Calibri"/>
      <family val="2"/>
      <scheme val="minor"/>
    </font>
    <font>
      <sz val="12"/>
      <color rgb="FF000000"/>
      <name val="Calibri"/>
      <family val="2"/>
    </font>
    <font>
      <sz val="14"/>
      <color rgb="FF000000"/>
      <name val="Calibri"/>
      <family val="2"/>
      <charset val="1"/>
    </font>
    <font>
      <b/>
      <sz val="12"/>
      <color theme="0"/>
      <name val="Calibri"/>
      <family val="2"/>
      <scheme val="minor"/>
    </font>
    <font>
      <b/>
      <sz val="12"/>
      <color theme="1"/>
      <name val="Calibri"/>
      <family val="2"/>
      <charset val="1"/>
    </font>
    <font>
      <b/>
      <sz val="12"/>
      <color rgb="FFFF0000"/>
      <name val="Calibri"/>
      <family val="2"/>
      <charset val="1"/>
    </font>
    <font>
      <b/>
      <sz val="12"/>
      <name val="Calibri"/>
      <family val="2"/>
      <charset val="1"/>
    </font>
    <font>
      <b/>
      <u/>
      <sz val="12"/>
      <color rgb="FFFF0000"/>
      <name val="Calibri"/>
      <family val="2"/>
      <charset val="1"/>
    </font>
    <font>
      <b/>
      <sz val="12"/>
      <color rgb="FF000000"/>
      <name val="Calibri"/>
      <family val="2"/>
      <charset val="1"/>
    </font>
    <font>
      <b/>
      <sz val="30"/>
      <name val="Arial"/>
      <family val="2"/>
      <charset val="1"/>
    </font>
    <font>
      <sz val="14"/>
      <name val="Arial"/>
      <family val="2"/>
    </font>
    <font>
      <b/>
      <sz val="25"/>
      <color theme="1"/>
      <name val="Calibri"/>
      <family val="2"/>
      <charset val="1"/>
    </font>
    <font>
      <b/>
      <sz val="25"/>
      <color rgb="FFFF0000"/>
      <name val="Calibri"/>
      <family val="2"/>
      <charset val="1"/>
    </font>
    <font>
      <b/>
      <sz val="18"/>
      <name val="Calibri"/>
      <family val="2"/>
      <charset val="1"/>
    </font>
    <font>
      <b/>
      <u/>
      <sz val="26"/>
      <color rgb="FFFF0000"/>
      <name val="Calibri"/>
      <family val="2"/>
      <charset val="1"/>
    </font>
    <font>
      <b/>
      <sz val="18"/>
      <color rgb="FF000000"/>
      <name val="Calibri"/>
      <family val="2"/>
      <charset val="1"/>
    </font>
    <font>
      <b/>
      <sz val="18"/>
      <color theme="1"/>
      <name val="Calibri"/>
      <family val="2"/>
      <charset val="1"/>
    </font>
    <font>
      <b/>
      <sz val="18"/>
      <name val="Arial"/>
      <family val="2"/>
    </font>
    <font>
      <b/>
      <sz val="18"/>
      <color rgb="FFFF0000"/>
      <name val="Arial"/>
      <family val="2"/>
    </font>
    <font>
      <b/>
      <sz val="18"/>
      <name val="Calibri"/>
      <family val="2"/>
    </font>
    <font>
      <b/>
      <sz val="16"/>
      <name val="Arial"/>
      <family val="2"/>
      <charset val="1"/>
    </font>
    <font>
      <b/>
      <sz val="22"/>
      <color rgb="FF000000"/>
      <name val="Calibri"/>
      <family val="2"/>
      <charset val="1"/>
    </font>
    <font>
      <b/>
      <sz val="16"/>
      <color theme="1"/>
      <name val="Arial"/>
      <family val="2"/>
      <charset val="1"/>
    </font>
    <font>
      <sz val="10"/>
      <color theme="1"/>
      <name val="Arial"/>
      <family val="2"/>
    </font>
    <font>
      <sz val="10"/>
      <name val="Arial"/>
      <family val="2"/>
    </font>
    <font>
      <sz val="10"/>
      <name val="Arial Narrow"/>
      <family val="2"/>
    </font>
    <font>
      <sz val="14"/>
      <color theme="1"/>
      <name val="Century Gothic"/>
      <family val="2"/>
    </font>
    <font>
      <u/>
      <sz val="14"/>
      <color theme="1"/>
      <name val="Century Gothic"/>
      <family val="2"/>
    </font>
    <font>
      <b/>
      <sz val="14"/>
      <color theme="1"/>
      <name val="Century Gothic"/>
      <family val="2"/>
    </font>
    <font>
      <sz val="8"/>
      <name val="Arial Narrow"/>
      <family val="2"/>
    </font>
    <font>
      <sz val="8"/>
      <name val="Century Gothic"/>
      <family val="2"/>
    </font>
    <font>
      <sz val="14"/>
      <name val="Arial Narrow"/>
      <family val="2"/>
    </font>
    <font>
      <sz val="11"/>
      <color theme="1"/>
      <name val="LiberationSans-Bold"/>
    </font>
    <font>
      <sz val="11"/>
      <name val="Arial"/>
      <family val="2"/>
    </font>
    <font>
      <sz val="12"/>
      <name val="Arial"/>
      <family val="2"/>
    </font>
    <font>
      <sz val="12"/>
      <color rgb="FF000000"/>
      <name val="Arial"/>
      <family val="2"/>
    </font>
    <font>
      <b/>
      <sz val="12"/>
      <color theme="0"/>
      <name val="Arial"/>
      <family val="2"/>
    </font>
    <font>
      <b/>
      <sz val="12"/>
      <color theme="1"/>
      <name val="Arial"/>
      <family val="2"/>
    </font>
    <font>
      <b/>
      <sz val="12"/>
      <color rgb="FF000000"/>
      <name val="Arial"/>
      <family val="2"/>
    </font>
    <font>
      <b/>
      <sz val="9"/>
      <color indexed="81"/>
      <name val="Tahoma"/>
      <family val="2"/>
    </font>
    <font>
      <sz val="9"/>
      <color indexed="81"/>
      <name val="Tahoma"/>
      <family val="2"/>
    </font>
    <font>
      <b/>
      <sz val="10"/>
      <name val="Arial Narrow"/>
      <family val="2"/>
    </font>
    <font>
      <b/>
      <sz val="10"/>
      <name val="Times New Roman"/>
      <family val="1"/>
    </font>
    <font>
      <b/>
      <sz val="8"/>
      <name val="Arial Narrow"/>
      <family val="2"/>
    </font>
    <font>
      <sz val="11"/>
      <name val="Arial Narrow"/>
      <family val="2"/>
    </font>
    <font>
      <b/>
      <sz val="11"/>
      <name val="Arial Narrow"/>
      <family val="2"/>
    </font>
    <font>
      <b/>
      <sz val="11"/>
      <name val="Arial"/>
      <family val="2"/>
    </font>
    <font>
      <sz val="12"/>
      <color theme="1"/>
      <name val="Arial"/>
      <family val="2"/>
      <charset val="1"/>
    </font>
    <font>
      <b/>
      <sz val="20"/>
      <color theme="1"/>
      <name val="Calibri"/>
      <family val="2"/>
      <scheme val="minor"/>
    </font>
    <font>
      <b/>
      <sz val="15"/>
      <color theme="1"/>
      <name val="Calibri"/>
      <family val="2"/>
      <scheme val="minor"/>
    </font>
    <font>
      <b/>
      <sz val="10"/>
      <color theme="1"/>
      <name val="Arial"/>
      <family val="2"/>
    </font>
    <font>
      <sz val="16"/>
      <name val="Calibri"/>
      <family val="2"/>
      <scheme val="minor"/>
    </font>
    <font>
      <sz val="20"/>
      <color theme="1"/>
      <name val="Calibri"/>
      <family val="2"/>
      <scheme val="minor"/>
    </font>
    <font>
      <b/>
      <sz val="18"/>
      <color theme="1"/>
      <name val="Calibri"/>
      <family val="2"/>
      <scheme val="minor"/>
    </font>
  </fonts>
  <fills count="23">
    <fill>
      <patternFill patternType="none"/>
    </fill>
    <fill>
      <patternFill patternType="gray125"/>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rgb="FF92D050"/>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5" tint="0.59999389629810485"/>
        <bgColor rgb="FF000000"/>
      </patternFill>
    </fill>
    <fill>
      <patternFill patternType="solid">
        <fgColor rgb="FFFF0000"/>
        <bgColor indexed="64"/>
      </patternFill>
    </fill>
    <fill>
      <patternFill patternType="solid">
        <fgColor theme="8" tint="0.59999389629810485"/>
        <bgColor indexed="64"/>
      </patternFill>
    </fill>
    <fill>
      <patternFill patternType="solid">
        <fgColor rgb="FFD0CECE"/>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s>
  <borders count="98">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right style="medium">
        <color auto="1"/>
      </right>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thin">
        <color auto="1"/>
      </top>
      <bottom style="medium">
        <color indexed="64"/>
      </bottom>
      <diagonal/>
    </border>
    <border>
      <left/>
      <right style="thin">
        <color auto="1"/>
      </right>
      <top style="medium">
        <color auto="1"/>
      </top>
      <bottom style="thin">
        <color auto="1"/>
      </bottom>
      <diagonal/>
    </border>
    <border>
      <left/>
      <right style="thin">
        <color auto="1"/>
      </right>
      <top style="thin">
        <color auto="1"/>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auto="1"/>
      </bottom>
      <diagonal/>
    </border>
    <border>
      <left style="thin">
        <color auto="1"/>
      </left>
      <right style="medium">
        <color auto="1"/>
      </right>
      <top/>
      <bottom style="thin">
        <color auto="1"/>
      </bottom>
      <diagonal/>
    </border>
    <border>
      <left style="medium">
        <color indexed="64"/>
      </left>
      <right style="medium">
        <color auto="1"/>
      </right>
      <top style="medium">
        <color indexed="64"/>
      </top>
      <bottom/>
      <diagonal/>
    </border>
    <border>
      <left style="medium">
        <color indexed="64"/>
      </left>
      <right style="medium">
        <color indexed="64"/>
      </right>
      <top/>
      <bottom style="thin">
        <color auto="1"/>
      </bottom>
      <diagonal/>
    </border>
    <border>
      <left style="medium">
        <color auto="1"/>
      </left>
      <right/>
      <top/>
      <bottom style="thin">
        <color auto="1"/>
      </bottom>
      <diagonal/>
    </border>
    <border>
      <left style="thin">
        <color auto="1"/>
      </left>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medium">
        <color indexed="64"/>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right style="thin">
        <color auto="1"/>
      </right>
      <top style="dotted">
        <color auto="1"/>
      </top>
      <bottom/>
      <diagonal/>
    </border>
    <border>
      <left style="thin">
        <color indexed="64"/>
      </left>
      <right style="thin">
        <color indexed="64"/>
      </right>
      <top style="dotted">
        <color indexed="64"/>
      </top>
      <bottom style="dotted">
        <color indexed="64"/>
      </bottom>
      <diagonal/>
    </border>
    <border>
      <left style="thin">
        <color auto="1"/>
      </left>
      <right style="medium">
        <color auto="1"/>
      </right>
      <top/>
      <bottom/>
      <diagonal/>
    </border>
    <border>
      <left style="thin">
        <color auto="1"/>
      </left>
      <right style="thin">
        <color auto="1"/>
      </right>
      <top style="double">
        <color auto="1"/>
      </top>
      <bottom style="dotted">
        <color auto="1"/>
      </bottom>
      <diagonal/>
    </border>
    <border>
      <left/>
      <right style="thin">
        <color auto="1"/>
      </right>
      <top style="thin">
        <color auto="1"/>
      </top>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thin">
        <color auto="1"/>
      </top>
      <bottom style="dotted">
        <color auto="1"/>
      </bottom>
      <diagonal/>
    </border>
    <border>
      <left/>
      <right style="thin">
        <color auto="1"/>
      </right>
      <top style="thin">
        <color auto="1"/>
      </top>
      <bottom style="dotted">
        <color auto="1"/>
      </bottom>
      <diagonal/>
    </border>
    <border>
      <left style="thin">
        <color auto="1"/>
      </left>
      <right/>
      <top style="dotted">
        <color auto="1"/>
      </top>
      <bottom style="thin">
        <color auto="1"/>
      </bottom>
      <diagonal/>
    </border>
    <border>
      <left/>
      <right style="thin">
        <color auto="1"/>
      </right>
      <top style="dotted">
        <color auto="1"/>
      </top>
      <bottom style="thin">
        <color auto="1"/>
      </bottom>
      <diagonal/>
    </border>
    <border>
      <left style="medium">
        <color indexed="64"/>
      </left>
      <right/>
      <top style="thin">
        <color indexed="64"/>
      </top>
      <bottom/>
      <diagonal/>
    </border>
    <border>
      <left/>
      <right/>
      <top style="thin">
        <color indexed="64"/>
      </top>
      <bottom/>
      <diagonal/>
    </border>
    <border>
      <left/>
      <right style="thin">
        <color indexed="64"/>
      </right>
      <top style="hair">
        <color indexed="64"/>
      </top>
      <bottom style="hair">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bottom style="thin">
        <color auto="1"/>
      </bottom>
      <diagonal/>
    </border>
    <border>
      <left style="medium">
        <color rgb="FF000000"/>
      </left>
      <right style="medium">
        <color rgb="FF000000"/>
      </right>
      <top style="medium">
        <color rgb="FF000000"/>
      </top>
      <bottom/>
      <diagonal/>
    </border>
    <border>
      <left/>
      <right style="thin">
        <color auto="1"/>
      </right>
      <top style="medium">
        <color indexed="64"/>
      </top>
      <bottom/>
      <diagonal/>
    </border>
    <border>
      <left style="thin">
        <color auto="1"/>
      </left>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diagonal/>
    </border>
    <border>
      <left/>
      <right style="medium">
        <color auto="1"/>
      </right>
      <top style="thin">
        <color auto="1"/>
      </top>
      <bottom/>
      <diagonal/>
    </border>
    <border>
      <left style="medium">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bottom/>
      <diagonal/>
    </border>
    <border>
      <left style="thin">
        <color auto="1"/>
      </left>
      <right/>
      <top/>
      <bottom/>
      <diagonal/>
    </border>
    <border>
      <left style="medium">
        <color auto="1"/>
      </left>
      <right style="thin">
        <color auto="1"/>
      </right>
      <top/>
      <bottom style="medium">
        <color auto="1"/>
      </bottom>
      <diagonal/>
    </border>
    <border>
      <left style="thin">
        <color auto="1"/>
      </left>
      <right/>
      <top/>
      <bottom style="medium">
        <color auto="1"/>
      </bottom>
      <diagonal/>
    </border>
  </borders>
  <cellStyleXfs count="204">
    <xf numFmtId="0" fontId="0" fillId="0" borderId="0"/>
    <xf numFmtId="166" fontId="21" fillId="0" borderId="0" applyBorder="0" applyProtection="0"/>
    <xf numFmtId="164" fontId="22" fillId="0" borderId="0" applyBorder="0" applyAlignment="0" applyProtection="0"/>
    <xf numFmtId="167" fontId="21" fillId="0" borderId="0" applyBorder="0" applyProtection="0"/>
    <xf numFmtId="9" fontId="21" fillId="0" borderId="0" applyBorder="0" applyProtection="0"/>
    <xf numFmtId="0" fontId="22" fillId="0" borderId="0"/>
    <xf numFmtId="9" fontId="22" fillId="0" borderId="0" applyFont="0" applyFill="0" applyBorder="0" applyAlignment="0" applyProtection="0"/>
    <xf numFmtId="169" fontId="22" fillId="0" borderId="0" applyFont="0" applyFill="0" applyBorder="0" applyAlignment="0" applyProtection="0"/>
    <xf numFmtId="0" fontId="34" fillId="0" borderId="0" applyFill="0" applyProtection="0"/>
    <xf numFmtId="0" fontId="18" fillId="0" borderId="0"/>
    <xf numFmtId="0" fontId="38" fillId="0" borderId="0"/>
    <xf numFmtId="0" fontId="21" fillId="0" borderId="0"/>
    <xf numFmtId="42" fontId="21" fillId="0" borderId="0" applyFont="0" applyFill="0" applyBorder="0" applyAlignment="0" applyProtection="0"/>
    <xf numFmtId="166" fontId="21" fillId="0" borderId="0" applyBorder="0" applyProtection="0"/>
    <xf numFmtId="41" fontId="21" fillId="0" borderId="0" applyFont="0" applyFill="0" applyBorder="0" applyAlignment="0" applyProtection="0"/>
    <xf numFmtId="0" fontId="39" fillId="0" borderId="0"/>
    <xf numFmtId="41" fontId="21" fillId="0" borderId="0" applyFont="0" applyFill="0" applyBorder="0" applyAlignment="0" applyProtection="0"/>
    <xf numFmtId="0" fontId="17" fillId="0" borderId="0"/>
    <xf numFmtId="42" fontId="17" fillId="0" borderId="0" applyFont="0" applyFill="0" applyBorder="0" applyAlignment="0" applyProtection="0"/>
    <xf numFmtId="41" fontId="17" fillId="0" borderId="0" applyFont="0" applyFill="0" applyBorder="0" applyAlignment="0" applyProtection="0"/>
    <xf numFmtId="0" fontId="16" fillId="0" borderId="0"/>
    <xf numFmtId="42" fontId="16" fillId="0" borderId="0" applyFont="0" applyFill="0" applyBorder="0" applyAlignment="0" applyProtection="0"/>
    <xf numFmtId="41" fontId="16" fillId="0" borderId="0" applyFont="0" applyFill="0" applyBorder="0" applyAlignment="0" applyProtection="0"/>
    <xf numFmtId="0" fontId="15" fillId="0" borderId="0"/>
    <xf numFmtId="9" fontId="21" fillId="0" borderId="0" applyFont="0" applyFill="0" applyBorder="0" applyAlignment="0" applyProtection="0"/>
    <xf numFmtId="169" fontId="22" fillId="0" borderId="0" applyFont="0" applyFill="0" applyBorder="0" applyAlignment="0" applyProtection="0"/>
    <xf numFmtId="9" fontId="22" fillId="0" borderId="0" applyFont="0" applyFill="0" applyBorder="0" applyAlignment="0" applyProtection="0"/>
    <xf numFmtId="42" fontId="22" fillId="0" borderId="0" applyFont="0" applyFill="0" applyBorder="0" applyAlignment="0" applyProtection="0"/>
    <xf numFmtId="0" fontId="14" fillId="0" borderId="0"/>
    <xf numFmtId="42" fontId="21" fillId="0" borderId="0" applyFont="0" applyFill="0" applyBorder="0" applyAlignment="0" applyProtection="0"/>
    <xf numFmtId="41" fontId="21" fillId="0" borderId="0" applyFont="0" applyFill="0" applyBorder="0" applyAlignment="0" applyProtection="0"/>
    <xf numFmtId="0" fontId="38" fillId="0" borderId="0"/>
    <xf numFmtId="41" fontId="21" fillId="0" borderId="0" applyFont="0" applyFill="0" applyBorder="0" applyAlignment="0" applyProtection="0"/>
    <xf numFmtId="0" fontId="14" fillId="0" borderId="0"/>
    <xf numFmtId="42" fontId="14" fillId="0" borderId="0" applyFont="0" applyFill="0" applyBorder="0" applyAlignment="0" applyProtection="0"/>
    <xf numFmtId="41" fontId="14" fillId="0" borderId="0" applyFont="0" applyFill="0" applyBorder="0" applyAlignment="0" applyProtection="0"/>
    <xf numFmtId="42" fontId="21" fillId="0" borderId="0" applyFont="0" applyFill="0" applyBorder="0" applyAlignment="0" applyProtection="0"/>
    <xf numFmtId="0" fontId="14" fillId="0" borderId="0"/>
    <xf numFmtId="42" fontId="14" fillId="0" borderId="0" applyFont="0" applyFill="0" applyBorder="0" applyAlignment="0" applyProtection="0"/>
    <xf numFmtId="41" fontId="14" fillId="0" borderId="0" applyFont="0" applyFill="0" applyBorder="0" applyAlignment="0" applyProtection="0"/>
    <xf numFmtId="0" fontId="14" fillId="0" borderId="0"/>
    <xf numFmtId="42" fontId="22" fillId="0" borderId="0" applyFont="0" applyFill="0" applyBorder="0" applyAlignment="0" applyProtection="0"/>
    <xf numFmtId="0" fontId="13" fillId="0" borderId="0"/>
    <xf numFmtId="41" fontId="13" fillId="0" borderId="0" applyFont="0" applyFill="0" applyBorder="0" applyAlignment="0" applyProtection="0"/>
    <xf numFmtId="42"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47" fillId="0" borderId="0"/>
    <xf numFmtId="0" fontId="22" fillId="0" borderId="0"/>
    <xf numFmtId="0" fontId="12" fillId="0" borderId="0"/>
    <xf numFmtId="42" fontId="12" fillId="0" borderId="0" applyFont="0" applyFill="0" applyBorder="0" applyAlignment="0" applyProtection="0"/>
    <xf numFmtId="41" fontId="12" fillId="0" borderId="0" applyFont="0" applyFill="0" applyBorder="0" applyAlignment="0" applyProtection="0"/>
    <xf numFmtId="0" fontId="12" fillId="0" borderId="0"/>
    <xf numFmtId="165" fontId="12" fillId="0" borderId="0" applyFont="0" applyFill="0" applyBorder="0" applyAlignment="0" applyProtection="0"/>
    <xf numFmtId="9" fontId="12" fillId="0" borderId="0" applyFont="0" applyFill="0" applyBorder="0" applyAlignment="0" applyProtection="0"/>
    <xf numFmtId="0" fontId="11" fillId="0" borderId="0"/>
    <xf numFmtId="0" fontId="11" fillId="0" borderId="0"/>
    <xf numFmtId="0" fontId="10" fillId="0" borderId="0"/>
    <xf numFmtId="42" fontId="10" fillId="0" borderId="0" applyFont="0" applyFill="0" applyBorder="0" applyAlignment="0" applyProtection="0"/>
    <xf numFmtId="41" fontId="10" fillId="0" borderId="0" applyFont="0" applyFill="0" applyBorder="0" applyAlignment="0" applyProtection="0"/>
    <xf numFmtId="0" fontId="10" fillId="0" borderId="0"/>
    <xf numFmtId="0" fontId="9" fillId="0" borderId="0"/>
    <xf numFmtId="0" fontId="9" fillId="0" borderId="0"/>
    <xf numFmtId="41" fontId="9" fillId="0" borderId="0" applyFont="0" applyFill="0" applyBorder="0" applyAlignment="0" applyProtection="0"/>
    <xf numFmtId="0" fontId="9" fillId="0" borderId="0"/>
    <xf numFmtId="0" fontId="9" fillId="0" borderId="0"/>
    <xf numFmtId="0" fontId="9" fillId="0" borderId="0"/>
    <xf numFmtId="0" fontId="8" fillId="0" borderId="0"/>
    <xf numFmtId="0" fontId="8" fillId="0" borderId="0"/>
    <xf numFmtId="41" fontId="8" fillId="0" borderId="0" applyFont="0" applyFill="0" applyBorder="0" applyAlignment="0" applyProtection="0"/>
    <xf numFmtId="0" fontId="8" fillId="0" borderId="0"/>
    <xf numFmtId="0" fontId="7" fillId="0" borderId="0"/>
    <xf numFmtId="0" fontId="96" fillId="0" borderId="0"/>
    <xf numFmtId="174" fontId="22" fillId="0" borderId="0" applyFont="0" applyFill="0" applyBorder="0" applyAlignment="0" applyProtection="0"/>
    <xf numFmtId="0" fontId="22" fillId="0" borderId="0"/>
    <xf numFmtId="9" fontId="22" fillId="0" borderId="0" applyFont="0" applyFill="0" applyBorder="0" applyAlignment="0" applyProtection="0"/>
    <xf numFmtId="43" fontId="96" fillId="0" borderId="0" applyFont="0" applyFill="0" applyBorder="0" applyAlignment="0" applyProtection="0"/>
    <xf numFmtId="9" fontId="96" fillId="0" borderId="0" applyFont="0" applyFill="0" applyBorder="0" applyAlignment="0" applyProtection="0"/>
    <xf numFmtId="174" fontId="22" fillId="0" borderId="0" applyFont="0" applyFill="0" applyBorder="0" applyAlignment="0" applyProtection="0"/>
    <xf numFmtId="43" fontId="96" fillId="0" borderId="0" applyFont="0" applyFill="0" applyBorder="0" applyAlignment="0" applyProtection="0"/>
    <xf numFmtId="174" fontId="22" fillId="0" borderId="0" applyFont="0" applyFill="0" applyBorder="0" applyAlignment="0" applyProtection="0"/>
    <xf numFmtId="0" fontId="6" fillId="0" borderId="0"/>
    <xf numFmtId="174" fontId="22" fillId="0" borderId="0" applyFont="0" applyFill="0" applyBorder="0" applyAlignment="0" applyProtection="0"/>
    <xf numFmtId="174" fontId="22" fillId="0" borderId="0" applyFont="0" applyFill="0" applyBorder="0" applyAlignment="0" applyProtection="0"/>
    <xf numFmtId="174" fontId="22" fillId="0" borderId="0" applyFont="0" applyFill="0" applyBorder="0" applyAlignment="0" applyProtection="0"/>
    <xf numFmtId="174" fontId="22" fillId="0" borderId="0" applyFont="0" applyFill="0" applyBorder="0" applyAlignment="0" applyProtection="0"/>
    <xf numFmtId="174" fontId="22" fillId="0" borderId="0" applyFont="0" applyFill="0" applyBorder="0" applyAlignment="0" applyProtection="0"/>
    <xf numFmtId="174" fontId="22" fillId="0" borderId="0" applyFont="0" applyFill="0" applyBorder="0" applyAlignment="0" applyProtection="0"/>
    <xf numFmtId="174" fontId="22" fillId="0" borderId="0" applyFont="0" applyFill="0" applyBorder="0" applyAlignment="0" applyProtection="0"/>
    <xf numFmtId="174" fontId="22" fillId="0" borderId="0" applyFont="0" applyFill="0" applyBorder="0" applyAlignment="0" applyProtection="0"/>
    <xf numFmtId="43" fontId="22"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3" fontId="22" fillId="0" borderId="0" applyFont="0" applyFill="0" applyBorder="0" applyAlignment="0" applyProtection="0"/>
    <xf numFmtId="0" fontId="4" fillId="0" borderId="0"/>
    <xf numFmtId="41" fontId="21" fillId="0" borderId="0" applyFont="0" applyFill="0" applyBorder="0" applyAlignment="0" applyProtection="0"/>
    <xf numFmtId="41" fontId="21"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4" fillId="0" borderId="0"/>
    <xf numFmtId="41" fontId="21" fillId="0" borderId="0" applyFont="0" applyFill="0" applyBorder="0" applyAlignment="0" applyProtection="0"/>
    <xf numFmtId="41" fontId="21"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4" fillId="0" borderId="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4" fillId="0" borderId="0"/>
    <xf numFmtId="0" fontId="4" fillId="0" borderId="0"/>
    <xf numFmtId="41"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41" fontId="4" fillId="0" borderId="0" applyFont="0" applyFill="0" applyBorder="0" applyAlignment="0" applyProtection="0"/>
    <xf numFmtId="0" fontId="4" fillId="0" borderId="0"/>
    <xf numFmtId="0" fontId="4" fillId="0" borderId="0"/>
    <xf numFmtId="0" fontId="4"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4"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4" fillId="0" borderId="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4" fillId="0" borderId="0"/>
    <xf numFmtId="0" fontId="4" fillId="0" borderId="0"/>
    <xf numFmtId="41"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41" fontId="4" fillId="0" borderId="0" applyFont="0" applyFill="0" applyBorder="0" applyAlignment="0" applyProtection="0"/>
    <xf numFmtId="0" fontId="4" fillId="0" borderId="0"/>
    <xf numFmtId="0" fontId="4" fillId="0" borderId="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1" fontId="21" fillId="0" borderId="0" applyFont="0" applyFill="0" applyBorder="0" applyAlignment="0" applyProtection="0"/>
    <xf numFmtId="44" fontId="21" fillId="0" borderId="0" applyFont="0" applyFill="0" applyBorder="0" applyAlignment="0" applyProtection="0"/>
    <xf numFmtId="42" fontId="22" fillId="0" borderId="0" applyFont="0" applyFill="0" applyBorder="0" applyAlignment="0" applyProtection="0"/>
    <xf numFmtId="42" fontId="22"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9" fontId="22" fillId="0" borderId="0" applyFont="0" applyFill="0" applyBorder="0" applyAlignment="0" applyProtection="0"/>
    <xf numFmtId="0" fontId="3" fillId="0" borderId="0"/>
    <xf numFmtId="0" fontId="3" fillId="0" borderId="0"/>
    <xf numFmtId="41" fontId="3" fillId="0" borderId="0" applyFont="0" applyFill="0" applyBorder="0" applyAlignment="0" applyProtection="0"/>
    <xf numFmtId="0" fontId="3" fillId="0" borderId="0"/>
    <xf numFmtId="0" fontId="1" fillId="0" borderId="0"/>
    <xf numFmtId="42" fontId="1" fillId="0" borderId="0" applyFont="0" applyFill="0" applyBorder="0" applyAlignment="0" applyProtection="0"/>
    <xf numFmtId="0" fontId="1" fillId="0" borderId="0"/>
  </cellStyleXfs>
  <cellXfs count="627">
    <xf numFmtId="0" fontId="0" fillId="0" borderId="0" xfId="0"/>
    <xf numFmtId="9" fontId="30" fillId="0" borderId="0" xfId="4" applyFont="1" applyBorder="1" applyAlignment="1" applyProtection="1">
      <alignment vertical="center"/>
    </xf>
    <xf numFmtId="42" fontId="28" fillId="0" borderId="1" xfId="12" applyFont="1" applyFill="1" applyBorder="1" applyAlignment="1">
      <alignment horizontal="center" vertical="center" wrapText="1"/>
    </xf>
    <xf numFmtId="4" fontId="28" fillId="0" borderId="1" xfId="13" applyNumberFormat="1" applyFont="1" applyBorder="1" applyAlignment="1" applyProtection="1">
      <alignment vertical="center" wrapText="1"/>
    </xf>
    <xf numFmtId="0" fontId="21" fillId="3" borderId="0" xfId="11" applyFill="1" applyAlignment="1">
      <alignment vertical="center"/>
    </xf>
    <xf numFmtId="0" fontId="21" fillId="0" borderId="0" xfId="11" applyAlignment="1">
      <alignment vertical="center"/>
    </xf>
    <xf numFmtId="0" fontId="48" fillId="0" borderId="0" xfId="11" applyFont="1" applyAlignment="1">
      <alignment vertical="center"/>
    </xf>
    <xf numFmtId="0" fontId="35" fillId="0" borderId="17" xfId="11" applyFont="1" applyBorder="1" applyAlignment="1">
      <alignment horizontal="justify" vertical="center"/>
    </xf>
    <xf numFmtId="0" fontId="45" fillId="0" borderId="6" xfId="11" applyFont="1" applyBorder="1" applyAlignment="1">
      <alignment horizontal="center" vertical="center" wrapText="1"/>
    </xf>
    <xf numFmtId="0" fontId="28" fillId="0" borderId="22" xfId="11" applyFont="1" applyBorder="1" applyAlignment="1">
      <alignment horizontal="center" vertical="center" wrapText="1"/>
    </xf>
    <xf numFmtId="0" fontId="36" fillId="0" borderId="0" xfId="11" applyFont="1" applyAlignment="1">
      <alignment vertical="center"/>
    </xf>
    <xf numFmtId="41" fontId="43" fillId="0" borderId="0" xfId="16" applyFont="1" applyBorder="1" applyAlignment="1">
      <alignment vertical="center" wrapText="1"/>
    </xf>
    <xf numFmtId="168" fontId="44" fillId="0" borderId="0" xfId="16" applyNumberFormat="1" applyFont="1" applyBorder="1" applyAlignment="1">
      <alignment vertical="center"/>
    </xf>
    <xf numFmtId="41" fontId="43" fillId="0" borderId="0" xfId="16" applyFont="1" applyBorder="1" applyAlignment="1">
      <alignment horizontal="center" vertical="center" wrapText="1"/>
    </xf>
    <xf numFmtId="0" fontId="31" fillId="0" borderId="0" xfId="11" applyFont="1" applyAlignment="1">
      <alignment vertical="center"/>
    </xf>
    <xf numFmtId="167" fontId="23" fillId="0" borderId="0" xfId="3" applyFont="1" applyBorder="1" applyAlignment="1" applyProtection="1">
      <alignment vertical="center"/>
    </xf>
    <xf numFmtId="0" fontId="21" fillId="0" borderId="0" xfId="11" applyAlignment="1">
      <alignment horizontal="left" vertical="center" wrapText="1"/>
    </xf>
    <xf numFmtId="0" fontId="21" fillId="0" borderId="0" xfId="11" applyAlignment="1">
      <alignment vertical="center" wrapText="1"/>
    </xf>
    <xf numFmtId="0" fontId="46" fillId="0" borderId="8" xfId="11" applyFont="1" applyBorder="1" applyAlignment="1">
      <alignment horizontal="left" vertical="center" wrapText="1"/>
    </xf>
    <xf numFmtId="0" fontId="20" fillId="0" borderId="10" xfId="11" applyFont="1" applyBorder="1" applyAlignment="1">
      <alignment vertical="center"/>
    </xf>
    <xf numFmtId="0" fontId="20" fillId="0" borderId="0" xfId="11" applyFont="1" applyAlignment="1">
      <alignment vertical="center"/>
    </xf>
    <xf numFmtId="0" fontId="19" fillId="0" borderId="0" xfId="11" applyFont="1" applyAlignment="1">
      <alignment vertical="center"/>
    </xf>
    <xf numFmtId="0" fontId="19" fillId="0" borderId="5" xfId="11" applyFont="1" applyBorder="1" applyAlignment="1">
      <alignment vertical="center" wrapText="1"/>
    </xf>
    <xf numFmtId="168" fontId="29" fillId="0" borderId="18" xfId="16" applyNumberFormat="1"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27" fillId="8" borderId="21" xfId="11" applyFont="1" applyFill="1" applyBorder="1" applyAlignment="1">
      <alignment vertical="center" wrapText="1"/>
    </xf>
    <xf numFmtId="0" fontId="27" fillId="8" borderId="14" xfId="11" applyFont="1" applyFill="1" applyBorder="1" applyAlignment="1">
      <alignment vertical="center" wrapText="1"/>
    </xf>
    <xf numFmtId="0" fontId="27" fillId="8" borderId="22" xfId="11" applyFont="1" applyFill="1" applyBorder="1" applyAlignment="1">
      <alignment vertical="center" wrapText="1"/>
    </xf>
    <xf numFmtId="0" fontId="55" fillId="0" borderId="0" xfId="11" applyFont="1" applyAlignment="1">
      <alignment vertical="center"/>
    </xf>
    <xf numFmtId="0" fontId="55" fillId="0" borderId="0" xfId="0" applyFont="1"/>
    <xf numFmtId="0" fontId="54" fillId="0" borderId="0" xfId="11" applyFont="1" applyAlignment="1">
      <alignment horizontal="left" vertical="center" wrapText="1"/>
    </xf>
    <xf numFmtId="9" fontId="54" fillId="0" borderId="0" xfId="4" applyFont="1" applyBorder="1" applyAlignment="1" applyProtection="1">
      <alignment vertical="center"/>
    </xf>
    <xf numFmtId="0" fontId="55" fillId="0" borderId="0" xfId="11" applyFont="1" applyAlignment="1">
      <alignment horizontal="center" vertical="center" wrapText="1"/>
    </xf>
    <xf numFmtId="0" fontId="56" fillId="0" borderId="0" xfId="11" applyFont="1" applyAlignment="1">
      <alignment horizontal="center" vertical="center" wrapText="1"/>
    </xf>
    <xf numFmtId="0" fontId="10" fillId="0" borderId="0" xfId="57"/>
    <xf numFmtId="0" fontId="40" fillId="0" borderId="4" xfId="57" applyFont="1" applyBorder="1"/>
    <xf numFmtId="170" fontId="42" fillId="0" borderId="11" xfId="58" applyNumberFormat="1" applyFont="1" applyBorder="1"/>
    <xf numFmtId="0" fontId="42" fillId="0" borderId="11" xfId="57" applyFont="1" applyBorder="1" applyAlignment="1">
      <alignment horizontal="center"/>
    </xf>
    <xf numFmtId="10" fontId="33" fillId="0" borderId="0" xfId="11" applyNumberFormat="1" applyFont="1" applyAlignment="1">
      <alignment horizontal="center" vertical="center" wrapText="1"/>
    </xf>
    <xf numFmtId="0" fontId="32" fillId="0" borderId="0" xfId="11" applyFont="1" applyAlignment="1">
      <alignment horizontal="center" vertical="center" wrapText="1"/>
    </xf>
    <xf numFmtId="0" fontId="32" fillId="4" borderId="37" xfId="11" applyFont="1" applyFill="1" applyBorder="1" applyAlignment="1">
      <alignment horizontal="center" vertical="center" wrapText="1"/>
    </xf>
    <xf numFmtId="0" fontId="0" fillId="0" borderId="1" xfId="0" applyBorder="1" applyAlignment="1">
      <alignment horizontal="left" vertical="center"/>
    </xf>
    <xf numFmtId="0" fontId="0" fillId="0" borderId="0" xfId="0" applyAlignment="1">
      <alignment horizontal="left"/>
    </xf>
    <xf numFmtId="0" fontId="0" fillId="0" borderId="0" xfId="0" applyAlignment="1">
      <alignment horizontal="center"/>
    </xf>
    <xf numFmtId="0" fontId="10" fillId="0" borderId="0" xfId="57" applyAlignment="1">
      <alignment horizontal="center" vertical="center"/>
    </xf>
    <xf numFmtId="0" fontId="21" fillId="0" borderId="8" xfId="11" applyBorder="1" applyAlignment="1">
      <alignment vertical="center"/>
    </xf>
    <xf numFmtId="0" fontId="59" fillId="0" borderId="39" xfId="20" applyFont="1" applyBorder="1" applyAlignment="1">
      <alignment vertical="center"/>
    </xf>
    <xf numFmtId="0" fontId="59" fillId="0" borderId="40" xfId="20" applyFont="1" applyBorder="1" applyAlignment="1">
      <alignment vertical="center"/>
    </xf>
    <xf numFmtId="0" fontId="59" fillId="0" borderId="41" xfId="20" applyFont="1" applyBorder="1" applyAlignment="1">
      <alignment vertical="center"/>
    </xf>
    <xf numFmtId="0" fontId="0" fillId="0" borderId="19" xfId="0" applyBorder="1" applyAlignment="1">
      <alignment horizontal="center"/>
    </xf>
    <xf numFmtId="9" fontId="0" fillId="0" borderId="20" xfId="24" applyFont="1" applyBorder="1" applyAlignment="1">
      <alignment horizontal="left" vertical="center"/>
    </xf>
    <xf numFmtId="0" fontId="0" fillId="0" borderId="22" xfId="0" applyBorder="1" applyAlignment="1">
      <alignment horizontal="center" vertical="center" wrapText="1"/>
    </xf>
    <xf numFmtId="0" fontId="37" fillId="0" borderId="0" xfId="11" applyFont="1" applyAlignment="1">
      <alignment horizontal="center" vertical="center" wrapText="1"/>
    </xf>
    <xf numFmtId="167" fontId="37" fillId="0" borderId="0" xfId="3" applyFont="1" applyBorder="1" applyAlignment="1" applyProtection="1">
      <alignment horizontal="center" vertical="center" wrapText="1"/>
    </xf>
    <xf numFmtId="0" fontId="0" fillId="0" borderId="17" xfId="0" applyBorder="1" applyAlignment="1">
      <alignment horizontal="center"/>
    </xf>
    <xf numFmtId="0" fontId="0" fillId="0" borderId="6" xfId="0" applyBorder="1" applyAlignment="1">
      <alignment horizontal="left" vertical="center"/>
    </xf>
    <xf numFmtId="0" fontId="0" fillId="0" borderId="6" xfId="0" applyBorder="1" applyAlignment="1">
      <alignment horizontal="center" vertical="center"/>
    </xf>
    <xf numFmtId="0" fontId="0" fillId="0" borderId="18" xfId="0" applyBorder="1" applyAlignment="1">
      <alignment horizontal="left" vertical="center"/>
    </xf>
    <xf numFmtId="0" fontId="0" fillId="0" borderId="35" xfId="0" applyBorder="1" applyAlignment="1">
      <alignment horizontal="left" vertical="center"/>
    </xf>
    <xf numFmtId="0" fontId="0" fillId="0" borderId="13" xfId="0" applyBorder="1" applyAlignment="1">
      <alignment horizontal="left" vertical="center"/>
    </xf>
    <xf numFmtId="0" fontId="28" fillId="0" borderId="19" xfId="11" applyFont="1" applyBorder="1" applyAlignment="1">
      <alignment horizontal="center" vertical="center" wrapText="1"/>
    </xf>
    <xf numFmtId="0" fontId="0" fillId="0" borderId="0" xfId="11" applyFont="1" applyAlignment="1">
      <alignment vertical="center"/>
    </xf>
    <xf numFmtId="0" fontId="0" fillId="0" borderId="51" xfId="0" applyBorder="1" applyAlignment="1">
      <alignment horizontal="center" vertical="center" wrapText="1"/>
    </xf>
    <xf numFmtId="0" fontId="60" fillId="0" borderId="39" xfId="0" applyFont="1" applyBorder="1" applyAlignment="1">
      <alignment vertical="center"/>
    </xf>
    <xf numFmtId="0" fontId="60" fillId="0" borderId="41" xfId="0" applyFont="1" applyBorder="1" applyAlignment="1">
      <alignment vertical="center"/>
    </xf>
    <xf numFmtId="4" fontId="27" fillId="0" borderId="14" xfId="13" applyNumberFormat="1" applyFont="1" applyBorder="1" applyAlignment="1" applyProtection="1">
      <alignment horizontal="center" vertical="center" wrapText="1"/>
    </xf>
    <xf numFmtId="0" fontId="41" fillId="0" borderId="17" xfId="57" applyFont="1" applyBorder="1" applyAlignment="1">
      <alignment horizontal="center" vertical="center"/>
    </xf>
    <xf numFmtId="0" fontId="41" fillId="0" borderId="19" xfId="57" applyFont="1" applyBorder="1" applyAlignment="1">
      <alignment horizontal="center" vertical="center"/>
    </xf>
    <xf numFmtId="0" fontId="41" fillId="0" borderId="27" xfId="57" applyFont="1" applyBorder="1" applyAlignment="1">
      <alignment horizontal="center" vertical="center"/>
    </xf>
    <xf numFmtId="0" fontId="51" fillId="9" borderId="36" xfId="11" applyFont="1" applyFill="1" applyBorder="1" applyAlignment="1">
      <alignment horizontal="center" vertical="center" wrapText="1"/>
    </xf>
    <xf numFmtId="0" fontId="63" fillId="2" borderId="11" xfId="11" applyFont="1" applyFill="1" applyBorder="1" applyAlignment="1">
      <alignment horizontal="center" vertical="center" wrapText="1"/>
    </xf>
    <xf numFmtId="0" fontId="41" fillId="0" borderId="18" xfId="60" applyFont="1" applyBorder="1" applyAlignment="1">
      <alignment horizontal="center" vertical="center" wrapText="1"/>
    </xf>
    <xf numFmtId="0" fontId="41" fillId="0" borderId="20" xfId="60" applyFont="1" applyBorder="1" applyAlignment="1">
      <alignment horizontal="center" vertical="center" wrapText="1"/>
    </xf>
    <xf numFmtId="0" fontId="41" fillId="0" borderId="23" xfId="60" applyFont="1" applyBorder="1" applyAlignment="1">
      <alignment horizontal="center" vertical="center" wrapText="1"/>
    </xf>
    <xf numFmtId="0" fontId="68" fillId="0" borderId="35" xfId="0" applyFont="1" applyBorder="1" applyAlignment="1">
      <alignment horizontal="center" vertical="center"/>
    </xf>
    <xf numFmtId="0" fontId="68" fillId="0" borderId="13" xfId="0" applyFont="1" applyBorder="1" applyAlignment="1">
      <alignment horizontal="center" vertical="center"/>
    </xf>
    <xf numFmtId="171" fontId="66" fillId="14" borderId="48" xfId="57" applyNumberFormat="1" applyFont="1" applyFill="1" applyBorder="1" applyAlignment="1">
      <alignment horizontal="center" vertical="center"/>
    </xf>
    <xf numFmtId="0" fontId="67" fillId="16" borderId="9" xfId="0" applyFont="1" applyFill="1" applyBorder="1" applyAlignment="1">
      <alignment horizontal="center" vertical="center"/>
    </xf>
    <xf numFmtId="0" fontId="67" fillId="16" borderId="6" xfId="0" applyFont="1" applyFill="1" applyBorder="1" applyAlignment="1">
      <alignment horizontal="center" vertical="center"/>
    </xf>
    <xf numFmtId="171" fontId="66" fillId="14" borderId="15" xfId="57" applyNumberFormat="1" applyFont="1" applyFill="1" applyBorder="1" applyAlignment="1">
      <alignment horizontal="center" vertical="center"/>
    </xf>
    <xf numFmtId="0" fontId="67" fillId="16" borderId="1" xfId="0" applyFont="1" applyFill="1" applyBorder="1" applyAlignment="1">
      <alignment horizontal="center" vertical="center"/>
    </xf>
    <xf numFmtId="171" fontId="66" fillId="14" borderId="49" xfId="57" applyNumberFormat="1" applyFont="1" applyFill="1" applyBorder="1" applyAlignment="1">
      <alignment horizontal="center" vertical="center"/>
    </xf>
    <xf numFmtId="2" fontId="58" fillId="13" borderId="39" xfId="0" applyNumberFormat="1" applyFont="1" applyFill="1" applyBorder="1" applyAlignment="1">
      <alignment horizontal="center" vertical="center"/>
    </xf>
    <xf numFmtId="2" fontId="58" fillId="13" borderId="40" xfId="0" applyNumberFormat="1" applyFont="1" applyFill="1" applyBorder="1" applyAlignment="1">
      <alignment horizontal="center" vertical="center"/>
    </xf>
    <xf numFmtId="0" fontId="58" fillId="7" borderId="42" xfId="0" applyFont="1" applyFill="1" applyBorder="1" applyAlignment="1">
      <alignment horizontal="center"/>
    </xf>
    <xf numFmtId="0" fontId="58" fillId="7" borderId="44" xfId="0" applyFont="1" applyFill="1" applyBorder="1" applyAlignment="1">
      <alignment horizontal="center"/>
    </xf>
    <xf numFmtId="0" fontId="58" fillId="7" borderId="45" xfId="0" applyFont="1" applyFill="1" applyBorder="1" applyAlignment="1">
      <alignment horizontal="center"/>
    </xf>
    <xf numFmtId="0" fontId="31" fillId="0" borderId="0" xfId="11" applyFont="1" applyAlignment="1">
      <alignment horizontal="center" vertical="center" wrapText="1"/>
    </xf>
    <xf numFmtId="0" fontId="57" fillId="0" borderId="0" xfId="11" applyFont="1" applyAlignment="1">
      <alignment horizontal="center" vertical="center" wrapText="1"/>
    </xf>
    <xf numFmtId="168" fontId="71" fillId="0" borderId="53" xfId="59" applyNumberFormat="1" applyFont="1" applyBorder="1" applyAlignment="1">
      <alignment horizontal="center" vertical="center" wrapText="1"/>
    </xf>
    <xf numFmtId="168" fontId="70" fillId="0" borderId="16" xfId="59" applyNumberFormat="1" applyFont="1" applyBorder="1" applyAlignment="1">
      <alignment horizontal="center" vertical="center" wrapText="1"/>
    </xf>
    <xf numFmtId="168" fontId="70" fillId="0" borderId="53" xfId="59" applyNumberFormat="1" applyFont="1" applyBorder="1" applyAlignment="1">
      <alignment horizontal="center" vertical="center" wrapText="1"/>
    </xf>
    <xf numFmtId="168" fontId="69" fillId="0" borderId="53" xfId="59" applyNumberFormat="1" applyFont="1" applyBorder="1" applyAlignment="1">
      <alignment horizontal="center" vertical="center" wrapText="1"/>
    </xf>
    <xf numFmtId="0" fontId="69" fillId="0" borderId="53" xfId="57" applyFont="1" applyBorder="1" applyAlignment="1">
      <alignment horizontal="center" vertical="center" wrapText="1"/>
    </xf>
    <xf numFmtId="0" fontId="0" fillId="3" borderId="0" xfId="11" applyFont="1" applyFill="1" applyAlignment="1">
      <alignment vertical="center"/>
    </xf>
    <xf numFmtId="0" fontId="58" fillId="0" borderId="31" xfId="0" applyFont="1" applyBorder="1" applyAlignment="1">
      <alignment horizontal="center" vertical="center"/>
    </xf>
    <xf numFmtId="0" fontId="73" fillId="0" borderId="17" xfId="0" applyFont="1" applyBorder="1" applyAlignment="1">
      <alignment horizontal="center" vertical="center"/>
    </xf>
    <xf numFmtId="0" fontId="73" fillId="0" borderId="6" xfId="0" applyFont="1" applyBorder="1" applyAlignment="1">
      <alignment horizontal="center" vertical="center"/>
    </xf>
    <xf numFmtId="0" fontId="73" fillId="0" borderId="18" xfId="0" applyFont="1" applyBorder="1" applyAlignment="1">
      <alignment horizontal="center" vertical="center"/>
    </xf>
    <xf numFmtId="0" fontId="73" fillId="0" borderId="51" xfId="0" applyFont="1" applyBorder="1" applyAlignment="1">
      <alignment horizontal="center" vertical="center"/>
    </xf>
    <xf numFmtId="0" fontId="58" fillId="0" borderId="21" xfId="0" applyFont="1" applyBorder="1" applyAlignment="1">
      <alignment horizontal="center" vertical="center"/>
    </xf>
    <xf numFmtId="0" fontId="73" fillId="0" borderId="19" xfId="0" applyFont="1" applyBorder="1" applyAlignment="1">
      <alignment horizontal="center" vertical="center"/>
    </xf>
    <xf numFmtId="0" fontId="73" fillId="0" borderId="1" xfId="0" applyFont="1" applyBorder="1" applyAlignment="1">
      <alignment horizontal="center" vertical="center"/>
    </xf>
    <xf numFmtId="0" fontId="73" fillId="0" borderId="20" xfId="0" applyFont="1" applyBorder="1" applyAlignment="1">
      <alignment horizontal="center" vertical="center"/>
    </xf>
    <xf numFmtId="0" fontId="73" fillId="0" borderId="22" xfId="0" applyFont="1" applyBorder="1" applyAlignment="1">
      <alignment horizontal="center" vertical="center"/>
    </xf>
    <xf numFmtId="0" fontId="0" fillId="0" borderId="38" xfId="0" applyBorder="1" applyAlignment="1">
      <alignment horizontal="center" vertical="center" wrapText="1"/>
    </xf>
    <xf numFmtId="0" fontId="58" fillId="0" borderId="32" xfId="0" applyFont="1" applyBorder="1" applyAlignment="1">
      <alignment horizontal="center" vertical="center"/>
    </xf>
    <xf numFmtId="0" fontId="73" fillId="0" borderId="36" xfId="0" applyFont="1" applyBorder="1" applyAlignment="1">
      <alignment horizontal="center" vertical="center"/>
    </xf>
    <xf numFmtId="0" fontId="0" fillId="0" borderId="2" xfId="0" applyBorder="1" applyAlignment="1">
      <alignment horizontal="center" vertical="center" wrapText="1"/>
    </xf>
    <xf numFmtId="0" fontId="74" fillId="0" borderId="4" xfId="11" applyFont="1" applyBorder="1" applyAlignment="1">
      <alignment vertical="center"/>
    </xf>
    <xf numFmtId="0" fontId="50" fillId="17" borderId="6" xfId="11" applyFont="1" applyFill="1" applyBorder="1" applyAlignment="1">
      <alignment horizontal="center" vertical="center"/>
    </xf>
    <xf numFmtId="0" fontId="50" fillId="17" borderId="1" xfId="11" applyFont="1" applyFill="1" applyBorder="1" applyAlignment="1">
      <alignment horizontal="center" vertical="center"/>
    </xf>
    <xf numFmtId="0" fontId="50" fillId="17" borderId="47" xfId="11" applyFont="1" applyFill="1" applyBorder="1" applyAlignment="1">
      <alignment horizontal="center" vertical="center"/>
    </xf>
    <xf numFmtId="0" fontId="59" fillId="0" borderId="31" xfId="71" applyFont="1" applyBorder="1" applyAlignment="1">
      <alignment vertical="center"/>
    </xf>
    <xf numFmtId="0" fontId="59" fillId="0" borderId="55" xfId="71" applyFont="1" applyBorder="1" applyAlignment="1">
      <alignment vertical="center"/>
    </xf>
    <xf numFmtId="0" fontId="63" fillId="2" borderId="53" xfId="11" applyFont="1" applyFill="1" applyBorder="1" applyAlignment="1">
      <alignment horizontal="center" vertical="center" wrapText="1"/>
    </xf>
    <xf numFmtId="168" fontId="70" fillId="0" borderId="37" xfId="59" applyNumberFormat="1" applyFont="1" applyBorder="1" applyAlignment="1">
      <alignment horizontal="center" vertical="center" wrapText="1"/>
    </xf>
    <xf numFmtId="0" fontId="23" fillId="7" borderId="24" xfId="0" applyFont="1" applyFill="1" applyBorder="1" applyAlignment="1">
      <alignment horizontal="center" vertical="center" wrapText="1"/>
    </xf>
    <xf numFmtId="0" fontId="23" fillId="7" borderId="37" xfId="0" applyFont="1" applyFill="1" applyBorder="1" applyAlignment="1">
      <alignment horizontal="center" vertical="center" wrapText="1"/>
    </xf>
    <xf numFmtId="0" fontId="78" fillId="0" borderId="0" xfId="11" applyFont="1" applyAlignment="1">
      <alignment horizontal="left" vertical="center" wrapText="1"/>
    </xf>
    <xf numFmtId="172" fontId="37" fillId="0" borderId="0" xfId="11" applyNumberFormat="1" applyFont="1" applyAlignment="1">
      <alignment horizontal="center" vertical="center" wrapText="1"/>
    </xf>
    <xf numFmtId="1" fontId="25" fillId="19" borderId="6" xfId="3" applyNumberFormat="1" applyFont="1" applyFill="1" applyBorder="1" applyAlignment="1" applyProtection="1">
      <alignment horizontal="center" vertical="center"/>
    </xf>
    <xf numFmtId="172" fontId="27" fillId="8" borderId="14" xfId="11" applyNumberFormat="1" applyFont="1" applyFill="1" applyBorder="1" applyAlignment="1">
      <alignment vertical="center" wrapText="1"/>
    </xf>
    <xf numFmtId="1" fontId="37" fillId="0" borderId="1" xfId="3" applyNumberFormat="1" applyFont="1" applyBorder="1" applyAlignment="1" applyProtection="1">
      <alignment horizontal="center" vertical="center" wrapText="1"/>
    </xf>
    <xf numFmtId="9" fontId="28" fillId="0" borderId="1" xfId="24" applyFont="1" applyFill="1" applyBorder="1" applyAlignment="1" applyProtection="1">
      <alignment vertical="center" wrapText="1"/>
    </xf>
    <xf numFmtId="4" fontId="27" fillId="0" borderId="15" xfId="13" applyNumberFormat="1" applyFont="1" applyBorder="1" applyAlignment="1" applyProtection="1">
      <alignment horizontal="center" vertical="center" wrapText="1"/>
    </xf>
    <xf numFmtId="0" fontId="28" fillId="0" borderId="21" xfId="11" applyFont="1" applyBorder="1" applyAlignment="1">
      <alignment horizontal="center" vertical="center" wrapText="1"/>
    </xf>
    <xf numFmtId="9" fontId="28" fillId="0" borderId="14" xfId="24" applyFont="1" applyFill="1" applyBorder="1" applyAlignment="1" applyProtection="1">
      <alignment vertical="center" wrapText="1"/>
    </xf>
    <xf numFmtId="0" fontId="82" fillId="0" borderId="22" xfId="11" applyFont="1" applyBorder="1" applyAlignment="1">
      <alignment horizontal="center" vertical="center" wrapText="1"/>
    </xf>
    <xf numFmtId="4" fontId="37" fillId="0" borderId="33" xfId="11" applyNumberFormat="1" applyFont="1" applyBorder="1" applyAlignment="1">
      <alignment vertical="center" wrapText="1"/>
    </xf>
    <xf numFmtId="4" fontId="24" fillId="0" borderId="49" xfId="13" applyNumberFormat="1" applyFont="1" applyBorder="1" applyAlignment="1" applyProtection="1">
      <alignment horizontal="center" vertical="center" wrapText="1"/>
    </xf>
    <xf numFmtId="9" fontId="37" fillId="0" borderId="0" xfId="11" applyNumberFormat="1" applyFont="1" applyAlignment="1">
      <alignment horizontal="center" vertical="center" wrapText="1"/>
    </xf>
    <xf numFmtId="168" fontId="49" fillId="0" borderId="0" xfId="16" applyNumberFormat="1" applyFont="1" applyBorder="1" applyAlignment="1">
      <alignment vertical="center"/>
    </xf>
    <xf numFmtId="0" fontId="43" fillId="0" borderId="0" xfId="11" applyFont="1" applyAlignment="1">
      <alignment horizontal="left" vertical="center" wrapText="1"/>
    </xf>
    <xf numFmtId="42" fontId="43" fillId="0" borderId="0" xfId="12" applyFont="1" applyBorder="1" applyAlignment="1">
      <alignment horizontal="left" vertical="center" wrapText="1"/>
    </xf>
    <xf numFmtId="172" fontId="55" fillId="0" borderId="0" xfId="0" applyNumberFormat="1" applyFont="1"/>
    <xf numFmtId="0" fontId="30" fillId="0" borderId="0" xfId="11" applyFont="1" applyAlignment="1">
      <alignment horizontal="left" vertical="center" wrapText="1"/>
    </xf>
    <xf numFmtId="172" fontId="31" fillId="0" borderId="0" xfId="11" applyNumberFormat="1" applyFont="1" applyAlignment="1">
      <alignment horizontal="center" vertical="center" wrapText="1"/>
    </xf>
    <xf numFmtId="0" fontId="85" fillId="0" borderId="0" xfId="11" applyFont="1" applyAlignment="1">
      <alignment horizontal="left" vertical="center" wrapText="1"/>
    </xf>
    <xf numFmtId="0" fontId="31" fillId="0" borderId="0" xfId="0" applyFont="1"/>
    <xf numFmtId="0" fontId="32" fillId="4" borderId="16" xfId="11" applyFont="1" applyFill="1" applyBorder="1" applyAlignment="1">
      <alignment horizontal="center" vertical="center" wrapText="1"/>
    </xf>
    <xf numFmtId="172" fontId="21" fillId="0" borderId="0" xfId="11" applyNumberFormat="1" applyAlignment="1">
      <alignment vertical="center"/>
    </xf>
    <xf numFmtId="0" fontId="33" fillId="5" borderId="17" xfId="11" applyFont="1" applyFill="1" applyBorder="1" applyAlignment="1">
      <alignment horizontal="center" vertical="center" wrapText="1"/>
    </xf>
    <xf numFmtId="6" fontId="33" fillId="6" borderId="18" xfId="11" applyNumberFormat="1" applyFont="1" applyFill="1" applyBorder="1" applyAlignment="1">
      <alignment horizontal="center" vertical="center" wrapText="1"/>
    </xf>
    <xf numFmtId="0" fontId="33" fillId="5" borderId="19" xfId="11" applyFont="1" applyFill="1" applyBorder="1" applyAlignment="1">
      <alignment horizontal="center" vertical="center" wrapText="1"/>
    </xf>
    <xf numFmtId="6" fontId="33" fillId="6" borderId="20" xfId="11" applyNumberFormat="1" applyFont="1" applyFill="1" applyBorder="1" applyAlignment="1">
      <alignment horizontal="center" vertical="center" wrapText="1"/>
    </xf>
    <xf numFmtId="0" fontId="33" fillId="0" borderId="19" xfId="11" applyFont="1" applyBorder="1" applyAlignment="1">
      <alignment horizontal="center" vertical="center" wrapText="1"/>
    </xf>
    <xf numFmtId="6" fontId="33" fillId="0" borderId="20" xfId="11" applyNumberFormat="1" applyFont="1" applyBorder="1" applyAlignment="1">
      <alignment horizontal="center" vertical="center" wrapText="1"/>
    </xf>
    <xf numFmtId="0" fontId="33" fillId="0" borderId="57" xfId="11" applyFont="1" applyBorder="1" applyAlignment="1">
      <alignment horizontal="center" vertical="center" wrapText="1"/>
    </xf>
    <xf numFmtId="6" fontId="33" fillId="0" borderId="58" xfId="11" applyNumberFormat="1" applyFont="1" applyBorder="1" applyAlignment="1">
      <alignment horizontal="center" vertical="center" wrapText="1"/>
    </xf>
    <xf numFmtId="0" fontId="33" fillId="0" borderId="27" xfId="11" applyFont="1" applyBorder="1" applyAlignment="1">
      <alignment horizontal="center" vertical="center" wrapText="1"/>
    </xf>
    <xf numFmtId="6" fontId="33" fillId="0" borderId="23" xfId="11" applyNumberFormat="1" applyFont="1" applyBorder="1" applyAlignment="1">
      <alignment horizontal="center" vertical="center" wrapText="1"/>
    </xf>
    <xf numFmtId="4" fontId="24" fillId="0" borderId="34" xfId="13" applyNumberFormat="1" applyFont="1" applyBorder="1" applyAlignment="1" applyProtection="1">
      <alignment horizontal="center" vertical="center" wrapText="1"/>
    </xf>
    <xf numFmtId="9" fontId="89" fillId="0" borderId="37" xfId="11" applyNumberFormat="1" applyFont="1" applyBorder="1" applyAlignment="1">
      <alignment horizontal="center" vertical="center" wrapText="1"/>
    </xf>
    <xf numFmtId="0" fontId="89" fillId="13" borderId="3" xfId="11" applyFont="1" applyFill="1" applyBorder="1" applyAlignment="1">
      <alignment horizontal="left" vertical="center" wrapText="1"/>
    </xf>
    <xf numFmtId="168" fontId="91" fillId="0" borderId="50" xfId="16" applyNumberFormat="1" applyFont="1" applyBorder="1" applyAlignment="1">
      <alignment vertical="center"/>
    </xf>
    <xf numFmtId="4" fontId="24" fillId="0" borderId="47" xfId="13" applyNumberFormat="1" applyFont="1" applyBorder="1" applyAlignment="1" applyProtection="1">
      <alignment horizontal="center" vertical="center" wrapText="1"/>
    </xf>
    <xf numFmtId="0" fontId="85" fillId="0" borderId="0" xfId="11" applyFont="1" applyAlignment="1">
      <alignment vertical="center" wrapText="1"/>
    </xf>
    <xf numFmtId="0" fontId="92" fillId="10" borderId="30" xfId="11" applyFont="1" applyFill="1" applyBorder="1" applyAlignment="1">
      <alignment horizontal="center" vertical="center" wrapText="1"/>
    </xf>
    <xf numFmtId="172" fontId="92" fillId="10" borderId="6" xfId="11" applyNumberFormat="1" applyFont="1" applyFill="1" applyBorder="1" applyAlignment="1">
      <alignment horizontal="center" vertical="center" wrapText="1"/>
    </xf>
    <xf numFmtId="0" fontId="92" fillId="10" borderId="35" xfId="11" applyFont="1" applyFill="1" applyBorder="1" applyAlignment="1">
      <alignment horizontal="center" vertical="center" wrapText="1"/>
    </xf>
    <xf numFmtId="0" fontId="92" fillId="11" borderId="19" xfId="11" applyFont="1" applyFill="1" applyBorder="1" applyAlignment="1">
      <alignment horizontal="center" vertical="center" wrapText="1"/>
    </xf>
    <xf numFmtId="0" fontId="92" fillId="11" borderId="1" xfId="11" applyFont="1" applyFill="1" applyBorder="1" applyAlignment="1">
      <alignment horizontal="center" vertical="center" wrapText="1"/>
    </xf>
    <xf numFmtId="0" fontId="92" fillId="11" borderId="56" xfId="11" applyFont="1" applyFill="1" applyBorder="1" applyAlignment="1">
      <alignment horizontal="center" vertical="center" wrapText="1"/>
    </xf>
    <xf numFmtId="172" fontId="94" fillId="11" borderId="1" xfId="11" applyNumberFormat="1" applyFont="1" applyFill="1" applyBorder="1" applyAlignment="1">
      <alignment horizontal="center" vertical="center" wrapText="1"/>
    </xf>
    <xf numFmtId="0" fontId="94" fillId="11" borderId="1" xfId="11" applyFont="1" applyFill="1" applyBorder="1" applyAlignment="1">
      <alignment horizontal="center" vertical="center" wrapText="1"/>
    </xf>
    <xf numFmtId="173" fontId="28" fillId="0" borderId="1" xfId="13" applyNumberFormat="1" applyFont="1" applyBorder="1" applyAlignment="1" applyProtection="1">
      <alignment vertical="center" wrapText="1"/>
    </xf>
    <xf numFmtId="0" fontId="95" fillId="20" borderId="1" xfId="11" applyFont="1" applyFill="1" applyBorder="1" applyAlignment="1">
      <alignment horizontal="center" vertical="center" wrapText="1"/>
    </xf>
    <xf numFmtId="0" fontId="95" fillId="20" borderId="1" xfId="11" applyFont="1" applyFill="1" applyBorder="1" applyAlignment="1">
      <alignment vertical="center" wrapText="1"/>
    </xf>
    <xf numFmtId="0" fontId="95" fillId="20" borderId="1" xfId="11" applyFont="1" applyFill="1" applyBorder="1" applyAlignment="1">
      <alignment horizontal="justify" vertical="center"/>
    </xf>
    <xf numFmtId="0" fontId="98" fillId="0" borderId="1" xfId="72" applyFont="1" applyBorder="1" applyAlignment="1">
      <alignment horizontal="justify" vertical="center" wrapText="1"/>
    </xf>
    <xf numFmtId="0" fontId="66" fillId="0" borderId="1" xfId="72" applyFont="1" applyBorder="1" applyAlignment="1">
      <alignment horizontal="center" vertical="center" wrapText="1"/>
    </xf>
    <xf numFmtId="0" fontId="97" fillId="0" borderId="1" xfId="72" applyFont="1" applyBorder="1" applyAlignment="1">
      <alignment horizontal="center" vertical="center" wrapText="1"/>
    </xf>
    <xf numFmtId="0" fontId="0" fillId="0" borderId="13" xfId="0" applyBorder="1" applyAlignment="1">
      <alignment horizontal="left" vertical="center" wrapText="1"/>
    </xf>
    <xf numFmtId="10" fontId="28" fillId="0" borderId="1" xfId="24" applyNumberFormat="1" applyFont="1" applyFill="1" applyBorder="1" applyAlignment="1" applyProtection="1">
      <alignment vertical="center" wrapText="1"/>
    </xf>
    <xf numFmtId="0" fontId="101" fillId="0" borderId="62" xfId="5" applyFont="1" applyBorder="1" applyAlignment="1">
      <alignment horizontal="justify" vertical="top" wrapText="1"/>
    </xf>
    <xf numFmtId="0" fontId="101" fillId="0" borderId="62" xfId="5" applyFont="1" applyBorder="1" applyAlignment="1">
      <alignment horizontal="center" vertical="center" wrapText="1"/>
    </xf>
    <xf numFmtId="10" fontId="28" fillId="0" borderId="14" xfId="24" applyNumberFormat="1" applyFont="1" applyFill="1" applyBorder="1" applyAlignment="1" applyProtection="1">
      <alignment vertical="center" wrapText="1"/>
    </xf>
    <xf numFmtId="0" fontId="101" fillId="0" borderId="61" xfId="5" applyFont="1" applyBorder="1" applyAlignment="1">
      <alignment horizontal="justify" vertical="top" wrapText="1"/>
    </xf>
    <xf numFmtId="0" fontId="0" fillId="0" borderId="1" xfId="0" applyBorder="1" applyAlignment="1">
      <alignment horizontal="left" vertical="center" wrapText="1"/>
    </xf>
    <xf numFmtId="0" fontId="101" fillId="0" borderId="1" xfId="5" applyFont="1" applyBorder="1" applyAlignment="1">
      <alignment horizontal="justify" vertical="top" wrapText="1"/>
    </xf>
    <xf numFmtId="0" fontId="36" fillId="0" borderId="0" xfId="11" applyFont="1" applyAlignment="1">
      <alignment vertical="center" wrapText="1"/>
    </xf>
    <xf numFmtId="0" fontId="103" fillId="0" borderId="62" xfId="5" applyFont="1" applyBorder="1" applyAlignment="1">
      <alignment horizontal="center" vertical="center" wrapText="1"/>
    </xf>
    <xf numFmtId="0" fontId="101" fillId="0" borderId="62" xfId="5" applyFont="1" applyBorder="1" applyAlignment="1">
      <alignment horizontal="center" vertical="top" wrapText="1"/>
    </xf>
    <xf numFmtId="0" fontId="28" fillId="0" borderId="13" xfId="11" applyFont="1" applyBorder="1" applyAlignment="1">
      <alignment horizontal="center" vertical="center" wrapText="1"/>
    </xf>
    <xf numFmtId="172" fontId="27" fillId="8" borderId="0" xfId="11" applyNumberFormat="1" applyFont="1" applyFill="1" applyAlignment="1">
      <alignment vertical="center" wrapText="1"/>
    </xf>
    <xf numFmtId="0" fontId="37" fillId="10" borderId="35" xfId="11" applyFont="1" applyFill="1" applyBorder="1" applyAlignment="1">
      <alignment horizontal="center" vertical="center" wrapText="1"/>
    </xf>
    <xf numFmtId="0" fontId="50" fillId="21" borderId="41" xfId="11" applyFont="1" applyFill="1" applyBorder="1" applyAlignment="1">
      <alignment horizontal="center" vertical="center" wrapText="1"/>
    </xf>
    <xf numFmtId="0" fontId="37" fillId="10" borderId="30" xfId="11" applyFont="1" applyFill="1" applyBorder="1" applyAlignment="1">
      <alignment horizontal="center" vertical="center" wrapText="1"/>
    </xf>
    <xf numFmtId="172" fontId="27" fillId="0" borderId="1" xfId="3" applyNumberFormat="1" applyFont="1" applyBorder="1" applyAlignment="1" applyProtection="1">
      <alignment horizontal="center" vertical="center" wrapText="1"/>
    </xf>
    <xf numFmtId="168" fontId="92" fillId="0" borderId="0" xfId="11" applyNumberFormat="1" applyFont="1" applyAlignment="1">
      <alignment horizontal="center" vertical="center"/>
    </xf>
    <xf numFmtId="44" fontId="105" fillId="0" borderId="66" xfId="186" applyFont="1" applyFill="1" applyBorder="1" applyAlignment="1">
      <alignment horizontal="right" vertical="center" wrapText="1"/>
    </xf>
    <xf numFmtId="44" fontId="105" fillId="0" borderId="64" xfId="186" applyFont="1" applyFill="1" applyBorder="1" applyAlignment="1">
      <alignment horizontal="right" vertical="center" wrapText="1"/>
    </xf>
    <xf numFmtId="0" fontId="26" fillId="0" borderId="67" xfId="11" applyFont="1" applyBorder="1" applyAlignment="1">
      <alignment horizontal="center" vertical="center" wrapText="1"/>
    </xf>
    <xf numFmtId="0" fontId="106" fillId="0" borderId="22" xfId="11" applyFont="1" applyBorder="1" applyAlignment="1">
      <alignment horizontal="center" vertical="center" wrapText="1"/>
    </xf>
    <xf numFmtId="0" fontId="107" fillId="0" borderId="0" xfId="11" applyFont="1" applyAlignment="1">
      <alignment vertical="center"/>
    </xf>
    <xf numFmtId="0" fontId="109" fillId="0" borderId="17" xfId="11" applyFont="1" applyBorder="1" applyAlignment="1">
      <alignment horizontal="justify" vertical="center"/>
    </xf>
    <xf numFmtId="1" fontId="37" fillId="19" borderId="6" xfId="3" applyNumberFormat="1" applyFont="1" applyFill="1" applyBorder="1" applyAlignment="1" applyProtection="1">
      <alignment horizontal="center" vertical="center"/>
    </xf>
    <xf numFmtId="0" fontId="110" fillId="0" borderId="6" xfId="11" applyFont="1" applyBorder="1" applyAlignment="1">
      <alignment horizontal="center" vertical="center" wrapText="1"/>
    </xf>
    <xf numFmtId="172" fontId="37" fillId="10" borderId="6" xfId="11" applyNumberFormat="1" applyFont="1" applyFill="1" applyBorder="1" applyAlignment="1">
      <alignment horizontal="center" vertical="center" wrapText="1"/>
    </xf>
    <xf numFmtId="0" fontId="37" fillId="11" borderId="19" xfId="11" applyFont="1" applyFill="1" applyBorder="1" applyAlignment="1">
      <alignment horizontal="center" vertical="center" wrapText="1"/>
    </xf>
    <xf numFmtId="0" fontId="37" fillId="11" borderId="1" xfId="11" applyFont="1" applyFill="1" applyBorder="1" applyAlignment="1">
      <alignment horizontal="center" vertical="center" wrapText="1"/>
    </xf>
    <xf numFmtId="0" fontId="37" fillId="11" borderId="56" xfId="11" applyFont="1" applyFill="1" applyBorder="1" applyAlignment="1">
      <alignment horizontal="center" vertical="center" wrapText="1"/>
    </xf>
    <xf numFmtId="172" fontId="109" fillId="11" borderId="1" xfId="11" applyNumberFormat="1" applyFont="1" applyFill="1" applyBorder="1" applyAlignment="1">
      <alignment horizontal="center" vertical="center" wrapText="1"/>
    </xf>
    <xf numFmtId="0" fontId="109" fillId="11" borderId="1" xfId="11" applyFont="1" applyFill="1" applyBorder="1" applyAlignment="1">
      <alignment horizontal="center" vertical="center" wrapText="1"/>
    </xf>
    <xf numFmtId="0" fontId="37" fillId="8" borderId="21" xfId="11" applyFont="1" applyFill="1" applyBorder="1" applyAlignment="1">
      <alignment vertical="center" wrapText="1"/>
    </xf>
    <xf numFmtId="0" fontId="37" fillId="8" borderId="14" xfId="11" applyFont="1" applyFill="1" applyBorder="1" applyAlignment="1">
      <alignment vertical="center" wrapText="1"/>
    </xf>
    <xf numFmtId="172" fontId="37" fillId="8" borderId="14" xfId="11" applyNumberFormat="1" applyFont="1" applyFill="1" applyBorder="1" applyAlignment="1">
      <alignment vertical="center" wrapText="1"/>
    </xf>
    <xf numFmtId="0" fontId="37" fillId="8" borderId="22" xfId="11" applyFont="1" applyFill="1" applyBorder="1" applyAlignment="1">
      <alignment vertical="center" wrapText="1"/>
    </xf>
    <xf numFmtId="0" fontId="106" fillId="0" borderId="19" xfId="11" applyFont="1" applyBorder="1" applyAlignment="1">
      <alignment horizontal="center" vertical="center" wrapText="1"/>
    </xf>
    <xf numFmtId="42" fontId="106" fillId="0" borderId="1" xfId="12" applyFont="1" applyFill="1" applyBorder="1" applyAlignment="1">
      <alignment horizontal="center" vertical="center" wrapText="1"/>
    </xf>
    <xf numFmtId="4" fontId="106" fillId="0" borderId="1" xfId="13" applyNumberFormat="1" applyFont="1" applyBorder="1" applyAlignment="1" applyProtection="1">
      <alignment vertical="center" wrapText="1"/>
    </xf>
    <xf numFmtId="9" fontId="106" fillId="0" borderId="1" xfId="24" applyFont="1" applyFill="1" applyBorder="1" applyAlignment="1" applyProtection="1">
      <alignment vertical="center" wrapText="1"/>
    </xf>
    <xf numFmtId="4" fontId="37" fillId="0" borderId="15" xfId="13" applyNumberFormat="1" applyFont="1" applyBorder="1" applyAlignment="1" applyProtection="1">
      <alignment horizontal="center" vertical="center" wrapText="1"/>
    </xf>
    <xf numFmtId="4" fontId="37" fillId="0" borderId="14" xfId="13" applyNumberFormat="1" applyFont="1" applyBorder="1" applyAlignment="1" applyProtection="1">
      <alignment horizontal="center" vertical="center" wrapText="1"/>
    </xf>
    <xf numFmtId="0" fontId="106" fillId="0" borderId="21" xfId="11" applyFont="1" applyBorder="1" applyAlignment="1">
      <alignment horizontal="center" vertical="center" wrapText="1"/>
    </xf>
    <xf numFmtId="9" fontId="106" fillId="0" borderId="14" xfId="24" applyFont="1" applyFill="1" applyBorder="1" applyAlignment="1" applyProtection="1">
      <alignment vertical="center" wrapText="1"/>
    </xf>
    <xf numFmtId="4" fontId="37" fillId="0" borderId="49" xfId="13" applyNumberFormat="1" applyFont="1" applyBorder="1" applyAlignment="1" applyProtection="1">
      <alignment horizontal="center" vertical="center" wrapText="1"/>
    </xf>
    <xf numFmtId="4" fontId="37" fillId="0" borderId="47" xfId="13" applyNumberFormat="1" applyFont="1" applyBorder="1" applyAlignment="1" applyProtection="1">
      <alignment horizontal="center" vertical="center" wrapText="1"/>
    </xf>
    <xf numFmtId="4" fontId="37" fillId="0" borderId="34" xfId="13" applyNumberFormat="1" applyFont="1" applyBorder="1" applyAlignment="1" applyProtection="1">
      <alignment horizontal="center" vertical="center" wrapText="1"/>
    </xf>
    <xf numFmtId="0" fontId="108" fillId="9" borderId="36" xfId="11" applyFont="1" applyFill="1" applyBorder="1" applyAlignment="1">
      <alignment horizontal="center" vertical="center" wrapText="1"/>
    </xf>
    <xf numFmtId="0" fontId="37" fillId="0" borderId="9" xfId="5" applyFont="1" applyBorder="1" applyAlignment="1">
      <alignment horizontal="justify" vertical="center" wrapText="1"/>
    </xf>
    <xf numFmtId="9" fontId="37" fillId="0" borderId="9" xfId="75" applyFont="1" applyFill="1" applyBorder="1" applyAlignment="1">
      <alignment horizontal="center" vertical="center" wrapText="1"/>
    </xf>
    <xf numFmtId="0" fontId="37" fillId="0" borderId="1" xfId="5" applyFont="1" applyBorder="1" applyAlignment="1">
      <alignment horizontal="justify" vertical="center" wrapText="1"/>
    </xf>
    <xf numFmtId="9" fontId="37" fillId="0" borderId="1" xfId="75" applyFont="1" applyFill="1" applyBorder="1" applyAlignment="1">
      <alignment horizontal="center" vertical="center" wrapText="1"/>
    </xf>
    <xf numFmtId="0" fontId="107" fillId="0" borderId="0" xfId="0" applyFont="1" applyAlignment="1">
      <alignment vertical="center" wrapText="1"/>
    </xf>
    <xf numFmtId="0" fontId="103" fillId="0" borderId="1" xfId="5" applyFont="1" applyBorder="1" applyAlignment="1">
      <alignment horizontal="center" vertical="center" wrapText="1"/>
    </xf>
    <xf numFmtId="0" fontId="103" fillId="0" borderId="61" xfId="5" applyFont="1" applyBorder="1" applyAlignment="1">
      <alignment horizontal="center" vertical="center" wrapText="1"/>
    </xf>
    <xf numFmtId="9" fontId="103" fillId="0" borderId="1" xfId="75" applyFont="1" applyFill="1" applyBorder="1" applyAlignment="1">
      <alignment horizontal="center" vertical="center" wrapText="1"/>
    </xf>
    <xf numFmtId="9" fontId="103" fillId="0" borderId="61" xfId="75" applyFont="1" applyFill="1" applyBorder="1" applyAlignment="1">
      <alignment horizontal="center" vertical="center" wrapText="1"/>
    </xf>
    <xf numFmtId="44" fontId="103" fillId="0" borderId="1" xfId="190" applyFont="1" applyFill="1" applyBorder="1" applyAlignment="1">
      <alignment horizontal="center" vertical="center" wrapText="1"/>
    </xf>
    <xf numFmtId="44" fontId="103" fillId="0" borderId="61" xfId="190" applyFont="1" applyFill="1" applyBorder="1" applyAlignment="1">
      <alignment horizontal="center" vertical="center" wrapText="1"/>
    </xf>
    <xf numFmtId="0" fontId="37" fillId="0" borderId="62" xfId="5" applyFont="1" applyBorder="1" applyAlignment="1">
      <alignment horizontal="justify" vertical="center" wrapText="1"/>
    </xf>
    <xf numFmtId="42" fontId="106" fillId="20" borderId="1" xfId="12" applyFont="1" applyFill="1" applyBorder="1" applyAlignment="1">
      <alignment horizontal="center" vertical="center" wrapText="1"/>
    </xf>
    <xf numFmtId="0" fontId="28" fillId="20" borderId="19" xfId="11" applyFont="1" applyFill="1" applyBorder="1" applyAlignment="1">
      <alignment horizontal="center" vertical="center" wrapText="1"/>
    </xf>
    <xf numFmtId="0" fontId="63" fillId="2" borderId="24" xfId="11" applyFont="1" applyFill="1" applyBorder="1" applyAlignment="1">
      <alignment horizontal="center" vertical="center" wrapText="1"/>
    </xf>
    <xf numFmtId="0" fontId="50" fillId="21" borderId="40" xfId="11" applyFont="1" applyFill="1" applyBorder="1" applyAlignment="1">
      <alignment horizontal="center" vertical="center" wrapText="1"/>
    </xf>
    <xf numFmtId="0" fontId="50" fillId="21" borderId="40" xfId="11" applyFont="1" applyFill="1" applyBorder="1" applyAlignment="1">
      <alignment horizontal="center" vertical="center"/>
    </xf>
    <xf numFmtId="0" fontId="50" fillId="0" borderId="40" xfId="11" applyFont="1" applyBorder="1" applyAlignment="1">
      <alignment horizontal="center" vertical="center"/>
    </xf>
    <xf numFmtId="4" fontId="37" fillId="0" borderId="47" xfId="11" applyNumberFormat="1" applyFont="1" applyBorder="1" applyAlignment="1">
      <alignment vertical="center" wrapText="1"/>
    </xf>
    <xf numFmtId="9" fontId="21" fillId="0" borderId="20" xfId="24" applyFont="1" applyBorder="1" applyAlignment="1">
      <alignment horizontal="left" vertical="center"/>
    </xf>
    <xf numFmtId="0" fontId="28" fillId="0" borderId="21" xfId="11" applyFont="1" applyBorder="1" applyAlignment="1">
      <alignment horizontal="justify" vertical="center" wrapText="1"/>
    </xf>
    <xf numFmtId="9" fontId="36" fillId="0" borderId="0" xfId="11" applyNumberFormat="1" applyFont="1" applyAlignment="1">
      <alignment vertical="center"/>
    </xf>
    <xf numFmtId="0" fontId="106" fillId="0" borderId="9" xfId="5" applyFont="1" applyBorder="1" applyAlignment="1">
      <alignment horizontal="justify" vertical="center" wrapText="1"/>
    </xf>
    <xf numFmtId="0" fontId="27" fillId="8" borderId="74" xfId="11" applyFont="1" applyFill="1" applyBorder="1" applyAlignment="1">
      <alignment vertical="center" wrapText="1"/>
    </xf>
    <xf numFmtId="0" fontId="27" fillId="8" borderId="75" xfId="11" applyFont="1" applyFill="1" applyBorder="1" applyAlignment="1">
      <alignment vertical="center" wrapText="1"/>
    </xf>
    <xf numFmtId="0" fontId="106" fillId="0" borderId="1" xfId="0" applyFont="1" applyBorder="1" applyAlignment="1">
      <alignment horizontal="justify" vertical="center" wrapText="1"/>
    </xf>
    <xf numFmtId="175" fontId="106" fillId="0" borderId="9" xfId="75" applyNumberFormat="1" applyFont="1" applyFill="1" applyBorder="1" applyAlignment="1">
      <alignment horizontal="center" vertical="center" wrapText="1"/>
    </xf>
    <xf numFmtId="9" fontId="106" fillId="0" borderId="1" xfId="5" applyNumberFormat="1" applyFont="1" applyBorder="1" applyAlignment="1">
      <alignment horizontal="center" vertical="center"/>
    </xf>
    <xf numFmtId="0" fontId="82" fillId="0" borderId="1" xfId="5" applyFont="1" applyBorder="1" applyAlignment="1">
      <alignment horizontal="justify" vertical="center" wrapText="1"/>
    </xf>
    <xf numFmtId="0" fontId="82" fillId="0" borderId="61" xfId="5" applyFont="1" applyBorder="1" applyAlignment="1">
      <alignment horizontal="justify" vertical="center" wrapText="1"/>
    </xf>
    <xf numFmtId="0" fontId="28" fillId="0" borderId="19" xfId="11" applyFont="1" applyBorder="1" applyAlignment="1">
      <alignment horizontal="justify" vertical="center" wrapText="1"/>
    </xf>
    <xf numFmtId="9" fontId="115" fillId="0" borderId="77" xfId="75" applyFont="1" applyFill="1" applyBorder="1" applyAlignment="1">
      <alignment horizontal="center" vertical="center" wrapText="1"/>
    </xf>
    <xf numFmtId="9" fontId="113" fillId="0" borderId="76" xfId="75" applyFont="1" applyFill="1" applyBorder="1" applyAlignment="1">
      <alignment horizontal="center" vertical="center" wrapText="1"/>
    </xf>
    <xf numFmtId="9" fontId="115" fillId="0" borderId="63" xfId="75" applyFont="1" applyFill="1" applyBorder="1" applyAlignment="1">
      <alignment horizontal="center" vertical="center" wrapText="1"/>
    </xf>
    <xf numFmtId="9" fontId="115" fillId="0" borderId="1" xfId="75" applyFont="1" applyFill="1" applyBorder="1" applyAlignment="1">
      <alignment horizontal="center" vertical="center" wrapText="1"/>
    </xf>
    <xf numFmtId="9" fontId="101" fillId="0" borderId="1" xfId="196" applyFont="1" applyFill="1" applyBorder="1" applyAlignment="1">
      <alignment horizontal="center" vertical="center" wrapText="1"/>
    </xf>
    <xf numFmtId="0" fontId="101" fillId="0" borderId="62" xfId="74" applyFont="1" applyBorder="1" applyAlignment="1">
      <alignment horizontal="left" vertical="center" wrapText="1"/>
    </xf>
    <xf numFmtId="9" fontId="101" fillId="0" borderId="77" xfId="196" applyFont="1" applyFill="1" applyBorder="1" applyAlignment="1">
      <alignment horizontal="center" vertical="center" wrapText="1"/>
    </xf>
    <xf numFmtId="9" fontId="101" fillId="0" borderId="63" xfId="196" applyFont="1" applyFill="1" applyBorder="1" applyAlignment="1">
      <alignment horizontal="center" vertical="center" wrapText="1"/>
    </xf>
    <xf numFmtId="1" fontId="118" fillId="0" borderId="1" xfId="3" applyNumberFormat="1" applyFont="1" applyBorder="1" applyAlignment="1" applyProtection="1">
      <alignment horizontal="center" vertical="center" wrapText="1"/>
    </xf>
    <xf numFmtId="10" fontId="116" fillId="0" borderId="1" xfId="75" applyNumberFormat="1" applyFont="1" applyFill="1" applyBorder="1" applyAlignment="1">
      <alignment horizontal="center" vertical="center" wrapText="1"/>
    </xf>
    <xf numFmtId="0" fontId="116" fillId="0" borderId="1" xfId="74" applyFont="1" applyBorder="1" applyAlignment="1">
      <alignment horizontal="justify" vertical="center" wrapText="1"/>
    </xf>
    <xf numFmtId="0" fontId="22" fillId="0" borderId="1" xfId="5" applyBorder="1" applyAlignment="1">
      <alignment horizontal="justify" vertical="center" wrapText="1"/>
    </xf>
    <xf numFmtId="0" fontId="97" fillId="0" borderId="1" xfId="74" applyFont="1" applyBorder="1" applyAlignment="1">
      <alignment horizontal="justify" vertical="center" wrapText="1"/>
    </xf>
    <xf numFmtId="0" fontId="107" fillId="0" borderId="0" xfId="0" applyFont="1" applyAlignment="1">
      <alignment horizontal="center" vertical="center" wrapText="1"/>
    </xf>
    <xf numFmtId="0" fontId="107" fillId="0" borderId="1" xfId="0" applyFont="1" applyBorder="1" applyAlignment="1">
      <alignment horizontal="center" vertical="center" wrapText="1"/>
    </xf>
    <xf numFmtId="0" fontId="0" fillId="0" borderId="0" xfId="0" applyAlignment="1">
      <alignment horizontal="left" wrapText="1"/>
    </xf>
    <xf numFmtId="0" fontId="60" fillId="0" borderId="40" xfId="0" applyFont="1" applyBorder="1" applyAlignment="1">
      <alignment vertical="center"/>
    </xf>
    <xf numFmtId="0" fontId="63" fillId="2" borderId="37" xfId="11" applyFont="1" applyFill="1" applyBorder="1" applyAlignment="1">
      <alignment horizontal="center" vertical="center" wrapText="1"/>
    </xf>
    <xf numFmtId="4" fontId="119" fillId="0" borderId="1" xfId="13" applyNumberFormat="1" applyFont="1" applyBorder="1" applyAlignment="1" applyProtection="1">
      <alignment vertical="center" wrapText="1"/>
    </xf>
    <xf numFmtId="0" fontId="63" fillId="2" borderId="4" xfId="11" applyFont="1" applyFill="1" applyBorder="1" applyAlignment="1">
      <alignment horizontal="center" vertical="center" wrapText="1"/>
    </xf>
    <xf numFmtId="172" fontId="105" fillId="20" borderId="66" xfId="0" applyNumberFormat="1" applyFont="1" applyFill="1" applyBorder="1" applyAlignment="1">
      <alignment horizontal="center" vertical="center"/>
    </xf>
    <xf numFmtId="172" fontId="105" fillId="20" borderId="64" xfId="0" applyNumberFormat="1" applyFont="1" applyFill="1" applyBorder="1" applyAlignment="1">
      <alignment horizontal="center" vertical="center"/>
    </xf>
    <xf numFmtId="172" fontId="37" fillId="0" borderId="1" xfId="3" applyNumberFormat="1" applyFont="1" applyBorder="1" applyAlignment="1" applyProtection="1">
      <alignment horizontal="center" vertical="center" wrapText="1"/>
    </xf>
    <xf numFmtId="172" fontId="37" fillId="0" borderId="9" xfId="5" applyNumberFormat="1" applyFont="1" applyBorder="1" applyAlignment="1">
      <alignment horizontal="center" vertical="center" wrapText="1"/>
    </xf>
    <xf numFmtId="172" fontId="37" fillId="0" borderId="1" xfId="5" applyNumberFormat="1" applyFont="1" applyBorder="1" applyAlignment="1">
      <alignment horizontal="center" vertical="center" wrapText="1"/>
    </xf>
    <xf numFmtId="172" fontId="103" fillId="0" borderId="1" xfId="5" applyNumberFormat="1" applyFont="1" applyBorder="1" applyAlignment="1">
      <alignment horizontal="center" vertical="center" wrapText="1"/>
    </xf>
    <xf numFmtId="172" fontId="103" fillId="0" borderId="61" xfId="5" applyNumberFormat="1" applyFont="1" applyBorder="1" applyAlignment="1">
      <alignment horizontal="center" vertical="center" wrapText="1"/>
    </xf>
    <xf numFmtId="172" fontId="116" fillId="0" borderId="1" xfId="74" applyNumberFormat="1" applyFont="1" applyBorder="1" applyAlignment="1">
      <alignment horizontal="center" vertical="center" wrapText="1"/>
    </xf>
    <xf numFmtId="172" fontId="101" fillId="0" borderId="64" xfId="74" applyNumberFormat="1" applyFont="1" applyBorder="1" applyAlignment="1">
      <alignment horizontal="center" vertical="center" wrapText="1"/>
    </xf>
    <xf numFmtId="172" fontId="115" fillId="0" borderId="1" xfId="5" applyNumberFormat="1" applyFont="1" applyBorder="1" applyAlignment="1">
      <alignment horizontal="center" vertical="center" wrapText="1"/>
    </xf>
    <xf numFmtId="172" fontId="115" fillId="0" borderId="79" xfId="5" applyNumberFormat="1" applyFont="1" applyBorder="1" applyAlignment="1">
      <alignment horizontal="center" vertical="center" wrapText="1"/>
    </xf>
    <xf numFmtId="172" fontId="115" fillId="0" borderId="78" xfId="5" applyNumberFormat="1" applyFont="1" applyBorder="1" applyAlignment="1">
      <alignment horizontal="center" vertical="center" wrapText="1"/>
    </xf>
    <xf numFmtId="172" fontId="113" fillId="0" borderId="1" xfId="5" applyNumberFormat="1" applyFont="1" applyBorder="1" applyAlignment="1">
      <alignment horizontal="center" vertical="center" wrapText="1"/>
    </xf>
    <xf numFmtId="172" fontId="106" fillId="0" borderId="1" xfId="11" applyNumberFormat="1" applyFont="1" applyBorder="1" applyAlignment="1">
      <alignment horizontal="center" vertical="center" wrapText="1"/>
    </xf>
    <xf numFmtId="172" fontId="106" fillId="0" borderId="1" xfId="0" applyNumberFormat="1" applyFont="1" applyBorder="1" applyAlignment="1">
      <alignment horizontal="center" vertical="center" wrapText="1"/>
    </xf>
    <xf numFmtId="172" fontId="106" fillId="0" borderId="9" xfId="11" applyNumberFormat="1" applyFont="1" applyBorder="1" applyAlignment="1">
      <alignment horizontal="center" vertical="center" wrapText="1"/>
    </xf>
    <xf numFmtId="1" fontId="106" fillId="0" borderId="1" xfId="3" applyNumberFormat="1" applyFont="1" applyBorder="1" applyAlignment="1" applyProtection="1">
      <alignment horizontal="center" vertical="center" wrapText="1"/>
    </xf>
    <xf numFmtId="9" fontId="21" fillId="0" borderId="20" xfId="24" applyFont="1" applyFill="1" applyBorder="1" applyAlignment="1">
      <alignment horizontal="left" vertical="center"/>
    </xf>
    <xf numFmtId="3" fontId="0" fillId="0" borderId="1" xfId="0" applyNumberFormat="1" applyBorder="1" applyAlignment="1">
      <alignment horizontal="left" vertical="center"/>
    </xf>
    <xf numFmtId="0" fontId="3" fillId="0" borderId="0" xfId="197"/>
    <xf numFmtId="0" fontId="122" fillId="0" borderId="37" xfId="198" applyFont="1" applyBorder="1" applyAlignment="1">
      <alignment vertical="center"/>
    </xf>
    <xf numFmtId="168" fontId="122" fillId="0" borderId="37" xfId="199" applyNumberFormat="1" applyFont="1" applyFill="1" applyBorder="1" applyAlignment="1" applyProtection="1">
      <alignment vertical="center"/>
    </xf>
    <xf numFmtId="0" fontId="41" fillId="0" borderId="4" xfId="200" applyFont="1" applyBorder="1"/>
    <xf numFmtId="0" fontId="41" fillId="0" borderId="11" xfId="200" applyFont="1" applyBorder="1"/>
    <xf numFmtId="0" fontId="0" fillId="0" borderId="11" xfId="200" applyFont="1" applyBorder="1"/>
    <xf numFmtId="0" fontId="0" fillId="0" borderId="16" xfId="200" applyFont="1" applyBorder="1"/>
    <xf numFmtId="0" fontId="122" fillId="22" borderId="37" xfId="198" applyFont="1" applyFill="1" applyBorder="1" applyAlignment="1">
      <alignment vertical="center"/>
    </xf>
    <xf numFmtId="41" fontId="122" fillId="22" borderId="37" xfId="199" applyFont="1" applyFill="1" applyBorder="1" applyAlignment="1" applyProtection="1">
      <alignment vertical="center"/>
    </xf>
    <xf numFmtId="0" fontId="41" fillId="0" borderId="5" xfId="200" applyFont="1" applyBorder="1" applyAlignment="1">
      <alignment vertical="center" wrapText="1"/>
    </xf>
    <xf numFmtId="0" fontId="41" fillId="0" borderId="0" xfId="200" applyFont="1" applyAlignment="1">
      <alignment vertical="center"/>
    </xf>
    <xf numFmtId="2" fontId="3" fillId="0" borderId="0" xfId="200" applyNumberFormat="1"/>
    <xf numFmtId="2" fontId="3" fillId="0" borderId="7" xfId="200" applyNumberFormat="1" applyBorder="1"/>
    <xf numFmtId="41" fontId="122" fillId="0" borderId="37" xfId="199" applyFont="1" applyFill="1" applyBorder="1" applyAlignment="1" applyProtection="1">
      <alignment vertical="center"/>
    </xf>
    <xf numFmtId="0" fontId="41" fillId="0" borderId="5" xfId="200" applyFont="1" applyBorder="1" applyAlignment="1">
      <alignment vertical="center"/>
    </xf>
    <xf numFmtId="0" fontId="3" fillId="0" borderId="0" xfId="200"/>
    <xf numFmtId="0" fontId="3" fillId="0" borderId="7" xfId="200" applyBorder="1"/>
    <xf numFmtId="0" fontId="3" fillId="0" borderId="5" xfId="197" applyBorder="1" applyAlignment="1">
      <alignment horizontal="center"/>
    </xf>
    <xf numFmtId="2" fontId="3" fillId="0" borderId="7" xfId="200" applyNumberFormat="1" applyBorder="1" applyAlignment="1">
      <alignment horizontal="center"/>
    </xf>
    <xf numFmtId="0" fontId="3" fillId="0" borderId="7" xfId="197" applyBorder="1"/>
    <xf numFmtId="0" fontId="40" fillId="0" borderId="37" xfId="197" applyFont="1" applyBorder="1" applyAlignment="1">
      <alignment horizontal="center" vertical="center" wrapText="1"/>
    </xf>
    <xf numFmtId="0" fontId="40" fillId="0" borderId="25" xfId="197" applyFont="1" applyBorder="1" applyAlignment="1">
      <alignment horizontal="center" vertical="center" wrapText="1"/>
    </xf>
    <xf numFmtId="0" fontId="40" fillId="0" borderId="26" xfId="197" applyFont="1" applyBorder="1" applyAlignment="1">
      <alignment horizontal="center" vertical="center" wrapText="1"/>
    </xf>
    <xf numFmtId="2" fontId="3" fillId="0" borderId="0" xfId="197" applyNumberFormat="1"/>
    <xf numFmtId="0" fontId="40" fillId="0" borderId="42" xfId="197" applyFont="1" applyBorder="1" applyAlignment="1">
      <alignment horizontal="center" vertical="center"/>
    </xf>
    <xf numFmtId="0" fontId="60" fillId="0" borderId="31" xfId="0" applyFont="1" applyBorder="1" applyAlignment="1">
      <alignment vertical="center"/>
    </xf>
    <xf numFmtId="0" fontId="60" fillId="0" borderId="55" xfId="0" applyFont="1" applyBorder="1" applyAlignment="1">
      <alignment vertical="center"/>
    </xf>
    <xf numFmtId="0" fontId="63" fillId="2" borderId="86" xfId="11" applyFont="1" applyFill="1" applyBorder="1" applyAlignment="1">
      <alignment horizontal="center" vertical="center" wrapText="1"/>
    </xf>
    <xf numFmtId="0" fontId="50" fillId="0" borderId="51" xfId="11" applyFont="1" applyBorder="1" applyAlignment="1">
      <alignment horizontal="center" vertical="center" wrapText="1"/>
    </xf>
    <xf numFmtId="0" fontId="50" fillId="0" borderId="22" xfId="11" applyFont="1" applyBorder="1" applyAlignment="1">
      <alignment horizontal="center" vertical="center" wrapText="1"/>
    </xf>
    <xf numFmtId="0" fontId="50" fillId="0" borderId="36" xfId="11" applyFont="1" applyBorder="1" applyAlignment="1">
      <alignment horizontal="center" vertical="center" wrapText="1"/>
    </xf>
    <xf numFmtId="0" fontId="50" fillId="17" borderId="17" xfId="11" applyFont="1" applyFill="1" applyBorder="1" applyAlignment="1">
      <alignment horizontal="center" vertical="center"/>
    </xf>
    <xf numFmtId="0" fontId="50" fillId="17" borderId="19" xfId="11" applyFont="1" applyFill="1" applyBorder="1" applyAlignment="1">
      <alignment horizontal="center" vertical="center"/>
    </xf>
    <xf numFmtId="0" fontId="50" fillId="17" borderId="27" xfId="11" applyFont="1" applyFill="1" applyBorder="1" applyAlignment="1">
      <alignment horizontal="center" vertical="center"/>
    </xf>
    <xf numFmtId="0" fontId="50" fillId="17" borderId="35" xfId="11" applyFont="1" applyFill="1" applyBorder="1" applyAlignment="1">
      <alignment horizontal="center" vertical="center"/>
    </xf>
    <xf numFmtId="0" fontId="50" fillId="17" borderId="13" xfId="11" applyFont="1" applyFill="1" applyBorder="1" applyAlignment="1">
      <alignment horizontal="center" vertical="center"/>
    </xf>
    <xf numFmtId="0" fontId="50" fillId="17" borderId="34" xfId="11" applyFont="1" applyFill="1" applyBorder="1" applyAlignment="1">
      <alignment horizontal="center" vertical="center"/>
    </xf>
    <xf numFmtId="0" fontId="75" fillId="0" borderId="39" xfId="11" applyFont="1" applyBorder="1" applyAlignment="1">
      <alignment horizontal="center" vertical="center"/>
    </xf>
    <xf numFmtId="0" fontId="75" fillId="0" borderId="40" xfId="11" applyFont="1" applyBorder="1" applyAlignment="1">
      <alignment horizontal="center" vertical="center"/>
    </xf>
    <xf numFmtId="0" fontId="75" fillId="0" borderId="41" xfId="11" applyFont="1" applyBorder="1" applyAlignment="1">
      <alignment horizontal="center" vertical="center"/>
    </xf>
    <xf numFmtId="4" fontId="27" fillId="0" borderId="1" xfId="13" applyNumberFormat="1" applyFont="1" applyBorder="1" applyAlignment="1" applyProtection="1">
      <alignment horizontal="center" vertical="center" wrapText="1"/>
    </xf>
    <xf numFmtId="4" fontId="37" fillId="0" borderId="1" xfId="13" applyNumberFormat="1" applyFont="1" applyBorder="1" applyAlignment="1" applyProtection="1">
      <alignment horizontal="center" vertical="center" wrapText="1"/>
    </xf>
    <xf numFmtId="0" fontId="27" fillId="8" borderId="1" xfId="11" applyFont="1" applyFill="1" applyBorder="1" applyAlignment="1">
      <alignment horizontal="center" vertical="center" wrapText="1"/>
    </xf>
    <xf numFmtId="0" fontId="23" fillId="7" borderId="53" xfId="0" applyFont="1" applyFill="1" applyBorder="1" applyAlignment="1">
      <alignment horizontal="center" vertical="center" wrapText="1"/>
    </xf>
    <xf numFmtId="0" fontId="23" fillId="7" borderId="87" xfId="0" applyFont="1" applyFill="1" applyBorder="1" applyAlignment="1">
      <alignment horizontal="center" vertical="center" wrapText="1"/>
    </xf>
    <xf numFmtId="0" fontId="23" fillId="7" borderId="88" xfId="0" applyFont="1" applyFill="1" applyBorder="1" applyAlignment="1">
      <alignment horizontal="center" vertical="center" wrapText="1"/>
    </xf>
    <xf numFmtId="0" fontId="73" fillId="0" borderId="27" xfId="0" applyFont="1" applyBorder="1" applyAlignment="1">
      <alignment horizontal="center" vertical="center"/>
    </xf>
    <xf numFmtId="0" fontId="73" fillId="0" borderId="47" xfId="0" applyFont="1" applyBorder="1" applyAlignment="1">
      <alignment horizontal="center" vertical="center"/>
    </xf>
    <xf numFmtId="0" fontId="73" fillId="0" borderId="23" xfId="0" applyFont="1" applyBorder="1" applyAlignment="1">
      <alignment horizontal="center" vertical="center"/>
    </xf>
    <xf numFmtId="4" fontId="28" fillId="0" borderId="1" xfId="13" applyNumberFormat="1" applyFont="1" applyFill="1" applyBorder="1" applyAlignment="1" applyProtection="1">
      <alignment vertical="center" wrapText="1"/>
    </xf>
    <xf numFmtId="0" fontId="28" fillId="0" borderId="1" xfId="11" applyFont="1" applyBorder="1" applyAlignment="1">
      <alignment vertical="center" wrapText="1"/>
    </xf>
    <xf numFmtId="0" fontId="102" fillId="0" borderId="1" xfId="5" applyFont="1" applyBorder="1" applyAlignment="1">
      <alignment horizontal="justify" vertical="center" wrapText="1"/>
    </xf>
    <xf numFmtId="0" fontId="27" fillId="8" borderId="1" xfId="11" applyFont="1" applyFill="1" applyBorder="1" applyAlignment="1">
      <alignment vertical="center" wrapText="1"/>
    </xf>
    <xf numFmtId="0" fontId="40" fillId="0" borderId="54" xfId="197" applyFont="1" applyFill="1" applyBorder="1" applyAlignment="1">
      <alignment horizontal="center" vertical="center"/>
    </xf>
    <xf numFmtId="0" fontId="3" fillId="0" borderId="85" xfId="197" applyFill="1" applyBorder="1" applyAlignment="1">
      <alignment horizontal="left" vertical="center"/>
    </xf>
    <xf numFmtId="2" fontId="3" fillId="0" borderId="54" xfId="197" applyNumberFormat="1" applyFill="1" applyBorder="1" applyAlignment="1">
      <alignment horizontal="center" vertical="center" wrapText="1"/>
    </xf>
    <xf numFmtId="2" fontId="3" fillId="0" borderId="54" xfId="197" applyNumberFormat="1" applyFill="1" applyBorder="1" applyAlignment="1">
      <alignment horizontal="center" wrapText="1"/>
    </xf>
    <xf numFmtId="2" fontId="123" fillId="0" borderId="38" xfId="197" applyNumberFormat="1" applyFont="1" applyFill="1" applyBorder="1" applyAlignment="1">
      <alignment horizontal="center" vertical="center"/>
    </xf>
    <xf numFmtId="0" fontId="40" fillId="0" borderId="39" xfId="197" applyFont="1" applyFill="1" applyBorder="1" applyAlignment="1">
      <alignment horizontal="center" vertical="center"/>
    </xf>
    <xf numFmtId="0" fontId="3" fillId="0" borderId="30" xfId="197" applyFill="1" applyBorder="1" applyAlignment="1">
      <alignment horizontal="left" vertical="center"/>
    </xf>
    <xf numFmtId="2" fontId="3" fillId="0" borderId="39" xfId="197" applyNumberFormat="1" applyFill="1" applyBorder="1" applyAlignment="1">
      <alignment horizontal="center" vertical="center" wrapText="1"/>
    </xf>
    <xf numFmtId="2" fontId="3" fillId="0" borderId="39" xfId="197" applyNumberFormat="1" applyFill="1" applyBorder="1" applyAlignment="1">
      <alignment horizontal="center" wrapText="1"/>
    </xf>
    <xf numFmtId="2" fontId="123" fillId="0" borderId="51" xfId="197" applyNumberFormat="1" applyFont="1" applyFill="1" applyBorder="1" applyAlignment="1">
      <alignment horizontal="center" vertical="center"/>
    </xf>
    <xf numFmtId="0" fontId="3" fillId="0" borderId="0" xfId="197" applyFill="1"/>
    <xf numFmtId="2" fontId="3" fillId="0" borderId="0" xfId="197" applyNumberFormat="1" applyFill="1"/>
    <xf numFmtId="2" fontId="2" fillId="0" borderId="54" xfId="197" applyNumberFormat="1" applyFont="1" applyFill="1" applyBorder="1" applyAlignment="1">
      <alignment horizontal="center" vertical="center" wrapText="1"/>
    </xf>
    <xf numFmtId="0" fontId="40" fillId="0" borderId="40" xfId="197" applyFont="1" applyFill="1" applyBorder="1" applyAlignment="1">
      <alignment horizontal="center" vertical="center"/>
    </xf>
    <xf numFmtId="0" fontId="3" fillId="0" borderId="14" xfId="197" applyFill="1" applyBorder="1" applyAlignment="1">
      <alignment horizontal="left" vertical="center"/>
    </xf>
    <xf numFmtId="2" fontId="3" fillId="0" borderId="40" xfId="197" applyNumberFormat="1" applyFill="1" applyBorder="1" applyAlignment="1">
      <alignment horizontal="center" vertical="center" wrapText="1"/>
    </xf>
    <xf numFmtId="2" fontId="3" fillId="0" borderId="40" xfId="197" applyNumberFormat="1" applyFill="1" applyBorder="1" applyAlignment="1">
      <alignment horizontal="center" wrapText="1"/>
    </xf>
    <xf numFmtId="2" fontId="123" fillId="0" borderId="22" xfId="197" applyNumberFormat="1" applyFont="1" applyFill="1" applyBorder="1" applyAlignment="1">
      <alignment horizontal="center" vertical="center"/>
    </xf>
    <xf numFmtId="0" fontId="3" fillId="0" borderId="40" xfId="197" applyFill="1" applyBorder="1" applyAlignment="1">
      <alignment horizontal="center" wrapText="1"/>
    </xf>
    <xf numFmtId="2" fontId="123" fillId="13" borderId="38" xfId="197" applyNumberFormat="1" applyFont="1" applyFill="1" applyBorder="1" applyAlignment="1">
      <alignment horizontal="center" vertical="center"/>
    </xf>
    <xf numFmtId="0" fontId="1" fillId="0" borderId="0" xfId="201"/>
    <xf numFmtId="0" fontId="40" fillId="0" borderId="4" xfId="201" applyFont="1" applyBorder="1"/>
    <xf numFmtId="0" fontId="40" fillId="0" borderId="11" xfId="201" applyFont="1" applyBorder="1"/>
    <xf numFmtId="170" fontId="42" fillId="0" borderId="11" xfId="202" applyNumberFormat="1" applyFont="1" applyBorder="1"/>
    <xf numFmtId="0" fontId="1" fillId="0" borderId="0" xfId="201" applyAlignment="1">
      <alignment horizontal="center" vertical="center"/>
    </xf>
    <xf numFmtId="0" fontId="40" fillId="0" borderId="4" xfId="201" applyFont="1" applyBorder="1" applyAlignment="1">
      <alignment horizontal="center" vertical="center" wrapText="1"/>
    </xf>
    <xf numFmtId="0" fontId="40" fillId="0" borderId="53" xfId="201" applyFont="1" applyBorder="1" applyAlignment="1">
      <alignment horizontal="center" vertical="center" wrapText="1"/>
    </xf>
    <xf numFmtId="0" fontId="40" fillId="0" borderId="16" xfId="201" applyFont="1" applyBorder="1" applyAlignment="1">
      <alignment horizontal="center" vertical="center" wrapText="1"/>
    </xf>
    <xf numFmtId="0" fontId="125" fillId="13" borderId="40" xfId="201" applyFont="1" applyFill="1" applyBorder="1" applyAlignment="1">
      <alignment horizontal="center" vertical="center"/>
    </xf>
    <xf numFmtId="0" fontId="125" fillId="13" borderId="21" xfId="203" applyFont="1" applyFill="1" applyBorder="1" applyAlignment="1">
      <alignment horizontal="center" vertical="center" wrapText="1"/>
    </xf>
    <xf numFmtId="2" fontId="23" fillId="13" borderId="40" xfId="0" applyNumberFormat="1" applyFont="1" applyFill="1" applyBorder="1" applyAlignment="1">
      <alignment horizontal="center" vertical="center"/>
    </xf>
    <xf numFmtId="0" fontId="40" fillId="0" borderId="21" xfId="201" applyFont="1" applyBorder="1" applyAlignment="1">
      <alignment horizontal="center" vertical="center"/>
    </xf>
    <xf numFmtId="0" fontId="40" fillId="0" borderId="40" xfId="201" applyFont="1" applyBorder="1" applyAlignment="1">
      <alignment horizontal="center" vertical="center"/>
    </xf>
    <xf numFmtId="0" fontId="40" fillId="0" borderId="21" xfId="203" applyFont="1" applyBorder="1" applyAlignment="1">
      <alignment horizontal="center" vertical="center" wrapText="1"/>
    </xf>
    <xf numFmtId="2" fontId="80" fillId="0" borderId="40" xfId="0" applyNumberFormat="1" applyFont="1" applyBorder="1" applyAlignment="1">
      <alignment horizontal="center" vertical="center"/>
    </xf>
    <xf numFmtId="0" fontId="59" fillId="0" borderId="5" xfId="71" applyFont="1" applyBorder="1" applyAlignment="1">
      <alignment vertical="center"/>
    </xf>
    <xf numFmtId="0" fontId="60" fillId="0" borderId="5" xfId="0" applyFont="1" applyBorder="1" applyAlignment="1">
      <alignment vertical="center"/>
    </xf>
    <xf numFmtId="0" fontId="50" fillId="17" borderId="57" xfId="11" applyFont="1" applyFill="1" applyBorder="1" applyAlignment="1">
      <alignment horizontal="center" vertical="center"/>
    </xf>
    <xf numFmtId="0" fontId="50" fillId="17" borderId="59" xfId="11" applyFont="1" applyFill="1" applyBorder="1" applyAlignment="1">
      <alignment horizontal="center" vertical="center"/>
    </xf>
    <xf numFmtId="0" fontId="50" fillId="17" borderId="56" xfId="11" applyFont="1" applyFill="1" applyBorder="1" applyAlignment="1">
      <alignment horizontal="center" vertical="center"/>
    </xf>
    <xf numFmtId="0" fontId="75" fillId="0" borderId="90" xfId="11" applyFont="1" applyBorder="1" applyAlignment="1">
      <alignment horizontal="center" vertical="center"/>
    </xf>
    <xf numFmtId="0" fontId="50" fillId="0" borderId="91" xfId="11" applyFont="1" applyBorder="1" applyAlignment="1">
      <alignment horizontal="center" vertical="center" wrapText="1"/>
    </xf>
    <xf numFmtId="0" fontId="50" fillId="17" borderId="92" xfId="11" applyFont="1" applyFill="1" applyBorder="1" applyAlignment="1">
      <alignment horizontal="center" vertical="center"/>
    </xf>
    <xf numFmtId="0" fontId="50" fillId="17" borderId="9" xfId="11" applyFont="1" applyFill="1" applyBorder="1" applyAlignment="1">
      <alignment horizontal="center" vertical="center"/>
    </xf>
    <xf numFmtId="0" fontId="50" fillId="17" borderId="93" xfId="11" applyFont="1" applyFill="1" applyBorder="1" applyAlignment="1">
      <alignment horizontal="center" vertical="center"/>
    </xf>
    <xf numFmtId="0" fontId="75" fillId="0" borderId="54" xfId="11" applyFont="1" applyBorder="1" applyAlignment="1">
      <alignment horizontal="center" vertical="center"/>
    </xf>
    <xf numFmtId="0" fontId="50" fillId="0" borderId="38" xfId="11" applyFont="1" applyBorder="1" applyAlignment="1">
      <alignment horizontal="center" vertical="center" wrapText="1"/>
    </xf>
    <xf numFmtId="0" fontId="50" fillId="17" borderId="94" xfId="11" applyFont="1" applyFill="1" applyBorder="1" applyAlignment="1">
      <alignment horizontal="center" vertical="center"/>
    </xf>
    <xf numFmtId="0" fontId="50" fillId="17" borderId="8" xfId="11" applyFont="1" applyFill="1" applyBorder="1" applyAlignment="1">
      <alignment horizontal="center" vertical="center"/>
    </xf>
    <xf numFmtId="0" fontId="50" fillId="17" borderId="95" xfId="11" applyFont="1" applyFill="1" applyBorder="1" applyAlignment="1">
      <alignment horizontal="center" vertical="center"/>
    </xf>
    <xf numFmtId="0" fontId="75" fillId="0" borderId="89" xfId="11" applyFont="1" applyBorder="1" applyAlignment="1">
      <alignment horizontal="center" vertical="center"/>
    </xf>
    <xf numFmtId="0" fontId="50" fillId="0" borderId="7" xfId="11" applyFont="1" applyBorder="1" applyAlignment="1">
      <alignment horizontal="center" vertical="center" wrapText="1"/>
    </xf>
    <xf numFmtId="0" fontId="59" fillId="0" borderId="3" xfId="71" applyFont="1" applyBorder="1" applyAlignment="1">
      <alignment vertical="center"/>
    </xf>
    <xf numFmtId="0" fontId="60" fillId="0" borderId="3" xfId="0" applyFont="1" applyBorder="1" applyAlignment="1">
      <alignment vertical="center"/>
    </xf>
    <xf numFmtId="0" fontId="50" fillId="17" borderId="96" xfId="11" applyFont="1" applyFill="1" applyBorder="1" applyAlignment="1">
      <alignment horizontal="center" vertical="center"/>
    </xf>
    <xf numFmtId="0" fontId="50" fillId="17" borderId="60" xfId="11" applyFont="1" applyFill="1" applyBorder="1" applyAlignment="1">
      <alignment horizontal="center" vertical="center"/>
    </xf>
    <xf numFmtId="0" fontId="50" fillId="17" borderId="97" xfId="11" applyFont="1" applyFill="1" applyBorder="1" applyAlignment="1">
      <alignment horizontal="center" vertical="center"/>
    </xf>
    <xf numFmtId="0" fontId="75" fillId="0" borderId="50" xfId="11" applyFont="1" applyBorder="1" applyAlignment="1">
      <alignment horizontal="center" vertical="center"/>
    </xf>
    <xf numFmtId="0" fontId="50" fillId="0" borderId="2" xfId="11" applyFont="1" applyBorder="1" applyAlignment="1">
      <alignment horizontal="center" vertical="center" wrapText="1"/>
    </xf>
    <xf numFmtId="0" fontId="59" fillId="0" borderId="24" xfId="71" applyFont="1" applyBorder="1" applyAlignment="1">
      <alignment vertical="center"/>
    </xf>
    <xf numFmtId="0" fontId="60" fillId="0" borderId="24" xfId="0" applyFont="1" applyBorder="1" applyAlignment="1">
      <alignment vertical="center"/>
    </xf>
    <xf numFmtId="0" fontId="50" fillId="17" borderId="42" xfId="11" applyFont="1" applyFill="1" applyBorder="1" applyAlignment="1">
      <alignment horizontal="center" vertical="center"/>
    </xf>
    <xf numFmtId="0" fontId="50" fillId="17" borderId="44" xfId="11" applyFont="1" applyFill="1" applyBorder="1" applyAlignment="1">
      <alignment horizontal="center" vertical="center"/>
    </xf>
    <xf numFmtId="0" fontId="50" fillId="17" borderId="43" xfId="11" applyFont="1" applyFill="1" applyBorder="1" applyAlignment="1">
      <alignment horizontal="center" vertical="center"/>
    </xf>
    <xf numFmtId="0" fontId="75" fillId="0" borderId="37" xfId="11" applyFont="1" applyBorder="1" applyAlignment="1">
      <alignment horizontal="center" vertical="center"/>
    </xf>
    <xf numFmtId="0" fontId="50" fillId="0" borderId="26" xfId="11" applyFont="1" applyBorder="1" applyAlignment="1">
      <alignment horizontal="center" vertical="center" wrapText="1"/>
    </xf>
    <xf numFmtId="0" fontId="24" fillId="15" borderId="24" xfId="11" applyFont="1" applyFill="1" applyBorder="1" applyAlignment="1">
      <alignment horizontal="center" vertical="center" wrapText="1"/>
    </xf>
    <xf numFmtId="0" fontId="24" fillId="15" borderId="25" xfId="11" applyFont="1" applyFill="1" applyBorder="1" applyAlignment="1">
      <alignment horizontal="center" vertical="center" wrapText="1"/>
    </xf>
    <xf numFmtId="0" fontId="24" fillId="15" borderId="26" xfId="11" applyFont="1" applyFill="1" applyBorder="1" applyAlignment="1">
      <alignment horizontal="center" vertical="center" wrapText="1"/>
    </xf>
    <xf numFmtId="0" fontId="24" fillId="15" borderId="42" xfId="11" applyFont="1" applyFill="1" applyBorder="1" applyAlignment="1">
      <alignment horizontal="center" vertical="center" wrapText="1"/>
    </xf>
    <xf numFmtId="0" fontId="24" fillId="15" borderId="44" xfId="11" applyFont="1" applyFill="1" applyBorder="1" applyAlignment="1">
      <alignment horizontal="center" vertical="center" wrapText="1"/>
    </xf>
    <xf numFmtId="0" fontId="24" fillId="15" borderId="43" xfId="11" applyFont="1" applyFill="1" applyBorder="1" applyAlignment="1">
      <alignment horizontal="center" vertical="center" wrapText="1"/>
    </xf>
    <xf numFmtId="0" fontId="24" fillId="15" borderId="45" xfId="11" applyFont="1" applyFill="1" applyBorder="1" applyAlignment="1">
      <alignment horizontal="center" vertical="center" wrapText="1"/>
    </xf>
    <xf numFmtId="0" fontId="77" fillId="0" borderId="0" xfId="11" applyFont="1" applyAlignment="1">
      <alignment horizontal="center" vertical="center" wrapText="1"/>
    </xf>
    <xf numFmtId="0" fontId="57" fillId="0" borderId="0" xfId="11" applyFont="1" applyAlignment="1">
      <alignment horizontal="center" vertical="center" wrapText="1"/>
    </xf>
    <xf numFmtId="0" fontId="76" fillId="0" borderId="0" xfId="11" applyFont="1" applyAlignment="1">
      <alignment horizontal="center" vertical="center" wrapText="1"/>
    </xf>
    <xf numFmtId="0" fontId="78" fillId="0" borderId="0" xfId="11" applyFont="1" applyAlignment="1">
      <alignment horizontal="left" vertical="center" wrapText="1"/>
    </xf>
    <xf numFmtId="0" fontId="79" fillId="0" borderId="0" xfId="11" applyFont="1" applyAlignment="1">
      <alignment horizontal="center" vertical="center" wrapText="1"/>
    </xf>
    <xf numFmtId="0" fontId="80" fillId="0" borderId="0" xfId="11" applyFont="1" applyAlignment="1">
      <alignment horizontal="center" vertical="center" wrapText="1"/>
    </xf>
    <xf numFmtId="0" fontId="80" fillId="13" borderId="0" xfId="11" applyFont="1" applyFill="1" applyAlignment="1">
      <alignment horizontal="center" vertical="center" wrapText="1"/>
    </xf>
    <xf numFmtId="0" fontId="78" fillId="0" borderId="0" xfId="11" applyFont="1" applyAlignment="1">
      <alignment horizontal="center" vertical="center" wrapText="1"/>
    </xf>
    <xf numFmtId="0" fontId="92" fillId="11" borderId="29" xfId="11" applyFont="1" applyFill="1" applyBorder="1" applyAlignment="1">
      <alignment horizontal="center" vertical="center" wrapText="1"/>
    </xf>
    <xf numFmtId="0" fontId="92" fillId="11" borderId="52" xfId="11" applyFont="1" applyFill="1" applyBorder="1" applyAlignment="1">
      <alignment horizontal="center" vertical="center" wrapText="1"/>
    </xf>
    <xf numFmtId="0" fontId="92" fillId="11" borderId="13" xfId="11" applyFont="1" applyFill="1" applyBorder="1" applyAlignment="1">
      <alignment horizontal="center" vertical="center" wrapText="1"/>
    </xf>
    <xf numFmtId="0" fontId="92" fillId="11" borderId="15" xfId="11" applyFont="1" applyFill="1" applyBorder="1" applyAlignment="1">
      <alignment horizontal="center" vertical="center" wrapText="1"/>
    </xf>
    <xf numFmtId="0" fontId="28" fillId="0" borderId="13" xfId="11" applyFont="1" applyBorder="1" applyAlignment="1">
      <alignment horizontal="center" vertical="center" wrapText="1"/>
    </xf>
    <xf numFmtId="0" fontId="27" fillId="0" borderId="32" xfId="11" applyFont="1" applyBorder="1" applyAlignment="1">
      <alignment horizontal="left" vertical="center" wrapText="1"/>
    </xf>
    <xf numFmtId="0" fontId="27" fillId="0" borderId="49" xfId="11" applyFont="1" applyBorder="1" applyAlignment="1">
      <alignment horizontal="left" vertical="center" wrapText="1"/>
    </xf>
    <xf numFmtId="2" fontId="27" fillId="8" borderId="34" xfId="11" applyNumberFormat="1" applyFont="1" applyFill="1" applyBorder="1" applyAlignment="1">
      <alignment horizontal="center" vertical="center"/>
    </xf>
    <xf numFmtId="2" fontId="27" fillId="8" borderId="36" xfId="11" applyNumberFormat="1" applyFont="1" applyFill="1" applyBorder="1" applyAlignment="1">
      <alignment horizontal="center" vertical="center"/>
    </xf>
    <xf numFmtId="0" fontId="92" fillId="10" borderId="31" xfId="11" applyFont="1" applyFill="1" applyBorder="1" applyAlignment="1">
      <alignment horizontal="center" vertical="center" wrapText="1"/>
    </xf>
    <xf numFmtId="0" fontId="92" fillId="10" borderId="30" xfId="11" applyFont="1" applyFill="1" applyBorder="1" applyAlignment="1">
      <alignment horizontal="center" vertical="center" wrapText="1"/>
    </xf>
    <xf numFmtId="0" fontId="92" fillId="10" borderId="35" xfId="11" applyFont="1" applyFill="1" applyBorder="1" applyAlignment="1">
      <alignment horizontal="center" vertical="center" wrapText="1"/>
    </xf>
    <xf numFmtId="0" fontId="92" fillId="10" borderId="48" xfId="11" applyFont="1" applyFill="1" applyBorder="1" applyAlignment="1">
      <alignment horizontal="center" vertical="center" wrapText="1"/>
    </xf>
    <xf numFmtId="0" fontId="92" fillId="11" borderId="28" xfId="11" applyFont="1" applyFill="1" applyBorder="1" applyAlignment="1">
      <alignment horizontal="center" vertical="center" wrapText="1"/>
    </xf>
    <xf numFmtId="0" fontId="92" fillId="11" borderId="9" xfId="11" applyFont="1" applyFill="1" applyBorder="1" applyAlignment="1">
      <alignment horizontal="center" vertical="center" wrapText="1"/>
    </xf>
    <xf numFmtId="0" fontId="36" fillId="0" borderId="13" xfId="11" applyFont="1" applyBorder="1" applyAlignment="1">
      <alignment horizontal="center" vertical="center"/>
    </xf>
    <xf numFmtId="0" fontId="36" fillId="0" borderId="15" xfId="11" applyFont="1" applyBorder="1" applyAlignment="1">
      <alignment horizontal="center" vertical="center"/>
    </xf>
    <xf numFmtId="4" fontId="27" fillId="0" borderId="59" xfId="13" applyNumberFormat="1" applyFont="1" applyBorder="1" applyAlignment="1" applyProtection="1">
      <alignment horizontal="center" vertical="center" wrapText="1"/>
    </xf>
    <xf numFmtId="4" fontId="27" fillId="0" borderId="9" xfId="13" applyNumberFormat="1" applyFont="1" applyBorder="1" applyAlignment="1" applyProtection="1">
      <alignment horizontal="center" vertical="center" wrapText="1"/>
    </xf>
    <xf numFmtId="4" fontId="27" fillId="0" borderId="8" xfId="13" applyNumberFormat="1" applyFont="1" applyBorder="1" applyAlignment="1" applyProtection="1">
      <alignment horizontal="center" vertical="center" wrapText="1"/>
    </xf>
    <xf numFmtId="14" fontId="45" fillId="0" borderId="13" xfId="4" applyNumberFormat="1" applyFont="1" applyBorder="1" applyAlignment="1">
      <alignment horizontal="center" vertical="center"/>
    </xf>
    <xf numFmtId="14" fontId="45" fillId="0" borderId="22" xfId="4" applyNumberFormat="1" applyFont="1" applyBorder="1" applyAlignment="1">
      <alignment horizontal="center" vertical="center"/>
    </xf>
    <xf numFmtId="2" fontId="64" fillId="8" borderId="34" xfId="11" applyNumberFormat="1" applyFont="1" applyFill="1" applyBorder="1" applyAlignment="1">
      <alignment horizontal="center" vertical="center" wrapText="1"/>
    </xf>
    <xf numFmtId="2" fontId="64" fillId="8" borderId="33" xfId="11" applyNumberFormat="1" applyFont="1" applyFill="1" applyBorder="1" applyAlignment="1">
      <alignment horizontal="center" vertical="center" wrapText="1"/>
    </xf>
    <xf numFmtId="2" fontId="64" fillId="8" borderId="49" xfId="11" applyNumberFormat="1" applyFont="1" applyFill="1" applyBorder="1" applyAlignment="1">
      <alignment horizontal="center" vertical="center" wrapText="1"/>
    </xf>
    <xf numFmtId="0" fontId="53" fillId="12" borderId="24" xfId="11" applyFont="1" applyFill="1" applyBorder="1" applyAlignment="1">
      <alignment horizontal="center" vertical="center"/>
    </xf>
    <xf numFmtId="0" fontId="53" fillId="12" borderId="25" xfId="11" applyFont="1" applyFill="1" applyBorder="1" applyAlignment="1">
      <alignment horizontal="center" vertical="center"/>
    </xf>
    <xf numFmtId="0" fontId="53" fillId="12" borderId="26" xfId="11" applyFont="1" applyFill="1" applyBorder="1" applyAlignment="1">
      <alignment horizontal="center" vertical="center"/>
    </xf>
    <xf numFmtId="0" fontId="52" fillId="12" borderId="4" xfId="11" applyFont="1" applyFill="1" applyBorder="1" applyAlignment="1">
      <alignment horizontal="center" vertical="center"/>
    </xf>
    <xf numFmtId="0" fontId="52" fillId="12" borderId="11" xfId="11" applyFont="1" applyFill="1" applyBorder="1" applyAlignment="1">
      <alignment horizontal="center" vertical="center"/>
    </xf>
    <xf numFmtId="0" fontId="52" fillId="12" borderId="5" xfId="11" applyFont="1" applyFill="1" applyBorder="1" applyAlignment="1">
      <alignment horizontal="center" vertical="center"/>
    </xf>
    <xf numFmtId="0" fontId="52" fillId="12" borderId="0" xfId="11" applyFont="1" applyFill="1" applyAlignment="1">
      <alignment horizontal="center" vertical="center"/>
    </xf>
    <xf numFmtId="0" fontId="52" fillId="12" borderId="3" xfId="11" applyFont="1" applyFill="1" applyBorder="1" applyAlignment="1">
      <alignment horizontal="center" vertical="center"/>
    </xf>
    <xf numFmtId="0" fontId="52" fillId="12" borderId="12" xfId="11" applyFont="1" applyFill="1" applyBorder="1" applyAlignment="1">
      <alignment horizontal="center" vertical="center"/>
    </xf>
    <xf numFmtId="0" fontId="27" fillId="0" borderId="21" xfId="11" applyFont="1" applyBorder="1" applyAlignment="1">
      <alignment horizontal="left" vertical="center" wrapText="1"/>
    </xf>
    <xf numFmtId="0" fontId="27" fillId="0" borderId="15" xfId="11" applyFont="1" applyBorder="1" applyAlignment="1">
      <alignment horizontal="left" vertical="center" wrapText="1"/>
    </xf>
    <xf numFmtId="2" fontId="45" fillId="0" borderId="13" xfId="4" applyNumberFormat="1" applyFont="1" applyBorder="1" applyAlignment="1">
      <alignment horizontal="center" vertical="center"/>
    </xf>
    <xf numFmtId="2" fontId="45" fillId="0" borderId="22" xfId="4" applyNumberFormat="1" applyFont="1" applyBorder="1" applyAlignment="1">
      <alignment horizontal="center" vertical="center"/>
    </xf>
    <xf numFmtId="0" fontId="27" fillId="0" borderId="13" xfId="11" applyFont="1" applyBorder="1" applyAlignment="1">
      <alignment horizontal="left" vertical="center" wrapText="1"/>
    </xf>
    <xf numFmtId="0" fontId="81" fillId="18" borderId="24" xfId="11" applyFont="1" applyFill="1" applyBorder="1" applyAlignment="1">
      <alignment horizontal="center" vertical="center" wrapText="1"/>
    </xf>
    <xf numFmtId="0" fontId="81" fillId="18" borderId="25" xfId="11" applyFont="1" applyFill="1" applyBorder="1" applyAlignment="1">
      <alignment horizontal="center" vertical="center" wrapText="1"/>
    </xf>
    <xf numFmtId="0" fontId="81" fillId="18" borderId="26" xfId="11" applyFont="1" applyFill="1" applyBorder="1" applyAlignment="1">
      <alignment horizontal="center" vertical="center" wrapText="1"/>
    </xf>
    <xf numFmtId="0" fontId="27" fillId="0" borderId="24" xfId="11" applyFont="1" applyBorder="1" applyAlignment="1">
      <alignment horizontal="center" vertical="center"/>
    </xf>
    <xf numFmtId="0" fontId="27" fillId="0" borderId="25" xfId="11" applyFont="1" applyBorder="1" applyAlignment="1">
      <alignment horizontal="center" vertical="center"/>
    </xf>
    <xf numFmtId="0" fontId="27" fillId="0" borderId="26" xfId="11" applyFont="1" applyBorder="1" applyAlignment="1">
      <alignment horizontal="center" vertical="center"/>
    </xf>
    <xf numFmtId="0" fontId="62" fillId="0" borderId="32" xfId="11" applyFont="1" applyBorder="1" applyAlignment="1">
      <alignment horizontal="center" vertical="center" wrapText="1"/>
    </xf>
    <xf numFmtId="168" fontId="92" fillId="0" borderId="59" xfId="11" applyNumberFormat="1" applyFont="1" applyBorder="1" applyAlignment="1">
      <alignment horizontal="center" vertical="center"/>
    </xf>
    <xf numFmtId="168" fontId="92" fillId="0" borderId="8" xfId="11" applyNumberFormat="1" applyFont="1" applyBorder="1" applyAlignment="1">
      <alignment horizontal="center" vertical="center"/>
    </xf>
    <xf numFmtId="0" fontId="26" fillId="0" borderId="1" xfId="11" applyFont="1" applyBorder="1" applyAlignment="1">
      <alignment horizontal="center" vertical="center" wrapText="1"/>
    </xf>
    <xf numFmtId="0" fontId="26" fillId="0" borderId="47" xfId="11" applyFont="1" applyBorder="1" applyAlignment="1">
      <alignment horizontal="center" vertical="center" wrapText="1"/>
    </xf>
    <xf numFmtId="0" fontId="88" fillId="0" borderId="0" xfId="11" applyFont="1" applyAlignment="1">
      <alignment horizontal="center" vertical="center" wrapText="1"/>
    </xf>
    <xf numFmtId="0" fontId="87" fillId="0" borderId="0" xfId="11" applyFont="1" applyAlignment="1">
      <alignment horizontal="center" vertical="center" wrapText="1"/>
    </xf>
    <xf numFmtId="0" fontId="31" fillId="0" borderId="0" xfId="11" applyFont="1" applyAlignment="1">
      <alignment horizontal="center" vertical="center" wrapText="1"/>
    </xf>
    <xf numFmtId="0" fontId="30" fillId="0" borderId="0" xfId="11" applyFont="1" applyAlignment="1">
      <alignment horizontal="center" vertical="center" wrapText="1"/>
    </xf>
    <xf numFmtId="0" fontId="87" fillId="13" borderId="0" xfId="11" applyFont="1" applyFill="1" applyAlignment="1">
      <alignment horizontal="center" vertical="center" wrapText="1"/>
    </xf>
    <xf numFmtId="0" fontId="86" fillId="0" borderId="0" xfId="11" applyFont="1" applyAlignment="1">
      <alignment horizontal="center" vertical="center" wrapText="1"/>
    </xf>
    <xf numFmtId="0" fontId="89" fillId="13" borderId="24" xfId="11" applyFont="1" applyFill="1" applyBorder="1" applyAlignment="1">
      <alignment horizontal="center" vertical="center" wrapText="1"/>
    </xf>
    <xf numFmtId="0" fontId="89" fillId="13" borderId="25" xfId="11" applyFont="1" applyFill="1" applyBorder="1" applyAlignment="1">
      <alignment horizontal="center" vertical="center" wrapText="1"/>
    </xf>
    <xf numFmtId="0" fontId="89" fillId="13" borderId="26" xfId="11" applyFont="1" applyFill="1" applyBorder="1" applyAlignment="1">
      <alignment horizontal="center" vertical="center" wrapText="1"/>
    </xf>
    <xf numFmtId="42" fontId="90" fillId="13" borderId="42" xfId="12" applyFont="1" applyFill="1" applyBorder="1" applyAlignment="1">
      <alignment horizontal="center" vertical="center" wrapText="1"/>
    </xf>
    <xf numFmtId="42" fontId="90" fillId="13" borderId="45" xfId="12" applyFont="1" applyFill="1" applyBorder="1" applyAlignment="1">
      <alignment horizontal="center" vertical="center" wrapText="1"/>
    </xf>
    <xf numFmtId="0" fontId="83" fillId="0" borderId="0" xfId="11" applyFont="1" applyAlignment="1">
      <alignment horizontal="center" vertical="center" wrapText="1"/>
    </xf>
    <xf numFmtId="0" fontId="84" fillId="0" borderId="0" xfId="11" applyFont="1" applyAlignment="1">
      <alignment horizontal="center" vertical="center" wrapText="1"/>
    </xf>
    <xf numFmtId="0" fontId="85" fillId="0" borderId="0" xfId="11" applyFont="1" applyAlignment="1">
      <alignment horizontal="left" vertical="center" wrapText="1"/>
    </xf>
    <xf numFmtId="0" fontId="85" fillId="0" borderId="0" xfId="11" applyFont="1" applyAlignment="1">
      <alignment horizontal="center" vertical="center" wrapText="1"/>
    </xf>
    <xf numFmtId="0" fontId="26" fillId="0" borderId="59" xfId="11" applyFont="1" applyBorder="1" applyAlignment="1">
      <alignment horizontal="center" vertical="center" wrapText="1"/>
    </xf>
    <xf numFmtId="0" fontId="26" fillId="0" borderId="8" xfId="11" applyFont="1" applyBorder="1" applyAlignment="1">
      <alignment horizontal="center" vertical="center" wrapText="1"/>
    </xf>
    <xf numFmtId="0" fontId="26" fillId="0" borderId="60" xfId="11" applyFont="1" applyBorder="1" applyAlignment="1">
      <alignment horizontal="center" vertical="center" wrapText="1"/>
    </xf>
    <xf numFmtId="0" fontId="28" fillId="0" borderId="14" xfId="11" applyFont="1" applyBorder="1" applyAlignment="1">
      <alignment horizontal="center" vertical="center" wrapText="1"/>
    </xf>
    <xf numFmtId="42" fontId="28" fillId="0" borderId="13" xfId="11" applyNumberFormat="1" applyFont="1" applyBorder="1" applyAlignment="1">
      <alignment horizontal="center" vertical="center" wrapText="1"/>
    </xf>
    <xf numFmtId="0" fontId="28" fillId="0" borderId="58" xfId="11" applyFont="1" applyBorder="1" applyAlignment="1">
      <alignment horizontal="center" vertical="center" wrapText="1"/>
    </xf>
    <xf numFmtId="0" fontId="28" fillId="0" borderId="65" xfId="11" applyFont="1" applyBorder="1" applyAlignment="1">
      <alignment horizontal="center" vertical="center" wrapText="1"/>
    </xf>
    <xf numFmtId="0" fontId="28" fillId="0" borderId="52" xfId="11" applyFont="1" applyBorder="1" applyAlignment="1">
      <alignment horizontal="center" vertical="center" wrapText="1"/>
    </xf>
    <xf numFmtId="0" fontId="28" fillId="0" borderId="1" xfId="11" applyFont="1" applyBorder="1" applyAlignment="1">
      <alignment horizontal="center" vertical="center" wrapText="1"/>
    </xf>
    <xf numFmtId="0" fontId="37" fillId="0" borderId="21" xfId="11" applyFont="1" applyBorder="1" applyAlignment="1">
      <alignment horizontal="left" vertical="center" wrapText="1"/>
    </xf>
    <xf numFmtId="0" fontId="37" fillId="0" borderId="15" xfId="11" applyFont="1" applyBorder="1" applyAlignment="1">
      <alignment horizontal="left" vertical="center" wrapText="1"/>
    </xf>
    <xf numFmtId="2" fontId="110" fillId="0" borderId="13" xfId="4" applyNumberFormat="1" applyFont="1" applyBorder="1" applyAlignment="1">
      <alignment horizontal="center" vertical="center"/>
    </xf>
    <xf numFmtId="2" fontId="110" fillId="0" borderId="22" xfId="4" applyNumberFormat="1" applyFont="1" applyBorder="1" applyAlignment="1">
      <alignment horizontal="center" vertical="center"/>
    </xf>
    <xf numFmtId="0" fontId="37" fillId="0" borderId="13" xfId="11" applyFont="1" applyBorder="1" applyAlignment="1">
      <alignment horizontal="left" vertical="center" wrapText="1"/>
    </xf>
    <xf numFmtId="14" fontId="110" fillId="0" borderId="13" xfId="4" applyNumberFormat="1" applyFont="1" applyBorder="1" applyAlignment="1">
      <alignment horizontal="center" vertical="center"/>
    </xf>
    <xf numFmtId="14" fontId="110" fillId="0" borderId="22" xfId="4" applyNumberFormat="1" applyFont="1" applyBorder="1" applyAlignment="1">
      <alignment horizontal="center" vertical="center"/>
    </xf>
    <xf numFmtId="0" fontId="37" fillId="0" borderId="32" xfId="11" applyFont="1" applyBorder="1" applyAlignment="1">
      <alignment horizontal="left" vertical="center" wrapText="1"/>
    </xf>
    <xf numFmtId="0" fontId="37" fillId="0" borderId="49" xfId="11" applyFont="1" applyBorder="1" applyAlignment="1">
      <alignment horizontal="left" vertical="center" wrapText="1"/>
    </xf>
    <xf numFmtId="2" fontId="37" fillId="8" borderId="34" xfId="11" applyNumberFormat="1" applyFont="1" applyFill="1" applyBorder="1" applyAlignment="1">
      <alignment horizontal="center" vertical="center"/>
    </xf>
    <xf numFmtId="2" fontId="37" fillId="8" borderId="36" xfId="11" applyNumberFormat="1" applyFont="1" applyFill="1" applyBorder="1" applyAlignment="1">
      <alignment horizontal="center" vertical="center"/>
    </xf>
    <xf numFmtId="0" fontId="37" fillId="10" borderId="31" xfId="11" applyFont="1" applyFill="1" applyBorder="1" applyAlignment="1">
      <alignment horizontal="center" vertical="center" wrapText="1"/>
    </xf>
    <xf numFmtId="0" fontId="37" fillId="10" borderId="30" xfId="11" applyFont="1" applyFill="1" applyBorder="1" applyAlignment="1">
      <alignment horizontal="center" vertical="center" wrapText="1"/>
    </xf>
    <xf numFmtId="0" fontId="37" fillId="10" borderId="35" xfId="11" applyFont="1" applyFill="1" applyBorder="1" applyAlignment="1">
      <alignment horizontal="center" vertical="center" wrapText="1"/>
    </xf>
    <xf numFmtId="0" fontId="37" fillId="10" borderId="48" xfId="11" applyFont="1" applyFill="1" applyBorder="1" applyAlignment="1">
      <alignment horizontal="center" vertical="center" wrapText="1"/>
    </xf>
    <xf numFmtId="0" fontId="37" fillId="11" borderId="28" xfId="11" applyFont="1" applyFill="1" applyBorder="1" applyAlignment="1">
      <alignment horizontal="center" vertical="center" wrapText="1"/>
    </xf>
    <xf numFmtId="0" fontId="37" fillId="11" borderId="9" xfId="11" applyFont="1" applyFill="1" applyBorder="1" applyAlignment="1">
      <alignment horizontal="center" vertical="center" wrapText="1"/>
    </xf>
    <xf numFmtId="0" fontId="37" fillId="11" borderId="29" xfId="11" applyFont="1" applyFill="1" applyBorder="1" applyAlignment="1">
      <alignment horizontal="center" vertical="center" wrapText="1"/>
    </xf>
    <xf numFmtId="0" fontId="37" fillId="11" borderId="52" xfId="11" applyFont="1" applyFill="1" applyBorder="1" applyAlignment="1">
      <alignment horizontal="center" vertical="center" wrapText="1"/>
    </xf>
    <xf numFmtId="0" fontId="37" fillId="11" borderId="13" xfId="11" applyFont="1" applyFill="1" applyBorder="1" applyAlignment="1">
      <alignment horizontal="center" vertical="center" wrapText="1"/>
    </xf>
    <xf numFmtId="0" fontId="37" fillId="11" borderId="15" xfId="11" applyFont="1" applyFill="1" applyBorder="1" applyAlignment="1">
      <alignment horizontal="center" vertical="center" wrapText="1"/>
    </xf>
    <xf numFmtId="168" fontId="37" fillId="0" borderId="59" xfId="11" applyNumberFormat="1" applyFont="1" applyBorder="1" applyAlignment="1">
      <alignment horizontal="center" vertical="center"/>
    </xf>
    <xf numFmtId="168" fontId="37" fillId="0" borderId="8" xfId="11" applyNumberFormat="1" applyFont="1" applyBorder="1" applyAlignment="1">
      <alignment horizontal="center" vertical="center"/>
    </xf>
    <xf numFmtId="0" fontId="37" fillId="0" borderId="1" xfId="11" applyFont="1" applyBorder="1" applyAlignment="1">
      <alignment horizontal="center" vertical="center" wrapText="1"/>
    </xf>
    <xf numFmtId="0" fontId="37" fillId="0" borderId="47" xfId="11" applyFont="1" applyBorder="1" applyAlignment="1">
      <alignment horizontal="center" vertical="center" wrapText="1"/>
    </xf>
    <xf numFmtId="0" fontId="106" fillId="0" borderId="13" xfId="11" applyFont="1" applyBorder="1" applyAlignment="1">
      <alignment horizontal="center" vertical="center" wrapText="1"/>
    </xf>
    <xf numFmtId="0" fontId="37" fillId="0" borderId="32" xfId="11" applyFont="1" applyBorder="1" applyAlignment="1">
      <alignment horizontal="center" vertical="center" wrapText="1"/>
    </xf>
    <xf numFmtId="2" fontId="37" fillId="8" borderId="34" xfId="11" applyNumberFormat="1" applyFont="1" applyFill="1" applyBorder="1" applyAlignment="1">
      <alignment horizontal="center" vertical="center" wrapText="1"/>
    </xf>
    <xf numFmtId="2" fontId="37" fillId="8" borderId="33" xfId="11" applyNumberFormat="1" applyFont="1" applyFill="1" applyBorder="1" applyAlignment="1">
      <alignment horizontal="center" vertical="center" wrapText="1"/>
    </xf>
    <xf numFmtId="2" fontId="37" fillId="8" borderId="49" xfId="11" applyNumberFormat="1" applyFont="1" applyFill="1" applyBorder="1" applyAlignment="1">
      <alignment horizontal="center" vertical="center" wrapText="1"/>
    </xf>
    <xf numFmtId="0" fontId="108" fillId="12" borderId="24" xfId="11" applyFont="1" applyFill="1" applyBorder="1" applyAlignment="1">
      <alignment horizontal="center" vertical="center"/>
    </xf>
    <xf numFmtId="0" fontId="108" fillId="12" borderId="25" xfId="11" applyFont="1" applyFill="1" applyBorder="1" applyAlignment="1">
      <alignment horizontal="center" vertical="center"/>
    </xf>
    <xf numFmtId="0" fontId="108" fillId="12" borderId="26" xfId="11" applyFont="1" applyFill="1" applyBorder="1" applyAlignment="1">
      <alignment horizontal="center" vertical="center"/>
    </xf>
    <xf numFmtId="0" fontId="37" fillId="0" borderId="13" xfId="5" applyFont="1" applyBorder="1" applyAlignment="1">
      <alignment horizontal="center" vertical="center" wrapText="1"/>
    </xf>
    <xf numFmtId="0" fontId="37" fillId="0" borderId="15" xfId="5" applyFont="1" applyBorder="1" applyAlignment="1">
      <alignment horizontal="center" vertical="center" wrapText="1"/>
    </xf>
    <xf numFmtId="0" fontId="103" fillId="0" borderId="13" xfId="5" applyFont="1" applyBorder="1" applyAlignment="1">
      <alignment horizontal="center" vertical="center" wrapText="1"/>
    </xf>
    <xf numFmtId="0" fontId="103" fillId="0" borderId="15" xfId="5" applyFont="1" applyBorder="1" applyAlignment="1">
      <alignment horizontal="center" vertical="center" wrapText="1"/>
    </xf>
    <xf numFmtId="0" fontId="103" fillId="0" borderId="68" xfId="5" applyFont="1" applyBorder="1" applyAlignment="1">
      <alignment horizontal="center" vertical="center" wrapText="1"/>
    </xf>
    <xf numFmtId="0" fontId="103" fillId="0" borderId="69" xfId="5" applyFont="1" applyBorder="1" applyAlignment="1">
      <alignment horizontal="center" vertical="center" wrapText="1"/>
    </xf>
    <xf numFmtId="0" fontId="37" fillId="0" borderId="70" xfId="5" applyFont="1" applyBorder="1" applyAlignment="1">
      <alignment horizontal="center" vertical="center" wrapText="1"/>
    </xf>
    <xf numFmtId="0" fontId="37" fillId="0" borderId="71" xfId="5" applyFont="1" applyBorder="1" applyAlignment="1">
      <alignment horizontal="center" vertical="center" wrapText="1"/>
    </xf>
    <xf numFmtId="0" fontId="37" fillId="0" borderId="72" xfId="5" applyFont="1" applyBorder="1" applyAlignment="1">
      <alignment horizontal="center" vertical="center" wrapText="1"/>
    </xf>
    <xf numFmtId="0" fontId="37" fillId="0" borderId="73" xfId="5" applyFont="1" applyBorder="1" applyAlignment="1">
      <alignment horizontal="center" vertical="center" wrapText="1"/>
    </xf>
    <xf numFmtId="0" fontId="116" fillId="0" borderId="1" xfId="74" applyFont="1" applyBorder="1" applyAlignment="1">
      <alignment horizontal="center" vertical="center" wrapText="1"/>
    </xf>
    <xf numFmtId="0" fontId="28" fillId="0" borderId="15" xfId="11" applyFont="1" applyBorder="1" applyAlignment="1">
      <alignment horizontal="center" vertical="center" wrapText="1"/>
    </xf>
    <xf numFmtId="0" fontId="113" fillId="0" borderId="81" xfId="5" applyFont="1" applyBorder="1" applyAlignment="1">
      <alignment horizontal="center" vertical="center" wrapText="1"/>
    </xf>
    <xf numFmtId="0" fontId="113" fillId="0" borderId="82" xfId="5" applyFont="1" applyBorder="1" applyAlignment="1">
      <alignment horizontal="center" vertical="center" wrapText="1"/>
    </xf>
    <xf numFmtId="0" fontId="113" fillId="0" borderId="80" xfId="5" applyFont="1" applyBorder="1" applyAlignment="1">
      <alignment horizontal="center" vertical="center" wrapText="1"/>
    </xf>
    <xf numFmtId="0" fontId="113" fillId="0" borderId="76" xfId="5" applyFont="1" applyBorder="1" applyAlignment="1">
      <alignment horizontal="center" vertical="center" wrapText="1"/>
    </xf>
    <xf numFmtId="0" fontId="113" fillId="0" borderId="83" xfId="5" applyFont="1" applyBorder="1" applyAlignment="1">
      <alignment horizontal="center" vertical="center" wrapText="1"/>
    </xf>
    <xf numFmtId="0" fontId="113" fillId="0" borderId="84" xfId="5" applyFont="1" applyBorder="1" applyAlignment="1">
      <alignment horizontal="center" vertical="center" wrapText="1"/>
    </xf>
    <xf numFmtId="0" fontId="106" fillId="0" borderId="13" xfId="5" applyFont="1" applyBorder="1" applyAlignment="1">
      <alignment horizontal="center" vertical="center" wrapText="1"/>
    </xf>
    <xf numFmtId="0" fontId="106" fillId="0" borderId="15" xfId="5" applyFont="1" applyBorder="1" applyAlignment="1">
      <alignment horizontal="center" vertical="center" wrapText="1"/>
    </xf>
    <xf numFmtId="0" fontId="106" fillId="0" borderId="68" xfId="5" applyFont="1" applyBorder="1" applyAlignment="1">
      <alignment horizontal="center" vertical="center" wrapText="1"/>
    </xf>
    <xf numFmtId="0" fontId="106" fillId="0" borderId="69" xfId="5" applyFont="1" applyBorder="1" applyAlignment="1">
      <alignment horizontal="center" vertical="center" wrapText="1"/>
    </xf>
    <xf numFmtId="0" fontId="106" fillId="0" borderId="13" xfId="0" applyFont="1" applyBorder="1" applyAlignment="1">
      <alignment horizontal="center" vertical="center" wrapText="1"/>
    </xf>
    <xf numFmtId="0" fontId="106" fillId="0" borderId="15" xfId="0" applyFont="1" applyBorder="1" applyAlignment="1">
      <alignment horizontal="center" vertical="center" wrapText="1"/>
    </xf>
    <xf numFmtId="168" fontId="92" fillId="0" borderId="9" xfId="11" applyNumberFormat="1" applyFont="1" applyBorder="1" applyAlignment="1">
      <alignment horizontal="center" vertical="center"/>
    </xf>
    <xf numFmtId="0" fontId="22" fillId="0" borderId="1" xfId="5" applyBorder="1" applyAlignment="1">
      <alignment horizontal="center" vertical="center" wrapText="1"/>
    </xf>
    <xf numFmtId="0" fontId="115" fillId="0" borderId="13" xfId="5" applyFont="1" applyBorder="1" applyAlignment="1">
      <alignment horizontal="center" vertical="center" wrapText="1"/>
    </xf>
    <xf numFmtId="0" fontId="115" fillId="0" borderId="15" xfId="5" applyFont="1" applyBorder="1" applyAlignment="1">
      <alignment horizontal="center" vertical="center" wrapText="1"/>
    </xf>
    <xf numFmtId="42" fontId="36" fillId="0" borderId="13" xfId="11" applyNumberFormat="1" applyFont="1" applyBorder="1" applyAlignment="1">
      <alignment horizontal="center" vertical="center"/>
    </xf>
    <xf numFmtId="0" fontId="26" fillId="0" borderId="9" xfId="11" applyFont="1" applyBorder="1" applyAlignment="1">
      <alignment horizontal="center" vertical="center" wrapText="1"/>
    </xf>
    <xf numFmtId="0" fontId="26" fillId="18" borderId="24" xfId="11" applyFont="1" applyFill="1" applyBorder="1" applyAlignment="1">
      <alignment horizontal="center" vertical="center" wrapText="1"/>
    </xf>
    <xf numFmtId="0" fontId="26" fillId="18" borderId="25" xfId="11" applyFont="1" applyFill="1" applyBorder="1" applyAlignment="1">
      <alignment horizontal="center" vertical="center" wrapText="1"/>
    </xf>
    <xf numFmtId="0" fontId="26" fillId="18" borderId="26" xfId="11" applyFont="1" applyFill="1" applyBorder="1" applyAlignment="1">
      <alignment horizontal="center" vertical="center" wrapText="1"/>
    </xf>
    <xf numFmtId="0" fontId="26" fillId="18" borderId="42" xfId="11" applyFont="1" applyFill="1" applyBorder="1" applyAlignment="1">
      <alignment horizontal="center" vertical="center" wrapText="1"/>
    </xf>
    <xf numFmtId="0" fontId="26" fillId="18" borderId="44" xfId="11" applyFont="1" applyFill="1" applyBorder="1" applyAlignment="1">
      <alignment horizontal="center" vertical="center" wrapText="1"/>
    </xf>
    <xf numFmtId="0" fontId="26" fillId="18" borderId="45" xfId="11" applyFont="1" applyFill="1" applyBorder="1" applyAlignment="1">
      <alignment horizontal="center" vertical="center" wrapText="1"/>
    </xf>
    <xf numFmtId="0" fontId="61" fillId="18" borderId="42" xfId="11" applyFont="1" applyFill="1" applyBorder="1" applyAlignment="1">
      <alignment horizontal="center" vertical="center" wrapText="1"/>
    </xf>
    <xf numFmtId="0" fontId="61" fillId="18" borderId="44" xfId="11" applyFont="1" applyFill="1" applyBorder="1" applyAlignment="1">
      <alignment horizontal="center" vertical="center" wrapText="1"/>
    </xf>
    <xf numFmtId="0" fontId="61" fillId="18" borderId="45" xfId="11" applyFont="1" applyFill="1" applyBorder="1" applyAlignment="1">
      <alignment horizontal="center" vertical="center" wrapText="1"/>
    </xf>
    <xf numFmtId="0" fontId="93" fillId="13" borderId="24" xfId="11" applyFont="1" applyFill="1" applyBorder="1" applyAlignment="1">
      <alignment horizontal="center" vertical="center"/>
    </xf>
    <xf numFmtId="0" fontId="93" fillId="13" borderId="25" xfId="11" applyFont="1" applyFill="1" applyBorder="1" applyAlignment="1">
      <alignment horizontal="center" vertical="center"/>
    </xf>
    <xf numFmtId="0" fontId="93" fillId="13" borderId="46" xfId="11" applyFont="1" applyFill="1" applyBorder="1" applyAlignment="1">
      <alignment horizontal="center" vertical="center"/>
    </xf>
    <xf numFmtId="0" fontId="93" fillId="13" borderId="45" xfId="11" applyFont="1" applyFill="1" applyBorder="1" applyAlignment="1">
      <alignment horizontal="center" vertical="center"/>
    </xf>
    <xf numFmtId="0" fontId="93" fillId="13" borderId="24" xfId="11" applyFont="1" applyFill="1" applyBorder="1" applyAlignment="1">
      <alignment horizontal="center" vertical="center" wrapText="1"/>
    </xf>
    <xf numFmtId="0" fontId="93" fillId="13" borderId="25" xfId="11" applyFont="1" applyFill="1" applyBorder="1" applyAlignment="1">
      <alignment horizontal="center" vertical="center" wrapText="1"/>
    </xf>
    <xf numFmtId="0" fontId="93" fillId="13" borderId="46" xfId="11" applyFont="1" applyFill="1" applyBorder="1" applyAlignment="1">
      <alignment horizontal="center" vertical="center" wrapText="1"/>
    </xf>
    <xf numFmtId="0" fontId="93" fillId="13" borderId="45" xfId="11" applyFont="1" applyFill="1" applyBorder="1" applyAlignment="1">
      <alignment horizontal="center" vertical="center" wrapText="1"/>
    </xf>
    <xf numFmtId="0" fontId="120" fillId="14" borderId="24" xfId="197" applyFont="1" applyFill="1" applyBorder="1" applyAlignment="1">
      <alignment horizontal="center" vertical="center"/>
    </xf>
    <xf numFmtId="0" fontId="120" fillId="14" borderId="25" xfId="197" applyFont="1" applyFill="1" applyBorder="1" applyAlignment="1">
      <alignment horizontal="center" vertical="center"/>
    </xf>
    <xf numFmtId="0" fontId="120" fillId="14" borderId="26" xfId="197" applyFont="1" applyFill="1" applyBorder="1" applyAlignment="1">
      <alignment horizontal="center" vertical="center"/>
    </xf>
    <xf numFmtId="0" fontId="121" fillId="2" borderId="24" xfId="197" applyFont="1" applyFill="1" applyBorder="1" applyAlignment="1">
      <alignment horizontal="center" vertical="center" wrapText="1"/>
    </xf>
    <xf numFmtId="0" fontId="121" fillId="2" borderId="25" xfId="197" applyFont="1" applyFill="1" applyBorder="1" applyAlignment="1">
      <alignment horizontal="center" vertical="center" wrapText="1"/>
    </xf>
    <xf numFmtId="0" fontId="121" fillId="2" borderId="26" xfId="197" applyFont="1" applyFill="1" applyBorder="1" applyAlignment="1">
      <alignment horizontal="center" vertical="center" wrapText="1"/>
    </xf>
    <xf numFmtId="2" fontId="124" fillId="0" borderId="53" xfId="197" applyNumberFormat="1" applyFont="1" applyFill="1" applyBorder="1" applyAlignment="1">
      <alignment horizontal="center" vertical="center" wrapText="1"/>
    </xf>
    <xf numFmtId="2" fontId="124" fillId="0" borderId="89" xfId="197" applyNumberFormat="1" applyFont="1" applyFill="1" applyBorder="1" applyAlignment="1">
      <alignment horizontal="center" vertical="center" wrapText="1"/>
    </xf>
    <xf numFmtId="2" fontId="124" fillId="0" borderId="54" xfId="197" applyNumberFormat="1" applyFont="1" applyFill="1" applyBorder="1" applyAlignment="1">
      <alignment horizontal="center" vertical="center" wrapText="1"/>
    </xf>
    <xf numFmtId="0" fontId="20" fillId="15" borderId="24" xfId="11" applyFont="1" applyFill="1" applyBorder="1" applyAlignment="1">
      <alignment horizontal="center" vertical="center"/>
    </xf>
    <xf numFmtId="0" fontId="20" fillId="15" borderId="25" xfId="11" applyFont="1" applyFill="1" applyBorder="1" applyAlignment="1">
      <alignment horizontal="center" vertical="center"/>
    </xf>
    <xf numFmtId="0" fontId="20" fillId="15" borderId="26" xfId="11" applyFont="1" applyFill="1" applyBorder="1" applyAlignment="1">
      <alignment horizontal="center" vertical="center"/>
    </xf>
    <xf numFmtId="0" fontId="29" fillId="15" borderId="3" xfId="11" applyFont="1" applyFill="1" applyBorder="1" applyAlignment="1">
      <alignment horizontal="center" vertical="center" wrapText="1"/>
    </xf>
    <xf numFmtId="0" fontId="29" fillId="15" borderId="12" xfId="11" applyFont="1" applyFill="1" applyBorder="1" applyAlignment="1">
      <alignment horizontal="center" vertical="center" wrapText="1"/>
    </xf>
    <xf numFmtId="0" fontId="29" fillId="15" borderId="2" xfId="11" applyFont="1" applyFill="1" applyBorder="1" applyAlignment="1">
      <alignment horizontal="center" vertical="center" wrapText="1"/>
    </xf>
    <xf numFmtId="0" fontId="65" fillId="15" borderId="24" xfId="57" applyFont="1" applyFill="1" applyBorder="1" applyAlignment="1">
      <alignment horizontal="center" vertical="center"/>
    </xf>
    <xf numFmtId="0" fontId="65" fillId="15" borderId="25" xfId="57" applyFont="1" applyFill="1" applyBorder="1" applyAlignment="1">
      <alignment horizontal="center" vertical="center"/>
    </xf>
    <xf numFmtId="0" fontId="65" fillId="15" borderId="26" xfId="57" applyFont="1" applyFill="1" applyBorder="1" applyAlignment="1">
      <alignment horizontal="center" vertical="center"/>
    </xf>
    <xf numFmtId="0" fontId="65" fillId="15" borderId="24" xfId="57" applyFont="1" applyFill="1" applyBorder="1" applyAlignment="1">
      <alignment horizontal="center"/>
    </xf>
    <xf numFmtId="0" fontId="65" fillId="15" borderId="25" xfId="57" applyFont="1" applyFill="1" applyBorder="1" applyAlignment="1">
      <alignment horizontal="center"/>
    </xf>
    <xf numFmtId="0" fontId="65" fillId="15" borderId="26" xfId="57" applyFont="1" applyFill="1" applyBorder="1" applyAlignment="1">
      <alignment horizontal="center"/>
    </xf>
    <xf numFmtId="0" fontId="65" fillId="15" borderId="4" xfId="57" applyFont="1" applyFill="1" applyBorder="1" applyAlignment="1">
      <alignment horizontal="center" vertical="center"/>
    </xf>
    <xf numFmtId="0" fontId="65" fillId="15" borderId="11" xfId="57" applyFont="1" applyFill="1" applyBorder="1" applyAlignment="1">
      <alignment horizontal="center" vertical="center"/>
    </xf>
    <xf numFmtId="0" fontId="65" fillId="15" borderId="16" xfId="57" applyFont="1" applyFill="1" applyBorder="1" applyAlignment="1">
      <alignment horizontal="center" vertical="center"/>
    </xf>
    <xf numFmtId="0" fontId="65" fillId="15" borderId="3" xfId="57" applyFont="1" applyFill="1" applyBorder="1" applyAlignment="1">
      <alignment horizontal="center" vertical="center"/>
    </xf>
    <xf numFmtId="0" fontId="65" fillId="15" borderId="12" xfId="57" applyFont="1" applyFill="1" applyBorder="1" applyAlignment="1">
      <alignment horizontal="center" vertical="center"/>
    </xf>
    <xf numFmtId="0" fontId="65" fillId="15" borderId="2" xfId="57" applyFont="1" applyFill="1" applyBorder="1" applyAlignment="1">
      <alignment horizontal="center" vertical="center"/>
    </xf>
    <xf numFmtId="0" fontId="41" fillId="0" borderId="11" xfId="57" applyFont="1" applyBorder="1" applyAlignment="1">
      <alignment horizontal="center" vertical="center"/>
    </xf>
    <xf numFmtId="0" fontId="41" fillId="0" borderId="16" xfId="57" applyFont="1" applyBorder="1" applyAlignment="1">
      <alignment horizontal="center" vertical="center"/>
    </xf>
    <xf numFmtId="0" fontId="41" fillId="0" borderId="0" xfId="57" applyFont="1" applyAlignment="1">
      <alignment horizontal="center" vertical="center"/>
    </xf>
    <xf numFmtId="0" fontId="41" fillId="0" borderId="7" xfId="57" applyFont="1" applyBorder="1" applyAlignment="1">
      <alignment horizontal="center" vertical="center"/>
    </xf>
    <xf numFmtId="0" fontId="41" fillId="0" borderId="12" xfId="57" applyFont="1" applyBorder="1" applyAlignment="1">
      <alignment horizontal="center" vertical="center"/>
    </xf>
    <xf numFmtId="0" fontId="41" fillId="0" borderId="2" xfId="57" applyFont="1" applyBorder="1" applyAlignment="1">
      <alignment horizontal="center" vertical="center"/>
    </xf>
    <xf numFmtId="0" fontId="72" fillId="0" borderId="4" xfId="57" applyFont="1" applyBorder="1" applyAlignment="1">
      <alignment horizontal="center" vertical="center" wrapText="1"/>
    </xf>
    <xf numFmtId="0" fontId="72" fillId="0" borderId="16" xfId="57" applyFont="1" applyBorder="1" applyAlignment="1">
      <alignment horizontal="center" vertical="center" wrapText="1"/>
    </xf>
    <xf numFmtId="0" fontId="120" fillId="0" borderId="24" xfId="201" applyFont="1" applyBorder="1" applyAlignment="1">
      <alignment horizontal="center" vertical="center"/>
    </xf>
    <xf numFmtId="0" fontId="120" fillId="0" borderId="25" xfId="201" applyFont="1" applyBorder="1" applyAlignment="1">
      <alignment horizontal="center" vertical="center"/>
    </xf>
    <xf numFmtId="0" fontId="120" fillId="0" borderId="26" xfId="201" applyFont="1" applyBorder="1" applyAlignment="1">
      <alignment horizontal="center" vertical="center"/>
    </xf>
    <xf numFmtId="0" fontId="120" fillId="0" borderId="24" xfId="201" applyFont="1" applyBorder="1" applyAlignment="1">
      <alignment horizontal="center"/>
    </xf>
    <xf numFmtId="0" fontId="120" fillId="0" borderId="25" xfId="201" applyFont="1" applyBorder="1" applyAlignment="1">
      <alignment horizontal="center"/>
    </xf>
    <xf numFmtId="0" fontId="120" fillId="0" borderId="26" xfId="201" applyFont="1" applyBorder="1" applyAlignment="1">
      <alignment horizontal="center"/>
    </xf>
    <xf numFmtId="0" fontId="120" fillId="0" borderId="5" xfId="201" applyFont="1" applyBorder="1" applyAlignment="1">
      <alignment horizontal="center" vertical="center"/>
    </xf>
    <xf numFmtId="0" fontId="120" fillId="0" borderId="0" xfId="201" applyFont="1" applyAlignment="1">
      <alignment horizontal="center" vertical="center"/>
    </xf>
    <xf numFmtId="0" fontId="120" fillId="0" borderId="7" xfId="201" applyFont="1" applyBorder="1" applyAlignment="1">
      <alignment horizontal="center" vertical="center"/>
    </xf>
    <xf numFmtId="0" fontId="120" fillId="0" borderId="3" xfId="201" applyFont="1" applyBorder="1" applyAlignment="1">
      <alignment horizontal="center" vertical="center"/>
    </xf>
    <xf numFmtId="0" fontId="120" fillId="0" borderId="12" xfId="201" applyFont="1" applyBorder="1" applyAlignment="1">
      <alignment horizontal="center" vertical="center"/>
    </xf>
    <xf numFmtId="0" fontId="120" fillId="0" borderId="2" xfId="201" applyFont="1" applyBorder="1" applyAlignment="1">
      <alignment horizontal="center" vertical="center"/>
    </xf>
  </cellXfs>
  <cellStyles count="204">
    <cellStyle name="Millares [0]" xfId="16" builtinId="6"/>
    <cellStyle name="Millares [0] 2" xfId="14" xr:uid="{00000000-0005-0000-0000-000002000000}"/>
    <cellStyle name="Millares [0] 2 2" xfId="19" xr:uid="{00000000-0005-0000-0000-000003000000}"/>
    <cellStyle name="Millares [0] 2 2 2" xfId="35" xr:uid="{00000000-0005-0000-0000-000004000000}"/>
    <cellStyle name="Millares [0] 2 2 2 2" xfId="153" xr:uid="{8F031A2C-4F7C-431A-8B3F-AD475372DA08}"/>
    <cellStyle name="Millares [0] 2 2 2 3" xfId="109" xr:uid="{1B746B4C-36D3-4A6E-8E01-B2E207D745FB}"/>
    <cellStyle name="Millares [0] 2 2 3" xfId="145" xr:uid="{4A4C722D-4DE2-49C8-891B-B92F4E0D0422}"/>
    <cellStyle name="Millares [0] 2 2 4" xfId="99" xr:uid="{A6EC6FD7-9BA7-4974-B3CC-987AB52AE2F0}"/>
    <cellStyle name="Millares [0] 2 3" xfId="22" xr:uid="{00000000-0005-0000-0000-000005000000}"/>
    <cellStyle name="Millares [0] 2 3 2" xfId="39" xr:uid="{00000000-0005-0000-0000-000006000000}"/>
    <cellStyle name="Millares [0] 2 3 2 2" xfId="156" xr:uid="{90BE84CF-02A2-4C32-853F-E174B8C6D67A}"/>
    <cellStyle name="Millares [0] 2 3 2 3" xfId="112" xr:uid="{4A6D0777-2E1E-4DA0-B90E-64C09B580860}"/>
    <cellStyle name="Millares [0] 2 3 3" xfId="59" xr:uid="{00000000-0005-0000-0000-000007000000}"/>
    <cellStyle name="Millares [0] 2 3 3 2" xfId="173" xr:uid="{16D043EA-29E4-4B13-B85E-E5338B577F10}"/>
    <cellStyle name="Millares [0] 2 3 3 3" xfId="129" xr:uid="{B293F481-3587-4F27-B918-031B16C98FA8}"/>
    <cellStyle name="Millares [0] 2 3 4" xfId="148" xr:uid="{69C5923A-A9B5-4C59-B04B-7B2407967C09}"/>
    <cellStyle name="Millares [0] 2 3 5" xfId="102" xr:uid="{A6980C34-F984-455E-8231-3BCDDCF962C9}"/>
    <cellStyle name="Millares [0] 2 4" xfId="30" xr:uid="{00000000-0005-0000-0000-000008000000}"/>
    <cellStyle name="Millares [0] 2 4 2" xfId="105" xr:uid="{173EBEB3-3549-4A01-8608-055CD82D5D62}"/>
    <cellStyle name="Millares [0] 2 5" xfId="92" xr:uid="{847D07E9-4B80-4866-A0A4-F99AFE20D208}"/>
    <cellStyle name="Millares [0] 2 5 2" xfId="189" xr:uid="{F13E2428-BFE3-45FA-8391-E6B85CDC45DF}"/>
    <cellStyle name="Millares [0] 2 6" xfId="95" xr:uid="{3B424DA5-8AAD-4C53-8EFB-01F59BDFFFCD}"/>
    <cellStyle name="Millares [0] 3" xfId="32" xr:uid="{00000000-0005-0000-0000-000009000000}"/>
    <cellStyle name="Millares [0] 3 2" xfId="106" xr:uid="{BF6E182A-B8C1-44F3-B606-01FCD100ACD8}"/>
    <cellStyle name="Millares [0] 4" xfId="43" xr:uid="{00000000-0005-0000-0000-00000A000000}"/>
    <cellStyle name="Millares [0] 4 2" xfId="63" xr:uid="{00000000-0005-0000-0000-00000B000000}"/>
    <cellStyle name="Millares [0] 4 2 2" xfId="69" xr:uid="{00000000-0005-0000-0000-00000C000000}"/>
    <cellStyle name="Millares [0] 4 2 2 2" xfId="183" xr:uid="{7585BA7E-9655-466D-B5A4-AD1B0E7076E6}"/>
    <cellStyle name="Millares [0] 4 2 2 3" xfId="139" xr:uid="{3EC507EC-2E36-455B-A5E1-81778B813493}"/>
    <cellStyle name="Millares [0] 4 2 2 4" xfId="199" xr:uid="{5938734E-37B7-4E1A-A10E-00453C84561A}"/>
    <cellStyle name="Millares [0] 4 2 3" xfId="177" xr:uid="{18494B8A-93ED-42E3-92D3-900FC75C15C3}"/>
    <cellStyle name="Millares [0] 4 2 4" xfId="133" xr:uid="{EA02A5DD-83C0-4137-A20C-BD32B0B25B23}"/>
    <cellStyle name="Millares [0] 4 3" xfId="159" xr:uid="{0CEEF485-0641-4452-8BA7-98549CE924C8}"/>
    <cellStyle name="Millares [0] 4 4" xfId="115" xr:uid="{4BFAB206-9C9B-4648-8BA7-F2F5476804DB}"/>
    <cellStyle name="Millares [0] 5" xfId="51" xr:uid="{00000000-0005-0000-0000-00000D000000}"/>
    <cellStyle name="Millares [0] 5 2" xfId="165" xr:uid="{C14C37C5-C0DD-4454-A4A4-F6FD964A8052}"/>
    <cellStyle name="Millares [0] 5 3" xfId="121" xr:uid="{6FB21211-5764-48AA-9896-A7DC9FC8CC2F}"/>
    <cellStyle name="Millares [0] 6" xfId="96" xr:uid="{EDE37788-CE07-41D3-BB90-3DF63D9BC7DA}"/>
    <cellStyle name="Millares 2" xfId="3" xr:uid="{00000000-0005-0000-0000-00000E000000}"/>
    <cellStyle name="Millares 2 2" xfId="25" xr:uid="{00000000-0005-0000-0000-00000F000000}"/>
    <cellStyle name="Millares 2 2 2" xfId="93" xr:uid="{4D62219A-2473-4165-A1CD-12AAA29F175D}"/>
    <cellStyle name="Millares 3" xfId="7" xr:uid="{00000000-0005-0000-0000-000010000000}"/>
    <cellStyle name="Millares 3 2" xfId="91" xr:uid="{B74A6483-0A6B-402B-BA60-11CBDBD04BBF}"/>
    <cellStyle name="Millares 4" xfId="45" xr:uid="{00000000-0005-0000-0000-000011000000}"/>
    <cellStyle name="Millares 4 2" xfId="161" xr:uid="{48C0A6A2-6920-4AFF-96D9-692517C1EA1A}"/>
    <cellStyle name="Millares 4 3" xfId="117" xr:uid="{2D1DDDB0-C852-482A-BB4B-5863E1625EC2}"/>
    <cellStyle name="Millares 5" xfId="76" xr:uid="{0AAC9F7A-5666-4B1D-B2AF-5BEC9D8EF5FF}"/>
    <cellStyle name="Millares 6" xfId="79" xr:uid="{22A50424-64FA-4CA9-92A7-81D883852BD1}"/>
    <cellStyle name="Millares 7" xfId="90" xr:uid="{858F2E0E-7FA7-4E3D-8F31-934E620FE266}"/>
    <cellStyle name="Moneda [0] 2" xfId="12" xr:uid="{00000000-0005-0000-0000-000012000000}"/>
    <cellStyle name="Moneda [0] 2 2" xfId="18" xr:uid="{00000000-0005-0000-0000-000013000000}"/>
    <cellStyle name="Moneda [0] 2 2 2" xfId="34" xr:uid="{00000000-0005-0000-0000-000014000000}"/>
    <cellStyle name="Moneda [0] 2 2 2 2" xfId="152" xr:uid="{AB8A12F7-AD76-43A6-8631-B5D90FC6D6B8}"/>
    <cellStyle name="Moneda [0] 2 2 2 3" xfId="108" xr:uid="{288221A7-B652-48DA-BE81-D60F2EE6F599}"/>
    <cellStyle name="Moneda [0] 2 2 3" xfId="144" xr:uid="{F75DFBF5-F5FA-4183-B92B-CA4F2DF3F510}"/>
    <cellStyle name="Moneda [0] 2 2 4" xfId="98" xr:uid="{574A6076-5DD1-4CCD-87CD-0EBC9361D437}"/>
    <cellStyle name="Moneda [0] 2 3" xfId="21" xr:uid="{00000000-0005-0000-0000-000015000000}"/>
    <cellStyle name="Moneda [0] 2 3 2" xfId="38" xr:uid="{00000000-0005-0000-0000-000016000000}"/>
    <cellStyle name="Moneda [0] 2 3 2 2" xfId="155" xr:uid="{9895A164-E49F-4160-AF61-809ABD884B38}"/>
    <cellStyle name="Moneda [0] 2 3 2 3" xfId="111" xr:uid="{B623B00B-1E75-4B18-AE16-FBCFD388CBE1}"/>
    <cellStyle name="Moneda [0] 2 3 3" xfId="58" xr:uid="{00000000-0005-0000-0000-000017000000}"/>
    <cellStyle name="Moneda [0] 2 3 3 2" xfId="172" xr:uid="{856AD34B-90F5-40DE-8FBC-94E99C2B42B1}"/>
    <cellStyle name="Moneda [0] 2 3 3 3" xfId="128" xr:uid="{78EFDF02-DC89-494A-8E86-6C96007637FC}"/>
    <cellStyle name="Moneda [0] 2 3 3 4" xfId="202" xr:uid="{B2CCD078-5549-4AE8-9D30-F418CAA0107F}"/>
    <cellStyle name="Moneda [0] 2 3 4" xfId="147" xr:uid="{5D8C512C-CA4F-48AE-902C-C5823765DC53}"/>
    <cellStyle name="Moneda [0] 2 3 5" xfId="101" xr:uid="{20856FA5-424C-4251-B7E6-B0F1FECE9C01}"/>
    <cellStyle name="Moneda [0] 2 4" xfId="27" xr:uid="{00000000-0005-0000-0000-000018000000}"/>
    <cellStyle name="Moneda [0] 2 4 2" xfId="41" xr:uid="{00000000-0005-0000-0000-000019000000}"/>
    <cellStyle name="Moneda [0] 2 4 2 2" xfId="191" xr:uid="{C8BD8F84-AE8B-413C-9CE2-DB1775E2E0F4}"/>
    <cellStyle name="Moneda [0] 2 4 3" xfId="192" xr:uid="{1C60913E-877F-4977-9720-F36BE943DF87}"/>
    <cellStyle name="Moneda [0] 2 5" xfId="29" xr:uid="{00000000-0005-0000-0000-00001A000000}"/>
    <cellStyle name="Moneda [0] 2 5 2" xfId="193" xr:uid="{2D533E74-1B73-4602-903C-D5EBC2E04F72}"/>
    <cellStyle name="Moneda [0] 2 6" xfId="194" xr:uid="{1137C615-B36D-4831-AA15-74190C3EEFB5}"/>
    <cellStyle name="Moneda [0] 3" xfId="36" xr:uid="{00000000-0005-0000-0000-00001B000000}"/>
    <cellStyle name="Moneda [0] 3 2" xfId="195" xr:uid="{8BDF4AD7-7990-4C7D-8ACA-F02BEFB01FF6}"/>
    <cellStyle name="Moneda [0] 4" xfId="44" xr:uid="{00000000-0005-0000-0000-00001C000000}"/>
    <cellStyle name="Moneda [0] 4 2" xfId="160" xr:uid="{FF10112A-3412-4873-8896-F630AE5F0756}"/>
    <cellStyle name="Moneda [0] 4 3" xfId="116" xr:uid="{A07CFEA1-37CD-4DE2-81B6-DC1F8EC848CA}"/>
    <cellStyle name="Moneda [0] 5" xfId="50" xr:uid="{00000000-0005-0000-0000-00001D000000}"/>
    <cellStyle name="Moneda [0] 5 2" xfId="164" xr:uid="{0319C92C-8A08-4EDC-AF4F-461D137871EA}"/>
    <cellStyle name="Moneda [0] 5 3" xfId="120" xr:uid="{A81DDC82-40E7-4C7B-8E12-5E6BEE8DACE7}"/>
    <cellStyle name="Moneda 10" xfId="85" xr:uid="{EABBBEB1-90E2-49D5-A7C7-35784D7BCD4A}"/>
    <cellStyle name="Moneda 11" xfId="88" xr:uid="{E484F38E-5FCE-4663-9422-8B23AA0DD6D2}"/>
    <cellStyle name="Moneda 12" xfId="86" xr:uid="{6F070A99-CEB8-44A8-B820-3141B3217F88}"/>
    <cellStyle name="Moneda 13" xfId="89" xr:uid="{F0214FEC-C27C-4DA0-9963-E1FBE060B580}"/>
    <cellStyle name="Moneda 14" xfId="87" xr:uid="{5525E5DD-1C58-4493-A3A7-AA63EDA434C5}"/>
    <cellStyle name="Moneda 15" xfId="190" xr:uid="{B4DE3257-0F81-48DA-B6B5-954879022CDF}"/>
    <cellStyle name="Moneda 2" xfId="2" xr:uid="{00000000-0005-0000-0000-00001E000000}"/>
    <cellStyle name="Moneda 3" xfId="53" xr:uid="{00000000-0005-0000-0000-00001F000000}"/>
    <cellStyle name="Moneda 3 2" xfId="167" xr:uid="{5B2C97A3-0395-4ACE-B7E4-BA482EFCE4FE}"/>
    <cellStyle name="Moneda 3 3" xfId="123" xr:uid="{0F460925-FC19-45AF-BDB6-13EA526F7B4A}"/>
    <cellStyle name="Moneda 4" xfId="73" xr:uid="{3246B899-7A1D-4E1C-A4F0-26A99F1669DE}"/>
    <cellStyle name="Moneda 4 2" xfId="186" xr:uid="{767662D9-75CF-4007-A56B-81EB149CA5CD}"/>
    <cellStyle name="Moneda 5" xfId="78" xr:uid="{569C624D-3E87-402B-886C-1E4ADDC254CD}"/>
    <cellStyle name="Moneda 5 2" xfId="187" xr:uid="{5FFFFED3-FFF9-4112-9ED2-2B586D680347}"/>
    <cellStyle name="Moneda 6" xfId="80" xr:uid="{06B93FBA-1E2C-401D-9118-50684B19EF4B}"/>
    <cellStyle name="Moneda 6 2" xfId="188" xr:uid="{A387B5C8-34EF-4C7B-8EB5-F08ED5B919D9}"/>
    <cellStyle name="Moneda 7" xfId="83" xr:uid="{00A7479B-18E8-48B7-86CB-889F5985A0C4}"/>
    <cellStyle name="Moneda 8" xfId="82" xr:uid="{253F9BD1-0E53-4323-A18F-CE9CA4DE9B7E}"/>
    <cellStyle name="Moneda 9" xfId="84" xr:uid="{1B058A21-EB15-4015-B0F3-94251628C4CA}"/>
    <cellStyle name="Normal" xfId="0" builtinId="0"/>
    <cellStyle name="Normal 10" xfId="47" xr:uid="{00000000-0005-0000-0000-000021000000}"/>
    <cellStyle name="Normal 11" xfId="55" xr:uid="{00000000-0005-0000-0000-000022000000}"/>
    <cellStyle name="Normal 11 2" xfId="169" xr:uid="{08C1567E-0FE3-45E6-B9A8-5B88A849F7ED}"/>
    <cellStyle name="Normal 11 3" xfId="125" xr:uid="{2D267980-3E57-49E5-959A-3B48EAED89CB}"/>
    <cellStyle name="Normal 12" xfId="72" xr:uid="{A822D6FD-0452-4099-8D47-F3BFC23A5638}"/>
    <cellStyle name="Normal 12 2" xfId="48" xr:uid="{00000000-0005-0000-0000-000023000000}"/>
    <cellStyle name="Normal 2" xfId="5" xr:uid="{00000000-0005-0000-0000-000024000000}"/>
    <cellStyle name="Normal 2 2" xfId="11" xr:uid="{00000000-0005-0000-0000-000025000000}"/>
    <cellStyle name="Normal 2 2 2" xfId="74" xr:uid="{6CBA10ED-18E4-44A8-8949-CCC71F5B4927}"/>
    <cellStyle name="Normal 3" xfId="8" xr:uid="{00000000-0005-0000-0000-000026000000}"/>
    <cellStyle name="Normal 3 2" xfId="17" xr:uid="{00000000-0005-0000-0000-000027000000}"/>
    <cellStyle name="Normal 3 2 2" xfId="33" xr:uid="{00000000-0005-0000-0000-000028000000}"/>
    <cellStyle name="Normal 3 2 2 2" xfId="151" xr:uid="{D5468ABE-02D5-425F-B051-E5FE55F6ECF9}"/>
    <cellStyle name="Normal 3 2 2 3" xfId="107" xr:uid="{E3ECBB62-2B7F-4381-B4B7-15C5D29D1BE2}"/>
    <cellStyle name="Normal 3 2 3" xfId="60" xr:uid="{00000000-0005-0000-0000-000029000000}"/>
    <cellStyle name="Normal 3 2 3 2" xfId="66" xr:uid="{00000000-0005-0000-0000-00002A000000}"/>
    <cellStyle name="Normal 3 2 3 2 2" xfId="180" xr:uid="{3B70CB0F-3D39-4789-A1BA-6787D389368F}"/>
    <cellStyle name="Normal 3 2 3 2 3" xfId="136" xr:uid="{3349954F-AC7D-4B13-B176-8FE605F26798}"/>
    <cellStyle name="Normal 3 2 3 3" xfId="174" xr:uid="{02D88D83-8FE1-40B4-9F0F-E6358148A9BD}"/>
    <cellStyle name="Normal 3 2 3 4" xfId="130" xr:uid="{0B7CC796-ED0D-4B7C-84F8-B1243A328AE6}"/>
    <cellStyle name="Normal 3 2 3 5" xfId="203" xr:uid="{6CE3C57F-B998-42A2-A023-02B7D553283E}"/>
    <cellStyle name="Normal 3 2 4" xfId="64" xr:uid="{00000000-0005-0000-0000-00002B000000}"/>
    <cellStyle name="Normal 3 2 4 2" xfId="70" xr:uid="{00000000-0005-0000-0000-00002C000000}"/>
    <cellStyle name="Normal 3 2 4 2 2" xfId="184" xr:uid="{11930A9B-0981-4706-9C5C-32730E4E61FB}"/>
    <cellStyle name="Normal 3 2 4 2 3" xfId="140" xr:uid="{97DC5C19-A477-4031-B015-1A8EC5432DAA}"/>
    <cellStyle name="Normal 3 2 4 2 4" xfId="200" xr:uid="{3EA554E6-C044-4BA0-ADC0-736DC4B75AF7}"/>
    <cellStyle name="Normal 3 2 4 3" xfId="178" xr:uid="{054338FB-B341-4CC7-9998-F5EFF1EFD17F}"/>
    <cellStyle name="Normal 3 2 4 4" xfId="134" xr:uid="{ED702E0F-003C-42EE-80DA-44AEAEBAD5BB}"/>
    <cellStyle name="Normal 3 2 5" xfId="143" xr:uid="{15214D3A-11D5-432C-BC6B-EFF6393AACB4}"/>
    <cellStyle name="Normal 3 2 6" xfId="97" xr:uid="{D96319CE-69A7-4FE9-9917-6B5FB5BD89E6}"/>
    <cellStyle name="Normal 3 3" xfId="20" xr:uid="{00000000-0005-0000-0000-00002D000000}"/>
    <cellStyle name="Normal 3 3 2" xfId="37" xr:uid="{00000000-0005-0000-0000-00002E000000}"/>
    <cellStyle name="Normal 3 3 2 2" xfId="154" xr:uid="{F3DA4F98-5253-4955-9783-2FDD1586C73C}"/>
    <cellStyle name="Normal 3 3 2 3" xfId="110" xr:uid="{8189CF5A-3E43-44B6-A056-EED2DB793F02}"/>
    <cellStyle name="Normal 3 3 3" xfId="56" xr:uid="{00000000-0005-0000-0000-00002F000000}"/>
    <cellStyle name="Normal 3 3 3 2" xfId="170" xr:uid="{58CBBEAD-F424-4778-B499-7C87FC5EEBFD}"/>
    <cellStyle name="Normal 3 3 3 3" xfId="126" xr:uid="{A23FA596-28D2-4ED8-8B1D-FBD7D40739B7}"/>
    <cellStyle name="Normal 3 3 4" xfId="57" xr:uid="{00000000-0005-0000-0000-000030000000}"/>
    <cellStyle name="Normal 3 3 4 2" xfId="65" xr:uid="{00000000-0005-0000-0000-000031000000}"/>
    <cellStyle name="Normal 3 3 4 2 2" xfId="179" xr:uid="{382562BA-2F1E-4535-ACD5-91EF7CB9F289}"/>
    <cellStyle name="Normal 3 3 4 2 3" xfId="135" xr:uid="{20AF41D2-F838-4B3A-959F-89A5DA898F9A}"/>
    <cellStyle name="Normal 3 3 4 3" xfId="171" xr:uid="{9858D4E3-673A-4023-82CB-5D46F046E974}"/>
    <cellStyle name="Normal 3 3 4 4" xfId="127" xr:uid="{696A6409-9C3C-4676-8727-1BE5DEBAA0F4}"/>
    <cellStyle name="Normal 3 3 4 5" xfId="201" xr:uid="{9726E8C1-02BE-475B-BC5D-90D3E91709BF}"/>
    <cellStyle name="Normal 3 3 5" xfId="71" xr:uid="{E15EFFCE-0885-40C0-A66C-23821DF6ABE8}"/>
    <cellStyle name="Normal 3 3 5 2" xfId="185" xr:uid="{D4442EBE-6E2D-4C88-9DE1-CFD65E2612A5}"/>
    <cellStyle name="Normal 3 3 5 3" xfId="141" xr:uid="{746DF3AC-788F-4E0B-9995-FD607943CA59}"/>
    <cellStyle name="Normal 3 3 6" xfId="146" xr:uid="{0C8408FA-FCDD-4A9A-9F3D-297786A21DEC}"/>
    <cellStyle name="Normal 3 3 7" xfId="100" xr:uid="{B31D54EB-F932-4277-AEF2-831DD72F078E}"/>
    <cellStyle name="Normal 3 4" xfId="52" xr:uid="{00000000-0005-0000-0000-000032000000}"/>
    <cellStyle name="Normal 3 4 2" xfId="166" xr:uid="{0C4C8357-762E-44B5-906D-194666F67FBB}"/>
    <cellStyle name="Normal 3 4 3" xfId="122" xr:uid="{A82898C7-5F4E-4F86-B5CD-6E1B9F97C4DE}"/>
    <cellStyle name="Normal 4" xfId="9" xr:uid="{00000000-0005-0000-0000-000033000000}"/>
    <cellStyle name="Normal 4 2" xfId="28" xr:uid="{00000000-0005-0000-0000-000034000000}"/>
    <cellStyle name="Normal 4 2 2" xfId="150" xr:uid="{75D7FCBA-6A13-426B-905A-E728DDA4FA40}"/>
    <cellStyle name="Normal 4 2 3" xfId="104" xr:uid="{D6BEFD56-AEED-4F42-8641-6B13056D2DE4}"/>
    <cellStyle name="Normal 4 3" xfId="142" xr:uid="{DE53A2A0-1339-417A-A170-4A9DBEE0F672}"/>
    <cellStyle name="Normal 4 4" xfId="94" xr:uid="{946C1011-6A79-4C58-98BA-C67D86B29144}"/>
    <cellStyle name="Normal 5" xfId="10" xr:uid="{00000000-0005-0000-0000-000035000000}"/>
    <cellStyle name="Normal 6" xfId="15" xr:uid="{00000000-0005-0000-0000-000036000000}"/>
    <cellStyle name="Normal 6 2" xfId="31" xr:uid="{00000000-0005-0000-0000-000037000000}"/>
    <cellStyle name="Normal 69" xfId="81" xr:uid="{A7C38204-DCCA-429A-ABFA-B59BCFE42DBA}"/>
    <cellStyle name="Normal 7" xfId="23" xr:uid="{00000000-0005-0000-0000-000038000000}"/>
    <cellStyle name="Normal 7 2" xfId="40" xr:uid="{00000000-0005-0000-0000-000039000000}"/>
    <cellStyle name="Normal 7 2 2" xfId="157" xr:uid="{19511B58-CDCC-4CF3-B77F-14F236DC35FC}"/>
    <cellStyle name="Normal 7 2 3" xfId="113" xr:uid="{387AE380-FCB0-4377-9982-3B61844D57FD}"/>
    <cellStyle name="Normal 7 3" xfId="61" xr:uid="{00000000-0005-0000-0000-00003A000000}"/>
    <cellStyle name="Normal 7 3 2" xfId="67" xr:uid="{00000000-0005-0000-0000-00003B000000}"/>
    <cellStyle name="Normal 7 3 2 2" xfId="181" xr:uid="{424E9568-E7D6-4B05-8D32-B862EEA1489C}"/>
    <cellStyle name="Normal 7 3 2 3" xfId="137" xr:uid="{F1B8A0D7-FE5F-42FF-BA75-37247D451B0A}"/>
    <cellStyle name="Normal 7 3 2 4" xfId="197" xr:uid="{A2BE9479-B507-4007-A959-72F827C37B7C}"/>
    <cellStyle name="Normal 7 3 3" xfId="175" xr:uid="{9515609C-1E2E-48E6-B5C1-E581016CD420}"/>
    <cellStyle name="Normal 7 3 4" xfId="131" xr:uid="{3B8B2228-E922-4365-9F28-3D6AA5F80D8C}"/>
    <cellStyle name="Normal 7 4" xfId="149" xr:uid="{F813451F-57EB-46D0-B1DB-CC327A2567EF}"/>
    <cellStyle name="Normal 7 5" xfId="103" xr:uid="{993C19F3-0060-4F73-ADFC-977C2FF1E9E9}"/>
    <cellStyle name="Normal 8" xfId="42" xr:uid="{00000000-0005-0000-0000-00003C000000}"/>
    <cellStyle name="Normal 8 2" xfId="62" xr:uid="{00000000-0005-0000-0000-00003D000000}"/>
    <cellStyle name="Normal 8 2 2" xfId="68" xr:uid="{00000000-0005-0000-0000-00003E000000}"/>
    <cellStyle name="Normal 8 2 2 2" xfId="182" xr:uid="{205CFCE2-62E9-41A2-BE9A-9381976CB06A}"/>
    <cellStyle name="Normal 8 2 2 3" xfId="138" xr:uid="{AD05E94A-4CD8-4704-AA3A-195C697DDC83}"/>
    <cellStyle name="Normal 8 2 2 4" xfId="198" xr:uid="{E1541B9A-26A7-4690-966D-EAEDF78A8560}"/>
    <cellStyle name="Normal 8 2 3" xfId="176" xr:uid="{F092B259-56CB-4CCD-9D80-8A2C95F8245B}"/>
    <cellStyle name="Normal 8 2 4" xfId="132" xr:uid="{1C04F04D-FCE4-4A68-A394-68873E4BC9BA}"/>
    <cellStyle name="Normal 8 3" xfId="158" xr:uid="{8631C412-67D0-4770-9994-44F893082823}"/>
    <cellStyle name="Normal 8 4" xfId="114" xr:uid="{65AB70A7-0B8A-47E7-8868-0E99E64932B4}"/>
    <cellStyle name="Normal 9" xfId="49" xr:uid="{00000000-0005-0000-0000-00003F000000}"/>
    <cellStyle name="Normal 9 2" xfId="163" xr:uid="{B9D3357C-68C5-4E48-A814-53F0B9075D05}"/>
    <cellStyle name="Normal 9 3" xfId="119" xr:uid="{A3890C26-087D-4547-851D-2BB0B1A56E82}"/>
    <cellStyle name="Porcentaje" xfId="24" builtinId="5"/>
    <cellStyle name="Porcentaje 2" xfId="4" xr:uid="{00000000-0005-0000-0000-000041000000}"/>
    <cellStyle name="Porcentaje 2 2" xfId="26" xr:uid="{00000000-0005-0000-0000-000042000000}"/>
    <cellStyle name="Porcentaje 3" xfId="6" xr:uid="{00000000-0005-0000-0000-000043000000}"/>
    <cellStyle name="Porcentaje 4" xfId="46" xr:uid="{00000000-0005-0000-0000-000044000000}"/>
    <cellStyle name="Porcentaje 4 2" xfId="162" xr:uid="{844C6307-3C71-427A-BF0B-72779FDEA42E}"/>
    <cellStyle name="Porcentaje 4 3" xfId="118" xr:uid="{D6FAC58D-9248-4D0D-954E-8C2B40AC7AFA}"/>
    <cellStyle name="Porcentaje 5" xfId="54" xr:uid="{00000000-0005-0000-0000-000045000000}"/>
    <cellStyle name="Porcentaje 5 2" xfId="168" xr:uid="{69638309-8FDA-48E8-9EC7-4F6B5BF9CC29}"/>
    <cellStyle name="Porcentaje 5 3" xfId="124" xr:uid="{F75FC43F-A269-41C9-AD0C-D4473F49ED58}"/>
    <cellStyle name="Porcentaje 6" xfId="77" xr:uid="{403D7761-DD01-4B4E-952D-8FA6170EC4F0}"/>
    <cellStyle name="Porcentual 2" xfId="75" xr:uid="{BBB9F583-8D82-4B67-82D0-A1C8F66C7AB5}"/>
    <cellStyle name="Porcentual 2 2" xfId="196" xr:uid="{E6B24A71-68DB-4D62-B701-B1F99B4CFA4D}"/>
    <cellStyle name="Texto explicativo" xfId="1" builtinId="53" customBuiltin="1"/>
    <cellStyle name="Texto explicativo 2" xfId="13" xr:uid="{00000000-0005-0000-0000-000046000000}"/>
  </cellStyles>
  <dxfs count="5756">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theme="0"/>
      </font>
      <fill>
        <patternFill>
          <bgColor rgb="FF92D050"/>
        </patternFill>
      </fill>
    </dxf>
    <dxf>
      <font>
        <b/>
        <i val="0"/>
      </font>
      <fill>
        <patternFill>
          <bgColor rgb="FFFF0000"/>
        </patternFill>
      </fill>
    </dxf>
    <dxf>
      <font>
        <b/>
        <i val="0"/>
        <color auto="1"/>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C00000"/>
        </patternFill>
      </fill>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b/>
        <i val="0"/>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C00000"/>
        </patternFill>
      </fill>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font>
      <fill>
        <patternFill>
          <bgColor theme="9"/>
        </patternFill>
      </fill>
    </dxf>
    <dxf>
      <font>
        <b/>
        <i val="0"/>
        <color theme="0"/>
      </font>
      <fill>
        <patternFill>
          <bgColor rgb="FFC00000"/>
        </patternFill>
      </fill>
    </dxf>
    <dxf>
      <font>
        <b/>
        <i val="0"/>
        <color auto="1"/>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FF0000"/>
        </patternFill>
      </fill>
    </dxf>
    <dxf>
      <font>
        <b/>
        <i val="0"/>
      </font>
      <fill>
        <patternFill>
          <bgColor rgb="FF92D05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FF0000"/>
        </patternFill>
      </fill>
    </dxf>
    <dxf>
      <font>
        <b/>
        <i val="0"/>
      </font>
      <fill>
        <patternFill>
          <bgColor rgb="FF92D05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rgb="FF92D05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
      <font>
        <b/>
        <i val="0"/>
        <color theme="0"/>
      </font>
      <fill>
        <patternFill>
          <bgColor rgb="FFC00000"/>
        </patternFill>
      </fill>
    </dxf>
    <dxf>
      <font>
        <b/>
        <i val="0"/>
        <color auto="1"/>
      </font>
      <fill>
        <patternFill>
          <bgColor theme="9"/>
        </patternFill>
      </fill>
    </dxf>
    <dxf>
      <font>
        <b/>
        <i val="0"/>
      </font>
      <fill>
        <patternFill>
          <bgColor rgb="FF92D050"/>
        </patternFill>
      </fill>
    </dxf>
    <dxf>
      <font>
        <b/>
        <i val="0"/>
        <color theme="0"/>
      </font>
      <fill>
        <patternFill>
          <bgColor rgb="FFFF0000"/>
        </patternFill>
      </fill>
    </dxf>
    <dxf>
      <font>
        <b/>
        <i val="0"/>
        <color theme="0"/>
      </font>
      <fill>
        <patternFill>
          <bgColor rgb="FFC00000"/>
        </patternFill>
      </fill>
    </dxf>
    <dxf>
      <font>
        <b/>
        <i val="0"/>
        <color auto="1"/>
      </font>
      <fill>
        <patternFill>
          <bgColor theme="9"/>
        </patternFill>
      </fill>
    </dxf>
    <dxf>
      <font>
        <b/>
        <i val="0"/>
        <color theme="0"/>
      </font>
      <fill>
        <patternFill>
          <bgColor rgb="FFC00000"/>
        </patternFill>
      </fill>
    </dxf>
    <dxf>
      <font>
        <b/>
        <i val="0"/>
      </font>
      <fill>
        <patternFill>
          <bgColor rgb="FF92D050"/>
        </patternFill>
      </fill>
    </dxf>
    <dxf>
      <font>
        <b/>
        <i val="0"/>
        <color theme="0"/>
      </font>
      <fill>
        <patternFill>
          <bgColor rgb="FFFF0000"/>
        </patternFill>
      </fill>
    </dxf>
    <dxf>
      <font>
        <b/>
        <i val="0"/>
        <color auto="1"/>
      </font>
      <fill>
        <patternFill>
          <bgColor theme="9"/>
        </patternFill>
      </fill>
    </dxf>
    <dxf>
      <font>
        <b/>
        <i val="0"/>
        <color theme="0"/>
      </font>
      <fill>
        <patternFill>
          <bgColor rgb="FFC0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3</xdr:row>
      <xdr:rowOff>76200</xdr:rowOff>
    </xdr:from>
    <xdr:to>
      <xdr:col>1</xdr:col>
      <xdr:colOff>3829639</xdr:colOff>
      <xdr:row>8</xdr:row>
      <xdr:rowOff>9669</xdr:rowOff>
    </xdr:to>
    <xdr:pic>
      <xdr:nvPicPr>
        <xdr:cNvPr id="4" name="Imagen 3">
          <a:extLst>
            <a:ext uri="{FF2B5EF4-FFF2-40B4-BE49-F238E27FC236}">
              <a16:creationId xmlns:a16="http://schemas.microsoft.com/office/drawing/2014/main" id="{3BB995C2-C0DA-4606-B1F9-F294F71D5863}"/>
            </a:ext>
          </a:extLst>
        </xdr:cNvPr>
        <xdr:cNvPicPr>
          <a:picLocks noChangeAspect="1"/>
        </xdr:cNvPicPr>
      </xdr:nvPicPr>
      <xdr:blipFill>
        <a:blip xmlns:r="http://schemas.openxmlformats.org/officeDocument/2006/relationships" r:embed="rId1"/>
        <a:stretch>
          <a:fillRect/>
        </a:stretch>
      </xdr:blipFill>
      <xdr:spPr>
        <a:xfrm>
          <a:off x="209550" y="838200"/>
          <a:ext cx="4220164" cy="1028844"/>
        </a:xfrm>
        <a:prstGeom prst="rect">
          <a:avLst/>
        </a:prstGeom>
      </xdr:spPr>
    </xdr:pic>
    <xdr:clientData/>
  </xdr:twoCellAnchor>
  <xdr:twoCellAnchor>
    <xdr:from>
      <xdr:col>0</xdr:col>
      <xdr:colOff>276226</xdr:colOff>
      <xdr:row>4</xdr:row>
      <xdr:rowOff>66675</xdr:rowOff>
    </xdr:from>
    <xdr:to>
      <xdr:col>1</xdr:col>
      <xdr:colOff>3714750</xdr:colOff>
      <xdr:row>5</xdr:row>
      <xdr:rowOff>85725</xdr:rowOff>
    </xdr:to>
    <xdr:sp macro="" textlink="">
      <xdr:nvSpPr>
        <xdr:cNvPr id="2" name="Rectángulo 1">
          <a:extLst>
            <a:ext uri="{FF2B5EF4-FFF2-40B4-BE49-F238E27FC236}">
              <a16:creationId xmlns:a16="http://schemas.microsoft.com/office/drawing/2014/main" id="{AF399F93-87DE-4DBE-A8BA-A49F83012901}"/>
            </a:ext>
          </a:extLst>
        </xdr:cNvPr>
        <xdr:cNvSpPr/>
      </xdr:nvSpPr>
      <xdr:spPr>
        <a:xfrm>
          <a:off x="276226" y="1047750"/>
          <a:ext cx="4038599" cy="23812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6</xdr:col>
      <xdr:colOff>504825</xdr:colOff>
      <xdr:row>5</xdr:row>
      <xdr:rowOff>66675</xdr:rowOff>
    </xdr:from>
    <xdr:to>
      <xdr:col>14</xdr:col>
      <xdr:colOff>18241</xdr:colOff>
      <xdr:row>35</xdr:row>
      <xdr:rowOff>66675</xdr:rowOff>
    </xdr:to>
    <xdr:pic>
      <xdr:nvPicPr>
        <xdr:cNvPr id="7" name="Imagen 6">
          <a:extLst>
            <a:ext uri="{FF2B5EF4-FFF2-40B4-BE49-F238E27FC236}">
              <a16:creationId xmlns:a16="http://schemas.microsoft.com/office/drawing/2014/main" id="{D2C6AFCC-0EC8-42BD-93C0-28E3289C068E}"/>
            </a:ext>
          </a:extLst>
        </xdr:cNvPr>
        <xdr:cNvPicPr>
          <a:picLocks noChangeAspect="1"/>
        </xdr:cNvPicPr>
      </xdr:nvPicPr>
      <xdr:blipFill>
        <a:blip xmlns:r="http://schemas.openxmlformats.org/officeDocument/2006/relationships" r:embed="rId2"/>
        <a:stretch>
          <a:fillRect/>
        </a:stretch>
      </xdr:blipFill>
      <xdr:spPr>
        <a:xfrm>
          <a:off x="11820525" y="1266825"/>
          <a:ext cx="7609666" cy="6276975"/>
        </a:xfrm>
        <a:prstGeom prst="rect">
          <a:avLst/>
        </a:prstGeom>
      </xdr:spPr>
    </xdr:pic>
    <xdr:clientData/>
  </xdr:twoCellAnchor>
  <xdr:twoCellAnchor>
    <xdr:from>
      <xdr:col>7</xdr:col>
      <xdr:colOff>114300</xdr:colOff>
      <xdr:row>17</xdr:row>
      <xdr:rowOff>152400</xdr:rowOff>
    </xdr:from>
    <xdr:to>
      <xdr:col>9</xdr:col>
      <xdr:colOff>371475</xdr:colOff>
      <xdr:row>23</xdr:row>
      <xdr:rowOff>9525</xdr:rowOff>
    </xdr:to>
    <xdr:sp macro="" textlink="">
      <xdr:nvSpPr>
        <xdr:cNvPr id="8" name="Rectángulo 7">
          <a:extLst>
            <a:ext uri="{FF2B5EF4-FFF2-40B4-BE49-F238E27FC236}">
              <a16:creationId xmlns:a16="http://schemas.microsoft.com/office/drawing/2014/main" id="{BD765DDA-C1AC-408B-A85F-CA6E1A75B908}"/>
            </a:ext>
          </a:extLst>
        </xdr:cNvPr>
        <xdr:cNvSpPr/>
      </xdr:nvSpPr>
      <xdr:spPr>
        <a:xfrm>
          <a:off x="12192000" y="4200525"/>
          <a:ext cx="3781425" cy="100012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3771900</xdr:colOff>
      <xdr:row>3</xdr:row>
      <xdr:rowOff>142875</xdr:rowOff>
    </xdr:from>
    <xdr:to>
      <xdr:col>3</xdr:col>
      <xdr:colOff>768724</xdr:colOff>
      <xdr:row>7</xdr:row>
      <xdr:rowOff>161925</xdr:rowOff>
    </xdr:to>
    <xdr:pic>
      <xdr:nvPicPr>
        <xdr:cNvPr id="9" name="Imagen 8">
          <a:extLst>
            <a:ext uri="{FF2B5EF4-FFF2-40B4-BE49-F238E27FC236}">
              <a16:creationId xmlns:a16="http://schemas.microsoft.com/office/drawing/2014/main" id="{E2A0830F-D13D-4AF2-935D-AB21AEE485D9}"/>
            </a:ext>
          </a:extLst>
        </xdr:cNvPr>
        <xdr:cNvPicPr>
          <a:picLocks noChangeAspect="1"/>
        </xdr:cNvPicPr>
      </xdr:nvPicPr>
      <xdr:blipFill rotWithShape="1">
        <a:blip xmlns:r="http://schemas.openxmlformats.org/officeDocument/2006/relationships" r:embed="rId3"/>
        <a:srcRect b="57349"/>
        <a:stretch/>
      </xdr:blipFill>
      <xdr:spPr>
        <a:xfrm>
          <a:off x="4371975" y="904875"/>
          <a:ext cx="3054724" cy="895350"/>
        </a:xfrm>
        <a:prstGeom prst="rect">
          <a:avLst/>
        </a:prstGeom>
      </xdr:spPr>
    </xdr:pic>
    <xdr:clientData/>
  </xdr:twoCellAnchor>
  <xdr:twoCellAnchor editAs="oneCell">
    <xdr:from>
      <xdr:col>3</xdr:col>
      <xdr:colOff>657226</xdr:colOff>
      <xdr:row>3</xdr:row>
      <xdr:rowOff>123825</xdr:rowOff>
    </xdr:from>
    <xdr:to>
      <xdr:col>5</xdr:col>
      <xdr:colOff>752475</xdr:colOff>
      <xdr:row>8</xdr:row>
      <xdr:rowOff>22551</xdr:rowOff>
    </xdr:to>
    <xdr:pic>
      <xdr:nvPicPr>
        <xdr:cNvPr id="10" name="Imagen 9">
          <a:extLst>
            <a:ext uri="{FF2B5EF4-FFF2-40B4-BE49-F238E27FC236}">
              <a16:creationId xmlns:a16="http://schemas.microsoft.com/office/drawing/2014/main" id="{7049F3F1-A41F-4283-89E6-A7A0CD25B6C2}"/>
            </a:ext>
          </a:extLst>
        </xdr:cNvPr>
        <xdr:cNvPicPr>
          <a:picLocks noChangeAspect="1"/>
        </xdr:cNvPicPr>
      </xdr:nvPicPr>
      <xdr:blipFill>
        <a:blip xmlns:r="http://schemas.openxmlformats.org/officeDocument/2006/relationships" r:embed="rId4"/>
        <a:stretch>
          <a:fillRect/>
        </a:stretch>
      </xdr:blipFill>
      <xdr:spPr>
        <a:xfrm>
          <a:off x="7315201" y="885825"/>
          <a:ext cx="2447924" cy="994101"/>
        </a:xfrm>
        <a:prstGeom prst="rect">
          <a:avLst/>
        </a:prstGeom>
      </xdr:spPr>
    </xdr:pic>
    <xdr:clientData/>
  </xdr:twoCellAnchor>
  <xdr:twoCellAnchor editAs="oneCell">
    <xdr:from>
      <xdr:col>5</xdr:col>
      <xdr:colOff>762002</xdr:colOff>
      <xdr:row>3</xdr:row>
      <xdr:rowOff>104775</xdr:rowOff>
    </xdr:from>
    <xdr:to>
      <xdr:col>6</xdr:col>
      <xdr:colOff>647701</xdr:colOff>
      <xdr:row>8</xdr:row>
      <xdr:rowOff>88599</xdr:rowOff>
    </xdr:to>
    <xdr:pic>
      <xdr:nvPicPr>
        <xdr:cNvPr id="11" name="Imagen 10">
          <a:extLst>
            <a:ext uri="{FF2B5EF4-FFF2-40B4-BE49-F238E27FC236}">
              <a16:creationId xmlns:a16="http://schemas.microsoft.com/office/drawing/2014/main" id="{FE4BDCC4-C910-4A2A-A886-13B76E451D20}"/>
            </a:ext>
          </a:extLst>
        </xdr:cNvPr>
        <xdr:cNvPicPr>
          <a:picLocks noChangeAspect="1"/>
        </xdr:cNvPicPr>
      </xdr:nvPicPr>
      <xdr:blipFill>
        <a:blip xmlns:r="http://schemas.openxmlformats.org/officeDocument/2006/relationships" r:embed="rId5"/>
        <a:stretch>
          <a:fillRect/>
        </a:stretch>
      </xdr:blipFill>
      <xdr:spPr>
        <a:xfrm>
          <a:off x="9772652" y="866775"/>
          <a:ext cx="2657474" cy="10791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103908</xdr:colOff>
      <xdr:row>0</xdr:row>
      <xdr:rowOff>86592</xdr:rowOff>
    </xdr:from>
    <xdr:to>
      <xdr:col>6</xdr:col>
      <xdr:colOff>636873</xdr:colOff>
      <xdr:row>3</xdr:row>
      <xdr:rowOff>1095808</xdr:rowOff>
    </xdr:to>
    <xdr:pic>
      <xdr:nvPicPr>
        <xdr:cNvPr id="2" name="Imagen 1">
          <a:extLst>
            <a:ext uri="{FF2B5EF4-FFF2-40B4-BE49-F238E27FC236}">
              <a16:creationId xmlns:a16="http://schemas.microsoft.com/office/drawing/2014/main" id="{56219B27-6A6B-4E08-9041-FAA762F725D2}"/>
            </a:ext>
          </a:extLst>
        </xdr:cNvPr>
        <xdr:cNvPicPr>
          <a:picLocks noChangeAspect="1"/>
        </xdr:cNvPicPr>
      </xdr:nvPicPr>
      <xdr:blipFill>
        <a:blip xmlns:r="http://schemas.openxmlformats.org/officeDocument/2006/relationships" r:embed="rId1"/>
        <a:stretch>
          <a:fillRect/>
        </a:stretch>
      </xdr:blipFill>
      <xdr:spPr>
        <a:xfrm>
          <a:off x="7360226" y="86592"/>
          <a:ext cx="7213021" cy="2182090"/>
        </a:xfrm>
        <a:prstGeom prst="rect">
          <a:avLst/>
        </a:prstGeom>
      </xdr:spPr>
    </xdr:pic>
    <xdr:clientData/>
  </xdr:twoCellAnchor>
  <xdr:twoCellAnchor editAs="oneCell">
    <xdr:from>
      <xdr:col>6</xdr:col>
      <xdr:colOff>848591</xdr:colOff>
      <xdr:row>1</xdr:row>
      <xdr:rowOff>51954</xdr:rowOff>
    </xdr:from>
    <xdr:to>
      <xdr:col>9</xdr:col>
      <xdr:colOff>1391894</xdr:colOff>
      <xdr:row>3</xdr:row>
      <xdr:rowOff>541626</xdr:rowOff>
    </xdr:to>
    <xdr:pic>
      <xdr:nvPicPr>
        <xdr:cNvPr id="6" name="Imagen 5">
          <a:extLst>
            <a:ext uri="{FF2B5EF4-FFF2-40B4-BE49-F238E27FC236}">
              <a16:creationId xmlns:a16="http://schemas.microsoft.com/office/drawing/2014/main" id="{04491BA9-112A-4491-AB34-A427E2477A48}"/>
            </a:ext>
          </a:extLst>
        </xdr:cNvPr>
        <xdr:cNvPicPr>
          <a:picLocks noChangeAspect="1"/>
        </xdr:cNvPicPr>
      </xdr:nvPicPr>
      <xdr:blipFill>
        <a:blip xmlns:r="http://schemas.openxmlformats.org/officeDocument/2006/relationships" r:embed="rId2"/>
        <a:stretch>
          <a:fillRect/>
        </a:stretch>
      </xdr:blipFill>
      <xdr:spPr>
        <a:xfrm>
          <a:off x="14789727" y="571499"/>
          <a:ext cx="7361905" cy="1143001"/>
        </a:xfrm>
        <a:prstGeom prst="rect">
          <a:avLst/>
        </a:prstGeom>
      </xdr:spPr>
    </xdr:pic>
    <xdr:clientData/>
  </xdr:twoCellAnchor>
  <xdr:twoCellAnchor editAs="oneCell">
    <xdr:from>
      <xdr:col>10</xdr:col>
      <xdr:colOff>69271</xdr:colOff>
      <xdr:row>1</xdr:row>
      <xdr:rowOff>0</xdr:rowOff>
    </xdr:from>
    <xdr:to>
      <xdr:col>12</xdr:col>
      <xdr:colOff>4028779</xdr:colOff>
      <xdr:row>3</xdr:row>
      <xdr:rowOff>524308</xdr:rowOff>
    </xdr:to>
    <xdr:pic>
      <xdr:nvPicPr>
        <xdr:cNvPr id="7" name="Imagen 6">
          <a:extLst>
            <a:ext uri="{FF2B5EF4-FFF2-40B4-BE49-F238E27FC236}">
              <a16:creationId xmlns:a16="http://schemas.microsoft.com/office/drawing/2014/main" id="{22E98D24-6765-459B-80A6-E7AAB823F9B5}"/>
            </a:ext>
          </a:extLst>
        </xdr:cNvPr>
        <xdr:cNvPicPr>
          <a:picLocks noChangeAspect="1"/>
        </xdr:cNvPicPr>
      </xdr:nvPicPr>
      <xdr:blipFill>
        <a:blip xmlns:r="http://schemas.openxmlformats.org/officeDocument/2006/relationships" r:embed="rId3"/>
        <a:stretch>
          <a:fillRect/>
        </a:stretch>
      </xdr:blipFill>
      <xdr:spPr>
        <a:xfrm>
          <a:off x="22461680" y="519545"/>
          <a:ext cx="7198008" cy="11776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sheetPr>
  <dimension ref="A1:H102"/>
  <sheetViews>
    <sheetView tabSelected="1" view="pageBreakPreview" zoomScale="115" zoomScaleNormal="85" zoomScaleSheetLayoutView="115" workbookViewId="0">
      <pane xSplit="1" ySplit="3" topLeftCell="B61" activePane="bottomRight" state="frozen"/>
      <selection pane="topRight"/>
      <selection pane="bottomLeft"/>
      <selection pane="bottomRight" sqref="A1:H1"/>
    </sheetView>
  </sheetViews>
  <sheetFormatPr baseColWidth="10" defaultColWidth="11.42578125" defaultRowHeight="15"/>
  <cols>
    <col min="1" max="1" width="5" bestFit="1" customWidth="1"/>
    <col min="2" max="2" width="58.7109375" style="43" bestFit="1" customWidth="1"/>
    <col min="3" max="3" width="38.140625" style="43" bestFit="1" customWidth="1"/>
    <col min="4" max="4" width="33.85546875" style="44" customWidth="1"/>
    <col min="5" max="5" width="51.85546875" style="43" customWidth="1"/>
    <col min="6" max="7" width="46.42578125" style="43" customWidth="1"/>
    <col min="8" max="8" width="46.7109375" style="43" customWidth="1"/>
  </cols>
  <sheetData>
    <row r="1" spans="1:8" ht="28.5" customHeight="1" thickBot="1">
      <c r="A1" s="411" t="s">
        <v>0</v>
      </c>
      <c r="B1" s="412"/>
      <c r="C1" s="412"/>
      <c r="D1" s="412"/>
      <c r="E1" s="412"/>
      <c r="F1" s="412"/>
      <c r="G1" s="412"/>
      <c r="H1" s="413"/>
    </row>
    <row r="2" spans="1:8" ht="33.75" customHeight="1" thickBot="1">
      <c r="A2" s="414" t="s">
        <v>1</v>
      </c>
      <c r="B2" s="415"/>
      <c r="C2" s="415"/>
      <c r="D2" s="415"/>
      <c r="E2" s="415"/>
      <c r="F2" s="416"/>
      <c r="G2" s="416"/>
      <c r="H2" s="417"/>
    </row>
    <row r="3" spans="1:8" ht="19.5" thickBot="1">
      <c r="A3" s="85" t="s">
        <v>2</v>
      </c>
      <c r="B3" s="86" t="s">
        <v>3</v>
      </c>
      <c r="C3" s="86" t="s">
        <v>4</v>
      </c>
      <c r="D3" s="86" t="s">
        <v>5</v>
      </c>
      <c r="E3" s="86" t="s">
        <v>6</v>
      </c>
      <c r="F3" s="86" t="s">
        <v>7</v>
      </c>
      <c r="G3" s="87" t="s">
        <v>8</v>
      </c>
      <c r="H3" s="87" t="s">
        <v>9</v>
      </c>
    </row>
    <row r="4" spans="1:8" s="24" customFormat="1" ht="15" customHeight="1">
      <c r="A4" s="55">
        <v>1</v>
      </c>
      <c r="B4" s="56" t="s">
        <v>10</v>
      </c>
      <c r="C4" s="56" t="s">
        <v>11</v>
      </c>
      <c r="D4" s="57" t="s">
        <v>12</v>
      </c>
      <c r="E4" s="56" t="s">
        <v>13</v>
      </c>
      <c r="F4" s="59" t="s">
        <v>14</v>
      </c>
      <c r="G4" s="59"/>
      <c r="H4" s="58"/>
    </row>
    <row r="5" spans="1:8" ht="15" customHeight="1">
      <c r="A5" s="50">
        <v>2</v>
      </c>
      <c r="B5" s="42" t="s">
        <v>15</v>
      </c>
      <c r="C5" s="42" t="s">
        <v>16</v>
      </c>
      <c r="D5" s="25" t="s">
        <v>12</v>
      </c>
      <c r="E5" s="42" t="s">
        <v>17</v>
      </c>
      <c r="F5" s="60" t="s">
        <v>18</v>
      </c>
      <c r="G5" s="60" t="s">
        <v>19</v>
      </c>
      <c r="H5" s="51"/>
    </row>
    <row r="6" spans="1:8" ht="15" customHeight="1">
      <c r="A6" s="50">
        <v>3</v>
      </c>
      <c r="B6" s="42" t="s">
        <v>20</v>
      </c>
      <c r="C6" s="42" t="s">
        <v>21</v>
      </c>
      <c r="D6" s="25" t="s">
        <v>22</v>
      </c>
      <c r="E6" s="42" t="s">
        <v>23</v>
      </c>
      <c r="F6" s="60"/>
      <c r="G6" s="60"/>
      <c r="H6" s="51"/>
    </row>
    <row r="7" spans="1:8" ht="15" customHeight="1">
      <c r="A7" s="50">
        <v>4</v>
      </c>
      <c r="B7" s="42" t="s">
        <v>24</v>
      </c>
      <c r="C7" s="42" t="s">
        <v>25</v>
      </c>
      <c r="D7" s="25" t="s">
        <v>12</v>
      </c>
      <c r="E7" s="42" t="s">
        <v>26</v>
      </c>
      <c r="F7" s="60" t="s">
        <v>27</v>
      </c>
      <c r="G7" s="60"/>
      <c r="H7" s="51"/>
    </row>
    <row r="8" spans="1:8" ht="15" customHeight="1">
      <c r="A8" s="50">
        <v>5</v>
      </c>
      <c r="B8" s="42" t="s">
        <v>28</v>
      </c>
      <c r="C8" s="42" t="s">
        <v>29</v>
      </c>
      <c r="D8" s="25" t="s">
        <v>22</v>
      </c>
      <c r="E8" s="42" t="s">
        <v>30</v>
      </c>
      <c r="F8" s="60"/>
      <c r="G8" s="60"/>
      <c r="H8" s="51"/>
    </row>
    <row r="9" spans="1:8" ht="15" customHeight="1">
      <c r="A9" s="50">
        <v>6</v>
      </c>
      <c r="B9" s="42" t="s">
        <v>31</v>
      </c>
      <c r="C9" s="42" t="s">
        <v>32</v>
      </c>
      <c r="D9" s="25" t="s">
        <v>12</v>
      </c>
      <c r="E9" s="42" t="s">
        <v>33</v>
      </c>
      <c r="F9" s="60" t="s">
        <v>34</v>
      </c>
      <c r="G9" s="60"/>
      <c r="H9" s="51"/>
    </row>
    <row r="10" spans="1:8" ht="15" customHeight="1">
      <c r="A10" s="50">
        <v>7</v>
      </c>
      <c r="B10" s="42" t="s">
        <v>35</v>
      </c>
      <c r="C10" s="42" t="s">
        <v>36</v>
      </c>
      <c r="D10" s="25" t="s">
        <v>22</v>
      </c>
      <c r="E10" s="42" t="s">
        <v>37</v>
      </c>
      <c r="F10" s="60"/>
      <c r="G10" s="60"/>
      <c r="H10" s="51"/>
    </row>
    <row r="11" spans="1:8" ht="15" customHeight="1">
      <c r="A11" s="50">
        <v>8</v>
      </c>
      <c r="B11" s="42" t="s">
        <v>38</v>
      </c>
      <c r="C11" s="42" t="s">
        <v>39</v>
      </c>
      <c r="D11" s="25" t="s">
        <v>12</v>
      </c>
      <c r="E11" s="42" t="s">
        <v>40</v>
      </c>
      <c r="F11" s="60" t="s">
        <v>41</v>
      </c>
      <c r="G11" s="60"/>
      <c r="H11" s="51"/>
    </row>
    <row r="12" spans="1:8" ht="15" customHeight="1">
      <c r="A12" s="50">
        <v>9</v>
      </c>
      <c r="B12" s="42" t="s">
        <v>42</v>
      </c>
      <c r="C12" s="42" t="s">
        <v>43</v>
      </c>
      <c r="D12" s="25" t="s">
        <v>12</v>
      </c>
      <c r="E12" s="42" t="s">
        <v>44</v>
      </c>
      <c r="F12" s="60" t="s">
        <v>45</v>
      </c>
      <c r="G12" s="60"/>
      <c r="H12" s="51"/>
    </row>
    <row r="13" spans="1:8" ht="15" customHeight="1">
      <c r="A13" s="50">
        <v>10</v>
      </c>
      <c r="B13" s="42" t="s">
        <v>46</v>
      </c>
      <c r="C13" s="42" t="s">
        <v>47</v>
      </c>
      <c r="D13" s="25" t="s">
        <v>22</v>
      </c>
      <c r="E13" s="42" t="s">
        <v>48</v>
      </c>
      <c r="F13" s="60"/>
      <c r="G13" s="60"/>
      <c r="H13" s="51"/>
    </row>
    <row r="14" spans="1:8" ht="15" customHeight="1">
      <c r="A14" s="50">
        <v>11</v>
      </c>
      <c r="B14" s="42" t="s">
        <v>49</v>
      </c>
      <c r="C14" s="42" t="s">
        <v>50</v>
      </c>
      <c r="D14" s="25" t="s">
        <v>12</v>
      </c>
      <c r="E14" s="42" t="s">
        <v>51</v>
      </c>
      <c r="F14" s="60" t="s">
        <v>52</v>
      </c>
      <c r="G14" s="60"/>
      <c r="H14" s="51"/>
    </row>
    <row r="15" spans="1:8" ht="50.25" customHeight="1">
      <c r="A15" s="50">
        <v>12</v>
      </c>
      <c r="B15" s="42" t="s">
        <v>53</v>
      </c>
      <c r="C15" s="174" t="s">
        <v>54</v>
      </c>
      <c r="D15" s="174" t="s">
        <v>12</v>
      </c>
      <c r="E15" s="174" t="s">
        <v>55</v>
      </c>
      <c r="F15" s="174" t="s">
        <v>56</v>
      </c>
      <c r="G15" s="174"/>
      <c r="H15" s="51"/>
    </row>
    <row r="16" spans="1:8" ht="15" customHeight="1">
      <c r="A16" s="50">
        <v>13</v>
      </c>
      <c r="B16" s="42" t="s">
        <v>57</v>
      </c>
      <c r="C16" s="42" t="s">
        <v>58</v>
      </c>
      <c r="D16" s="25" t="s">
        <v>22</v>
      </c>
      <c r="E16" s="42" t="s">
        <v>59</v>
      </c>
      <c r="F16" s="60"/>
      <c r="G16" s="60"/>
      <c r="H16" s="51"/>
    </row>
    <row r="17" spans="1:8" ht="15" customHeight="1">
      <c r="A17" s="50">
        <v>14</v>
      </c>
      <c r="B17" s="42" t="s">
        <v>60</v>
      </c>
      <c r="C17" s="42" t="s">
        <v>61</v>
      </c>
      <c r="D17" s="25" t="s">
        <v>12</v>
      </c>
      <c r="E17" s="42" t="s">
        <v>62</v>
      </c>
      <c r="F17" s="60" t="s">
        <v>63</v>
      </c>
      <c r="G17" s="60"/>
      <c r="H17" s="51"/>
    </row>
    <row r="18" spans="1:8" ht="15" customHeight="1">
      <c r="A18" s="50">
        <v>15</v>
      </c>
      <c r="B18" s="42" t="s">
        <v>64</v>
      </c>
      <c r="C18" s="60" t="s">
        <v>65</v>
      </c>
      <c r="D18" s="25" t="s">
        <v>22</v>
      </c>
      <c r="E18" s="42" t="s">
        <v>66</v>
      </c>
      <c r="F18" s="60"/>
      <c r="G18" s="60"/>
      <c r="H18" s="51"/>
    </row>
    <row r="19" spans="1:8" ht="40.5" customHeight="1">
      <c r="A19" s="50">
        <v>16</v>
      </c>
      <c r="B19" s="42" t="s">
        <v>67</v>
      </c>
      <c r="C19" s="42" t="s">
        <v>68</v>
      </c>
      <c r="D19" s="25" t="s">
        <v>12</v>
      </c>
      <c r="E19" s="180" t="s">
        <v>69</v>
      </c>
      <c r="F19" s="60" t="s">
        <v>70</v>
      </c>
      <c r="G19" s="60"/>
      <c r="H19" s="51"/>
    </row>
    <row r="20" spans="1:8" ht="15" customHeight="1">
      <c r="A20" s="50">
        <v>17</v>
      </c>
      <c r="B20" s="42" t="s">
        <v>71</v>
      </c>
      <c r="C20" s="42" t="s">
        <v>72</v>
      </c>
      <c r="D20" s="25" t="s">
        <v>12</v>
      </c>
      <c r="E20" s="42" t="s">
        <v>73</v>
      </c>
      <c r="F20" s="25" t="s">
        <v>74</v>
      </c>
      <c r="G20" s="60"/>
      <c r="H20" s="51"/>
    </row>
    <row r="21" spans="1:8" ht="15" customHeight="1">
      <c r="A21" s="50">
        <v>18</v>
      </c>
      <c r="B21" s="42" t="s">
        <v>75</v>
      </c>
      <c r="C21" s="42" t="s">
        <v>76</v>
      </c>
      <c r="D21" s="25" t="s">
        <v>22</v>
      </c>
      <c r="E21" s="42" t="s">
        <v>77</v>
      </c>
      <c r="F21" s="60"/>
      <c r="G21" s="60"/>
      <c r="H21" s="51"/>
    </row>
    <row r="22" spans="1:8" ht="15" customHeight="1">
      <c r="A22" s="50">
        <v>19</v>
      </c>
      <c r="B22" s="42" t="s">
        <v>78</v>
      </c>
      <c r="C22" s="42" t="s">
        <v>79</v>
      </c>
      <c r="D22" s="25" t="s">
        <v>12</v>
      </c>
      <c r="E22" s="42" t="s">
        <v>80</v>
      </c>
      <c r="F22" s="60" t="s">
        <v>81</v>
      </c>
      <c r="G22" s="60"/>
      <c r="H22" s="51"/>
    </row>
    <row r="23" spans="1:8" ht="15" customHeight="1">
      <c r="A23" s="50">
        <v>20</v>
      </c>
      <c r="B23" s="42" t="s">
        <v>82</v>
      </c>
      <c r="C23" s="42" t="s">
        <v>83</v>
      </c>
      <c r="D23" s="25" t="s">
        <v>12</v>
      </c>
      <c r="E23" s="42" t="s">
        <v>84</v>
      </c>
      <c r="F23" s="60" t="s">
        <v>85</v>
      </c>
      <c r="G23" s="60"/>
      <c r="H23" s="51"/>
    </row>
    <row r="24" spans="1:8" ht="15" customHeight="1">
      <c r="A24" s="50">
        <v>21</v>
      </c>
      <c r="B24" s="42" t="s">
        <v>86</v>
      </c>
      <c r="C24" s="42" t="s">
        <v>87</v>
      </c>
      <c r="D24" s="25" t="s">
        <v>88</v>
      </c>
      <c r="E24" s="42" t="s">
        <v>89</v>
      </c>
      <c r="F24" s="60"/>
      <c r="G24" s="60"/>
      <c r="H24" s="51"/>
    </row>
    <row r="25" spans="1:8" ht="15" customHeight="1">
      <c r="A25" s="50">
        <v>22</v>
      </c>
      <c r="B25" s="42" t="s">
        <v>90</v>
      </c>
      <c r="C25" s="42" t="s">
        <v>91</v>
      </c>
      <c r="D25" s="25" t="s">
        <v>88</v>
      </c>
      <c r="E25" s="42" t="s">
        <v>92</v>
      </c>
      <c r="F25" s="60"/>
      <c r="G25" s="60"/>
      <c r="H25" s="51"/>
    </row>
    <row r="26" spans="1:8" ht="15" customHeight="1">
      <c r="A26" s="50">
        <v>23</v>
      </c>
      <c r="B26" s="42" t="s">
        <v>93</v>
      </c>
      <c r="C26" s="42" t="s">
        <v>94</v>
      </c>
      <c r="D26" s="25" t="s">
        <v>12</v>
      </c>
      <c r="E26" s="42" t="s">
        <v>95</v>
      </c>
      <c r="F26" s="60" t="s">
        <v>96</v>
      </c>
      <c r="G26" s="60"/>
      <c r="H26" s="51"/>
    </row>
    <row r="27" spans="1:8" ht="15" customHeight="1">
      <c r="A27" s="50">
        <v>24</v>
      </c>
      <c r="B27" s="42" t="s">
        <v>97</v>
      </c>
      <c r="C27" s="42" t="s">
        <v>98</v>
      </c>
      <c r="D27" s="25" t="s">
        <v>12</v>
      </c>
      <c r="E27" s="42" t="s">
        <v>99</v>
      </c>
      <c r="F27" s="60" t="s">
        <v>100</v>
      </c>
      <c r="G27" s="60"/>
      <c r="H27" s="51"/>
    </row>
    <row r="28" spans="1:8" ht="15" customHeight="1">
      <c r="A28" s="50">
        <v>25</v>
      </c>
      <c r="B28" s="180" t="s">
        <v>101</v>
      </c>
      <c r="C28" s="42" t="s">
        <v>102</v>
      </c>
      <c r="D28" s="25" t="s">
        <v>88</v>
      </c>
      <c r="E28" s="180" t="s">
        <v>103</v>
      </c>
      <c r="F28" s="60"/>
      <c r="G28" s="60"/>
      <c r="H28" s="51"/>
    </row>
    <row r="29" spans="1:8" ht="15" customHeight="1">
      <c r="A29" s="50">
        <v>26</v>
      </c>
      <c r="B29" s="42" t="s">
        <v>104</v>
      </c>
      <c r="C29" s="42" t="s">
        <v>105</v>
      </c>
      <c r="D29" s="25" t="s">
        <v>12</v>
      </c>
      <c r="E29" s="42" t="s">
        <v>106</v>
      </c>
      <c r="F29" s="60" t="s">
        <v>107</v>
      </c>
      <c r="G29" s="60"/>
      <c r="H29" s="51"/>
    </row>
    <row r="30" spans="1:8" ht="15" customHeight="1">
      <c r="A30" s="50">
        <v>27</v>
      </c>
      <c r="B30" s="42" t="s">
        <v>108</v>
      </c>
      <c r="C30" s="42" t="s">
        <v>109</v>
      </c>
      <c r="D30" s="25" t="s">
        <v>12</v>
      </c>
      <c r="E30" s="42" t="s">
        <v>110</v>
      </c>
      <c r="F30" s="60" t="s">
        <v>111</v>
      </c>
      <c r="G30" s="60"/>
      <c r="H30" s="51"/>
    </row>
    <row r="31" spans="1:8" ht="15" customHeight="1">
      <c r="A31" s="50">
        <v>28</v>
      </c>
      <c r="B31" s="42" t="s">
        <v>112</v>
      </c>
      <c r="C31" s="42" t="s">
        <v>113</v>
      </c>
      <c r="D31" s="25" t="s">
        <v>12</v>
      </c>
      <c r="E31" s="42" t="s">
        <v>114</v>
      </c>
      <c r="F31" s="60" t="s">
        <v>115</v>
      </c>
      <c r="G31" s="60"/>
      <c r="H31" s="51"/>
    </row>
    <row r="32" spans="1:8" ht="15" customHeight="1">
      <c r="A32" s="50">
        <v>29</v>
      </c>
      <c r="B32" s="42" t="s">
        <v>116</v>
      </c>
      <c r="C32" s="42" t="s">
        <v>117</v>
      </c>
      <c r="D32" s="25" t="s">
        <v>88</v>
      </c>
      <c r="E32" s="42" t="s">
        <v>118</v>
      </c>
      <c r="F32" s="60"/>
      <c r="G32" s="60"/>
      <c r="H32" s="51"/>
    </row>
    <row r="33" spans="1:8" ht="15" customHeight="1">
      <c r="A33" s="50">
        <v>30</v>
      </c>
      <c r="B33" s="42" t="s">
        <v>119</v>
      </c>
      <c r="C33" s="42" t="s">
        <v>120</v>
      </c>
      <c r="D33" s="25" t="s">
        <v>12</v>
      </c>
      <c r="E33" s="42" t="s">
        <v>121</v>
      </c>
      <c r="F33" s="60" t="s">
        <v>122</v>
      </c>
      <c r="G33" s="60"/>
      <c r="H33" s="51"/>
    </row>
    <row r="34" spans="1:8" ht="15" customHeight="1">
      <c r="A34" s="50">
        <v>31</v>
      </c>
      <c r="B34" s="42" t="s">
        <v>123</v>
      </c>
      <c r="C34" s="42" t="s">
        <v>124</v>
      </c>
      <c r="D34" s="25" t="s">
        <v>12</v>
      </c>
      <c r="E34" s="42" t="s">
        <v>125</v>
      </c>
      <c r="F34" s="60" t="s">
        <v>126</v>
      </c>
      <c r="G34" s="60" t="s">
        <v>127</v>
      </c>
      <c r="H34" s="51"/>
    </row>
    <row r="35" spans="1:8" ht="15" customHeight="1">
      <c r="A35" s="50">
        <v>32</v>
      </c>
      <c r="B35" s="42" t="s">
        <v>128</v>
      </c>
      <c r="C35" s="42" t="s">
        <v>129</v>
      </c>
      <c r="D35" s="25" t="s">
        <v>12</v>
      </c>
      <c r="E35" s="42" t="s">
        <v>130</v>
      </c>
      <c r="F35" s="60" t="s">
        <v>131</v>
      </c>
      <c r="G35" s="60"/>
      <c r="H35" s="51"/>
    </row>
    <row r="36" spans="1:8" ht="15" customHeight="1">
      <c r="A36" s="50">
        <v>33</v>
      </c>
      <c r="B36" s="42" t="s">
        <v>132</v>
      </c>
      <c r="C36" s="42" t="s">
        <v>133</v>
      </c>
      <c r="D36" s="25" t="s">
        <v>12</v>
      </c>
      <c r="E36" s="42" t="s">
        <v>134</v>
      </c>
      <c r="F36" s="60" t="s">
        <v>135</v>
      </c>
      <c r="G36" s="60"/>
      <c r="H36" s="51"/>
    </row>
    <row r="37" spans="1:8" ht="15" customHeight="1">
      <c r="A37" s="50">
        <v>34</v>
      </c>
      <c r="B37" s="42" t="s">
        <v>136</v>
      </c>
      <c r="C37" s="42" t="s">
        <v>137</v>
      </c>
      <c r="D37" s="25" t="s">
        <v>12</v>
      </c>
      <c r="E37" s="42" t="s">
        <v>138</v>
      </c>
      <c r="F37" s="60" t="s">
        <v>139</v>
      </c>
      <c r="G37" s="60" t="s">
        <v>140</v>
      </c>
      <c r="H37" s="51"/>
    </row>
    <row r="38" spans="1:8" ht="15" customHeight="1">
      <c r="A38" s="50">
        <v>35</v>
      </c>
      <c r="B38" s="42" t="s">
        <v>141</v>
      </c>
      <c r="C38" s="42" t="s">
        <v>142</v>
      </c>
      <c r="D38" s="25" t="s">
        <v>143</v>
      </c>
      <c r="E38" s="42" t="s">
        <v>144</v>
      </c>
      <c r="F38" s="60"/>
      <c r="G38" s="60"/>
      <c r="H38" s="51"/>
    </row>
    <row r="39" spans="1:8" ht="15" customHeight="1">
      <c r="A39" s="50">
        <v>36</v>
      </c>
      <c r="B39" s="42" t="s">
        <v>145</v>
      </c>
      <c r="C39" s="42" t="s">
        <v>146</v>
      </c>
      <c r="D39" s="25" t="s">
        <v>12</v>
      </c>
      <c r="E39" s="42" t="s">
        <v>147</v>
      </c>
      <c r="F39" s="60" t="s">
        <v>148</v>
      </c>
      <c r="G39" s="60"/>
      <c r="H39" s="51"/>
    </row>
    <row r="40" spans="1:8" ht="15" customHeight="1">
      <c r="A40" s="50">
        <v>37</v>
      </c>
      <c r="B40" s="42" t="s">
        <v>149</v>
      </c>
      <c r="C40" s="42" t="s">
        <v>150</v>
      </c>
      <c r="D40" s="25" t="s">
        <v>12</v>
      </c>
      <c r="E40" s="42" t="s">
        <v>151</v>
      </c>
      <c r="F40" s="60" t="s">
        <v>152</v>
      </c>
      <c r="G40" s="60"/>
      <c r="H40" s="51"/>
    </row>
    <row r="41" spans="1:8" ht="15" customHeight="1">
      <c r="A41" s="50">
        <v>38</v>
      </c>
      <c r="B41" s="42" t="s">
        <v>153</v>
      </c>
      <c r="C41" s="42" t="s">
        <v>154</v>
      </c>
      <c r="D41" s="25" t="s">
        <v>12</v>
      </c>
      <c r="E41" s="42" t="s">
        <v>155</v>
      </c>
      <c r="F41" s="60" t="s">
        <v>156</v>
      </c>
      <c r="G41" s="60"/>
      <c r="H41" s="51"/>
    </row>
    <row r="42" spans="1:8" ht="15" customHeight="1">
      <c r="A42" s="50">
        <v>39</v>
      </c>
      <c r="B42" s="42" t="s">
        <v>157</v>
      </c>
      <c r="C42" s="42" t="s">
        <v>158</v>
      </c>
      <c r="D42" s="25" t="s">
        <v>12</v>
      </c>
      <c r="E42" s="42" t="s">
        <v>159</v>
      </c>
      <c r="F42" s="60" t="s">
        <v>160</v>
      </c>
      <c r="G42" s="60"/>
      <c r="H42" s="51"/>
    </row>
    <row r="43" spans="1:8" ht="15" customHeight="1">
      <c r="A43" s="50">
        <v>40</v>
      </c>
      <c r="B43" s="42" t="s">
        <v>161</v>
      </c>
      <c r="C43" s="42" t="s">
        <v>162</v>
      </c>
      <c r="D43" s="25" t="s">
        <v>12</v>
      </c>
      <c r="E43" s="42" t="s">
        <v>163</v>
      </c>
      <c r="F43" s="60" t="s">
        <v>164</v>
      </c>
      <c r="G43" s="60" t="s">
        <v>165</v>
      </c>
      <c r="H43" s="51"/>
    </row>
    <row r="44" spans="1:8" ht="15" customHeight="1">
      <c r="A44" s="50">
        <v>41</v>
      </c>
      <c r="B44" s="42" t="s">
        <v>166</v>
      </c>
      <c r="C44" s="42" t="s">
        <v>167</v>
      </c>
      <c r="D44" s="25" t="s">
        <v>22</v>
      </c>
      <c r="E44" s="42" t="s">
        <v>168</v>
      </c>
      <c r="F44" s="60"/>
      <c r="G44" s="60"/>
      <c r="H44" s="51"/>
    </row>
    <row r="45" spans="1:8" ht="15" customHeight="1">
      <c r="A45" s="50">
        <v>42</v>
      </c>
      <c r="B45" s="42" t="s">
        <v>169</v>
      </c>
      <c r="C45" s="42" t="s">
        <v>170</v>
      </c>
      <c r="D45" s="25" t="s">
        <v>22</v>
      </c>
      <c r="E45" s="42" t="s">
        <v>171</v>
      </c>
      <c r="F45" s="174"/>
      <c r="G45" s="60"/>
      <c r="H45" s="51"/>
    </row>
    <row r="46" spans="1:8" ht="15" customHeight="1">
      <c r="A46" s="50">
        <v>43</v>
      </c>
      <c r="B46" s="42" t="s">
        <v>172</v>
      </c>
      <c r="C46" s="42" t="s">
        <v>173</v>
      </c>
      <c r="D46" s="25" t="s">
        <v>12</v>
      </c>
      <c r="E46" s="42" t="s">
        <v>174</v>
      </c>
      <c r="F46" s="60" t="s">
        <v>175</v>
      </c>
      <c r="G46" s="60"/>
      <c r="H46" s="51"/>
    </row>
    <row r="47" spans="1:8" ht="15" customHeight="1">
      <c r="A47" s="50">
        <v>44</v>
      </c>
      <c r="B47" s="42" t="s">
        <v>176</v>
      </c>
      <c r="C47" s="42" t="s">
        <v>177</v>
      </c>
      <c r="D47" s="25" t="s">
        <v>12</v>
      </c>
      <c r="E47" s="42" t="s">
        <v>178</v>
      </c>
      <c r="F47" s="60" t="s">
        <v>179</v>
      </c>
      <c r="G47" s="60"/>
      <c r="H47" s="51"/>
    </row>
    <row r="48" spans="1:8" ht="15" customHeight="1">
      <c r="A48" s="50">
        <v>45</v>
      </c>
      <c r="B48" s="42" t="s">
        <v>180</v>
      </c>
      <c r="C48" s="42" t="s">
        <v>181</v>
      </c>
      <c r="D48" s="25" t="s">
        <v>12</v>
      </c>
      <c r="E48" s="42" t="s">
        <v>182</v>
      </c>
      <c r="F48" s="60" t="s">
        <v>183</v>
      </c>
      <c r="G48" s="60"/>
      <c r="H48" s="51"/>
    </row>
    <row r="49" spans="1:8" ht="15" customHeight="1">
      <c r="A49" s="50">
        <v>46</v>
      </c>
      <c r="B49" s="42" t="s">
        <v>184</v>
      </c>
      <c r="C49" s="42" t="s">
        <v>185</v>
      </c>
      <c r="D49" s="25" t="s">
        <v>22</v>
      </c>
      <c r="E49" s="42" t="s">
        <v>186</v>
      </c>
      <c r="F49" s="60"/>
      <c r="G49" s="60"/>
      <c r="H49" s="51"/>
    </row>
    <row r="50" spans="1:8" ht="15" customHeight="1">
      <c r="A50" s="50">
        <v>47</v>
      </c>
      <c r="B50" s="42" t="s">
        <v>187</v>
      </c>
      <c r="C50" s="42" t="s">
        <v>188</v>
      </c>
      <c r="D50" s="25" t="s">
        <v>22</v>
      </c>
      <c r="E50" s="42" t="s">
        <v>189</v>
      </c>
      <c r="F50" s="60"/>
      <c r="G50" s="60"/>
      <c r="H50" s="51"/>
    </row>
    <row r="51" spans="1:8" ht="15" customHeight="1">
      <c r="A51" s="50">
        <v>48</v>
      </c>
      <c r="B51" s="42" t="s">
        <v>190</v>
      </c>
      <c r="C51" s="42" t="s">
        <v>191</v>
      </c>
      <c r="D51" s="25" t="s">
        <v>22</v>
      </c>
      <c r="E51" s="42" t="s">
        <v>192</v>
      </c>
      <c r="F51" s="60"/>
      <c r="G51" s="60"/>
      <c r="H51" s="51"/>
    </row>
    <row r="52" spans="1:8" ht="15" customHeight="1">
      <c r="A52" s="50">
        <v>49</v>
      </c>
      <c r="B52" s="42" t="s">
        <v>193</v>
      </c>
      <c r="C52" s="42" t="s">
        <v>194</v>
      </c>
      <c r="D52" s="25" t="s">
        <v>12</v>
      </c>
      <c r="E52" s="42" t="s">
        <v>195</v>
      </c>
      <c r="F52" s="60" t="s">
        <v>196</v>
      </c>
      <c r="G52" s="60"/>
      <c r="H52" s="51"/>
    </row>
    <row r="53" spans="1:8" ht="15" customHeight="1">
      <c r="A53" s="50">
        <v>50</v>
      </c>
      <c r="B53" s="42" t="s">
        <v>197</v>
      </c>
      <c r="C53" s="42" t="s">
        <v>198</v>
      </c>
      <c r="D53" s="25" t="s">
        <v>22</v>
      </c>
      <c r="E53" s="42" t="s">
        <v>197</v>
      </c>
      <c r="F53" s="60"/>
      <c r="G53" s="60"/>
      <c r="H53" s="241"/>
    </row>
    <row r="54" spans="1:8" ht="15" customHeight="1">
      <c r="A54" s="50">
        <v>51</v>
      </c>
      <c r="B54" s="42" t="s">
        <v>199</v>
      </c>
      <c r="C54" s="42" t="s">
        <v>200</v>
      </c>
      <c r="D54" s="25" t="s">
        <v>12</v>
      </c>
      <c r="E54" s="180" t="s">
        <v>201</v>
      </c>
      <c r="F54" s="60" t="s">
        <v>202</v>
      </c>
      <c r="G54" s="60" t="s">
        <v>203</v>
      </c>
      <c r="H54" s="241"/>
    </row>
    <row r="55" spans="1:8" ht="15" customHeight="1">
      <c r="A55" s="50">
        <v>52</v>
      </c>
      <c r="B55" s="42" t="s">
        <v>204</v>
      </c>
      <c r="C55" s="42" t="s">
        <v>205</v>
      </c>
      <c r="D55" s="25" t="s">
        <v>12</v>
      </c>
      <c r="E55" s="42" t="s">
        <v>206</v>
      </c>
      <c r="F55" s="60" t="s">
        <v>207</v>
      </c>
      <c r="G55" s="60"/>
      <c r="H55" s="241"/>
    </row>
    <row r="56" spans="1:8" ht="15" customHeight="1">
      <c r="A56" s="50">
        <v>53</v>
      </c>
      <c r="B56" s="42" t="s">
        <v>208</v>
      </c>
      <c r="C56" s="42" t="s">
        <v>209</v>
      </c>
      <c r="D56" s="25" t="s">
        <v>22</v>
      </c>
      <c r="E56" s="42" t="s">
        <v>208</v>
      </c>
      <c r="F56" s="60"/>
      <c r="G56" s="60"/>
      <c r="H56" s="241"/>
    </row>
    <row r="57" spans="1:8" ht="15" customHeight="1">
      <c r="A57" s="50">
        <v>54</v>
      </c>
      <c r="B57" s="42" t="s">
        <v>210</v>
      </c>
      <c r="C57" s="42" t="s">
        <v>211</v>
      </c>
      <c r="D57" s="25" t="s">
        <v>22</v>
      </c>
      <c r="E57" s="42" t="s">
        <v>210</v>
      </c>
      <c r="F57" s="60"/>
      <c r="G57" s="60"/>
      <c r="H57" s="241"/>
    </row>
    <row r="58" spans="1:8" ht="15" customHeight="1">
      <c r="A58" s="50">
        <v>55</v>
      </c>
      <c r="B58" s="42" t="s">
        <v>212</v>
      </c>
      <c r="C58" s="42" t="s">
        <v>213</v>
      </c>
      <c r="D58" s="25" t="s">
        <v>22</v>
      </c>
      <c r="E58" s="42" t="s">
        <v>214</v>
      </c>
      <c r="F58" s="60" t="s">
        <v>215</v>
      </c>
      <c r="G58" s="60"/>
      <c r="H58" s="241"/>
    </row>
    <row r="59" spans="1:8" ht="15" customHeight="1">
      <c r="A59" s="50">
        <v>56</v>
      </c>
      <c r="B59" s="42" t="s">
        <v>216</v>
      </c>
      <c r="C59" s="42" t="s">
        <v>217</v>
      </c>
      <c r="D59" s="25" t="s">
        <v>12</v>
      </c>
      <c r="E59" s="42" t="s">
        <v>218</v>
      </c>
      <c r="F59" s="60" t="s">
        <v>219</v>
      </c>
      <c r="G59" s="60"/>
      <c r="H59" s="241"/>
    </row>
    <row r="60" spans="1:8" ht="15" customHeight="1">
      <c r="A60" s="50">
        <v>57</v>
      </c>
      <c r="B60" s="42" t="s">
        <v>220</v>
      </c>
      <c r="C60" s="42" t="s">
        <v>221</v>
      </c>
      <c r="D60" s="25" t="s">
        <v>22</v>
      </c>
      <c r="E60" s="42" t="s">
        <v>222</v>
      </c>
      <c r="F60" s="60" t="s">
        <v>223</v>
      </c>
      <c r="G60" s="60"/>
      <c r="H60" s="241"/>
    </row>
    <row r="61" spans="1:8" ht="15" customHeight="1">
      <c r="A61" s="50">
        <v>58</v>
      </c>
      <c r="B61" s="42" t="s">
        <v>224</v>
      </c>
      <c r="C61" s="42" t="s">
        <v>225</v>
      </c>
      <c r="D61" s="25" t="s">
        <v>22</v>
      </c>
      <c r="E61" s="42" t="s">
        <v>224</v>
      </c>
      <c r="F61" s="60"/>
      <c r="G61" s="60"/>
      <c r="H61" s="241"/>
    </row>
    <row r="62" spans="1:8" ht="15" customHeight="1">
      <c r="A62" s="50">
        <v>59</v>
      </c>
      <c r="B62" s="42" t="s">
        <v>226</v>
      </c>
      <c r="C62" s="42" t="s">
        <v>227</v>
      </c>
      <c r="D62" s="25" t="s">
        <v>12</v>
      </c>
      <c r="E62" s="42" t="s">
        <v>228</v>
      </c>
      <c r="F62" s="60" t="s">
        <v>229</v>
      </c>
      <c r="G62" s="60"/>
      <c r="H62" s="241"/>
    </row>
    <row r="63" spans="1:8" ht="15" customHeight="1">
      <c r="A63" s="50">
        <v>60</v>
      </c>
      <c r="B63" s="42" t="s">
        <v>230</v>
      </c>
      <c r="C63" s="42" t="s">
        <v>231</v>
      </c>
      <c r="D63" s="25" t="s">
        <v>12</v>
      </c>
      <c r="E63" s="42" t="s">
        <v>232</v>
      </c>
      <c r="F63" s="60" t="s">
        <v>233</v>
      </c>
      <c r="G63" s="60"/>
      <c r="H63" s="241"/>
    </row>
    <row r="64" spans="1:8" ht="15" customHeight="1">
      <c r="A64" s="50">
        <v>61</v>
      </c>
      <c r="B64" s="42" t="s">
        <v>234</v>
      </c>
      <c r="C64" s="42" t="s">
        <v>235</v>
      </c>
      <c r="D64" s="25" t="s">
        <v>236</v>
      </c>
      <c r="E64" s="42" t="s">
        <v>234</v>
      </c>
      <c r="F64" s="60" t="s">
        <v>237</v>
      </c>
      <c r="G64" s="60"/>
      <c r="H64" s="241"/>
    </row>
    <row r="65" spans="1:8" ht="15" customHeight="1">
      <c r="A65" s="50">
        <v>62</v>
      </c>
      <c r="B65" s="42" t="s">
        <v>238</v>
      </c>
      <c r="C65" s="42" t="s">
        <v>239</v>
      </c>
      <c r="D65" s="25" t="s">
        <v>240</v>
      </c>
      <c r="E65" s="42" t="s">
        <v>241</v>
      </c>
      <c r="F65" s="60" t="s">
        <v>242</v>
      </c>
      <c r="G65" s="60"/>
      <c r="H65" s="241"/>
    </row>
    <row r="66" spans="1:8" ht="15" customHeight="1">
      <c r="A66" s="50">
        <v>63</v>
      </c>
      <c r="B66" s="42" t="s">
        <v>243</v>
      </c>
      <c r="C66" s="42" t="s">
        <v>244</v>
      </c>
      <c r="D66" s="25" t="s">
        <v>240</v>
      </c>
      <c r="E66" s="42" t="s">
        <v>245</v>
      </c>
      <c r="F66" s="60" t="s">
        <v>246</v>
      </c>
      <c r="G66" s="60"/>
      <c r="H66" s="241"/>
    </row>
    <row r="67" spans="1:8" ht="15" customHeight="1">
      <c r="A67" s="50">
        <v>64</v>
      </c>
      <c r="B67" s="42" t="s">
        <v>247</v>
      </c>
      <c r="C67" s="42" t="s">
        <v>248</v>
      </c>
      <c r="D67" s="25" t="s">
        <v>240</v>
      </c>
      <c r="E67" s="42" t="s">
        <v>249</v>
      </c>
      <c r="F67" s="60" t="s">
        <v>250</v>
      </c>
      <c r="G67" s="60"/>
      <c r="H67" s="241"/>
    </row>
    <row r="68" spans="1:8" ht="15" customHeight="1">
      <c r="A68" s="50">
        <v>65</v>
      </c>
      <c r="B68" s="42" t="s">
        <v>251</v>
      </c>
      <c r="C68" s="42" t="s">
        <v>252</v>
      </c>
      <c r="D68" s="25" t="s">
        <v>240</v>
      </c>
      <c r="E68" s="42" t="s">
        <v>253</v>
      </c>
      <c r="F68" s="60" t="s">
        <v>254</v>
      </c>
      <c r="G68" s="60"/>
      <c r="H68" s="241"/>
    </row>
    <row r="69" spans="1:8" ht="15" customHeight="1">
      <c r="A69" s="50">
        <v>66</v>
      </c>
      <c r="B69" s="42" t="s">
        <v>255</v>
      </c>
      <c r="C69" s="42" t="s">
        <v>256</v>
      </c>
      <c r="D69" s="25" t="s">
        <v>236</v>
      </c>
      <c r="E69" s="42" t="s">
        <v>255</v>
      </c>
      <c r="F69" s="60"/>
      <c r="G69" s="60"/>
      <c r="H69" s="241"/>
    </row>
    <row r="70" spans="1:8" ht="15" customHeight="1">
      <c r="A70" s="50">
        <v>67</v>
      </c>
      <c r="B70" s="42" t="s">
        <v>257</v>
      </c>
      <c r="C70" s="42" t="s">
        <v>258</v>
      </c>
      <c r="D70" s="25" t="s">
        <v>12</v>
      </c>
      <c r="E70" s="42" t="s">
        <v>259</v>
      </c>
      <c r="F70" s="60" t="s">
        <v>260</v>
      </c>
      <c r="G70" s="60"/>
      <c r="H70" s="241"/>
    </row>
    <row r="71" spans="1:8" ht="15" customHeight="1">
      <c r="A71" s="50">
        <v>68</v>
      </c>
      <c r="B71" s="42" t="s">
        <v>261</v>
      </c>
      <c r="C71" s="42" t="s">
        <v>262</v>
      </c>
      <c r="D71" s="25" t="s">
        <v>12</v>
      </c>
      <c r="E71" s="174" t="s">
        <v>263</v>
      </c>
      <c r="F71" s="180" t="s">
        <v>264</v>
      </c>
      <c r="G71" s="180"/>
      <c r="H71" s="51"/>
    </row>
    <row r="72" spans="1:8" ht="15" customHeight="1">
      <c r="A72" s="50">
        <v>69</v>
      </c>
      <c r="B72" s="42" t="s">
        <v>265</v>
      </c>
      <c r="C72" s="42" t="s">
        <v>266</v>
      </c>
      <c r="D72" s="25" t="s">
        <v>12</v>
      </c>
      <c r="E72" s="180" t="s">
        <v>267</v>
      </c>
      <c r="F72" s="174" t="s">
        <v>268</v>
      </c>
      <c r="G72" s="174"/>
      <c r="H72" s="51"/>
    </row>
    <row r="73" spans="1:8" ht="15" customHeight="1">
      <c r="A73" s="50">
        <v>70</v>
      </c>
      <c r="B73" s="42" t="s">
        <v>269</v>
      </c>
      <c r="C73" s="42" t="s">
        <v>270</v>
      </c>
      <c r="D73" s="25" t="s">
        <v>12</v>
      </c>
      <c r="E73" s="42" t="s">
        <v>271</v>
      </c>
      <c r="F73" s="60" t="s">
        <v>272</v>
      </c>
      <c r="G73" s="60"/>
      <c r="H73" s="51"/>
    </row>
    <row r="74" spans="1:8" ht="15" customHeight="1">
      <c r="A74" s="50">
        <v>71</v>
      </c>
      <c r="B74" s="42" t="s">
        <v>273</v>
      </c>
      <c r="C74" s="42" t="s">
        <v>274</v>
      </c>
      <c r="D74" s="25" t="s">
        <v>12</v>
      </c>
      <c r="E74" s="42" t="s">
        <v>275</v>
      </c>
      <c r="F74" s="60" t="s">
        <v>276</v>
      </c>
      <c r="G74" s="60"/>
      <c r="H74" s="51"/>
    </row>
    <row r="75" spans="1:8" ht="15" customHeight="1">
      <c r="A75" s="50">
        <v>72</v>
      </c>
      <c r="B75" s="42" t="s">
        <v>277</v>
      </c>
      <c r="C75" s="42" t="s">
        <v>278</v>
      </c>
      <c r="D75" s="25" t="s">
        <v>12</v>
      </c>
      <c r="E75" s="42" t="s">
        <v>279</v>
      </c>
      <c r="F75" s="60" t="s">
        <v>280</v>
      </c>
      <c r="G75" s="60"/>
      <c r="H75" s="51"/>
    </row>
    <row r="76" spans="1:8" ht="15" customHeight="1">
      <c r="A76" s="50">
        <v>73</v>
      </c>
      <c r="B76" s="42" t="s">
        <v>281</v>
      </c>
      <c r="C76" s="42" t="s">
        <v>282</v>
      </c>
      <c r="D76" s="25" t="s">
        <v>12</v>
      </c>
      <c r="E76" s="42" t="s">
        <v>283</v>
      </c>
      <c r="F76" s="60" t="s">
        <v>284</v>
      </c>
      <c r="G76" s="60"/>
      <c r="H76" s="51"/>
    </row>
    <row r="77" spans="1:8" ht="15" customHeight="1">
      <c r="A77" s="50">
        <v>74</v>
      </c>
      <c r="B77" s="42" t="s">
        <v>285</v>
      </c>
      <c r="C77" s="42" t="s">
        <v>286</v>
      </c>
      <c r="D77" s="25" t="s">
        <v>12</v>
      </c>
      <c r="E77" s="42" t="s">
        <v>287</v>
      </c>
      <c r="F77" s="60" t="s">
        <v>288</v>
      </c>
      <c r="G77" s="60"/>
      <c r="H77" s="51"/>
    </row>
    <row r="78" spans="1:8" ht="15" customHeight="1">
      <c r="A78" s="50">
        <v>75</v>
      </c>
      <c r="B78" s="42" t="s">
        <v>289</v>
      </c>
      <c r="C78" s="180" t="s">
        <v>290</v>
      </c>
      <c r="D78" s="25" t="s">
        <v>12</v>
      </c>
      <c r="E78" s="42" t="s">
        <v>291</v>
      </c>
      <c r="F78" s="174" t="s">
        <v>292</v>
      </c>
      <c r="G78" s="60"/>
      <c r="H78" s="51"/>
    </row>
    <row r="79" spans="1:8" ht="15" customHeight="1">
      <c r="A79" s="50">
        <v>76</v>
      </c>
      <c r="B79" s="42" t="s">
        <v>293</v>
      </c>
      <c r="C79" s="42" t="s">
        <v>294</v>
      </c>
      <c r="D79" s="25" t="s">
        <v>12</v>
      </c>
      <c r="E79" s="42" t="s">
        <v>295</v>
      </c>
      <c r="F79" s="174" t="s">
        <v>296</v>
      </c>
      <c r="G79" s="60"/>
      <c r="H79" s="51"/>
    </row>
    <row r="80" spans="1:8" ht="15" customHeight="1">
      <c r="A80" s="50">
        <v>77</v>
      </c>
      <c r="B80" s="42" t="s">
        <v>1072</v>
      </c>
      <c r="C80" s="42" t="s">
        <v>297</v>
      </c>
      <c r="D80" s="25" t="s">
        <v>22</v>
      </c>
      <c r="E80" s="42" t="s">
        <v>298</v>
      </c>
      <c r="F80" s="60"/>
      <c r="G80" s="60"/>
      <c r="H80" s="51"/>
    </row>
    <row r="81" spans="1:8" ht="15" customHeight="1">
      <c r="A81" s="50">
        <v>78</v>
      </c>
      <c r="B81" s="42" t="s">
        <v>299</v>
      </c>
      <c r="C81" s="42" t="s">
        <v>300</v>
      </c>
      <c r="D81" s="25" t="s">
        <v>22</v>
      </c>
      <c r="E81" s="42" t="s">
        <v>301</v>
      </c>
      <c r="F81" s="60"/>
      <c r="G81" s="60"/>
      <c r="H81" s="51"/>
    </row>
    <row r="82" spans="1:8" ht="15" customHeight="1">
      <c r="A82" s="50">
        <v>79</v>
      </c>
      <c r="B82" s="42" t="s">
        <v>302</v>
      </c>
      <c r="C82" s="42" t="s">
        <v>303</v>
      </c>
      <c r="D82" s="25" t="s">
        <v>12</v>
      </c>
      <c r="E82" s="42" t="s">
        <v>304</v>
      </c>
      <c r="F82" s="60" t="s">
        <v>305</v>
      </c>
      <c r="G82" s="60"/>
      <c r="H82" s="51"/>
    </row>
    <row r="83" spans="1:8" ht="15" customHeight="1">
      <c r="A83" s="50">
        <v>80</v>
      </c>
      <c r="B83" s="42" t="s">
        <v>306</v>
      </c>
      <c r="C83" s="42" t="s">
        <v>307</v>
      </c>
      <c r="D83" s="25" t="s">
        <v>12</v>
      </c>
      <c r="E83" s="268" t="s">
        <v>308</v>
      </c>
      <c r="F83" s="60" t="s">
        <v>309</v>
      </c>
      <c r="G83" s="60"/>
      <c r="H83" s="51"/>
    </row>
    <row r="84" spans="1:8" ht="15" customHeight="1">
      <c r="A84" s="50">
        <v>81</v>
      </c>
      <c r="B84" s="42" t="s">
        <v>310</v>
      </c>
      <c r="C84" s="42" t="s">
        <v>311</v>
      </c>
      <c r="D84" s="25" t="s">
        <v>12</v>
      </c>
      <c r="E84" s="42" t="s">
        <v>312</v>
      </c>
      <c r="F84" s="60" t="s">
        <v>313</v>
      </c>
      <c r="G84" s="60"/>
      <c r="H84" s="51"/>
    </row>
    <row r="85" spans="1:8" ht="15" customHeight="1">
      <c r="A85" s="50">
        <v>82</v>
      </c>
      <c r="B85" s="42" t="s">
        <v>265</v>
      </c>
      <c r="C85" s="42" t="s">
        <v>314</v>
      </c>
      <c r="D85" s="25" t="s">
        <v>12</v>
      </c>
      <c r="E85" s="42" t="s">
        <v>315</v>
      </c>
      <c r="F85" s="60" t="s">
        <v>316</v>
      </c>
      <c r="G85" s="60"/>
      <c r="H85" s="51"/>
    </row>
    <row r="86" spans="1:8" ht="15" customHeight="1">
      <c r="A86" s="50">
        <v>83</v>
      </c>
      <c r="B86" s="42" t="s">
        <v>317</v>
      </c>
      <c r="C86" s="42" t="s">
        <v>318</v>
      </c>
      <c r="D86" s="25" t="s">
        <v>22</v>
      </c>
      <c r="E86" s="42" t="s">
        <v>319</v>
      </c>
      <c r="F86" s="60"/>
      <c r="G86" s="60"/>
      <c r="H86" s="51"/>
    </row>
    <row r="87" spans="1:8" ht="15" customHeight="1">
      <c r="A87" s="50">
        <v>84</v>
      </c>
      <c r="B87" s="42" t="s">
        <v>320</v>
      </c>
      <c r="C87" s="42" t="s">
        <v>321</v>
      </c>
      <c r="D87" s="25" t="s">
        <v>22</v>
      </c>
      <c r="E87" s="42" t="s">
        <v>322</v>
      </c>
      <c r="F87" s="60"/>
      <c r="G87" s="60"/>
      <c r="H87" s="51"/>
    </row>
    <row r="88" spans="1:8" ht="15" customHeight="1">
      <c r="A88" s="50">
        <v>85</v>
      </c>
      <c r="B88" s="42" t="s">
        <v>323</v>
      </c>
      <c r="C88" s="42" t="s">
        <v>324</v>
      </c>
      <c r="D88" s="25" t="s">
        <v>12</v>
      </c>
      <c r="E88" s="42" t="s">
        <v>325</v>
      </c>
      <c r="F88" s="60" t="s">
        <v>326</v>
      </c>
      <c r="G88" s="60"/>
      <c r="H88" s="51"/>
    </row>
    <row r="89" spans="1:8" ht="15" customHeight="1">
      <c r="A89" s="50">
        <v>86</v>
      </c>
      <c r="B89" s="42" t="s">
        <v>327</v>
      </c>
      <c r="C89" s="42" t="s">
        <v>328</v>
      </c>
      <c r="D89" s="25" t="s">
        <v>12</v>
      </c>
      <c r="E89" s="42" t="s">
        <v>329</v>
      </c>
      <c r="F89" s="60" t="s">
        <v>330</v>
      </c>
      <c r="G89" s="60"/>
      <c r="H89" s="241"/>
    </row>
    <row r="90" spans="1:8" ht="15" customHeight="1">
      <c r="A90" s="50">
        <v>87</v>
      </c>
      <c r="B90" s="42" t="s">
        <v>331</v>
      </c>
      <c r="C90" s="42" t="s">
        <v>332</v>
      </c>
      <c r="D90" s="25" t="s">
        <v>12</v>
      </c>
      <c r="E90" s="42" t="s">
        <v>333</v>
      </c>
      <c r="F90" s="60" t="s">
        <v>334</v>
      </c>
      <c r="G90" s="60"/>
      <c r="H90" s="241"/>
    </row>
    <row r="91" spans="1:8" ht="15" customHeight="1">
      <c r="A91" s="50">
        <v>88</v>
      </c>
      <c r="B91" s="42" t="s">
        <v>335</v>
      </c>
      <c r="C91" s="42" t="s">
        <v>336</v>
      </c>
      <c r="D91" s="25" t="s">
        <v>12</v>
      </c>
      <c r="E91" s="42" t="s">
        <v>337</v>
      </c>
      <c r="F91" s="60" t="s">
        <v>338</v>
      </c>
      <c r="G91" s="60"/>
      <c r="H91" s="241"/>
    </row>
    <row r="92" spans="1:8" ht="15" customHeight="1">
      <c r="A92" s="50">
        <v>89</v>
      </c>
      <c r="B92" s="42" t="s">
        <v>339</v>
      </c>
      <c r="C92" s="42" t="s">
        <v>340</v>
      </c>
      <c r="D92" s="25" t="s">
        <v>12</v>
      </c>
      <c r="E92" s="42" t="s">
        <v>341</v>
      </c>
      <c r="F92" s="60" t="s">
        <v>342</v>
      </c>
      <c r="G92" s="60"/>
      <c r="H92" s="241"/>
    </row>
    <row r="93" spans="1:8" ht="15" customHeight="1">
      <c r="A93" s="50">
        <v>90</v>
      </c>
      <c r="B93" s="42" t="s">
        <v>343</v>
      </c>
      <c r="C93" s="42" t="s">
        <v>344</v>
      </c>
      <c r="D93" s="25" t="s">
        <v>12</v>
      </c>
      <c r="E93" s="42" t="s">
        <v>345</v>
      </c>
      <c r="F93" s="60" t="s">
        <v>346</v>
      </c>
      <c r="G93" s="60" t="s">
        <v>347</v>
      </c>
      <c r="H93" s="241"/>
    </row>
    <row r="94" spans="1:8" ht="15" customHeight="1">
      <c r="A94" s="50">
        <v>91</v>
      </c>
      <c r="B94" s="42" t="s">
        <v>348</v>
      </c>
      <c r="C94" s="42" t="s">
        <v>349</v>
      </c>
      <c r="D94" s="25" t="s">
        <v>22</v>
      </c>
      <c r="E94" s="42" t="s">
        <v>350</v>
      </c>
      <c r="F94" s="60"/>
      <c r="G94" s="60"/>
      <c r="H94" s="241"/>
    </row>
    <row r="95" spans="1:8" ht="15" customHeight="1">
      <c r="A95" s="50">
        <v>92</v>
      </c>
      <c r="B95" s="42" t="s">
        <v>351</v>
      </c>
      <c r="C95" s="42" t="s">
        <v>352</v>
      </c>
      <c r="D95" s="25" t="s">
        <v>22</v>
      </c>
      <c r="E95" s="42" t="s">
        <v>353</v>
      </c>
      <c r="F95" s="60"/>
      <c r="G95" s="60"/>
      <c r="H95" s="241"/>
    </row>
    <row r="96" spans="1:8" ht="15" customHeight="1">
      <c r="A96" s="50">
        <v>93</v>
      </c>
      <c r="B96" s="42" t="s">
        <v>354</v>
      </c>
      <c r="C96" s="42" t="s">
        <v>355</v>
      </c>
      <c r="D96" s="25" t="s">
        <v>356</v>
      </c>
      <c r="E96" s="42" t="s">
        <v>357</v>
      </c>
      <c r="F96" s="60" t="s">
        <v>358</v>
      </c>
      <c r="G96" s="60"/>
      <c r="H96" s="241"/>
    </row>
    <row r="97" spans="1:8" ht="15" customHeight="1">
      <c r="A97" s="50">
        <v>94</v>
      </c>
      <c r="B97" s="42" t="s">
        <v>359</v>
      </c>
      <c r="C97" s="42" t="s">
        <v>360</v>
      </c>
      <c r="D97" s="25" t="s">
        <v>12</v>
      </c>
      <c r="E97" s="42" t="s">
        <v>361</v>
      </c>
      <c r="F97" s="60" t="s">
        <v>362</v>
      </c>
      <c r="G97" s="60"/>
      <c r="H97" s="241"/>
    </row>
    <row r="98" spans="1:8" ht="15" customHeight="1">
      <c r="A98" s="50">
        <v>95</v>
      </c>
      <c r="B98" s="42" t="s">
        <v>363</v>
      </c>
      <c r="C98" s="42" t="s">
        <v>364</v>
      </c>
      <c r="D98" s="25" t="s">
        <v>12</v>
      </c>
      <c r="E98" s="60" t="s">
        <v>365</v>
      </c>
      <c r="F98" s="42" t="s">
        <v>366</v>
      </c>
      <c r="G98" s="291">
        <v>558602660</v>
      </c>
      <c r="H98" s="290"/>
    </row>
    <row r="99" spans="1:8" ht="15" customHeight="1">
      <c r="A99" s="50">
        <v>96</v>
      </c>
      <c r="B99" s="42" t="s">
        <v>367</v>
      </c>
      <c r="C99" s="42" t="s">
        <v>368</v>
      </c>
      <c r="D99" s="25" t="s">
        <v>12</v>
      </c>
      <c r="E99" s="42" t="s">
        <v>369</v>
      </c>
      <c r="F99" s="60" t="s">
        <v>370</v>
      </c>
      <c r="G99" s="60"/>
      <c r="H99" s="241"/>
    </row>
    <row r="100" spans="1:8" ht="15" customHeight="1">
      <c r="A100" s="50">
        <v>97</v>
      </c>
      <c r="B100" s="42" t="s">
        <v>371</v>
      </c>
      <c r="C100" s="42" t="s">
        <v>372</v>
      </c>
      <c r="D100" s="25" t="s">
        <v>12</v>
      </c>
      <c r="E100" s="42" t="s">
        <v>373</v>
      </c>
      <c r="F100" s="60" t="s">
        <v>374</v>
      </c>
      <c r="G100" s="60"/>
      <c r="H100" s="241"/>
    </row>
    <row r="101" spans="1:8" ht="15" customHeight="1">
      <c r="A101" s="50">
        <v>98</v>
      </c>
      <c r="B101" s="42" t="s">
        <v>375</v>
      </c>
      <c r="C101" s="42" t="s">
        <v>376</v>
      </c>
      <c r="D101" s="25" t="s">
        <v>12</v>
      </c>
      <c r="E101" s="42" t="s">
        <v>377</v>
      </c>
      <c r="F101" s="60" t="s">
        <v>378</v>
      </c>
      <c r="G101" s="60" t="s">
        <v>379</v>
      </c>
      <c r="H101" s="241" t="s">
        <v>380</v>
      </c>
    </row>
    <row r="102" spans="1:8" ht="15" customHeight="1">
      <c r="A102" s="50">
        <v>99</v>
      </c>
      <c r="B102" s="42" t="s">
        <v>381</v>
      </c>
      <c r="C102" s="42" t="s">
        <v>382</v>
      </c>
      <c r="D102" s="25" t="s">
        <v>12</v>
      </c>
      <c r="E102" s="42" t="s">
        <v>383</v>
      </c>
      <c r="F102" s="60" t="s">
        <v>384</v>
      </c>
      <c r="G102" s="60"/>
      <c r="H102" s="241"/>
    </row>
  </sheetData>
  <sheetProtection algorithmName="SHA-512" hashValue="oz97mFs1ZPIfj372DusRDNX07Iiyq1RsViSPAhx7nkzsXv9SXWJzwpRXYJt99e/6uSta9fG8zz3h9Cn1rGXNNg==" saltValue="LrDeJl9ba+ZbXT39uH4oog==" spinCount="100000" sheet="1" objects="1" scenarios="1"/>
  <mergeCells count="2">
    <mergeCell ref="A1:H1"/>
    <mergeCell ref="A2:H2"/>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43B14-9737-4C51-B815-1CE1C59E5D77}">
  <sheetPr>
    <tabColor theme="0"/>
  </sheetPr>
  <dimension ref="A3:S24"/>
  <sheetViews>
    <sheetView zoomScaleNormal="100" workbookViewId="0">
      <selection activeCell="N10" sqref="N10"/>
    </sheetView>
  </sheetViews>
  <sheetFormatPr baseColWidth="10" defaultColWidth="11.42578125" defaultRowHeight="12.75"/>
  <cols>
    <col min="1" max="13" width="11.42578125" style="30"/>
    <col min="14" max="14" width="23.5703125" style="30" customWidth="1"/>
    <col min="15" max="16384" width="11.42578125" style="30"/>
  </cols>
  <sheetData>
    <row r="3" spans="1:19" ht="15" customHeight="1">
      <c r="M3" s="419" t="s">
        <v>385</v>
      </c>
      <c r="N3" s="419"/>
      <c r="O3" s="419"/>
      <c r="P3" s="419"/>
      <c r="Q3" s="419"/>
      <c r="R3" s="419"/>
      <c r="S3" s="419"/>
    </row>
    <row r="4" spans="1:19" ht="23.25" customHeight="1">
      <c r="M4" s="419"/>
      <c r="N4" s="419"/>
      <c r="O4" s="419"/>
      <c r="P4" s="419"/>
      <c r="Q4" s="419"/>
      <c r="R4" s="419"/>
      <c r="S4" s="419"/>
    </row>
    <row r="5" spans="1:19" ht="23.25" customHeight="1">
      <c r="M5" s="419"/>
      <c r="N5" s="419"/>
      <c r="O5" s="419"/>
      <c r="P5" s="419"/>
      <c r="Q5" s="419"/>
      <c r="R5" s="419"/>
      <c r="S5" s="419"/>
    </row>
    <row r="6" spans="1:19" ht="78" customHeight="1">
      <c r="A6" s="420" t="s">
        <v>386</v>
      </c>
      <c r="B6" s="418"/>
      <c r="C6" s="418"/>
      <c r="D6" s="418"/>
      <c r="E6" s="418"/>
      <c r="F6" s="418"/>
      <c r="G6" s="418"/>
      <c r="H6" s="418"/>
      <c r="I6" s="418"/>
      <c r="J6" s="418"/>
      <c r="K6" s="418"/>
      <c r="L6" s="29"/>
      <c r="M6" s="419"/>
      <c r="N6" s="419"/>
      <c r="O6" s="419"/>
      <c r="P6" s="419"/>
      <c r="Q6" s="419"/>
      <c r="R6" s="419"/>
      <c r="S6" s="419"/>
    </row>
    <row r="7" spans="1:19">
      <c r="C7" s="31"/>
      <c r="D7" s="31"/>
      <c r="E7" s="34"/>
      <c r="F7" s="32"/>
      <c r="G7" s="32"/>
      <c r="H7" s="33"/>
      <c r="I7" s="33"/>
      <c r="J7" s="33"/>
      <c r="K7" s="33"/>
      <c r="L7" s="33"/>
      <c r="M7" s="29"/>
      <c r="N7" s="29"/>
    </row>
    <row r="8" spans="1:19" ht="49.5" customHeight="1">
      <c r="A8" s="421" t="s">
        <v>387</v>
      </c>
      <c r="B8" s="421"/>
      <c r="C8" s="421"/>
      <c r="D8" s="421"/>
      <c r="E8" s="421"/>
      <c r="F8" s="421"/>
      <c r="G8" s="421"/>
      <c r="H8" s="421"/>
      <c r="I8" s="421"/>
      <c r="J8" s="421"/>
      <c r="K8" s="421"/>
      <c r="L8" s="421"/>
      <c r="M8" s="421"/>
    </row>
    <row r="9" spans="1:19" ht="47.25" customHeight="1">
      <c r="A9" s="422" t="s">
        <v>388</v>
      </c>
      <c r="B9" s="422"/>
      <c r="C9" s="422"/>
      <c r="D9" s="120"/>
      <c r="E9" s="120"/>
      <c r="F9" s="120"/>
      <c r="G9" s="120"/>
      <c r="H9" s="120"/>
      <c r="I9" s="120"/>
      <c r="J9" s="120"/>
      <c r="K9" s="120"/>
      <c r="L9" s="120"/>
      <c r="M9" s="120"/>
    </row>
    <row r="10" spans="1:19" ht="66" customHeight="1">
      <c r="A10" s="418" t="s">
        <v>389</v>
      </c>
      <c r="B10" s="418"/>
      <c r="C10" s="418"/>
      <c r="D10" s="418"/>
      <c r="E10" s="418"/>
      <c r="F10" s="418"/>
      <c r="G10" s="418"/>
      <c r="H10" s="418"/>
      <c r="I10" s="418"/>
      <c r="J10" s="418"/>
      <c r="K10" s="418"/>
      <c r="L10" s="10"/>
      <c r="M10" s="10"/>
    </row>
    <row r="11" spans="1:19" ht="56.25" customHeight="1">
      <c r="A11" s="418" t="s">
        <v>390</v>
      </c>
      <c r="B11" s="418"/>
      <c r="C11" s="418"/>
      <c r="D11" s="418"/>
      <c r="E11" s="418"/>
      <c r="F11" s="418"/>
      <c r="G11" s="418"/>
      <c r="H11" s="418"/>
      <c r="I11" s="418"/>
      <c r="J11" s="418"/>
      <c r="K11" s="418"/>
      <c r="L11" s="10"/>
      <c r="M11" s="10"/>
    </row>
    <row r="12" spans="1:19" ht="79.5" customHeight="1">
      <c r="A12" s="418" t="s">
        <v>391</v>
      </c>
      <c r="B12" s="418"/>
      <c r="C12" s="418"/>
      <c r="D12" s="418"/>
      <c r="E12" s="418"/>
      <c r="F12" s="418"/>
      <c r="G12" s="418"/>
      <c r="H12" s="418"/>
      <c r="I12" s="418"/>
      <c r="J12" s="418"/>
      <c r="K12" s="418"/>
      <c r="L12" s="10"/>
      <c r="M12" s="10"/>
    </row>
    <row r="13" spans="1:19" ht="84" customHeight="1">
      <c r="A13" s="418" t="s">
        <v>392</v>
      </c>
      <c r="B13" s="418"/>
      <c r="C13" s="418"/>
      <c r="D13" s="418"/>
      <c r="E13" s="418"/>
      <c r="F13" s="418"/>
      <c r="G13" s="418"/>
      <c r="H13" s="418"/>
      <c r="I13" s="418"/>
      <c r="J13" s="418"/>
      <c r="K13" s="418"/>
      <c r="L13" s="10"/>
      <c r="M13" s="10"/>
    </row>
    <row r="14" spans="1:19" ht="39.950000000000003" customHeight="1">
      <c r="A14" s="418"/>
      <c r="B14" s="418"/>
      <c r="C14" s="418"/>
      <c r="D14" s="418"/>
      <c r="E14" s="418"/>
      <c r="F14" s="418"/>
      <c r="G14" s="418"/>
      <c r="H14" s="418"/>
      <c r="I14" s="418"/>
      <c r="J14" s="418"/>
      <c r="K14" s="418"/>
      <c r="L14" s="10"/>
      <c r="M14" s="10"/>
    </row>
    <row r="15" spans="1:19" ht="39.950000000000003" customHeight="1">
      <c r="A15" s="422" t="s">
        <v>393</v>
      </c>
      <c r="B15" s="422"/>
      <c r="C15" s="422"/>
      <c r="D15" s="422"/>
      <c r="E15" s="422"/>
      <c r="F15" s="422"/>
      <c r="G15" s="422"/>
      <c r="H15" s="422"/>
      <c r="I15" s="422"/>
      <c r="J15" s="422"/>
      <c r="K15" s="422"/>
      <c r="L15" s="10"/>
      <c r="M15" s="10"/>
    </row>
    <row r="16" spans="1:19" ht="39.950000000000003" customHeight="1">
      <c r="A16" s="418" t="s">
        <v>394</v>
      </c>
      <c r="B16" s="418"/>
      <c r="C16" s="418"/>
      <c r="D16" s="418"/>
      <c r="E16" s="418"/>
      <c r="F16" s="418"/>
      <c r="G16" s="418"/>
      <c r="H16" s="418"/>
      <c r="I16" s="418"/>
      <c r="J16" s="418"/>
      <c r="K16" s="418"/>
      <c r="L16" s="10"/>
      <c r="M16" s="10"/>
    </row>
    <row r="17" spans="1:13" ht="39.950000000000003" customHeight="1">
      <c r="A17" s="418" t="s">
        <v>395</v>
      </c>
      <c r="B17" s="418"/>
      <c r="C17" s="418"/>
      <c r="D17" s="418"/>
      <c r="E17" s="418"/>
      <c r="F17" s="418"/>
      <c r="G17" s="418"/>
      <c r="H17" s="418"/>
      <c r="I17" s="418"/>
      <c r="J17" s="418"/>
      <c r="K17" s="418"/>
      <c r="L17" s="10"/>
      <c r="M17" s="10"/>
    </row>
    <row r="18" spans="1:13" ht="39.950000000000003" customHeight="1">
      <c r="A18" s="418" t="s">
        <v>396</v>
      </c>
      <c r="B18" s="418"/>
      <c r="C18" s="418"/>
      <c r="D18" s="418"/>
      <c r="E18" s="418"/>
      <c r="F18" s="418"/>
      <c r="G18" s="418"/>
      <c r="H18" s="418"/>
      <c r="I18" s="418"/>
      <c r="J18" s="418"/>
      <c r="K18" s="418"/>
      <c r="L18" s="10"/>
      <c r="M18" s="10"/>
    </row>
    <row r="19" spans="1:13" ht="39.950000000000003" customHeight="1">
      <c r="A19" s="424" t="s">
        <v>397</v>
      </c>
      <c r="B19" s="424"/>
      <c r="C19" s="424"/>
      <c r="D19" s="424"/>
      <c r="E19" s="424"/>
      <c r="F19" s="424"/>
      <c r="G19" s="424"/>
      <c r="H19" s="424"/>
      <c r="I19" s="424"/>
      <c r="J19" s="424"/>
      <c r="K19" s="424"/>
      <c r="L19" s="10"/>
      <c r="M19" s="10"/>
    </row>
    <row r="20" spans="1:13" ht="71.25" customHeight="1">
      <c r="A20" s="425" t="s">
        <v>398</v>
      </c>
      <c r="B20" s="425"/>
      <c r="C20" s="425"/>
      <c r="D20" s="425"/>
      <c r="E20" s="425"/>
      <c r="F20" s="425"/>
      <c r="G20" s="425"/>
      <c r="H20" s="425"/>
      <c r="I20" s="425"/>
      <c r="J20" s="425"/>
      <c r="K20" s="425"/>
      <c r="L20" s="10"/>
      <c r="M20" s="10"/>
    </row>
    <row r="21" spans="1:13" ht="61.5" customHeight="1">
      <c r="A21" s="420" t="s">
        <v>399</v>
      </c>
      <c r="B21" s="420"/>
      <c r="C21" s="420"/>
      <c r="D21" s="420"/>
      <c r="E21" s="420"/>
      <c r="F21" s="420"/>
      <c r="G21" s="420"/>
      <c r="H21" s="420"/>
      <c r="I21" s="420"/>
      <c r="J21" s="420"/>
      <c r="K21" s="420"/>
      <c r="L21" s="10"/>
      <c r="M21" s="10"/>
    </row>
    <row r="22" spans="1:13" ht="39.950000000000003" customHeight="1">
      <c r="A22" s="420" t="s">
        <v>400</v>
      </c>
      <c r="B22" s="423"/>
      <c r="C22" s="423"/>
      <c r="D22" s="423"/>
      <c r="E22" s="423"/>
      <c r="F22" s="423"/>
      <c r="G22" s="423"/>
      <c r="H22" s="423"/>
      <c r="I22" s="423"/>
      <c r="J22" s="423"/>
      <c r="K22" s="423"/>
      <c r="L22" s="10"/>
      <c r="M22" s="10"/>
    </row>
    <row r="23" spans="1:13" ht="207.75" customHeight="1">
      <c r="A23" s="420" t="s">
        <v>401</v>
      </c>
      <c r="B23" s="423"/>
      <c r="C23" s="423"/>
      <c r="D23" s="423"/>
      <c r="E23" s="423"/>
      <c r="F23" s="423"/>
      <c r="G23" s="423"/>
      <c r="H23" s="423"/>
      <c r="I23" s="423"/>
      <c r="J23" s="423"/>
      <c r="K23" s="423"/>
      <c r="L23" s="10"/>
      <c r="M23" s="10"/>
    </row>
    <row r="24" spans="1:13" ht="84" customHeight="1">
      <c r="A24" s="420" t="s">
        <v>402</v>
      </c>
      <c r="B24" s="423"/>
      <c r="C24" s="423"/>
      <c r="D24" s="423"/>
      <c r="E24" s="423"/>
      <c r="F24" s="423"/>
      <c r="G24" s="423"/>
      <c r="H24" s="423"/>
      <c r="I24" s="423"/>
      <c r="J24" s="423"/>
      <c r="K24" s="423"/>
      <c r="L24" s="10"/>
      <c r="M24" s="10"/>
    </row>
  </sheetData>
  <mergeCells count="19">
    <mergeCell ref="A21:K21"/>
    <mergeCell ref="A22:K22"/>
    <mergeCell ref="A23:K23"/>
    <mergeCell ref="A24:K24"/>
    <mergeCell ref="A17:K17"/>
    <mergeCell ref="A18:K18"/>
    <mergeCell ref="A19:K19"/>
    <mergeCell ref="A20:K20"/>
    <mergeCell ref="A12:K12"/>
    <mergeCell ref="A13:K13"/>
    <mergeCell ref="A14:K14"/>
    <mergeCell ref="A15:K15"/>
    <mergeCell ref="A16:K16"/>
    <mergeCell ref="A11:K11"/>
    <mergeCell ref="M3:S6"/>
    <mergeCell ref="A6:K6"/>
    <mergeCell ref="A8:M8"/>
    <mergeCell ref="A9:C9"/>
    <mergeCell ref="A10:K1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45285-C868-4D40-81B3-59A3B0D44A38}">
  <sheetPr>
    <tabColor rgb="FF00B050"/>
  </sheetPr>
  <dimension ref="A1:Y1652"/>
  <sheetViews>
    <sheetView view="pageBreakPreview" zoomScale="55" zoomScaleNormal="10" zoomScaleSheetLayoutView="55" zoomScalePageLayoutView="70" workbookViewId="0">
      <selection activeCell="A2" sqref="A2:R2"/>
    </sheetView>
  </sheetViews>
  <sheetFormatPr baseColWidth="10" defaultColWidth="9.140625" defaultRowHeight="15"/>
  <cols>
    <col min="1" max="1" width="74" style="5" customWidth="1"/>
    <col min="2" max="2" width="28.140625" style="5" customWidth="1"/>
    <col min="3" max="3" width="20.42578125" style="5" customWidth="1"/>
    <col min="4" max="4" width="34.28515625" style="5" customWidth="1"/>
    <col min="5" max="5" width="24.28515625" style="5" customWidth="1"/>
    <col min="6" max="6" width="27.85546875" style="5" customWidth="1"/>
    <col min="7" max="7" width="28.140625" style="5" customWidth="1"/>
    <col min="8" max="8" width="24.5703125" style="5" customWidth="1"/>
    <col min="9" max="9" width="35" style="142" customWidth="1"/>
    <col min="10" max="10" width="32.85546875" style="5" customWidth="1"/>
    <col min="11" max="11" width="21.42578125" style="5" customWidth="1"/>
    <col min="12" max="12" width="23.28515625" style="5" customWidth="1"/>
    <col min="13" max="14" width="29.28515625" style="5" customWidth="1"/>
    <col min="15" max="15" width="55.28515625" style="5" customWidth="1"/>
    <col min="16" max="17" width="51.7109375" style="5" customWidth="1"/>
    <col min="18" max="18" width="94.28515625" style="5" customWidth="1"/>
    <col min="19" max="19" width="9.140625" style="5"/>
    <col min="20" max="20" width="17.7109375" style="5" hidden="1" customWidth="1"/>
    <col min="21" max="21" width="9.140625" style="5"/>
    <col min="22" max="22" width="28.28515625" style="5" customWidth="1"/>
    <col min="23" max="26" width="9.140625" style="5"/>
    <col min="27" max="27" width="18.85546875" style="5" customWidth="1"/>
    <col min="28" max="28" width="91" style="5" customWidth="1"/>
    <col min="29" max="29" width="79.28515625" style="5" customWidth="1"/>
    <col min="30" max="30" width="48.85546875" style="5" customWidth="1"/>
    <col min="31" max="16384" width="9.140625" style="5"/>
  </cols>
  <sheetData>
    <row r="1" spans="1:20" s="4" customFormat="1" ht="59.25" customHeight="1" thickBot="1">
      <c r="A1" s="465" t="s">
        <v>403</v>
      </c>
      <c r="B1" s="466"/>
      <c r="C1" s="466"/>
      <c r="D1" s="466"/>
      <c r="E1" s="466"/>
      <c r="F1" s="466"/>
      <c r="G1" s="466"/>
      <c r="H1" s="466"/>
      <c r="I1" s="466"/>
      <c r="J1" s="466"/>
      <c r="K1" s="466"/>
      <c r="L1" s="466"/>
      <c r="M1" s="466"/>
      <c r="N1" s="466"/>
      <c r="O1" s="466"/>
      <c r="P1" s="466"/>
      <c r="Q1" s="466"/>
      <c r="R1" s="467"/>
    </row>
    <row r="2" spans="1:20" ht="43.5" customHeight="1" thickBot="1">
      <c r="A2" s="465" t="s">
        <v>1</v>
      </c>
      <c r="B2" s="466"/>
      <c r="C2" s="466"/>
      <c r="D2" s="466"/>
      <c r="E2" s="466"/>
      <c r="F2" s="466"/>
      <c r="G2" s="466"/>
      <c r="H2" s="466"/>
      <c r="I2" s="466"/>
      <c r="J2" s="466"/>
      <c r="K2" s="466"/>
      <c r="L2" s="466"/>
      <c r="M2" s="466"/>
      <c r="N2" s="466"/>
      <c r="O2" s="466"/>
      <c r="P2" s="466"/>
      <c r="Q2" s="466"/>
      <c r="R2" s="467"/>
    </row>
    <row r="3" spans="1:20" ht="43.5" customHeight="1" thickBot="1">
      <c r="A3" s="465" t="s">
        <v>422</v>
      </c>
      <c r="B3" s="466"/>
      <c r="C3" s="466"/>
      <c r="D3" s="466"/>
      <c r="E3" s="466"/>
      <c r="F3" s="466"/>
      <c r="G3" s="466"/>
      <c r="H3" s="466"/>
      <c r="I3" s="466"/>
      <c r="J3" s="466"/>
      <c r="K3" s="466"/>
      <c r="L3" s="466"/>
      <c r="M3" s="466"/>
      <c r="N3" s="466"/>
      <c r="O3" s="466"/>
      <c r="P3" s="466"/>
      <c r="Q3" s="466"/>
      <c r="R3" s="467"/>
      <c r="T3" s="6" t="s">
        <v>404</v>
      </c>
    </row>
    <row r="4" spans="1:20" ht="27.75" customHeight="1" thickBot="1">
      <c r="A4" s="468"/>
      <c r="B4" s="469"/>
      <c r="C4" s="469"/>
      <c r="D4" s="469"/>
      <c r="E4" s="469"/>
      <c r="F4" s="469"/>
      <c r="G4" s="469"/>
      <c r="H4" s="469"/>
      <c r="I4" s="469"/>
      <c r="J4" s="469"/>
      <c r="K4" s="469"/>
      <c r="L4" s="469"/>
      <c r="M4" s="469"/>
      <c r="N4" s="469"/>
      <c r="O4" s="469"/>
      <c r="P4" s="469"/>
      <c r="Q4" s="469"/>
      <c r="R4" s="470"/>
      <c r="T4" s="6" t="s">
        <v>405</v>
      </c>
    </row>
    <row r="5" spans="1:20" ht="15.75">
      <c r="A5" s="53"/>
      <c r="B5" s="53"/>
      <c r="C5" s="53"/>
      <c r="D5" s="53"/>
      <c r="E5" s="53"/>
      <c r="F5" s="53"/>
      <c r="G5" s="53"/>
      <c r="H5" s="53"/>
      <c r="I5" s="121"/>
      <c r="J5" s="53"/>
      <c r="K5" s="53"/>
      <c r="L5" s="53"/>
      <c r="M5" s="53"/>
      <c r="N5" s="53"/>
      <c r="O5" s="53"/>
      <c r="P5" s="54"/>
      <c r="Q5" s="54"/>
      <c r="R5" s="54"/>
    </row>
    <row r="6" spans="1:20" ht="15.75">
      <c r="A6" s="53"/>
      <c r="B6" s="53"/>
      <c r="C6" s="53"/>
      <c r="D6" s="53"/>
      <c r="E6" s="53"/>
      <c r="F6" s="53"/>
      <c r="G6" s="53"/>
      <c r="H6" s="53"/>
      <c r="I6" s="121"/>
      <c r="J6" s="53"/>
      <c r="K6" s="53"/>
      <c r="L6" s="53"/>
      <c r="M6" s="53"/>
      <c r="N6" s="53"/>
      <c r="O6" s="53"/>
      <c r="P6" s="54"/>
      <c r="Q6" s="54"/>
      <c r="R6" s="54"/>
    </row>
    <row r="7" spans="1:20" ht="16.5" thickBot="1">
      <c r="A7" s="53"/>
      <c r="B7" s="53"/>
      <c r="C7" s="53"/>
      <c r="D7" s="53"/>
      <c r="E7" s="53"/>
      <c r="F7" s="53"/>
      <c r="G7" s="53"/>
      <c r="H7" s="53"/>
      <c r="I7" s="121"/>
      <c r="J7" s="53"/>
      <c r="K7" s="53"/>
      <c r="L7" s="53"/>
      <c r="M7" s="53"/>
      <c r="N7" s="53"/>
      <c r="O7" s="53"/>
      <c r="P7" s="54"/>
      <c r="Q7" s="54"/>
      <c r="R7" s="54"/>
    </row>
    <row r="8" spans="1:20" ht="23.25" customHeight="1" thickBot="1">
      <c r="A8" s="451">
        <v>1</v>
      </c>
      <c r="B8" s="452"/>
      <c r="C8" s="452"/>
      <c r="D8" s="453"/>
      <c r="E8" s="454" t="str">
        <f>VLOOKUP(A8,'LISTA DE OFERENTES'!$A$4:$H$102,2,FALSE)</f>
        <v>CONSORCIO INGESCOR R 8</v>
      </c>
      <c r="F8" s="455"/>
      <c r="G8" s="455"/>
      <c r="H8" s="455"/>
      <c r="I8" s="455"/>
      <c r="J8" s="455"/>
      <c r="K8" s="455"/>
      <c r="L8" s="455"/>
      <c r="M8" s="455"/>
      <c r="N8" s="455"/>
      <c r="O8" s="455"/>
      <c r="P8" s="455"/>
      <c r="Q8" s="455"/>
      <c r="R8" s="455"/>
    </row>
    <row r="9" spans="1:20" ht="48" customHeight="1">
      <c r="A9" s="7" t="s">
        <v>423</v>
      </c>
      <c r="B9" s="122">
        <v>1</v>
      </c>
      <c r="C9" s="8" t="s">
        <v>424</v>
      </c>
      <c r="D9" s="23">
        <f>$D$1591</f>
        <v>1380.1114295749912</v>
      </c>
      <c r="E9" s="456"/>
      <c r="F9" s="457"/>
      <c r="G9" s="457"/>
      <c r="H9" s="457"/>
      <c r="I9" s="457"/>
      <c r="J9" s="457"/>
      <c r="K9" s="457"/>
      <c r="L9" s="457"/>
      <c r="M9" s="457"/>
      <c r="N9" s="457"/>
      <c r="O9" s="457"/>
      <c r="P9" s="457"/>
      <c r="Q9" s="457"/>
      <c r="R9" s="457"/>
    </row>
    <row r="10" spans="1:20" ht="38.25" customHeight="1">
      <c r="A10" s="460" t="s">
        <v>425</v>
      </c>
      <c r="B10" s="461"/>
      <c r="C10" s="462">
        <f>H23/B9</f>
        <v>2609.9287773999999</v>
      </c>
      <c r="D10" s="463"/>
      <c r="E10" s="456"/>
      <c r="F10" s="457"/>
      <c r="G10" s="457"/>
      <c r="H10" s="457"/>
      <c r="I10" s="457"/>
      <c r="J10" s="457"/>
      <c r="K10" s="457"/>
      <c r="L10" s="457"/>
      <c r="M10" s="457"/>
      <c r="N10" s="457"/>
      <c r="O10" s="457"/>
      <c r="P10" s="457"/>
      <c r="Q10" s="457"/>
      <c r="R10" s="457"/>
    </row>
    <row r="11" spans="1:20" ht="32.25" customHeight="1">
      <c r="A11" s="464" t="s">
        <v>426</v>
      </c>
      <c r="B11" s="461"/>
      <c r="C11" s="446">
        <v>45923</v>
      </c>
      <c r="D11" s="447"/>
      <c r="E11" s="456"/>
      <c r="F11" s="457"/>
      <c r="G11" s="457"/>
      <c r="H11" s="457"/>
      <c r="I11" s="457"/>
      <c r="J11" s="457"/>
      <c r="K11" s="457"/>
      <c r="L11" s="457"/>
      <c r="M11" s="457"/>
      <c r="N11" s="457"/>
      <c r="O11" s="457"/>
      <c r="P11" s="457"/>
      <c r="Q11" s="457"/>
      <c r="R11" s="457"/>
    </row>
    <row r="12" spans="1:20" ht="32.25" customHeight="1" thickBot="1">
      <c r="A12" s="431" t="s">
        <v>427</v>
      </c>
      <c r="B12" s="432"/>
      <c r="C12" s="433" t="str">
        <f>+IF(H23&gt;D9,"CUMPLE","NO CUMPLE")</f>
        <v>CUMPLE</v>
      </c>
      <c r="D12" s="434"/>
      <c r="E12" s="458"/>
      <c r="F12" s="459"/>
      <c r="G12" s="459"/>
      <c r="H12" s="459"/>
      <c r="I12" s="459"/>
      <c r="J12" s="459"/>
      <c r="K12" s="459"/>
      <c r="L12" s="459"/>
      <c r="M12" s="459"/>
      <c r="N12" s="459"/>
      <c r="O12" s="459"/>
      <c r="P12" s="459"/>
      <c r="Q12" s="459"/>
      <c r="R12" s="459"/>
    </row>
    <row r="13" spans="1:20" ht="60.75">
      <c r="A13" s="435" t="s">
        <v>428</v>
      </c>
      <c r="B13" s="436"/>
      <c r="C13" s="436"/>
      <c r="D13" s="436"/>
      <c r="E13" s="436"/>
      <c r="F13" s="436"/>
      <c r="G13" s="159"/>
      <c r="H13" s="159"/>
      <c r="I13" s="160" t="s">
        <v>429</v>
      </c>
      <c r="J13" s="161" t="s">
        <v>430</v>
      </c>
      <c r="K13" s="437" t="s">
        <v>431</v>
      </c>
      <c r="L13" s="438"/>
      <c r="M13" s="439" t="s">
        <v>432</v>
      </c>
      <c r="N13" s="439" t="s">
        <v>433</v>
      </c>
      <c r="O13" s="439" t="s">
        <v>434</v>
      </c>
      <c r="P13" s="439" t="s">
        <v>435</v>
      </c>
      <c r="Q13" s="439" t="s">
        <v>436</v>
      </c>
      <c r="R13" s="426" t="s">
        <v>437</v>
      </c>
    </row>
    <row r="14" spans="1:20" s="10" customFormat="1" ht="94.5" customHeight="1">
      <c r="A14" s="162" t="s">
        <v>438</v>
      </c>
      <c r="B14" s="428" t="s">
        <v>439</v>
      </c>
      <c r="C14" s="429"/>
      <c r="D14" s="163" t="s">
        <v>440</v>
      </c>
      <c r="E14" s="163" t="s">
        <v>441</v>
      </c>
      <c r="F14" s="163" t="s">
        <v>442</v>
      </c>
      <c r="G14" s="164" t="s">
        <v>443</v>
      </c>
      <c r="H14" s="164" t="s">
        <v>444</v>
      </c>
      <c r="I14" s="165" t="s">
        <v>445</v>
      </c>
      <c r="J14" s="166" t="s">
        <v>446</v>
      </c>
      <c r="K14" s="166" t="s">
        <v>447</v>
      </c>
      <c r="L14" s="166" t="s">
        <v>448</v>
      </c>
      <c r="M14" s="440"/>
      <c r="N14" s="440"/>
      <c r="O14" s="440"/>
      <c r="P14" s="440"/>
      <c r="Q14" s="440"/>
      <c r="R14" s="427"/>
    </row>
    <row r="15" spans="1:20" s="10" customFormat="1" ht="15.75">
      <c r="A15" s="26" t="str">
        <f>VLOOKUP(A8,'LISTA DE OFERENTES'!$A$4:$H$102,5,FALSE)</f>
        <v>INGESCOR LTDA - 90%</v>
      </c>
      <c r="B15" s="27"/>
      <c r="C15" s="27"/>
      <c r="D15" s="27"/>
      <c r="E15" s="27"/>
      <c r="F15" s="27"/>
      <c r="G15" s="27"/>
      <c r="H15" s="27"/>
      <c r="I15" s="123"/>
      <c r="J15" s="27"/>
      <c r="K15" s="472">
        <f>$D$1591*0.5</f>
        <v>690.05571478749562</v>
      </c>
      <c r="L15" s="27"/>
      <c r="M15" s="474" t="s">
        <v>404</v>
      </c>
      <c r="N15" s="27"/>
      <c r="O15" s="27"/>
      <c r="P15" s="27"/>
      <c r="Q15" s="474" t="str">
        <f>+IF(AND(N23="CUMPLE",O23="CUMPLE",P23="CUMPLE"),"CUMPLE","NO CUMPLE")</f>
        <v>CUMPLE</v>
      </c>
      <c r="R15" s="28"/>
    </row>
    <row r="16" spans="1:20" s="10" customFormat="1" ht="93" customHeight="1">
      <c r="A16" s="61" t="s">
        <v>449</v>
      </c>
      <c r="B16" s="430" t="s">
        <v>450</v>
      </c>
      <c r="C16" s="430"/>
      <c r="D16" s="2">
        <v>3728469682</v>
      </c>
      <c r="E16" s="289">
        <v>2022</v>
      </c>
      <c r="F16" s="3">
        <f>D16/(VLOOKUP(E16,$D$1618:$E$1652,2,FALSE))</f>
        <v>3728.4696819999999</v>
      </c>
      <c r="G16" s="125">
        <v>0.5</v>
      </c>
      <c r="H16" s="3">
        <f>F16*G16</f>
        <v>1864.234841</v>
      </c>
      <c r="I16" s="190">
        <v>44922</v>
      </c>
      <c r="J16" s="126" t="s">
        <v>404</v>
      </c>
      <c r="K16" s="473"/>
      <c r="L16" s="443">
        <f>+SUM(I16:I18)</f>
        <v>130945</v>
      </c>
      <c r="M16" s="474"/>
      <c r="N16" s="126" t="s">
        <v>404</v>
      </c>
      <c r="O16" s="126" t="s">
        <v>404</v>
      </c>
      <c r="P16" s="66" t="s">
        <v>405</v>
      </c>
      <c r="Q16" s="474"/>
      <c r="R16" s="9"/>
    </row>
    <row r="17" spans="1:18" s="10" customFormat="1" ht="93" customHeight="1">
      <c r="A17" s="61" t="s">
        <v>451</v>
      </c>
      <c r="B17" s="430" t="s">
        <v>452</v>
      </c>
      <c r="C17" s="430"/>
      <c r="D17" s="2">
        <v>822325500</v>
      </c>
      <c r="E17" s="289">
        <v>2015</v>
      </c>
      <c r="F17" s="3">
        <f>D17/(VLOOKUP(E17,$D$1618:$E$1652,2,FALSE))</f>
        <v>1276.209358268022</v>
      </c>
      <c r="G17" s="125">
        <v>0.35</v>
      </c>
      <c r="H17" s="3">
        <f>F17*G17</f>
        <v>446.67327539380767</v>
      </c>
      <c r="I17" s="190">
        <v>42294</v>
      </c>
      <c r="J17" s="126" t="s">
        <v>404</v>
      </c>
      <c r="K17" s="473"/>
      <c r="L17" s="445"/>
      <c r="M17" s="474"/>
      <c r="N17" s="126" t="s">
        <v>404</v>
      </c>
      <c r="O17" s="126" t="s">
        <v>405</v>
      </c>
      <c r="P17" s="66" t="s">
        <v>404</v>
      </c>
      <c r="Q17" s="474"/>
      <c r="R17" s="9"/>
    </row>
    <row r="18" spans="1:18" s="10" customFormat="1" ht="60" customHeight="1">
      <c r="A18" s="61" t="s">
        <v>453</v>
      </c>
      <c r="B18" s="430" t="s">
        <v>454</v>
      </c>
      <c r="C18" s="430"/>
      <c r="D18" s="2">
        <v>755764760</v>
      </c>
      <c r="E18" s="289">
        <v>2019</v>
      </c>
      <c r="F18" s="3">
        <f>D18/(VLOOKUP(E18,$D$1618:$E$1652,2,FALSE))</f>
        <v>912.63151539156354</v>
      </c>
      <c r="G18" s="128">
        <v>0.2</v>
      </c>
      <c r="H18" s="3">
        <f>F18*G18</f>
        <v>182.52630307831271</v>
      </c>
      <c r="I18" s="190">
        <v>43729</v>
      </c>
      <c r="J18" s="126" t="s">
        <v>404</v>
      </c>
      <c r="K18" s="473"/>
      <c r="L18" s="444"/>
      <c r="M18" s="474"/>
      <c r="N18" s="126" t="s">
        <v>404</v>
      </c>
      <c r="O18" s="126" t="s">
        <v>404</v>
      </c>
      <c r="P18" s="66" t="s">
        <v>405</v>
      </c>
      <c r="Q18" s="474"/>
      <c r="R18" s="9"/>
    </row>
    <row r="19" spans="1:18" s="10" customFormat="1" ht="15.75" customHeight="1">
      <c r="A19" s="26" t="str">
        <f>VLOOKUP(A8,'LISTA DE OFERENTES'!$A$4:$H$102,6,FALSE)</f>
        <v>JUAN CARLOS RÍOS URUETA - 10%</v>
      </c>
      <c r="B19" s="27"/>
      <c r="C19" s="27"/>
      <c r="D19" s="27"/>
      <c r="E19" s="27"/>
      <c r="F19" s="27"/>
      <c r="G19" s="27"/>
      <c r="H19" s="27"/>
      <c r="I19" s="123"/>
      <c r="J19" s="27"/>
      <c r="K19" s="473"/>
      <c r="L19" s="27"/>
      <c r="M19" s="474"/>
      <c r="N19" s="27"/>
      <c r="O19" s="27"/>
      <c r="P19" s="27"/>
      <c r="Q19" s="474"/>
      <c r="R19" s="28"/>
    </row>
    <row r="20" spans="1:18" s="10" customFormat="1" ht="93" customHeight="1">
      <c r="A20" s="61" t="s">
        <v>449</v>
      </c>
      <c r="B20" s="430" t="s">
        <v>450</v>
      </c>
      <c r="C20" s="430"/>
      <c r="D20" s="2">
        <v>3728469682</v>
      </c>
      <c r="E20" s="289">
        <v>2022</v>
      </c>
      <c r="F20" s="3">
        <f>D20/(VLOOKUP(E20,$D$1618:$E$1652,2,FALSE))</f>
        <v>3728.4696819999999</v>
      </c>
      <c r="G20" s="125">
        <v>0.2</v>
      </c>
      <c r="H20" s="3">
        <f>F20*G20</f>
        <v>745.69393639999998</v>
      </c>
      <c r="I20" s="190">
        <v>44922</v>
      </c>
      <c r="J20" s="126" t="s">
        <v>404</v>
      </c>
      <c r="K20" s="473"/>
      <c r="L20" s="443">
        <f>+SUM(I20:I22)</f>
        <v>130945</v>
      </c>
      <c r="M20" s="474"/>
      <c r="N20" s="126" t="s">
        <v>404</v>
      </c>
      <c r="O20" s="126" t="s">
        <v>404</v>
      </c>
      <c r="P20" s="66" t="s">
        <v>405</v>
      </c>
      <c r="Q20" s="474"/>
      <c r="R20" s="9"/>
    </row>
    <row r="21" spans="1:18" s="10" customFormat="1" ht="93" customHeight="1">
      <c r="A21" s="61" t="s">
        <v>451</v>
      </c>
      <c r="B21" s="430" t="s">
        <v>452</v>
      </c>
      <c r="C21" s="430"/>
      <c r="D21" s="2">
        <v>822325500</v>
      </c>
      <c r="E21" s="289">
        <v>2015</v>
      </c>
      <c r="F21" s="3">
        <f>D21/(VLOOKUP(E21,$D$1618:$E$1652,2,FALSE))</f>
        <v>1276.209358268022</v>
      </c>
      <c r="G21" s="125">
        <v>0.05</v>
      </c>
      <c r="H21" s="3">
        <f>F21*G21</f>
        <v>63.810467913401105</v>
      </c>
      <c r="I21" s="190">
        <v>42294</v>
      </c>
      <c r="J21" s="126" t="s">
        <v>404</v>
      </c>
      <c r="K21" s="473"/>
      <c r="L21" s="445"/>
      <c r="M21" s="474"/>
      <c r="N21" s="126" t="s">
        <v>404</v>
      </c>
      <c r="O21" s="126" t="s">
        <v>405</v>
      </c>
      <c r="P21" s="66" t="s">
        <v>404</v>
      </c>
      <c r="Q21" s="474"/>
      <c r="R21" s="9"/>
    </row>
    <row r="22" spans="1:18" s="10" customFormat="1" ht="60" customHeight="1">
      <c r="A22" s="61" t="s">
        <v>453</v>
      </c>
      <c r="B22" s="430" t="s">
        <v>454</v>
      </c>
      <c r="C22" s="430"/>
      <c r="D22" s="2">
        <v>755764760</v>
      </c>
      <c r="E22" s="289">
        <v>2019</v>
      </c>
      <c r="F22" s="3">
        <f>D22/(VLOOKUP(E22,$D$1618:$E$1652,2,FALSE))</f>
        <v>912.63151539156354</v>
      </c>
      <c r="G22" s="128">
        <v>0.6</v>
      </c>
      <c r="H22" s="3">
        <f>F22*G22</f>
        <v>547.57890923493812</v>
      </c>
      <c r="I22" s="190">
        <v>43729</v>
      </c>
      <c r="J22" s="126" t="s">
        <v>404</v>
      </c>
      <c r="K22" s="473"/>
      <c r="L22" s="444"/>
      <c r="M22" s="474"/>
      <c r="N22" s="126" t="s">
        <v>404</v>
      </c>
      <c r="O22" s="126" t="s">
        <v>404</v>
      </c>
      <c r="P22" s="66" t="s">
        <v>405</v>
      </c>
      <c r="Q22" s="474"/>
      <c r="R22" s="9"/>
    </row>
    <row r="23" spans="1:18" s="10" customFormat="1" ht="48" customHeight="1" thickBot="1">
      <c r="A23" s="471" t="s">
        <v>455</v>
      </c>
      <c r="B23" s="471"/>
      <c r="C23" s="471"/>
      <c r="D23" s="471"/>
      <c r="E23" s="471"/>
      <c r="F23" s="130">
        <f>+SUM(F15:F22)</f>
        <v>11834.621111319173</v>
      </c>
      <c r="G23" s="130"/>
      <c r="H23" s="130">
        <f>+SUM(H16,H20)</f>
        <v>2609.9287773999999</v>
      </c>
      <c r="I23" s="448" t="s">
        <v>456</v>
      </c>
      <c r="J23" s="449"/>
      <c r="K23" s="449"/>
      <c r="L23" s="449"/>
      <c r="M23" s="450"/>
      <c r="N23" s="131" t="s">
        <v>404</v>
      </c>
      <c r="O23" s="157" t="str">
        <f>IF(_xlfn.XLOOKUP("CUMPLE",O19:O22,O19:O22,"NO CUMPLE",0,1)="CUMPLE","CUMPLE","NO CUMPLE")</f>
        <v>CUMPLE</v>
      </c>
      <c r="P23" s="153" t="str">
        <f>IF(_xlfn.XLOOKUP("CUMPLE",P19:P22,P19:P22,"NO CUMPLE",0,1)="CUMPLE","CUMPLE","NO CUMPLE")</f>
        <v>CUMPLE</v>
      </c>
      <c r="Q23" s="475"/>
      <c r="R23" s="70" t="str">
        <f>+IF(AND(M15="CUMPLE",Q15="CUMPLE"),"HABILITADO","NO HABILITADO")</f>
        <v>HABILITADO</v>
      </c>
    </row>
    <row r="24" spans="1:18" ht="15.75">
      <c r="A24" s="53"/>
      <c r="B24" s="53"/>
      <c r="C24" s="53"/>
      <c r="D24" s="53"/>
      <c r="E24" s="53"/>
      <c r="F24" s="53"/>
      <c r="G24" s="53"/>
      <c r="H24" s="53"/>
      <c r="I24" s="121"/>
      <c r="J24" s="53"/>
      <c r="K24" s="53"/>
      <c r="L24" s="53"/>
      <c r="M24" s="53"/>
      <c r="N24" s="53"/>
      <c r="O24" s="53"/>
      <c r="P24" s="54"/>
      <c r="Q24" s="54"/>
      <c r="R24" s="54"/>
    </row>
    <row r="25" spans="1:18" ht="16.5" thickBot="1">
      <c r="A25" s="53"/>
      <c r="B25" s="53"/>
      <c r="C25" s="53"/>
      <c r="D25" s="53"/>
      <c r="E25" s="53"/>
      <c r="F25" s="53"/>
      <c r="G25" s="53"/>
      <c r="H25" s="53"/>
      <c r="I25" s="121"/>
      <c r="J25" s="53"/>
      <c r="K25" s="53"/>
      <c r="L25" s="53"/>
      <c r="M25" s="53"/>
      <c r="N25" s="53"/>
      <c r="O25" s="53"/>
      <c r="P25" s="54"/>
      <c r="Q25" s="54"/>
      <c r="R25" s="54"/>
    </row>
    <row r="26" spans="1:18" ht="23.25" customHeight="1" thickBot="1">
      <c r="A26" s="451">
        <f>1+A8</f>
        <v>2</v>
      </c>
      <c r="B26" s="452"/>
      <c r="C26" s="452"/>
      <c r="D26" s="453"/>
      <c r="E26" s="454" t="str">
        <f>VLOOKUP(A26,'LISTA DE OFERENTES'!$A$4:$H$102,2,FALSE)</f>
        <v>CONSORCIO INTER 3A</v>
      </c>
      <c r="F26" s="455"/>
      <c r="G26" s="455"/>
      <c r="H26" s="455"/>
      <c r="I26" s="455"/>
      <c r="J26" s="455"/>
      <c r="K26" s="455"/>
      <c r="L26" s="455"/>
      <c r="M26" s="455"/>
      <c r="N26" s="455"/>
      <c r="O26" s="455"/>
      <c r="P26" s="455"/>
      <c r="Q26" s="455"/>
      <c r="R26" s="455"/>
    </row>
    <row r="27" spans="1:18" ht="48" customHeight="1">
      <c r="A27" s="7" t="s">
        <v>423</v>
      </c>
      <c r="B27" s="122">
        <v>3</v>
      </c>
      <c r="C27" s="8" t="s">
        <v>424</v>
      </c>
      <c r="D27" s="23">
        <f>$D$1591</f>
        <v>1380.1114295749912</v>
      </c>
      <c r="E27" s="456"/>
      <c r="F27" s="457"/>
      <c r="G27" s="457"/>
      <c r="H27" s="457"/>
      <c r="I27" s="457"/>
      <c r="J27" s="457"/>
      <c r="K27" s="457"/>
      <c r="L27" s="457"/>
      <c r="M27" s="457"/>
      <c r="N27" s="457"/>
      <c r="O27" s="457"/>
      <c r="P27" s="457"/>
      <c r="Q27" s="457"/>
      <c r="R27" s="457"/>
    </row>
    <row r="28" spans="1:18" ht="38.25" customHeight="1">
      <c r="A28" s="460" t="s">
        <v>425</v>
      </c>
      <c r="B28" s="461"/>
      <c r="C28" s="462">
        <f>H41/B27</f>
        <v>2135.947374932829</v>
      </c>
      <c r="D28" s="463"/>
      <c r="E28" s="456"/>
      <c r="F28" s="457"/>
      <c r="G28" s="457"/>
      <c r="H28" s="457"/>
      <c r="I28" s="457"/>
      <c r="J28" s="457"/>
      <c r="K28" s="457"/>
      <c r="L28" s="457"/>
      <c r="M28" s="457"/>
      <c r="N28" s="457"/>
      <c r="O28" s="457"/>
      <c r="P28" s="457"/>
      <c r="Q28" s="457"/>
      <c r="R28" s="457"/>
    </row>
    <row r="29" spans="1:18" ht="32.25" customHeight="1">
      <c r="A29" s="464" t="s">
        <v>426</v>
      </c>
      <c r="B29" s="461"/>
      <c r="C29" s="446">
        <v>45923</v>
      </c>
      <c r="D29" s="447"/>
      <c r="E29" s="456"/>
      <c r="F29" s="457"/>
      <c r="G29" s="457"/>
      <c r="H29" s="457"/>
      <c r="I29" s="457"/>
      <c r="J29" s="457"/>
      <c r="K29" s="457"/>
      <c r="L29" s="457"/>
      <c r="M29" s="457"/>
      <c r="N29" s="457"/>
      <c r="O29" s="457"/>
      <c r="P29" s="457"/>
      <c r="Q29" s="457"/>
      <c r="R29" s="457"/>
    </row>
    <row r="30" spans="1:18" ht="32.25" customHeight="1" thickBot="1">
      <c r="A30" s="431" t="s">
        <v>427</v>
      </c>
      <c r="B30" s="432"/>
      <c r="C30" s="433" t="str">
        <f>+IF(H41&gt;D27,"CUMPLE","NO CUMPLE")</f>
        <v>CUMPLE</v>
      </c>
      <c r="D30" s="434"/>
      <c r="E30" s="458"/>
      <c r="F30" s="459"/>
      <c r="G30" s="459"/>
      <c r="H30" s="459"/>
      <c r="I30" s="459"/>
      <c r="J30" s="459"/>
      <c r="K30" s="459"/>
      <c r="L30" s="459"/>
      <c r="M30" s="459"/>
      <c r="N30" s="459"/>
      <c r="O30" s="459"/>
      <c r="P30" s="459"/>
      <c r="Q30" s="459"/>
      <c r="R30" s="459"/>
    </row>
    <row r="31" spans="1:18" ht="60.75">
      <c r="A31" s="435" t="s">
        <v>428</v>
      </c>
      <c r="B31" s="436"/>
      <c r="C31" s="436"/>
      <c r="D31" s="436"/>
      <c r="E31" s="436"/>
      <c r="F31" s="436"/>
      <c r="G31" s="159"/>
      <c r="H31" s="159"/>
      <c r="I31" s="160" t="s">
        <v>429</v>
      </c>
      <c r="J31" s="161" t="s">
        <v>430</v>
      </c>
      <c r="K31" s="437" t="s">
        <v>431</v>
      </c>
      <c r="L31" s="438"/>
      <c r="M31" s="439" t="s">
        <v>432</v>
      </c>
      <c r="N31" s="439" t="s">
        <v>433</v>
      </c>
      <c r="O31" s="439" t="s">
        <v>434</v>
      </c>
      <c r="P31" s="439" t="s">
        <v>435</v>
      </c>
      <c r="Q31" s="439" t="s">
        <v>436</v>
      </c>
      <c r="R31" s="426" t="s">
        <v>437</v>
      </c>
    </row>
    <row r="32" spans="1:18" s="10" customFormat="1" ht="94.5" customHeight="1">
      <c r="A32" s="162" t="s">
        <v>438</v>
      </c>
      <c r="B32" s="428" t="s">
        <v>439</v>
      </c>
      <c r="C32" s="429"/>
      <c r="D32" s="163" t="s">
        <v>440</v>
      </c>
      <c r="E32" s="163" t="s">
        <v>441</v>
      </c>
      <c r="F32" s="163" t="s">
        <v>442</v>
      </c>
      <c r="G32" s="164" t="s">
        <v>443</v>
      </c>
      <c r="H32" s="164" t="s">
        <v>444</v>
      </c>
      <c r="I32" s="165" t="s">
        <v>445</v>
      </c>
      <c r="J32" s="166" t="s">
        <v>446</v>
      </c>
      <c r="K32" s="166" t="s">
        <v>447</v>
      </c>
      <c r="L32" s="166" t="s">
        <v>448</v>
      </c>
      <c r="M32" s="440"/>
      <c r="N32" s="440"/>
      <c r="O32" s="440"/>
      <c r="P32" s="440"/>
      <c r="Q32" s="440"/>
      <c r="R32" s="427"/>
    </row>
    <row r="33" spans="1:18" s="10" customFormat="1" ht="15.75">
      <c r="A33" s="26" t="str">
        <f>VLOOKUP(A26,'LISTA DE OFERENTES'!$A$4:$H$102,5,FALSE)</f>
        <v>ARCELIA ARIAS DIAZ - 35%</v>
      </c>
      <c r="B33" s="27"/>
      <c r="C33" s="27"/>
      <c r="D33" s="27"/>
      <c r="E33" s="27"/>
      <c r="F33" s="27"/>
      <c r="G33" s="27"/>
      <c r="H33" s="27"/>
      <c r="I33" s="123"/>
      <c r="J33" s="27"/>
      <c r="K33" s="472">
        <f>$D$1591*0.5</f>
        <v>690.05571478749562</v>
      </c>
      <c r="L33" s="27"/>
      <c r="M33" s="474" t="s">
        <v>404</v>
      </c>
      <c r="N33" s="27"/>
      <c r="O33" s="27"/>
      <c r="P33" s="27"/>
      <c r="Q33" s="474" t="str">
        <f>+IF(AND(N41="CUMPLE",O41="CUMPLE",P41="CUMPLE"),"CUMPLE","NO CUMPLE")</f>
        <v>CUMPLE</v>
      </c>
      <c r="R33" s="28"/>
    </row>
    <row r="34" spans="1:18" s="10" customFormat="1" ht="208.5" customHeight="1">
      <c r="A34" s="61" t="s">
        <v>457</v>
      </c>
      <c r="B34" s="430" t="s">
        <v>458</v>
      </c>
      <c r="C34" s="430"/>
      <c r="D34" s="2">
        <v>1021656449</v>
      </c>
      <c r="E34" s="124">
        <v>2014</v>
      </c>
      <c r="F34" s="3">
        <f>D34/(VLOOKUP(E34,$D$1618:$E$1652,2,FALSE))</f>
        <v>1658.5331964285715</v>
      </c>
      <c r="G34" s="125">
        <v>0.5</v>
      </c>
      <c r="H34" s="3">
        <f>F34*G34</f>
        <v>829.26659821428575</v>
      </c>
      <c r="I34" s="190">
        <v>41720</v>
      </c>
      <c r="J34" s="126" t="s">
        <v>404</v>
      </c>
      <c r="K34" s="473"/>
      <c r="L34" s="443">
        <f>SUM(H34:H35)</f>
        <v>1271.3596960012505</v>
      </c>
      <c r="M34" s="474"/>
      <c r="N34" s="126" t="s">
        <v>404</v>
      </c>
      <c r="O34" s="126" t="s">
        <v>404</v>
      </c>
      <c r="P34" s="66" t="s">
        <v>404</v>
      </c>
      <c r="Q34" s="474"/>
      <c r="R34" s="9"/>
    </row>
    <row r="35" spans="1:18" s="10" customFormat="1" ht="117" customHeight="1">
      <c r="A35" s="61" t="s">
        <v>459</v>
      </c>
      <c r="B35" s="430" t="s">
        <v>454</v>
      </c>
      <c r="C35" s="430"/>
      <c r="D35" s="2">
        <v>10041326844</v>
      </c>
      <c r="E35" s="124">
        <v>2021</v>
      </c>
      <c r="F35" s="3">
        <f>D35/(VLOOKUP(E35,$D$1618:$E$1652,2,FALSE))</f>
        <v>11052.32744467412</v>
      </c>
      <c r="G35" s="125">
        <v>0.04</v>
      </c>
      <c r="H35" s="3">
        <f>F35*G35</f>
        <v>442.09309778696479</v>
      </c>
      <c r="I35" s="190">
        <v>44347</v>
      </c>
      <c r="J35" s="126" t="s">
        <v>404</v>
      </c>
      <c r="K35" s="473"/>
      <c r="L35" s="444"/>
      <c r="M35" s="474"/>
      <c r="N35" s="126" t="s">
        <v>404</v>
      </c>
      <c r="O35" s="126" t="s">
        <v>405</v>
      </c>
      <c r="P35" s="66" t="s">
        <v>405</v>
      </c>
      <c r="Q35" s="474"/>
      <c r="R35" s="9"/>
    </row>
    <row r="36" spans="1:18" s="10" customFormat="1" ht="15.75" customHeight="1">
      <c r="A36" s="26" t="str">
        <f>VLOOKUP(A26,'LISTA DE OFERENTES'!$A$4:$H$102,6,FALSE)</f>
        <v>NORTON FERNANDO ARENAS PRADA - 10%</v>
      </c>
      <c r="B36" s="27"/>
      <c r="C36" s="27"/>
      <c r="D36" s="27"/>
      <c r="E36" s="27"/>
      <c r="F36" s="27"/>
      <c r="G36" s="27"/>
      <c r="H36" s="27"/>
      <c r="I36" s="123"/>
      <c r="J36" s="27"/>
      <c r="K36" s="473"/>
      <c r="L36" s="27"/>
      <c r="M36" s="474"/>
      <c r="N36" s="27"/>
      <c r="O36" s="27"/>
      <c r="P36" s="27"/>
      <c r="Q36" s="474"/>
      <c r="R36" s="28"/>
    </row>
    <row r="37" spans="1:18" s="10" customFormat="1" ht="15.75" customHeight="1">
      <c r="A37" s="26" t="str">
        <f>VLOOKUP(A26,'LISTA DE OFERENTES'!$A$4:$H$102,7,FALSE)</f>
        <v>MCPP INGENIERIA SAS - 55%</v>
      </c>
      <c r="B37" s="27"/>
      <c r="C37" s="27"/>
      <c r="D37" s="27"/>
      <c r="E37" s="27"/>
      <c r="F37" s="27"/>
      <c r="G37" s="27"/>
      <c r="H37" s="27"/>
      <c r="I37" s="123"/>
      <c r="J37" s="27"/>
      <c r="K37" s="473"/>
      <c r="L37" s="27"/>
      <c r="M37" s="474"/>
      <c r="N37" s="27"/>
      <c r="O37" s="27"/>
      <c r="P37" s="27"/>
      <c r="Q37" s="474"/>
      <c r="R37" s="28"/>
    </row>
    <row r="38" spans="1:18" s="10" customFormat="1" ht="73.5" customHeight="1">
      <c r="A38" s="127" t="s">
        <v>460</v>
      </c>
      <c r="B38" s="430" t="s">
        <v>454</v>
      </c>
      <c r="C38" s="430"/>
      <c r="D38" s="2">
        <v>7475314282</v>
      </c>
      <c r="E38" s="124">
        <v>2018</v>
      </c>
      <c r="F38" s="3">
        <f>D38/(VLOOKUP(E38,$D$1618:$E$1652,2,FALSE))</f>
        <v>9568.5002624026874</v>
      </c>
      <c r="G38" s="128">
        <v>0.3</v>
      </c>
      <c r="H38" s="3">
        <f>F38*G38</f>
        <v>2870.5500787208061</v>
      </c>
      <c r="I38" s="190">
        <v>43357</v>
      </c>
      <c r="J38" s="126" t="s">
        <v>404</v>
      </c>
      <c r="K38" s="473"/>
      <c r="L38" s="443">
        <f>SUM(H38:H40)</f>
        <v>5136.4824287972369</v>
      </c>
      <c r="M38" s="474"/>
      <c r="N38" s="126" t="s">
        <v>404</v>
      </c>
      <c r="O38" s="126" t="s">
        <v>404</v>
      </c>
      <c r="P38" s="66" t="s">
        <v>405</v>
      </c>
      <c r="Q38" s="474"/>
      <c r="R38" s="9"/>
    </row>
    <row r="39" spans="1:18" s="10" customFormat="1" ht="73.5" customHeight="1">
      <c r="A39" s="61" t="s">
        <v>457</v>
      </c>
      <c r="B39" s="430" t="s">
        <v>458</v>
      </c>
      <c r="C39" s="430"/>
      <c r="D39" s="2">
        <v>1021656449</v>
      </c>
      <c r="E39" s="124">
        <v>2014</v>
      </c>
      <c r="F39" s="3">
        <f>D39/(VLOOKUP(E39,$D$1618:$E$1652,2,FALSE))</f>
        <v>1658.5331964285715</v>
      </c>
      <c r="G39" s="128">
        <v>0.3</v>
      </c>
      <c r="H39" s="3">
        <f>F39*G39</f>
        <v>497.5599589285714</v>
      </c>
      <c r="I39" s="190">
        <v>41720</v>
      </c>
      <c r="J39" s="126" t="s">
        <v>404</v>
      </c>
      <c r="K39" s="473"/>
      <c r="L39" s="445"/>
      <c r="M39" s="474"/>
      <c r="N39" s="126" t="s">
        <v>404</v>
      </c>
      <c r="O39" s="126" t="s">
        <v>404</v>
      </c>
      <c r="P39" s="66" t="s">
        <v>404</v>
      </c>
      <c r="Q39" s="474"/>
      <c r="R39" s="9"/>
    </row>
    <row r="40" spans="1:18" s="10" customFormat="1" ht="107.25" customHeight="1">
      <c r="A40" s="127" t="s">
        <v>459</v>
      </c>
      <c r="B40" s="430" t="s">
        <v>454</v>
      </c>
      <c r="C40" s="430"/>
      <c r="D40" s="2">
        <v>10041326844</v>
      </c>
      <c r="E40" s="124">
        <v>2021</v>
      </c>
      <c r="F40" s="3">
        <f>D40/(VLOOKUP(E40,$D$1618:$E$1652,2,FALSE))</f>
        <v>11052.32744467412</v>
      </c>
      <c r="G40" s="128">
        <v>0.16</v>
      </c>
      <c r="H40" s="3">
        <f>F40*G40</f>
        <v>1768.3723911478592</v>
      </c>
      <c r="I40" s="190">
        <v>44347</v>
      </c>
      <c r="J40" s="126" t="s">
        <v>404</v>
      </c>
      <c r="K40" s="473"/>
      <c r="L40" s="444"/>
      <c r="M40" s="474"/>
      <c r="N40" s="126" t="s">
        <v>404</v>
      </c>
      <c r="O40" s="126" t="s">
        <v>405</v>
      </c>
      <c r="P40" s="66" t="s">
        <v>405</v>
      </c>
      <c r="Q40" s="474"/>
      <c r="R40" s="129"/>
    </row>
    <row r="41" spans="1:18" s="10" customFormat="1" ht="48" customHeight="1" thickBot="1">
      <c r="A41" s="471" t="s">
        <v>455</v>
      </c>
      <c r="B41" s="471"/>
      <c r="C41" s="471"/>
      <c r="D41" s="471"/>
      <c r="E41" s="471"/>
      <c r="F41" s="130">
        <f>+SUM(F33:F40)</f>
        <v>34990.221544608074</v>
      </c>
      <c r="G41" s="130"/>
      <c r="H41" s="130">
        <f>+SUM(H33:H40)</f>
        <v>6407.842124798487</v>
      </c>
      <c r="I41" s="448" t="s">
        <v>456</v>
      </c>
      <c r="J41" s="449"/>
      <c r="K41" s="449"/>
      <c r="L41" s="449"/>
      <c r="M41" s="450"/>
      <c r="N41" s="131" t="s">
        <v>404</v>
      </c>
      <c r="O41" s="157" t="str">
        <f>IF(_xlfn.XLOOKUP("CUMPLE",O34:O40,O34:O40,"NO CUMPLE",0,1)="CUMPLE","CUMPLE","NO CUMPLE")</f>
        <v>CUMPLE</v>
      </c>
      <c r="P41" s="153" t="str">
        <f>IF(_xlfn.XLOOKUP("CUMPLE",P34:P40,P34:P40,"NO CUMPLE",0,1)="CUMPLE","CUMPLE","NO CUMPLE")</f>
        <v>CUMPLE</v>
      </c>
      <c r="Q41" s="475"/>
      <c r="R41" s="70" t="str">
        <f>+IF(AND(M33="CUMPLE",Q33="CUMPLE"),"HABILITADO","NO HABILITADO")</f>
        <v>HABILITADO</v>
      </c>
    </row>
    <row r="42" spans="1:18" ht="15.75">
      <c r="A42" s="53"/>
      <c r="B42" s="53"/>
      <c r="C42" s="53"/>
      <c r="D42" s="53"/>
      <c r="E42" s="53"/>
      <c r="F42" s="53"/>
      <c r="G42" s="53"/>
      <c r="H42" s="53"/>
      <c r="I42" s="121"/>
      <c r="J42" s="53"/>
      <c r="K42" s="53"/>
      <c r="L42" s="53"/>
      <c r="M42" s="53"/>
      <c r="N42" s="53"/>
      <c r="O42" s="53"/>
      <c r="P42" s="54"/>
      <c r="Q42" s="54"/>
      <c r="R42" s="54"/>
    </row>
    <row r="43" spans="1:18" ht="16.5" thickBot="1">
      <c r="A43" s="53"/>
      <c r="B43" s="53"/>
      <c r="C43" s="53"/>
      <c r="D43" s="53"/>
      <c r="E43" s="53"/>
      <c r="F43" s="53"/>
      <c r="G43" s="53"/>
      <c r="H43" s="53"/>
      <c r="I43" s="121"/>
      <c r="J43" s="53"/>
      <c r="K43" s="53"/>
      <c r="L43" s="53"/>
      <c r="M43" s="53"/>
      <c r="N43" s="53"/>
      <c r="O43" s="53"/>
      <c r="P43" s="54"/>
      <c r="Q43" s="54"/>
      <c r="R43" s="54"/>
    </row>
    <row r="44" spans="1:18" ht="23.25" customHeight="1" thickBot="1">
      <c r="A44" s="451">
        <f>1+A26</f>
        <v>3</v>
      </c>
      <c r="B44" s="452"/>
      <c r="C44" s="452"/>
      <c r="D44" s="453"/>
      <c r="E44" s="454" t="str">
        <f>VLOOKUP(A44,'LISTA DE OFERENTES'!$A$4:$H$102,2,FALSE)</f>
        <v>GRUPO METRO COLOMBIA SAS</v>
      </c>
      <c r="F44" s="455"/>
      <c r="G44" s="455"/>
      <c r="H44" s="455"/>
      <c r="I44" s="455"/>
      <c r="J44" s="455"/>
      <c r="K44" s="455"/>
      <c r="L44" s="455"/>
      <c r="M44" s="455"/>
      <c r="N44" s="455"/>
      <c r="O44" s="455"/>
      <c r="P44" s="455"/>
      <c r="Q44" s="455"/>
      <c r="R44" s="455"/>
    </row>
    <row r="45" spans="1:18" ht="48" customHeight="1">
      <c r="A45" s="7" t="s">
        <v>423</v>
      </c>
      <c r="B45" s="122">
        <v>4</v>
      </c>
      <c r="C45" s="8" t="s">
        <v>424</v>
      </c>
      <c r="D45" s="23">
        <f>$D$1591</f>
        <v>1380.1114295749912</v>
      </c>
      <c r="E45" s="456"/>
      <c r="F45" s="457"/>
      <c r="G45" s="457"/>
      <c r="H45" s="457"/>
      <c r="I45" s="457"/>
      <c r="J45" s="457"/>
      <c r="K45" s="457"/>
      <c r="L45" s="457"/>
      <c r="M45" s="457"/>
      <c r="N45" s="457"/>
      <c r="O45" s="457"/>
      <c r="P45" s="457"/>
      <c r="Q45" s="457"/>
      <c r="R45" s="457"/>
    </row>
    <row r="46" spans="1:18" ht="38.25" customHeight="1">
      <c r="A46" s="460" t="s">
        <v>425</v>
      </c>
      <c r="B46" s="461"/>
      <c r="C46" s="462">
        <f>H57/B45</f>
        <v>2578.4217758979075</v>
      </c>
      <c r="D46" s="463"/>
      <c r="E46" s="456"/>
      <c r="F46" s="457"/>
      <c r="G46" s="457"/>
      <c r="H46" s="457"/>
      <c r="I46" s="457"/>
      <c r="J46" s="457"/>
      <c r="K46" s="457"/>
      <c r="L46" s="457"/>
      <c r="M46" s="457"/>
      <c r="N46" s="457"/>
      <c r="O46" s="457"/>
      <c r="P46" s="457"/>
      <c r="Q46" s="457"/>
      <c r="R46" s="457"/>
    </row>
    <row r="47" spans="1:18" ht="32.25" customHeight="1">
      <c r="A47" s="464" t="s">
        <v>426</v>
      </c>
      <c r="B47" s="461"/>
      <c r="C47" s="446">
        <v>45923</v>
      </c>
      <c r="D47" s="447"/>
      <c r="E47" s="456"/>
      <c r="F47" s="457"/>
      <c r="G47" s="457"/>
      <c r="H47" s="457"/>
      <c r="I47" s="457"/>
      <c r="J47" s="457"/>
      <c r="K47" s="457"/>
      <c r="L47" s="457"/>
      <c r="M47" s="457"/>
      <c r="N47" s="457"/>
      <c r="O47" s="457"/>
      <c r="P47" s="457"/>
      <c r="Q47" s="457"/>
      <c r="R47" s="457"/>
    </row>
    <row r="48" spans="1:18" ht="32.25" customHeight="1" thickBot="1">
      <c r="A48" s="431" t="s">
        <v>427</v>
      </c>
      <c r="B48" s="432"/>
      <c r="C48" s="433" t="str">
        <f>+IF(H57&gt;D45,"CUMPLE","NO CUMPLE")</f>
        <v>CUMPLE</v>
      </c>
      <c r="D48" s="434"/>
      <c r="E48" s="458"/>
      <c r="F48" s="459"/>
      <c r="G48" s="459"/>
      <c r="H48" s="459"/>
      <c r="I48" s="459"/>
      <c r="J48" s="459"/>
      <c r="K48" s="459"/>
      <c r="L48" s="459"/>
      <c r="M48" s="459"/>
      <c r="N48" s="459"/>
      <c r="O48" s="459"/>
      <c r="P48" s="459"/>
      <c r="Q48" s="459"/>
      <c r="R48" s="459"/>
    </row>
    <row r="49" spans="1:18" ht="60.75">
      <c r="A49" s="435" t="s">
        <v>428</v>
      </c>
      <c r="B49" s="436"/>
      <c r="C49" s="436"/>
      <c r="D49" s="436"/>
      <c r="E49" s="436"/>
      <c r="F49" s="436"/>
      <c r="G49" s="159"/>
      <c r="H49" s="159"/>
      <c r="I49" s="160" t="s">
        <v>429</v>
      </c>
      <c r="J49" s="161" t="s">
        <v>430</v>
      </c>
      <c r="K49" s="437" t="s">
        <v>431</v>
      </c>
      <c r="L49" s="438"/>
      <c r="M49" s="439" t="s">
        <v>432</v>
      </c>
      <c r="N49" s="439" t="s">
        <v>433</v>
      </c>
      <c r="O49" s="439" t="s">
        <v>434</v>
      </c>
      <c r="P49" s="439" t="s">
        <v>435</v>
      </c>
      <c r="Q49" s="439" t="s">
        <v>436</v>
      </c>
      <c r="R49" s="426" t="s">
        <v>437</v>
      </c>
    </row>
    <row r="50" spans="1:18" s="10" customFormat="1" ht="94.5" customHeight="1">
      <c r="A50" s="162" t="s">
        <v>438</v>
      </c>
      <c r="B50" s="428" t="s">
        <v>439</v>
      </c>
      <c r="C50" s="429"/>
      <c r="D50" s="163" t="s">
        <v>440</v>
      </c>
      <c r="E50" s="163" t="s">
        <v>441</v>
      </c>
      <c r="F50" s="163" t="s">
        <v>442</v>
      </c>
      <c r="G50" s="164" t="s">
        <v>443</v>
      </c>
      <c r="H50" s="164" t="s">
        <v>444</v>
      </c>
      <c r="I50" s="165" t="s">
        <v>445</v>
      </c>
      <c r="J50" s="166" t="s">
        <v>446</v>
      </c>
      <c r="K50" s="166" t="s">
        <v>447</v>
      </c>
      <c r="L50" s="166" t="s">
        <v>448</v>
      </c>
      <c r="M50" s="440"/>
      <c r="N50" s="440"/>
      <c r="O50" s="440"/>
      <c r="P50" s="440"/>
      <c r="Q50" s="440"/>
      <c r="R50" s="427"/>
    </row>
    <row r="51" spans="1:18" s="10" customFormat="1" ht="15.75">
      <c r="A51" s="26" t="str">
        <f>VLOOKUP(A44,'LISTA DE OFERENTES'!$A$4:$H$102,5,FALSE)</f>
        <v>GRUPO METRO COLOMBIA SAS - 100%</v>
      </c>
      <c r="B51" s="27"/>
      <c r="C51" s="27"/>
      <c r="D51" s="27"/>
      <c r="E51" s="27"/>
      <c r="F51" s="27"/>
      <c r="G51" s="27"/>
      <c r="H51" s="27"/>
      <c r="I51" s="123"/>
      <c r="J51" s="27"/>
      <c r="K51" s="472">
        <f>$D$1591*0.5</f>
        <v>690.05571478749562</v>
      </c>
      <c r="L51" s="27"/>
      <c r="M51" s="474" t="s">
        <v>404</v>
      </c>
      <c r="N51" s="27"/>
      <c r="O51" s="27"/>
      <c r="P51" s="27"/>
      <c r="Q51" s="474" t="str">
        <f>+IF(AND(N57="CUMPLE",O57="CUMPLE",P57="CUMPLE"),"CUMPLE","NO CUMPLE")</f>
        <v>CUMPLE</v>
      </c>
      <c r="R51" s="28"/>
    </row>
    <row r="52" spans="1:18" s="10" customFormat="1" ht="55.5" customHeight="1">
      <c r="A52" s="168" t="s">
        <v>461</v>
      </c>
      <c r="B52" s="430" t="s">
        <v>458</v>
      </c>
      <c r="C52" s="430"/>
      <c r="D52" s="2">
        <v>152549000</v>
      </c>
      <c r="E52" s="124">
        <v>2003</v>
      </c>
      <c r="F52" s="3">
        <f>D52/(VLOOKUP(E52,$D$1618:$E$1652,2,FALSE))</f>
        <v>459.48493975903614</v>
      </c>
      <c r="G52" s="125">
        <v>0.33</v>
      </c>
      <c r="H52" s="3">
        <f>F52*G52</f>
        <v>151.63003012048193</v>
      </c>
      <c r="I52" s="190">
        <v>37956</v>
      </c>
      <c r="J52" s="126" t="s">
        <v>404</v>
      </c>
      <c r="K52" s="473"/>
      <c r="L52" s="443">
        <f>H52</f>
        <v>151.63003012048193</v>
      </c>
      <c r="M52" s="474"/>
      <c r="N52" s="126" t="s">
        <v>404</v>
      </c>
      <c r="O52" s="126" t="s">
        <v>405</v>
      </c>
      <c r="P52" s="66" t="s">
        <v>404</v>
      </c>
      <c r="Q52" s="474"/>
      <c r="R52" s="9"/>
    </row>
    <row r="53" spans="1:18" s="10" customFormat="1" ht="55.5" customHeight="1">
      <c r="A53" s="169" t="s">
        <v>462</v>
      </c>
      <c r="B53" s="430" t="s">
        <v>458</v>
      </c>
      <c r="C53" s="430"/>
      <c r="D53" s="2">
        <v>394780082</v>
      </c>
      <c r="E53" s="124">
        <v>2005</v>
      </c>
      <c r="F53" s="3">
        <f>D53/(VLOOKUP(E53,$D$1618:$E$1652,2,FALSE))</f>
        <v>1034.8101756225426</v>
      </c>
      <c r="G53" s="125">
        <v>1</v>
      </c>
      <c r="H53" s="3">
        <f t="shared" ref="H53:H55" si="0">F53*G53</f>
        <v>1034.8101756225426</v>
      </c>
      <c r="I53" s="190">
        <v>38415</v>
      </c>
      <c r="J53" s="126" t="s">
        <v>404</v>
      </c>
      <c r="K53" s="473"/>
      <c r="L53" s="445"/>
      <c r="M53" s="474"/>
      <c r="N53" s="126" t="s">
        <v>404</v>
      </c>
      <c r="O53" s="126" t="s">
        <v>405</v>
      </c>
      <c r="P53" s="66" t="s">
        <v>404</v>
      </c>
      <c r="Q53" s="474"/>
      <c r="R53" s="9"/>
    </row>
    <row r="54" spans="1:18" s="10" customFormat="1" ht="94.5" customHeight="1">
      <c r="A54" s="170" t="s">
        <v>463</v>
      </c>
      <c r="B54" s="430" t="s">
        <v>458</v>
      </c>
      <c r="C54" s="430"/>
      <c r="D54" s="2">
        <v>688935356</v>
      </c>
      <c r="E54" s="124">
        <v>2014</v>
      </c>
      <c r="F54" s="3">
        <v>1130.03</v>
      </c>
      <c r="G54" s="125">
        <v>1</v>
      </c>
      <c r="H54" s="3">
        <f t="shared" si="0"/>
        <v>1130.03</v>
      </c>
      <c r="I54" s="190">
        <v>41939</v>
      </c>
      <c r="J54" s="126" t="s">
        <v>404</v>
      </c>
      <c r="K54" s="473"/>
      <c r="L54" s="445"/>
      <c r="M54" s="474"/>
      <c r="N54" s="126" t="s">
        <v>405</v>
      </c>
      <c r="O54" s="126" t="s">
        <v>405</v>
      </c>
      <c r="P54" s="66" t="s">
        <v>405</v>
      </c>
      <c r="Q54" s="474"/>
      <c r="R54" s="9" t="s">
        <v>464</v>
      </c>
    </row>
    <row r="55" spans="1:18" s="10" customFormat="1" ht="65.25" customHeight="1">
      <c r="A55" s="170" t="s">
        <v>465</v>
      </c>
      <c r="B55" s="430" t="s">
        <v>458</v>
      </c>
      <c r="C55" s="430"/>
      <c r="D55" s="2">
        <v>1718355914</v>
      </c>
      <c r="E55" s="124">
        <v>2014</v>
      </c>
      <c r="F55" s="3">
        <f>D55/(VLOOKUP(E55,$D$1618:$E$1652,2,FALSE))</f>
        <v>2789.5388214285713</v>
      </c>
      <c r="G55" s="125">
        <v>0.9</v>
      </c>
      <c r="H55" s="3">
        <f t="shared" si="0"/>
        <v>2510.5849392857144</v>
      </c>
      <c r="I55" s="190">
        <v>41702</v>
      </c>
      <c r="J55" s="126" t="s">
        <v>404</v>
      </c>
      <c r="K55" s="473"/>
      <c r="L55" s="445"/>
      <c r="M55" s="474"/>
      <c r="N55" s="126" t="s">
        <v>404</v>
      </c>
      <c r="O55" s="126" t="s">
        <v>404</v>
      </c>
      <c r="P55" s="66" t="s">
        <v>404</v>
      </c>
      <c r="Q55" s="474"/>
      <c r="R55" s="9"/>
    </row>
    <row r="56" spans="1:18" s="10" customFormat="1" ht="77.25" customHeight="1">
      <c r="A56" s="170" t="s">
        <v>466</v>
      </c>
      <c r="B56" s="430" t="s">
        <v>467</v>
      </c>
      <c r="C56" s="430"/>
      <c r="D56" s="2">
        <v>4737162370</v>
      </c>
      <c r="E56" s="124">
        <v>2015</v>
      </c>
      <c r="F56" s="3">
        <f>D56/(VLOOKUP(E56,$D$1618:$E$1652,2,FALSE))</f>
        <v>7351.8466206254361</v>
      </c>
      <c r="G56" s="125">
        <v>0.9</v>
      </c>
      <c r="H56" s="3">
        <f>F56*G56</f>
        <v>6616.6619585628923</v>
      </c>
      <c r="I56" s="190">
        <v>42094</v>
      </c>
      <c r="J56" s="126" t="s">
        <v>404</v>
      </c>
      <c r="K56" s="473"/>
      <c r="L56" s="444"/>
      <c r="M56" s="474"/>
      <c r="N56" s="126" t="s">
        <v>404</v>
      </c>
      <c r="O56" s="126"/>
      <c r="P56" s="66"/>
      <c r="Q56" s="474"/>
      <c r="R56" s="9"/>
    </row>
    <row r="57" spans="1:18" s="10" customFormat="1" ht="48" customHeight="1" thickBot="1">
      <c r="A57" s="471" t="s">
        <v>455</v>
      </c>
      <c r="B57" s="471"/>
      <c r="C57" s="471"/>
      <c r="D57" s="471"/>
      <c r="E57" s="471"/>
      <c r="F57" s="130">
        <f>+SUM(F51:F56)</f>
        <v>12765.710557435586</v>
      </c>
      <c r="G57" s="130"/>
      <c r="H57" s="130">
        <f>+SUM(H52:H53,H55:H56)</f>
        <v>10313.68710359163</v>
      </c>
      <c r="I57" s="448" t="s">
        <v>456</v>
      </c>
      <c r="J57" s="449"/>
      <c r="K57" s="449"/>
      <c r="L57" s="449"/>
      <c r="M57" s="450"/>
      <c r="N57" s="131" t="s">
        <v>404</v>
      </c>
      <c r="O57" s="157" t="str">
        <f>IF(_xlfn.XLOOKUP("CUMPLE",O52:O56,O52:O56,"NO CUMPLE",0,1)="CUMPLE","CUMPLE","NO CUMPLE")</f>
        <v>CUMPLE</v>
      </c>
      <c r="P57" s="153" t="str">
        <f>IF(_xlfn.XLOOKUP("CUMPLE",P52:P56,P52:P56,"NO CUMPLE",0,1)="CUMPLE","CUMPLE","NO CUMPLE")</f>
        <v>CUMPLE</v>
      </c>
      <c r="Q57" s="475"/>
      <c r="R57" s="70" t="str">
        <f>+IF(AND(M51="CUMPLE",Q51="CUMPLE"),"HABILITADO","NO HABILITADO")</f>
        <v>HABILITADO</v>
      </c>
    </row>
    <row r="58" spans="1:18" ht="15.75">
      <c r="A58" s="53"/>
      <c r="B58" s="53"/>
      <c r="C58" s="53"/>
      <c r="D58" s="53"/>
      <c r="E58" s="53"/>
      <c r="F58" s="53"/>
      <c r="G58" s="53"/>
      <c r="H58" s="53"/>
      <c r="I58" s="121"/>
      <c r="J58" s="53"/>
      <c r="K58" s="53"/>
      <c r="L58" s="53"/>
      <c r="M58" s="53"/>
      <c r="N58" s="53"/>
      <c r="O58" s="53"/>
      <c r="P58" s="54"/>
      <c r="Q58" s="54"/>
      <c r="R58" s="54"/>
    </row>
    <row r="59" spans="1:18" ht="16.5" thickBot="1">
      <c r="A59" s="53"/>
      <c r="B59" s="53"/>
      <c r="C59" s="53"/>
      <c r="D59" s="53"/>
      <c r="E59" s="53"/>
      <c r="F59" s="53"/>
      <c r="G59" s="53"/>
      <c r="H59" s="53"/>
      <c r="I59" s="121"/>
      <c r="J59" s="53"/>
      <c r="K59" s="53"/>
      <c r="L59" s="53"/>
      <c r="M59" s="53"/>
      <c r="N59" s="53"/>
      <c r="O59" s="53"/>
      <c r="P59" s="54"/>
      <c r="Q59" s="54"/>
      <c r="R59" s="54"/>
    </row>
    <row r="60" spans="1:18" ht="23.25" customHeight="1" thickBot="1">
      <c r="A60" s="451">
        <f>1+A44</f>
        <v>4</v>
      </c>
      <c r="B60" s="452"/>
      <c r="C60" s="452"/>
      <c r="D60" s="453"/>
      <c r="E60" s="454" t="str">
        <f>VLOOKUP(A60,'LISTA DE OFERENTES'!$A$4:$H$102,2,FALSE)</f>
        <v>CONSORCIO ECOS KENNEDY 003</v>
      </c>
      <c r="F60" s="455"/>
      <c r="G60" s="455"/>
      <c r="H60" s="455"/>
      <c r="I60" s="455"/>
      <c r="J60" s="455"/>
      <c r="K60" s="455"/>
      <c r="L60" s="455"/>
      <c r="M60" s="455"/>
      <c r="N60" s="455"/>
      <c r="O60" s="455"/>
      <c r="P60" s="455"/>
      <c r="Q60" s="455"/>
      <c r="R60" s="455"/>
    </row>
    <row r="61" spans="1:18" ht="48" customHeight="1">
      <c r="A61" s="7" t="s">
        <v>423</v>
      </c>
      <c r="B61" s="122">
        <v>2</v>
      </c>
      <c r="C61" s="8" t="s">
        <v>424</v>
      </c>
      <c r="D61" s="23">
        <f>$D$1591</f>
        <v>1380.1114295749912</v>
      </c>
      <c r="E61" s="456"/>
      <c r="F61" s="457"/>
      <c r="G61" s="457"/>
      <c r="H61" s="457"/>
      <c r="I61" s="457"/>
      <c r="J61" s="457"/>
      <c r="K61" s="457"/>
      <c r="L61" s="457"/>
      <c r="M61" s="457"/>
      <c r="N61" s="457"/>
      <c r="O61" s="457"/>
      <c r="P61" s="457"/>
      <c r="Q61" s="457"/>
      <c r="R61" s="457"/>
    </row>
    <row r="62" spans="1:18" ht="38.25" customHeight="1">
      <c r="A62" s="460" t="s">
        <v>425</v>
      </c>
      <c r="B62" s="461"/>
      <c r="C62" s="462">
        <f>H71/B61</f>
        <v>2829.4829416568491</v>
      </c>
      <c r="D62" s="463"/>
      <c r="E62" s="456"/>
      <c r="F62" s="457"/>
      <c r="G62" s="457"/>
      <c r="H62" s="457"/>
      <c r="I62" s="457"/>
      <c r="J62" s="457"/>
      <c r="K62" s="457"/>
      <c r="L62" s="457"/>
      <c r="M62" s="457"/>
      <c r="N62" s="457"/>
      <c r="O62" s="457"/>
      <c r="P62" s="457"/>
      <c r="Q62" s="457"/>
      <c r="R62" s="457"/>
    </row>
    <row r="63" spans="1:18" ht="32.25" customHeight="1">
      <c r="A63" s="464" t="s">
        <v>426</v>
      </c>
      <c r="B63" s="461"/>
      <c r="C63" s="446">
        <v>45923</v>
      </c>
      <c r="D63" s="447"/>
      <c r="E63" s="456"/>
      <c r="F63" s="457"/>
      <c r="G63" s="457"/>
      <c r="H63" s="457"/>
      <c r="I63" s="457"/>
      <c r="J63" s="457"/>
      <c r="K63" s="457"/>
      <c r="L63" s="457"/>
      <c r="M63" s="457"/>
      <c r="N63" s="457"/>
      <c r="O63" s="457"/>
      <c r="P63" s="457"/>
      <c r="Q63" s="457"/>
      <c r="R63" s="457"/>
    </row>
    <row r="64" spans="1:18" ht="32.25" customHeight="1" thickBot="1">
      <c r="A64" s="431" t="s">
        <v>427</v>
      </c>
      <c r="B64" s="432"/>
      <c r="C64" s="433" t="str">
        <f>+IF(H71&gt;D61,"CUMPLE","NO CUMPLE")</f>
        <v>CUMPLE</v>
      </c>
      <c r="D64" s="434"/>
      <c r="E64" s="458"/>
      <c r="F64" s="459"/>
      <c r="G64" s="459"/>
      <c r="H64" s="459"/>
      <c r="I64" s="459"/>
      <c r="J64" s="459"/>
      <c r="K64" s="459"/>
      <c r="L64" s="459"/>
      <c r="M64" s="459"/>
      <c r="N64" s="459"/>
      <c r="O64" s="459"/>
      <c r="P64" s="459"/>
      <c r="Q64" s="459"/>
      <c r="R64" s="459"/>
    </row>
    <row r="65" spans="1:18" ht="60.75">
      <c r="A65" s="435" t="s">
        <v>428</v>
      </c>
      <c r="B65" s="436"/>
      <c r="C65" s="436"/>
      <c r="D65" s="436"/>
      <c r="E65" s="436"/>
      <c r="F65" s="436"/>
      <c r="G65" s="159"/>
      <c r="H65" s="159"/>
      <c r="I65" s="160" t="s">
        <v>429</v>
      </c>
      <c r="J65" s="161" t="s">
        <v>430</v>
      </c>
      <c r="K65" s="437" t="s">
        <v>431</v>
      </c>
      <c r="L65" s="438"/>
      <c r="M65" s="439" t="s">
        <v>432</v>
      </c>
      <c r="N65" s="439" t="s">
        <v>433</v>
      </c>
      <c r="O65" s="439" t="s">
        <v>434</v>
      </c>
      <c r="P65" s="439" t="s">
        <v>435</v>
      </c>
      <c r="Q65" s="439" t="s">
        <v>436</v>
      </c>
      <c r="R65" s="426" t="s">
        <v>437</v>
      </c>
    </row>
    <row r="66" spans="1:18" s="10" customFormat="1" ht="94.5" customHeight="1">
      <c r="A66" s="162" t="s">
        <v>438</v>
      </c>
      <c r="B66" s="428" t="s">
        <v>439</v>
      </c>
      <c r="C66" s="429"/>
      <c r="D66" s="163" t="s">
        <v>440</v>
      </c>
      <c r="E66" s="163" t="s">
        <v>441</v>
      </c>
      <c r="F66" s="163" t="s">
        <v>442</v>
      </c>
      <c r="G66" s="164" t="s">
        <v>443</v>
      </c>
      <c r="H66" s="164" t="s">
        <v>444</v>
      </c>
      <c r="I66" s="165" t="s">
        <v>445</v>
      </c>
      <c r="J66" s="166" t="s">
        <v>446</v>
      </c>
      <c r="K66" s="166" t="s">
        <v>447</v>
      </c>
      <c r="L66" s="166" t="s">
        <v>448</v>
      </c>
      <c r="M66" s="440"/>
      <c r="N66" s="440"/>
      <c r="O66" s="440"/>
      <c r="P66" s="440"/>
      <c r="Q66" s="440"/>
      <c r="R66" s="427"/>
    </row>
    <row r="67" spans="1:18" s="10" customFormat="1" ht="15.75">
      <c r="A67" s="26" t="str">
        <f>VLOOKUP(A60,'LISTA DE OFERENTES'!$A$4:$H$102,5,FALSE)</f>
        <v>ESTRUCTURADOR COLOMBIA SAS - 50%</v>
      </c>
      <c r="B67" s="27"/>
      <c r="C67" s="27"/>
      <c r="D67" s="27"/>
      <c r="E67" s="27"/>
      <c r="F67" s="27"/>
      <c r="G67" s="27"/>
      <c r="H67" s="27"/>
      <c r="I67" s="123"/>
      <c r="J67" s="27"/>
      <c r="K67" s="472">
        <f>$D$1591*0.5</f>
        <v>690.05571478749562</v>
      </c>
      <c r="L67" s="27"/>
      <c r="M67" s="474" t="s">
        <v>404</v>
      </c>
      <c r="N67" s="27"/>
      <c r="O67" s="27"/>
      <c r="P67" s="27"/>
      <c r="Q67" s="474" t="str">
        <f>+IF(AND(N71="CUMPLE",O71="CUMPLE",P71="CUMPLE"),"CUMPLE","NO CUMPLE")</f>
        <v>CUMPLE</v>
      </c>
      <c r="R67" s="28"/>
    </row>
    <row r="68" spans="1:18" s="10" customFormat="1" ht="75.75" customHeight="1">
      <c r="A68" s="61" t="s">
        <v>468</v>
      </c>
      <c r="B68" s="430" t="s">
        <v>458</v>
      </c>
      <c r="C68" s="430"/>
      <c r="D68" s="2">
        <v>8012973426</v>
      </c>
      <c r="E68" s="124">
        <v>2024</v>
      </c>
      <c r="F68" s="3">
        <f>D68/(VLOOKUP(E68,$D$1618:$E$1652,2,FALSE))</f>
        <v>6163.8257123076919</v>
      </c>
      <c r="G68" s="125">
        <v>0.5</v>
      </c>
      <c r="H68" s="3">
        <f>F68*G68</f>
        <v>3081.912856153846</v>
      </c>
      <c r="I68" s="190">
        <v>45649</v>
      </c>
      <c r="J68" s="126" t="s">
        <v>404</v>
      </c>
      <c r="K68" s="473"/>
      <c r="L68" s="66">
        <f>H68</f>
        <v>3081.912856153846</v>
      </c>
      <c r="M68" s="474"/>
      <c r="N68" s="126" t="s">
        <v>404</v>
      </c>
      <c r="O68" s="126" t="s">
        <v>404</v>
      </c>
      <c r="P68" s="126" t="s">
        <v>405</v>
      </c>
      <c r="Q68" s="474"/>
      <c r="R68" s="9"/>
    </row>
    <row r="69" spans="1:18" s="10" customFormat="1" ht="15.75" customHeight="1">
      <c r="A69" s="26" t="str">
        <f>VLOOKUP(A60,'LISTA DE OFERENTES'!$A$4:$H$102,6,FALSE)</f>
        <v>ECOSENDA SAS - 50%</v>
      </c>
      <c r="B69" s="27"/>
      <c r="C69" s="27"/>
      <c r="D69" s="27"/>
      <c r="E69" s="27"/>
      <c r="F69" s="27"/>
      <c r="G69" s="27"/>
      <c r="H69" s="27"/>
      <c r="I69" s="123"/>
      <c r="J69" s="27"/>
      <c r="K69" s="473"/>
      <c r="L69" s="27"/>
      <c r="M69" s="474"/>
      <c r="N69" s="27"/>
      <c r="O69" s="27"/>
      <c r="P69" s="27"/>
      <c r="Q69" s="474"/>
      <c r="R69" s="28"/>
    </row>
    <row r="70" spans="1:18" s="10" customFormat="1" ht="99" customHeight="1">
      <c r="A70" s="127" t="s">
        <v>469</v>
      </c>
      <c r="B70" s="430" t="s">
        <v>470</v>
      </c>
      <c r="C70" s="430"/>
      <c r="D70" s="2">
        <v>5655362196</v>
      </c>
      <c r="E70" s="124">
        <v>2020</v>
      </c>
      <c r="F70" s="3">
        <f>D70/(VLOOKUP(E70,$D$1618:$E$1652,2,FALSE))</f>
        <v>6442.6325678996309</v>
      </c>
      <c r="G70" s="128">
        <v>0.4</v>
      </c>
      <c r="H70" s="3">
        <f>F70*G70</f>
        <v>2577.0530271598527</v>
      </c>
      <c r="I70" s="190">
        <v>44143</v>
      </c>
      <c r="J70" s="126" t="s">
        <v>404</v>
      </c>
      <c r="K70" s="473"/>
      <c r="L70" s="66">
        <f>H70</f>
        <v>2577.0530271598527</v>
      </c>
      <c r="M70" s="474"/>
      <c r="N70" s="126" t="s">
        <v>404</v>
      </c>
      <c r="O70" s="126" t="s">
        <v>405</v>
      </c>
      <c r="P70" s="66" t="s">
        <v>404</v>
      </c>
      <c r="Q70" s="474"/>
      <c r="R70" s="9"/>
    </row>
    <row r="71" spans="1:18" s="10" customFormat="1" ht="48" customHeight="1" thickBot="1">
      <c r="A71" s="471" t="s">
        <v>455</v>
      </c>
      <c r="B71" s="471"/>
      <c r="C71" s="471"/>
      <c r="D71" s="471"/>
      <c r="E71" s="471"/>
      <c r="F71" s="130">
        <f>+SUM(F67:F70)</f>
        <v>12606.458280207324</v>
      </c>
      <c r="G71" s="130"/>
      <c r="H71" s="130">
        <f>+SUM(H67:H70)</f>
        <v>5658.9658833136982</v>
      </c>
      <c r="I71" s="448" t="s">
        <v>456</v>
      </c>
      <c r="J71" s="449"/>
      <c r="K71" s="449"/>
      <c r="L71" s="449"/>
      <c r="M71" s="450"/>
      <c r="N71" s="131" t="s">
        <v>404</v>
      </c>
      <c r="O71" s="157" t="str">
        <f>IF(_xlfn.XLOOKUP("CUMPLE",O68:O70,O68:O70,"NO CUMPLE",0,1)="CUMPLE","CUMPLE","NO CUMPLE")</f>
        <v>CUMPLE</v>
      </c>
      <c r="P71" s="153" t="str">
        <f>IF(_xlfn.XLOOKUP("CUMPLE",P68:P70,P68:P70,"NO CUMPLE",0,1)="CUMPLE","CUMPLE","NO CUMPLE")</f>
        <v>CUMPLE</v>
      </c>
      <c r="Q71" s="475"/>
      <c r="R71" s="70" t="str">
        <f>+IF(AND(M67="CUMPLE",Q67="CUMPLE"),"HABILITADO","NO HABILITADO")</f>
        <v>HABILITADO</v>
      </c>
    </row>
    <row r="72" spans="1:18" ht="15.75">
      <c r="A72" s="53"/>
      <c r="B72" s="53"/>
      <c r="C72" s="53"/>
      <c r="D72" s="53"/>
      <c r="E72" s="53"/>
      <c r="F72" s="53"/>
      <c r="G72" s="53"/>
      <c r="H72" s="53"/>
      <c r="I72" s="121"/>
      <c r="J72" s="53"/>
      <c r="K72" s="53"/>
      <c r="L72" s="53"/>
      <c r="M72" s="53"/>
      <c r="N72" s="53"/>
      <c r="O72" s="53"/>
      <c r="P72" s="54"/>
      <c r="Q72" s="54"/>
      <c r="R72" s="54"/>
    </row>
    <row r="73" spans="1:18" ht="16.5" thickBot="1">
      <c r="A73" s="53"/>
      <c r="B73" s="53"/>
      <c r="C73" s="53"/>
      <c r="D73" s="53"/>
      <c r="E73" s="53"/>
      <c r="F73" s="53"/>
      <c r="G73" s="53"/>
      <c r="H73" s="53"/>
      <c r="I73" s="121"/>
      <c r="J73" s="53"/>
      <c r="K73" s="53"/>
      <c r="L73" s="53"/>
      <c r="M73" s="53"/>
      <c r="N73" s="53"/>
      <c r="O73" s="53"/>
      <c r="P73" s="54"/>
      <c r="Q73" s="54"/>
      <c r="R73" s="54"/>
    </row>
    <row r="74" spans="1:18" ht="23.25" customHeight="1" thickBot="1">
      <c r="A74" s="451">
        <f>1+A60</f>
        <v>5</v>
      </c>
      <c r="B74" s="452"/>
      <c r="C74" s="452"/>
      <c r="D74" s="453"/>
      <c r="E74" s="454" t="str">
        <f>VLOOKUP(A74,'LISTA DE OFERENTES'!$A$4:$H$102,2,FALSE)</f>
        <v>COMPAÑÍA DE PROYECTOS TECNICOS CPT S.A</v>
      </c>
      <c r="F74" s="455"/>
      <c r="G74" s="455"/>
      <c r="H74" s="455"/>
      <c r="I74" s="455"/>
      <c r="J74" s="455"/>
      <c r="K74" s="455"/>
      <c r="L74" s="455"/>
      <c r="M74" s="455"/>
      <c r="N74" s="455"/>
      <c r="O74" s="455"/>
      <c r="P74" s="455"/>
      <c r="Q74" s="455"/>
      <c r="R74" s="455"/>
    </row>
    <row r="75" spans="1:18" ht="48" customHeight="1">
      <c r="A75" s="7" t="s">
        <v>423</v>
      </c>
      <c r="B75" s="122">
        <v>3</v>
      </c>
      <c r="C75" s="8" t="s">
        <v>424</v>
      </c>
      <c r="D75" s="23">
        <f>$D$1591</f>
        <v>1380.1114295749912</v>
      </c>
      <c r="E75" s="456"/>
      <c r="F75" s="457"/>
      <c r="G75" s="457"/>
      <c r="H75" s="457"/>
      <c r="I75" s="457"/>
      <c r="J75" s="457"/>
      <c r="K75" s="457"/>
      <c r="L75" s="457"/>
      <c r="M75" s="457"/>
      <c r="N75" s="457"/>
      <c r="O75" s="457"/>
      <c r="P75" s="457"/>
      <c r="Q75" s="457"/>
      <c r="R75" s="457"/>
    </row>
    <row r="76" spans="1:18" ht="38.25" customHeight="1">
      <c r="A76" s="460" t="s">
        <v>425</v>
      </c>
      <c r="B76" s="461"/>
      <c r="C76" s="462">
        <f>H85/B75</f>
        <v>2554.2573773574236</v>
      </c>
      <c r="D76" s="463"/>
      <c r="E76" s="456"/>
      <c r="F76" s="457"/>
      <c r="G76" s="457"/>
      <c r="H76" s="457"/>
      <c r="I76" s="457"/>
      <c r="J76" s="457"/>
      <c r="K76" s="457"/>
      <c r="L76" s="457"/>
      <c r="M76" s="457"/>
      <c r="N76" s="457"/>
      <c r="O76" s="457"/>
      <c r="P76" s="457"/>
      <c r="Q76" s="457"/>
      <c r="R76" s="457"/>
    </row>
    <row r="77" spans="1:18" ht="32.25" customHeight="1">
      <c r="A77" s="464" t="s">
        <v>426</v>
      </c>
      <c r="B77" s="461"/>
      <c r="C77" s="446">
        <v>45923</v>
      </c>
      <c r="D77" s="447"/>
      <c r="E77" s="456"/>
      <c r="F77" s="457"/>
      <c r="G77" s="457"/>
      <c r="H77" s="457"/>
      <c r="I77" s="457"/>
      <c r="J77" s="457"/>
      <c r="K77" s="457"/>
      <c r="L77" s="457"/>
      <c r="M77" s="457"/>
      <c r="N77" s="457"/>
      <c r="O77" s="457"/>
      <c r="P77" s="457"/>
      <c r="Q77" s="457"/>
      <c r="R77" s="457"/>
    </row>
    <row r="78" spans="1:18" ht="32.25" customHeight="1" thickBot="1">
      <c r="A78" s="431" t="s">
        <v>427</v>
      </c>
      <c r="B78" s="432"/>
      <c r="C78" s="433" t="str">
        <f>+IF(H85&gt;D75,"CUMPLE","NO CUMPLE")</f>
        <v>CUMPLE</v>
      </c>
      <c r="D78" s="434"/>
      <c r="E78" s="458"/>
      <c r="F78" s="459"/>
      <c r="G78" s="459"/>
      <c r="H78" s="459"/>
      <c r="I78" s="459"/>
      <c r="J78" s="459"/>
      <c r="K78" s="459"/>
      <c r="L78" s="459"/>
      <c r="M78" s="459"/>
      <c r="N78" s="459"/>
      <c r="O78" s="459"/>
      <c r="P78" s="459"/>
      <c r="Q78" s="459"/>
      <c r="R78" s="459"/>
    </row>
    <row r="79" spans="1:18" ht="60.75">
      <c r="A79" s="435" t="s">
        <v>428</v>
      </c>
      <c r="B79" s="436"/>
      <c r="C79" s="436"/>
      <c r="D79" s="436"/>
      <c r="E79" s="436"/>
      <c r="F79" s="436"/>
      <c r="G79" s="159"/>
      <c r="H79" s="159"/>
      <c r="I79" s="160" t="s">
        <v>429</v>
      </c>
      <c r="J79" s="161" t="s">
        <v>430</v>
      </c>
      <c r="K79" s="437" t="s">
        <v>431</v>
      </c>
      <c r="L79" s="438"/>
      <c r="M79" s="439" t="s">
        <v>432</v>
      </c>
      <c r="N79" s="439" t="s">
        <v>433</v>
      </c>
      <c r="O79" s="439" t="s">
        <v>434</v>
      </c>
      <c r="P79" s="439" t="s">
        <v>435</v>
      </c>
      <c r="Q79" s="439" t="s">
        <v>436</v>
      </c>
      <c r="R79" s="426" t="s">
        <v>437</v>
      </c>
    </row>
    <row r="80" spans="1:18" s="10" customFormat="1" ht="94.5" customHeight="1">
      <c r="A80" s="162" t="s">
        <v>438</v>
      </c>
      <c r="B80" s="428" t="s">
        <v>439</v>
      </c>
      <c r="C80" s="429"/>
      <c r="D80" s="163" t="s">
        <v>440</v>
      </c>
      <c r="E80" s="163" t="s">
        <v>441</v>
      </c>
      <c r="F80" s="163" t="s">
        <v>442</v>
      </c>
      <c r="G80" s="164" t="s">
        <v>443</v>
      </c>
      <c r="H80" s="164" t="s">
        <v>444</v>
      </c>
      <c r="I80" s="165" t="s">
        <v>445</v>
      </c>
      <c r="J80" s="166" t="s">
        <v>446</v>
      </c>
      <c r="K80" s="166" t="s">
        <v>447</v>
      </c>
      <c r="L80" s="166" t="s">
        <v>448</v>
      </c>
      <c r="M80" s="440"/>
      <c r="N80" s="440"/>
      <c r="O80" s="440"/>
      <c r="P80" s="440"/>
      <c r="Q80" s="440"/>
      <c r="R80" s="427"/>
    </row>
    <row r="81" spans="1:18" s="10" customFormat="1" ht="15.75">
      <c r="A81" s="26" t="str">
        <f>VLOOKUP(A74,'LISTA DE OFERENTES'!$A$4:$H$102,5,FALSE)</f>
        <v>COMPAÑÍA DE PROYECTOS TECNICOS CPT S.A - 100%</v>
      </c>
      <c r="B81" s="27"/>
      <c r="C81" s="27"/>
      <c r="D81" s="27"/>
      <c r="E81" s="27"/>
      <c r="F81" s="27"/>
      <c r="G81" s="27"/>
      <c r="H81" s="27"/>
      <c r="I81" s="123"/>
      <c r="J81" s="27"/>
      <c r="K81" s="472">
        <f>$D$1591*0.5</f>
        <v>690.05571478749562</v>
      </c>
      <c r="L81" s="27"/>
      <c r="M81" s="474" t="s">
        <v>404</v>
      </c>
      <c r="N81" s="27"/>
      <c r="O81" s="27"/>
      <c r="P81" s="27"/>
      <c r="Q81" s="474" t="str">
        <f>+IF(AND(N85="CUMPLE",O85="CUMPLE",P85="CUMPLE"),"CUMPLE","NO CUMPLE")</f>
        <v>CUMPLE</v>
      </c>
      <c r="R81" s="28"/>
    </row>
    <row r="82" spans="1:18" s="10" customFormat="1" ht="142.5" customHeight="1">
      <c r="A82" s="61" t="s">
        <v>471</v>
      </c>
      <c r="B82" s="430" t="s">
        <v>472</v>
      </c>
      <c r="C82" s="430"/>
      <c r="D82" s="2">
        <v>1890595249</v>
      </c>
      <c r="E82" s="124">
        <v>2020</v>
      </c>
      <c r="F82" s="3">
        <f>D82/(VLOOKUP(E82,$D$1618:$E$1652,2,FALSE))</f>
        <v>2153.7808016149411</v>
      </c>
      <c r="G82" s="125">
        <v>1</v>
      </c>
      <c r="H82" s="3">
        <f>F82*G82</f>
        <v>2153.7808016149411</v>
      </c>
      <c r="I82" s="190">
        <v>44148</v>
      </c>
      <c r="J82" s="126" t="s">
        <v>404</v>
      </c>
      <c r="K82" s="473"/>
      <c r="L82" s="443">
        <f>SUM(H82:H84)</f>
        <v>7662.7721320722712</v>
      </c>
      <c r="M82" s="474"/>
      <c r="N82" s="126" t="s">
        <v>404</v>
      </c>
      <c r="O82" s="126" t="s">
        <v>404</v>
      </c>
      <c r="P82" s="66" t="s">
        <v>404</v>
      </c>
      <c r="Q82" s="474"/>
      <c r="R82" s="9"/>
    </row>
    <row r="83" spans="1:18" s="10" customFormat="1" ht="78.75" customHeight="1">
      <c r="A83" s="61" t="s">
        <v>473</v>
      </c>
      <c r="B83" s="430" t="s">
        <v>458</v>
      </c>
      <c r="C83" s="430"/>
      <c r="D83" s="2">
        <v>1787879811</v>
      </c>
      <c r="E83" s="124">
        <v>2009</v>
      </c>
      <c r="F83" s="3">
        <f>D83/(VLOOKUP(E83,$D$1618:$E$1652,2,FALSE))</f>
        <v>3598.0676413765345</v>
      </c>
      <c r="G83" s="125">
        <v>1</v>
      </c>
      <c r="H83" s="3">
        <f>F83*G83</f>
        <v>3598.0676413765345</v>
      </c>
      <c r="I83" s="190">
        <v>40087</v>
      </c>
      <c r="J83" s="126" t="s">
        <v>404</v>
      </c>
      <c r="K83" s="473"/>
      <c r="L83" s="445"/>
      <c r="M83" s="474"/>
      <c r="N83" s="126" t="s">
        <v>404</v>
      </c>
      <c r="O83" s="126" t="s">
        <v>405</v>
      </c>
      <c r="P83" s="66" t="s">
        <v>405</v>
      </c>
      <c r="Q83" s="474"/>
      <c r="R83" s="9"/>
    </row>
    <row r="84" spans="1:18" s="10" customFormat="1" ht="92.25" customHeight="1">
      <c r="A84" s="61" t="s">
        <v>474</v>
      </c>
      <c r="B84" s="430" t="s">
        <v>454</v>
      </c>
      <c r="C84" s="430"/>
      <c r="D84" s="2">
        <v>5067291892.5200005</v>
      </c>
      <c r="E84" s="124">
        <v>2016</v>
      </c>
      <c r="F84" s="167">
        <f>D84/(VLOOKUP(E84,$D$1618:$E$1652,2,FALSE))</f>
        <v>7349.7064964645997</v>
      </c>
      <c r="G84" s="125">
        <v>0.26</v>
      </c>
      <c r="H84" s="3">
        <f>F84*G84</f>
        <v>1910.9236890807961</v>
      </c>
      <c r="I84" s="190">
        <v>42564</v>
      </c>
      <c r="J84" s="126" t="s">
        <v>404</v>
      </c>
      <c r="K84" s="473"/>
      <c r="L84" s="444"/>
      <c r="M84" s="474"/>
      <c r="N84" s="126" t="s">
        <v>404</v>
      </c>
      <c r="O84" s="126" t="s">
        <v>404</v>
      </c>
      <c r="P84" s="66" t="s">
        <v>405</v>
      </c>
      <c r="Q84" s="474"/>
      <c r="R84" s="9"/>
    </row>
    <row r="85" spans="1:18" s="10" customFormat="1" ht="48" customHeight="1" thickBot="1">
      <c r="A85" s="471" t="s">
        <v>455</v>
      </c>
      <c r="B85" s="471"/>
      <c r="C85" s="471"/>
      <c r="D85" s="471"/>
      <c r="E85" s="471"/>
      <c r="F85" s="130">
        <f>+SUM(F81:F84)</f>
        <v>13101.554939456075</v>
      </c>
      <c r="G85" s="130"/>
      <c r="H85" s="130">
        <f>+SUM(H81:H84)</f>
        <v>7662.7721320722712</v>
      </c>
      <c r="I85" s="448" t="s">
        <v>456</v>
      </c>
      <c r="J85" s="449"/>
      <c r="K85" s="449"/>
      <c r="L85" s="449"/>
      <c r="M85" s="450"/>
      <c r="N85" s="131" t="s">
        <v>404</v>
      </c>
      <c r="O85" s="157" t="str">
        <f>IF(_xlfn.XLOOKUP("CUMPLE",O82:O84,O82:O84,"NO CUMPLE",0,1)="CUMPLE","CUMPLE","NO CUMPLE")</f>
        <v>CUMPLE</v>
      </c>
      <c r="P85" s="153" t="str">
        <f>IF(_xlfn.XLOOKUP("CUMPLE",P82:P84,P82:P84,"NO CUMPLE",0,1)="CUMPLE","CUMPLE","NO CUMPLE")</f>
        <v>CUMPLE</v>
      </c>
      <c r="Q85" s="475"/>
      <c r="R85" s="70" t="str">
        <f>+IF(AND(M81="CUMPLE",Q81="CUMPLE"),"HABILITADO","NO HABILITADO")</f>
        <v>HABILITADO</v>
      </c>
    </row>
    <row r="86" spans="1:18" ht="15.75">
      <c r="A86" s="53"/>
      <c r="B86" s="53"/>
      <c r="C86" s="53"/>
      <c r="D86" s="53"/>
      <c r="E86" s="53"/>
      <c r="F86" s="53"/>
      <c r="G86" s="53"/>
      <c r="H86" s="53"/>
      <c r="I86" s="121"/>
      <c r="J86" s="53"/>
      <c r="K86" s="53"/>
      <c r="L86" s="53"/>
      <c r="M86" s="53"/>
      <c r="N86" s="53"/>
      <c r="O86" s="53"/>
      <c r="P86" s="54"/>
      <c r="Q86" s="54"/>
      <c r="R86" s="54"/>
    </row>
    <row r="87" spans="1:18" ht="16.5" thickBot="1">
      <c r="A87" s="53"/>
      <c r="B87" s="53"/>
      <c r="C87" s="53"/>
      <c r="D87" s="53"/>
      <c r="E87" s="53"/>
      <c r="F87" s="53"/>
      <c r="G87" s="53"/>
      <c r="H87" s="53"/>
      <c r="I87" s="121"/>
      <c r="J87" s="53"/>
      <c r="K87" s="53"/>
      <c r="L87" s="53"/>
      <c r="M87" s="53"/>
      <c r="N87" s="53"/>
      <c r="O87" s="53"/>
      <c r="P87" s="54"/>
      <c r="Q87" s="54"/>
      <c r="R87" s="54"/>
    </row>
    <row r="88" spans="1:18" ht="23.25" customHeight="1" thickBot="1">
      <c r="A88" s="451">
        <f>1+A74</f>
        <v>6</v>
      </c>
      <c r="B88" s="452"/>
      <c r="C88" s="452"/>
      <c r="D88" s="453"/>
      <c r="E88" s="454" t="str">
        <f>VLOOKUP(A88,'LISTA DE OFERENTES'!$A$4:$H$102,2,FALSE)</f>
        <v>CONSORCIO INTERMALLA VIAL LK</v>
      </c>
      <c r="F88" s="455"/>
      <c r="G88" s="455"/>
      <c r="H88" s="455"/>
      <c r="I88" s="455"/>
      <c r="J88" s="455"/>
      <c r="K88" s="455"/>
      <c r="L88" s="455"/>
      <c r="M88" s="455"/>
      <c r="N88" s="455"/>
      <c r="O88" s="455"/>
      <c r="P88" s="455"/>
      <c r="Q88" s="455"/>
      <c r="R88" s="455"/>
    </row>
    <row r="89" spans="1:18" ht="48" customHeight="1">
      <c r="A89" s="7" t="s">
        <v>423</v>
      </c>
      <c r="B89" s="122">
        <v>5</v>
      </c>
      <c r="C89" s="8" t="s">
        <v>424</v>
      </c>
      <c r="D89" s="23">
        <f>$D$1591</f>
        <v>1380.1114295749912</v>
      </c>
      <c r="E89" s="456"/>
      <c r="F89" s="457"/>
      <c r="G89" s="457"/>
      <c r="H89" s="457"/>
      <c r="I89" s="457"/>
      <c r="J89" s="457"/>
      <c r="K89" s="457"/>
      <c r="L89" s="457"/>
      <c r="M89" s="457"/>
      <c r="N89" s="457"/>
      <c r="O89" s="457"/>
      <c r="P89" s="457"/>
      <c r="Q89" s="457"/>
      <c r="R89" s="457"/>
    </row>
    <row r="90" spans="1:18" ht="38.25" customHeight="1">
      <c r="A90" s="460" t="s">
        <v>425</v>
      </c>
      <c r="B90" s="461"/>
      <c r="C90" s="462">
        <f>H102/B89</f>
        <v>3032.3359990248164</v>
      </c>
      <c r="D90" s="463"/>
      <c r="E90" s="456"/>
      <c r="F90" s="457"/>
      <c r="G90" s="457"/>
      <c r="H90" s="457"/>
      <c r="I90" s="457"/>
      <c r="J90" s="457"/>
      <c r="K90" s="457"/>
      <c r="L90" s="457"/>
      <c r="M90" s="457"/>
      <c r="N90" s="457"/>
      <c r="O90" s="457"/>
      <c r="P90" s="457"/>
      <c r="Q90" s="457"/>
      <c r="R90" s="457"/>
    </row>
    <row r="91" spans="1:18" ht="32.25" customHeight="1">
      <c r="A91" s="464" t="s">
        <v>426</v>
      </c>
      <c r="B91" s="461"/>
      <c r="C91" s="446">
        <v>45923</v>
      </c>
      <c r="D91" s="447"/>
      <c r="E91" s="456"/>
      <c r="F91" s="457"/>
      <c r="G91" s="457"/>
      <c r="H91" s="457"/>
      <c r="I91" s="457"/>
      <c r="J91" s="457"/>
      <c r="K91" s="457"/>
      <c r="L91" s="457"/>
      <c r="M91" s="457"/>
      <c r="N91" s="457"/>
      <c r="O91" s="457"/>
      <c r="P91" s="457"/>
      <c r="Q91" s="457"/>
      <c r="R91" s="457"/>
    </row>
    <row r="92" spans="1:18" ht="32.25" customHeight="1" thickBot="1">
      <c r="A92" s="431" t="s">
        <v>427</v>
      </c>
      <c r="B92" s="432"/>
      <c r="C92" s="433" t="str">
        <f>+IF(H102&gt;D89,"CUMPLE","NO CUMPLE")</f>
        <v>CUMPLE</v>
      </c>
      <c r="D92" s="434"/>
      <c r="E92" s="458"/>
      <c r="F92" s="459"/>
      <c r="G92" s="459"/>
      <c r="H92" s="459"/>
      <c r="I92" s="459"/>
      <c r="J92" s="459"/>
      <c r="K92" s="459"/>
      <c r="L92" s="459"/>
      <c r="M92" s="459"/>
      <c r="N92" s="459"/>
      <c r="O92" s="459"/>
      <c r="P92" s="459"/>
      <c r="Q92" s="459"/>
      <c r="R92" s="459"/>
    </row>
    <row r="93" spans="1:18" ht="60.75">
      <c r="A93" s="435" t="s">
        <v>428</v>
      </c>
      <c r="B93" s="436"/>
      <c r="C93" s="436"/>
      <c r="D93" s="436"/>
      <c r="E93" s="436"/>
      <c r="F93" s="436"/>
      <c r="G93" s="159"/>
      <c r="H93" s="159"/>
      <c r="I93" s="160" t="s">
        <v>429</v>
      </c>
      <c r="J93" s="161" t="s">
        <v>430</v>
      </c>
      <c r="K93" s="437" t="s">
        <v>431</v>
      </c>
      <c r="L93" s="438"/>
      <c r="M93" s="439" t="s">
        <v>432</v>
      </c>
      <c r="N93" s="439" t="s">
        <v>433</v>
      </c>
      <c r="O93" s="439" t="s">
        <v>434</v>
      </c>
      <c r="P93" s="439" t="s">
        <v>435</v>
      </c>
      <c r="Q93" s="439" t="s">
        <v>436</v>
      </c>
      <c r="R93" s="426" t="s">
        <v>437</v>
      </c>
    </row>
    <row r="94" spans="1:18" s="10" customFormat="1" ht="94.5" customHeight="1">
      <c r="A94" s="162" t="s">
        <v>438</v>
      </c>
      <c r="B94" s="428" t="s">
        <v>439</v>
      </c>
      <c r="C94" s="429"/>
      <c r="D94" s="163" t="s">
        <v>440</v>
      </c>
      <c r="E94" s="163" t="s">
        <v>441</v>
      </c>
      <c r="F94" s="163" t="s">
        <v>442</v>
      </c>
      <c r="G94" s="164" t="s">
        <v>443</v>
      </c>
      <c r="H94" s="164" t="s">
        <v>444</v>
      </c>
      <c r="I94" s="165" t="s">
        <v>445</v>
      </c>
      <c r="J94" s="166" t="s">
        <v>446</v>
      </c>
      <c r="K94" s="166" t="s">
        <v>447</v>
      </c>
      <c r="L94" s="166" t="s">
        <v>448</v>
      </c>
      <c r="M94" s="440"/>
      <c r="N94" s="440"/>
      <c r="O94" s="440"/>
      <c r="P94" s="440"/>
      <c r="Q94" s="440"/>
      <c r="R94" s="427"/>
    </row>
    <row r="95" spans="1:18" s="10" customFormat="1" ht="15.75">
      <c r="A95" s="26" t="str">
        <f>VLOOKUP(A88,'LISTA DE OFERENTES'!$A$4:$H$102,5,FALSE)</f>
        <v>ECG INGENIERÍA SAS - 50%</v>
      </c>
      <c r="B95" s="27"/>
      <c r="C95" s="27"/>
      <c r="D95" s="27"/>
      <c r="E95" s="27"/>
      <c r="F95" s="27"/>
      <c r="G95" s="27"/>
      <c r="H95" s="27"/>
      <c r="I95" s="123"/>
      <c r="J95" s="27"/>
      <c r="K95" s="472">
        <f>$D$1591*0.5</f>
        <v>690.05571478749562</v>
      </c>
      <c r="L95" s="27"/>
      <c r="M95" s="474" t="s">
        <v>404</v>
      </c>
      <c r="N95" s="27"/>
      <c r="O95" s="27"/>
      <c r="P95" s="27"/>
      <c r="Q95" s="474" t="str">
        <f>+IF(AND(N102="CUMPLE",O102="CUMPLE",P102="CUMPLE"),"CUMPLE","NO CUMPLE")</f>
        <v>CUMPLE</v>
      </c>
      <c r="R95" s="28"/>
    </row>
    <row r="96" spans="1:18" s="10" customFormat="1" ht="89.25" customHeight="1">
      <c r="A96" s="172" t="s">
        <v>475</v>
      </c>
      <c r="B96" s="430" t="s">
        <v>476</v>
      </c>
      <c r="C96" s="430"/>
      <c r="D96" s="2" t="s">
        <v>477</v>
      </c>
      <c r="E96" s="124">
        <v>2009</v>
      </c>
      <c r="F96" s="3">
        <v>2633.44</v>
      </c>
      <c r="G96" s="125">
        <v>1</v>
      </c>
      <c r="H96" s="3">
        <f>F96*G96</f>
        <v>2633.44</v>
      </c>
      <c r="I96" s="190">
        <v>40083</v>
      </c>
      <c r="J96" s="126" t="s">
        <v>404</v>
      </c>
      <c r="K96" s="473"/>
      <c r="L96" s="443">
        <f>SUM(H96:H97)</f>
        <v>9726</v>
      </c>
      <c r="M96" s="474"/>
      <c r="N96" s="126" t="s">
        <v>404</v>
      </c>
      <c r="O96" s="126" t="s">
        <v>405</v>
      </c>
      <c r="P96" s="66" t="s">
        <v>405</v>
      </c>
      <c r="Q96" s="474"/>
      <c r="R96" s="9"/>
    </row>
    <row r="97" spans="1:18" s="10" customFormat="1" ht="102.75" customHeight="1">
      <c r="A97" s="172" t="s">
        <v>478</v>
      </c>
      <c r="B97" s="430" t="s">
        <v>476</v>
      </c>
      <c r="C97" s="430"/>
      <c r="D97" s="2" t="s">
        <v>477</v>
      </c>
      <c r="E97" s="124">
        <v>2009</v>
      </c>
      <c r="F97" s="3">
        <v>7092.56</v>
      </c>
      <c r="G97" s="125">
        <v>1</v>
      </c>
      <c r="H97" s="3">
        <f>F97*G97</f>
        <v>7092.56</v>
      </c>
      <c r="I97" s="190">
        <v>40136</v>
      </c>
      <c r="J97" s="126" t="s">
        <v>404</v>
      </c>
      <c r="K97" s="473"/>
      <c r="L97" s="444"/>
      <c r="M97" s="474"/>
      <c r="N97" s="126" t="s">
        <v>404</v>
      </c>
      <c r="O97" s="126" t="s">
        <v>405</v>
      </c>
      <c r="P97" s="66" t="s">
        <v>405</v>
      </c>
      <c r="Q97" s="474"/>
      <c r="R97" s="9"/>
    </row>
    <row r="98" spans="1:18" s="10" customFormat="1" ht="15.75" customHeight="1">
      <c r="A98" s="26" t="str">
        <f>VLOOKUP(A88,'LISTA DE OFERENTES'!$A$4:$H$102,6,FALSE)</f>
        <v>INGENIERIA Y CONSULTORIA INGECON SAS - 50%</v>
      </c>
      <c r="B98" s="27"/>
      <c r="C98" s="27"/>
      <c r="D98" s="27"/>
      <c r="E98" s="27"/>
      <c r="F98" s="27"/>
      <c r="G98" s="27"/>
      <c r="H98" s="27"/>
      <c r="I98" s="123"/>
      <c r="J98" s="27"/>
      <c r="K98" s="473"/>
      <c r="L98" s="27"/>
      <c r="M98" s="474"/>
      <c r="N98" s="27"/>
      <c r="O98" s="27"/>
      <c r="P98" s="27"/>
      <c r="Q98" s="474"/>
      <c r="R98" s="28"/>
    </row>
    <row r="99" spans="1:18" s="10" customFormat="1" ht="108" customHeight="1">
      <c r="A99" s="171" t="s">
        <v>479</v>
      </c>
      <c r="B99" s="430" t="s">
        <v>458</v>
      </c>
      <c r="C99" s="430"/>
      <c r="D99" s="2">
        <v>667422218</v>
      </c>
      <c r="E99" s="124">
        <v>2008</v>
      </c>
      <c r="F99" s="3">
        <f>D99/(VLOOKUP(E99,$D$1618:$E$1652,2,FALSE))</f>
        <v>1446.2019891657637</v>
      </c>
      <c r="G99" s="128">
        <v>0.65</v>
      </c>
      <c r="H99" s="3">
        <f>F99*G99</f>
        <v>940.03129295774647</v>
      </c>
      <c r="I99" s="190">
        <v>39472</v>
      </c>
      <c r="J99" s="126" t="s">
        <v>404</v>
      </c>
      <c r="K99" s="473"/>
      <c r="L99" s="443">
        <f>SUM(H99:H101)</f>
        <v>5435.6799951240837</v>
      </c>
      <c r="M99" s="474"/>
      <c r="N99" s="126" t="s">
        <v>404</v>
      </c>
      <c r="O99" s="126" t="s">
        <v>405</v>
      </c>
      <c r="P99" s="66" t="s">
        <v>404</v>
      </c>
      <c r="Q99" s="474"/>
      <c r="R99" s="9"/>
    </row>
    <row r="100" spans="1:18" s="10" customFormat="1" ht="102" customHeight="1">
      <c r="A100" s="171" t="s">
        <v>480</v>
      </c>
      <c r="B100" s="430" t="s">
        <v>454</v>
      </c>
      <c r="C100" s="430"/>
      <c r="D100" s="2">
        <v>2052203069.46</v>
      </c>
      <c r="E100" s="124">
        <v>2009</v>
      </c>
      <c r="F100" s="3">
        <f>D100/(VLOOKUP(E100,$D$1618:$E$1652,2,FALSE))</f>
        <v>4130.0122146508356</v>
      </c>
      <c r="G100" s="128">
        <v>1</v>
      </c>
      <c r="H100" s="3">
        <f>F100*G100</f>
        <v>4130.0122146508356</v>
      </c>
      <c r="I100" s="190">
        <v>40147</v>
      </c>
      <c r="J100" s="126" t="s">
        <v>404</v>
      </c>
      <c r="K100" s="473"/>
      <c r="L100" s="445"/>
      <c r="M100" s="474"/>
      <c r="N100" s="126" t="s">
        <v>404</v>
      </c>
      <c r="O100" s="126" t="s">
        <v>405</v>
      </c>
      <c r="P100" s="66" t="s">
        <v>405</v>
      </c>
      <c r="Q100" s="474"/>
      <c r="R100" s="9"/>
    </row>
    <row r="101" spans="1:18" s="10" customFormat="1" ht="169.5" customHeight="1">
      <c r="A101" s="171" t="s">
        <v>481</v>
      </c>
      <c r="B101" s="430" t="s">
        <v>482</v>
      </c>
      <c r="C101" s="430"/>
      <c r="D101" s="2">
        <v>504179809</v>
      </c>
      <c r="E101" s="124">
        <v>2016</v>
      </c>
      <c r="F101" s="3">
        <f>D101/(VLOOKUP(E101,$D$1618:$E$1652,2,FALSE))</f>
        <v>731.27297503100272</v>
      </c>
      <c r="G101" s="128">
        <v>0.5</v>
      </c>
      <c r="H101" s="3">
        <f>F101*G101</f>
        <v>365.63648751550136</v>
      </c>
      <c r="I101" s="190">
        <v>42694</v>
      </c>
      <c r="J101" s="126" t="s">
        <v>404</v>
      </c>
      <c r="K101" s="473"/>
      <c r="L101" s="444"/>
      <c r="M101" s="474"/>
      <c r="N101" s="126" t="s">
        <v>404</v>
      </c>
      <c r="O101" s="126" t="s">
        <v>404</v>
      </c>
      <c r="P101" s="66" t="s">
        <v>404</v>
      </c>
      <c r="Q101" s="474"/>
      <c r="R101" s="129"/>
    </row>
    <row r="102" spans="1:18" s="10" customFormat="1" ht="48" customHeight="1" thickBot="1">
      <c r="A102" s="471" t="s">
        <v>455</v>
      </c>
      <c r="B102" s="471"/>
      <c r="C102" s="471"/>
      <c r="D102" s="471"/>
      <c r="E102" s="471"/>
      <c r="F102" s="130">
        <f>+SUM(F95:F101)</f>
        <v>16033.487178847601</v>
      </c>
      <c r="G102" s="130"/>
      <c r="H102" s="130">
        <f>+SUM(H95:H101)</f>
        <v>15161.679995124083</v>
      </c>
      <c r="I102" s="448" t="s">
        <v>456</v>
      </c>
      <c r="J102" s="449"/>
      <c r="K102" s="449"/>
      <c r="L102" s="449"/>
      <c r="M102" s="450"/>
      <c r="N102" s="131" t="s">
        <v>404</v>
      </c>
      <c r="O102" s="157" t="str">
        <f>IF(_xlfn.XLOOKUP("CUMPLE",O96:O101,O96:O101,"NO CUMPLE",0,1)="CUMPLE","CUMPLE","NO CUMPLE")</f>
        <v>CUMPLE</v>
      </c>
      <c r="P102" s="153" t="str">
        <f>IF(_xlfn.XLOOKUP("CUMPLE",P96:P101,P96:P101,"NO CUMPLE",0,1)="CUMPLE","CUMPLE","NO CUMPLE")</f>
        <v>CUMPLE</v>
      </c>
      <c r="Q102" s="475"/>
      <c r="R102" s="70" t="str">
        <f>+IF(AND(M95="CUMPLE",Q95="CUMPLE"),"HABILITADO","NO HABILITADO")</f>
        <v>HABILITADO</v>
      </c>
    </row>
    <row r="103" spans="1:18" ht="15.75">
      <c r="A103" s="53"/>
      <c r="B103" s="53"/>
      <c r="C103" s="53"/>
      <c r="D103" s="53"/>
      <c r="E103" s="53"/>
      <c r="F103" s="53"/>
      <c r="G103" s="53"/>
      <c r="H103" s="53"/>
      <c r="I103" s="121"/>
      <c r="J103" s="53"/>
      <c r="K103" s="53"/>
      <c r="L103" s="53"/>
      <c r="M103" s="53"/>
      <c r="N103" s="53"/>
      <c r="O103" s="53"/>
      <c r="P103" s="54"/>
      <c r="Q103" s="54"/>
      <c r="R103" s="54"/>
    </row>
    <row r="104" spans="1:18" ht="16.5" thickBot="1">
      <c r="A104" s="53"/>
      <c r="B104" s="53"/>
      <c r="C104" s="53"/>
      <c r="D104" s="53"/>
      <c r="E104" s="53"/>
      <c r="F104" s="53"/>
      <c r="G104" s="53"/>
      <c r="H104" s="53"/>
      <c r="I104" s="121"/>
      <c r="J104" s="53"/>
      <c r="K104" s="53"/>
      <c r="L104" s="53"/>
      <c r="M104" s="53"/>
      <c r="N104" s="53"/>
      <c r="O104" s="53"/>
      <c r="P104" s="54"/>
      <c r="Q104" s="54"/>
      <c r="R104" s="54"/>
    </row>
    <row r="105" spans="1:18" ht="23.25" customHeight="1" thickBot="1">
      <c r="A105" s="451">
        <f>1+A88</f>
        <v>7</v>
      </c>
      <c r="B105" s="452"/>
      <c r="C105" s="452"/>
      <c r="D105" s="453"/>
      <c r="E105" s="454" t="str">
        <f>VLOOKUP(A105,'LISTA DE OFERENTES'!$A$4:$H$102,2,FALSE)</f>
        <v>SADING GROUP S.A.S</v>
      </c>
      <c r="F105" s="455"/>
      <c r="G105" s="455"/>
      <c r="H105" s="455"/>
      <c r="I105" s="455"/>
      <c r="J105" s="455"/>
      <c r="K105" s="455"/>
      <c r="L105" s="455"/>
      <c r="M105" s="455"/>
      <c r="N105" s="455"/>
      <c r="O105" s="455"/>
      <c r="P105" s="455"/>
      <c r="Q105" s="455"/>
      <c r="R105" s="455"/>
    </row>
    <row r="106" spans="1:18" ht="48" customHeight="1">
      <c r="A106" s="7" t="s">
        <v>423</v>
      </c>
      <c r="B106" s="122">
        <v>3</v>
      </c>
      <c r="C106" s="8" t="s">
        <v>424</v>
      </c>
      <c r="D106" s="23">
        <f>$D$1591</f>
        <v>1380.1114295749912</v>
      </c>
      <c r="E106" s="456"/>
      <c r="F106" s="457"/>
      <c r="G106" s="457"/>
      <c r="H106" s="457"/>
      <c r="I106" s="457"/>
      <c r="J106" s="457"/>
      <c r="K106" s="457"/>
      <c r="L106" s="457"/>
      <c r="M106" s="457"/>
      <c r="N106" s="457"/>
      <c r="O106" s="457"/>
      <c r="P106" s="457"/>
      <c r="Q106" s="457"/>
      <c r="R106" s="457"/>
    </row>
    <row r="107" spans="1:18" ht="38.25" customHeight="1">
      <c r="A107" s="460" t="s">
        <v>425</v>
      </c>
      <c r="B107" s="461"/>
      <c r="C107" s="462">
        <f>H116/B106</f>
        <v>2803.2848288968976</v>
      </c>
      <c r="D107" s="463"/>
      <c r="E107" s="456"/>
      <c r="F107" s="457"/>
      <c r="G107" s="457"/>
      <c r="H107" s="457"/>
      <c r="I107" s="457"/>
      <c r="J107" s="457"/>
      <c r="K107" s="457"/>
      <c r="L107" s="457"/>
      <c r="M107" s="457"/>
      <c r="N107" s="457"/>
      <c r="O107" s="457"/>
      <c r="P107" s="457"/>
      <c r="Q107" s="457"/>
      <c r="R107" s="457"/>
    </row>
    <row r="108" spans="1:18" ht="32.25" customHeight="1">
      <c r="A108" s="464" t="s">
        <v>426</v>
      </c>
      <c r="B108" s="461"/>
      <c r="C108" s="446">
        <v>45923</v>
      </c>
      <c r="D108" s="447"/>
      <c r="E108" s="456"/>
      <c r="F108" s="457"/>
      <c r="G108" s="457"/>
      <c r="H108" s="457"/>
      <c r="I108" s="457"/>
      <c r="J108" s="457"/>
      <c r="K108" s="457"/>
      <c r="L108" s="457"/>
      <c r="M108" s="457"/>
      <c r="N108" s="457"/>
      <c r="O108" s="457"/>
      <c r="P108" s="457"/>
      <c r="Q108" s="457"/>
      <c r="R108" s="457"/>
    </row>
    <row r="109" spans="1:18" ht="32.25" customHeight="1" thickBot="1">
      <c r="A109" s="431" t="s">
        <v>427</v>
      </c>
      <c r="B109" s="432"/>
      <c r="C109" s="433" t="str">
        <f>+IF(H116&gt;D106,"CUMPLE","NO CUMPLE")</f>
        <v>CUMPLE</v>
      </c>
      <c r="D109" s="434"/>
      <c r="E109" s="458"/>
      <c r="F109" s="459"/>
      <c r="G109" s="459"/>
      <c r="H109" s="459"/>
      <c r="I109" s="459"/>
      <c r="J109" s="459"/>
      <c r="K109" s="459"/>
      <c r="L109" s="459"/>
      <c r="M109" s="459"/>
      <c r="N109" s="459"/>
      <c r="O109" s="459"/>
      <c r="P109" s="459"/>
      <c r="Q109" s="459"/>
      <c r="R109" s="459"/>
    </row>
    <row r="110" spans="1:18" ht="60.75">
      <c r="A110" s="435" t="s">
        <v>428</v>
      </c>
      <c r="B110" s="436"/>
      <c r="C110" s="436"/>
      <c r="D110" s="436"/>
      <c r="E110" s="436"/>
      <c r="F110" s="436"/>
      <c r="G110" s="159"/>
      <c r="H110" s="159"/>
      <c r="I110" s="160" t="s">
        <v>429</v>
      </c>
      <c r="J110" s="161" t="s">
        <v>430</v>
      </c>
      <c r="K110" s="437" t="s">
        <v>431</v>
      </c>
      <c r="L110" s="438"/>
      <c r="M110" s="439" t="s">
        <v>432</v>
      </c>
      <c r="N110" s="439" t="s">
        <v>433</v>
      </c>
      <c r="O110" s="439" t="s">
        <v>434</v>
      </c>
      <c r="P110" s="439" t="s">
        <v>435</v>
      </c>
      <c r="Q110" s="439" t="s">
        <v>436</v>
      </c>
      <c r="R110" s="426" t="s">
        <v>437</v>
      </c>
    </row>
    <row r="111" spans="1:18" s="10" customFormat="1" ht="94.5" customHeight="1">
      <c r="A111" s="162" t="s">
        <v>438</v>
      </c>
      <c r="B111" s="428" t="s">
        <v>439</v>
      </c>
      <c r="C111" s="429"/>
      <c r="D111" s="163" t="s">
        <v>440</v>
      </c>
      <c r="E111" s="163" t="s">
        <v>441</v>
      </c>
      <c r="F111" s="163" t="s">
        <v>442</v>
      </c>
      <c r="G111" s="164" t="s">
        <v>443</v>
      </c>
      <c r="H111" s="164" t="s">
        <v>444</v>
      </c>
      <c r="I111" s="165" t="s">
        <v>445</v>
      </c>
      <c r="J111" s="166" t="s">
        <v>446</v>
      </c>
      <c r="K111" s="166" t="s">
        <v>447</v>
      </c>
      <c r="L111" s="166" t="s">
        <v>448</v>
      </c>
      <c r="M111" s="440"/>
      <c r="N111" s="440"/>
      <c r="O111" s="440"/>
      <c r="P111" s="440"/>
      <c r="Q111" s="440"/>
      <c r="R111" s="427"/>
    </row>
    <row r="112" spans="1:18" s="10" customFormat="1" ht="15.75">
      <c r="A112" s="26" t="str">
        <f>VLOOKUP(A105,'LISTA DE OFERENTES'!$A$4:$H$102,5,FALSE)</f>
        <v>SADING GROUP S.A.S - 100%</v>
      </c>
      <c r="B112" s="27"/>
      <c r="C112" s="27"/>
      <c r="D112" s="27"/>
      <c r="E112" s="27"/>
      <c r="F112" s="27"/>
      <c r="G112" s="27"/>
      <c r="H112" s="27"/>
      <c r="I112" s="123"/>
      <c r="J112" s="27"/>
      <c r="K112" s="472">
        <f>$D$1591*0.5</f>
        <v>690.05571478749562</v>
      </c>
      <c r="L112" s="27"/>
      <c r="M112" s="474" t="s">
        <v>404</v>
      </c>
      <c r="N112" s="27"/>
      <c r="O112" s="27"/>
      <c r="P112" s="27"/>
      <c r="Q112" s="474" t="str">
        <f>+IF(AND(N116="CUMPLE",O116="CUMPLE",P116="CUMPLE"),"CUMPLE","NO CUMPLE")</f>
        <v>CUMPLE</v>
      </c>
      <c r="R112" s="28"/>
    </row>
    <row r="113" spans="1:18" s="10" customFormat="1" ht="70.5" customHeight="1">
      <c r="A113" s="173" t="s">
        <v>483</v>
      </c>
      <c r="B113" s="430" t="s">
        <v>484</v>
      </c>
      <c r="C113" s="430"/>
      <c r="D113" s="2">
        <v>7807794931</v>
      </c>
      <c r="E113" s="124">
        <v>2016</v>
      </c>
      <c r="F113" s="3">
        <v>11240.03</v>
      </c>
      <c r="G113" s="125">
        <v>0.25</v>
      </c>
      <c r="H113" s="3">
        <f>F113*G113</f>
        <v>2810.0075000000002</v>
      </c>
      <c r="I113" s="190">
        <v>42734</v>
      </c>
      <c r="J113" s="126" t="s">
        <v>404</v>
      </c>
      <c r="K113" s="473"/>
      <c r="L113" s="66">
        <f>H113</f>
        <v>2810.0075000000002</v>
      </c>
      <c r="M113" s="474"/>
      <c r="N113" s="126" t="s">
        <v>404</v>
      </c>
      <c r="O113" s="126" t="s">
        <v>405</v>
      </c>
      <c r="P113" s="66" t="s">
        <v>404</v>
      </c>
      <c r="Q113" s="474"/>
      <c r="R113" s="9"/>
    </row>
    <row r="114" spans="1:18" s="10" customFormat="1" ht="77.25" customHeight="1">
      <c r="A114" s="173" t="s">
        <v>485</v>
      </c>
      <c r="B114" s="430" t="s">
        <v>454</v>
      </c>
      <c r="C114" s="430"/>
      <c r="D114" s="2">
        <v>3939067664</v>
      </c>
      <c r="E114" s="124">
        <v>2021</v>
      </c>
      <c r="F114" s="3">
        <f>D114/(VLOOKUP(E114,$D$1618:$E$1652,2,FALSE))</f>
        <v>4335.6686148772851</v>
      </c>
      <c r="G114" s="125">
        <v>0.4</v>
      </c>
      <c r="H114" s="3">
        <f>F114*G114</f>
        <v>1734.2674459509142</v>
      </c>
      <c r="I114" s="190">
        <v>44497</v>
      </c>
      <c r="J114" s="126" t="s">
        <v>404</v>
      </c>
      <c r="K114" s="473"/>
      <c r="L114" s="66">
        <f>H114</f>
        <v>1734.2674459509142</v>
      </c>
      <c r="M114" s="474"/>
      <c r="N114" s="126" t="s">
        <v>404</v>
      </c>
      <c r="O114" s="126" t="s">
        <v>404</v>
      </c>
      <c r="P114" s="66" t="s">
        <v>404</v>
      </c>
      <c r="Q114" s="474"/>
      <c r="R114" s="9"/>
    </row>
    <row r="115" spans="1:18" s="10" customFormat="1" ht="52.5" customHeight="1">
      <c r="A115" s="173" t="s">
        <v>486</v>
      </c>
      <c r="B115" s="430" t="s">
        <v>470</v>
      </c>
      <c r="C115" s="430"/>
      <c r="D115" s="2">
        <v>5655362196</v>
      </c>
      <c r="E115" s="124">
        <v>2020</v>
      </c>
      <c r="F115" s="3">
        <f>D115/(VLOOKUP(E115,$D$1618:$E$1652,2,FALSE))</f>
        <v>6442.6325678996309</v>
      </c>
      <c r="G115" s="125">
        <v>0.6</v>
      </c>
      <c r="H115" s="3">
        <f>F115*G115</f>
        <v>3865.5795407397782</v>
      </c>
      <c r="I115" s="190">
        <v>44078</v>
      </c>
      <c r="J115" s="126" t="s">
        <v>404</v>
      </c>
      <c r="K115" s="473"/>
      <c r="L115" s="66">
        <f>H115</f>
        <v>3865.5795407397782</v>
      </c>
      <c r="M115" s="474"/>
      <c r="N115" s="126" t="s">
        <v>404</v>
      </c>
      <c r="O115" s="126" t="s">
        <v>405</v>
      </c>
      <c r="P115" s="66" t="s">
        <v>404</v>
      </c>
      <c r="Q115" s="474"/>
      <c r="R115" s="9"/>
    </row>
    <row r="116" spans="1:18" s="10" customFormat="1" ht="48" customHeight="1" thickBot="1">
      <c r="A116" s="471" t="s">
        <v>455</v>
      </c>
      <c r="B116" s="471"/>
      <c r="C116" s="471"/>
      <c r="D116" s="471"/>
      <c r="E116" s="471"/>
      <c r="F116" s="130">
        <f>+SUM(F112:F115)</f>
        <v>22018.331182776914</v>
      </c>
      <c r="G116" s="130"/>
      <c r="H116" s="130">
        <f>+SUM(H112:H115)</f>
        <v>8409.8544866906923</v>
      </c>
      <c r="I116" s="448" t="s">
        <v>456</v>
      </c>
      <c r="J116" s="449"/>
      <c r="K116" s="449"/>
      <c r="L116" s="449"/>
      <c r="M116" s="450"/>
      <c r="N116" s="131" t="s">
        <v>404</v>
      </c>
      <c r="O116" s="157" t="str">
        <f>IF(_xlfn.XLOOKUP("CUMPLE",O113:O115,O113:O115,"NO CUMPLE",0,1)="CUMPLE","CUMPLE","NO CUMPLE")</f>
        <v>CUMPLE</v>
      </c>
      <c r="P116" s="153" t="str">
        <f>IF(_xlfn.XLOOKUP("CUMPLE",P113:P115,P113:P115,"NO CUMPLE",0,1)="CUMPLE","CUMPLE","NO CUMPLE")</f>
        <v>CUMPLE</v>
      </c>
      <c r="Q116" s="475"/>
      <c r="R116" s="70" t="str">
        <f>+IF(AND(M112="CUMPLE",Q112="CUMPLE"),"HABILITADO","NO HABILITADO")</f>
        <v>HABILITADO</v>
      </c>
    </row>
    <row r="117" spans="1:18" ht="15.75">
      <c r="A117" s="53"/>
      <c r="B117" s="53"/>
      <c r="C117" s="53"/>
      <c r="D117" s="53"/>
      <c r="E117" s="53"/>
      <c r="F117" s="53"/>
      <c r="G117" s="53"/>
      <c r="H117" s="53"/>
      <c r="I117" s="121"/>
      <c r="J117" s="53"/>
      <c r="K117" s="53"/>
      <c r="L117" s="53"/>
      <c r="M117" s="53"/>
      <c r="N117" s="53"/>
      <c r="O117" s="53"/>
      <c r="P117" s="54"/>
      <c r="Q117" s="54"/>
      <c r="R117" s="54"/>
    </row>
    <row r="118" spans="1:18" ht="16.5" thickBot="1">
      <c r="A118" s="53"/>
      <c r="B118" s="53"/>
      <c r="C118" s="53"/>
      <c r="D118" s="53"/>
      <c r="E118" s="53"/>
      <c r="F118" s="53"/>
      <c r="G118" s="53"/>
      <c r="H118" s="53"/>
      <c r="I118" s="121"/>
      <c r="J118" s="53"/>
      <c r="K118" s="53"/>
      <c r="L118" s="53"/>
      <c r="M118" s="53"/>
      <c r="N118" s="53"/>
      <c r="O118" s="53"/>
      <c r="P118" s="54"/>
      <c r="Q118" s="54"/>
      <c r="R118" s="54"/>
    </row>
    <row r="119" spans="1:18" ht="23.25" customHeight="1" thickBot="1">
      <c r="A119" s="451">
        <f>1+A105</f>
        <v>8</v>
      </c>
      <c r="B119" s="452"/>
      <c r="C119" s="452"/>
      <c r="D119" s="453"/>
      <c r="E119" s="454" t="str">
        <f>VLOOKUP(A119,'LISTA DE OFERENTES'!$A$4:$H$102,2,FALSE)</f>
        <v>CONSORCIO INTERKENNEDY AI</v>
      </c>
      <c r="F119" s="455"/>
      <c r="G119" s="455"/>
      <c r="H119" s="455"/>
      <c r="I119" s="455"/>
      <c r="J119" s="455"/>
      <c r="K119" s="455"/>
      <c r="L119" s="455"/>
      <c r="M119" s="455"/>
      <c r="N119" s="455"/>
      <c r="O119" s="455"/>
      <c r="P119" s="455"/>
      <c r="Q119" s="455"/>
      <c r="R119" s="455"/>
    </row>
    <row r="120" spans="1:18" ht="48" customHeight="1">
      <c r="A120" s="7" t="s">
        <v>423</v>
      </c>
      <c r="B120" s="122">
        <v>2</v>
      </c>
      <c r="C120" s="8" t="s">
        <v>424</v>
      </c>
      <c r="D120" s="23">
        <f>$D$1591</f>
        <v>1380.1114295749912</v>
      </c>
      <c r="E120" s="456"/>
      <c r="F120" s="457"/>
      <c r="G120" s="457"/>
      <c r="H120" s="457"/>
      <c r="I120" s="457"/>
      <c r="J120" s="457"/>
      <c r="K120" s="457"/>
      <c r="L120" s="457"/>
      <c r="M120" s="457"/>
      <c r="N120" s="457"/>
      <c r="O120" s="457"/>
      <c r="P120" s="457"/>
      <c r="Q120" s="457"/>
      <c r="R120" s="457"/>
    </row>
    <row r="121" spans="1:18" ht="38.25" customHeight="1">
      <c r="A121" s="460" t="s">
        <v>425</v>
      </c>
      <c r="B121" s="461"/>
      <c r="C121" s="462">
        <f>H130/B120</f>
        <v>3109.4272956538134</v>
      </c>
      <c r="D121" s="463"/>
      <c r="E121" s="456"/>
      <c r="F121" s="457"/>
      <c r="G121" s="457"/>
      <c r="H121" s="457"/>
      <c r="I121" s="457"/>
      <c r="J121" s="457"/>
      <c r="K121" s="457"/>
      <c r="L121" s="457"/>
      <c r="M121" s="457"/>
      <c r="N121" s="457"/>
      <c r="O121" s="457"/>
      <c r="P121" s="457"/>
      <c r="Q121" s="457"/>
      <c r="R121" s="457"/>
    </row>
    <row r="122" spans="1:18" ht="32.25" customHeight="1">
      <c r="A122" s="464" t="s">
        <v>426</v>
      </c>
      <c r="B122" s="461"/>
      <c r="C122" s="446">
        <v>45923</v>
      </c>
      <c r="D122" s="447"/>
      <c r="E122" s="456"/>
      <c r="F122" s="457"/>
      <c r="G122" s="457"/>
      <c r="H122" s="457"/>
      <c r="I122" s="457"/>
      <c r="J122" s="457"/>
      <c r="K122" s="457"/>
      <c r="L122" s="457"/>
      <c r="M122" s="457"/>
      <c r="N122" s="457"/>
      <c r="O122" s="457"/>
      <c r="P122" s="457"/>
      <c r="Q122" s="457"/>
      <c r="R122" s="457"/>
    </row>
    <row r="123" spans="1:18" ht="32.25" customHeight="1" thickBot="1">
      <c r="A123" s="431" t="s">
        <v>427</v>
      </c>
      <c r="B123" s="432"/>
      <c r="C123" s="433" t="str">
        <f>+IF(H130&gt;D120,"CUMPLE","NO CUMPLE")</f>
        <v>CUMPLE</v>
      </c>
      <c r="D123" s="434"/>
      <c r="E123" s="458"/>
      <c r="F123" s="459"/>
      <c r="G123" s="459"/>
      <c r="H123" s="459"/>
      <c r="I123" s="459"/>
      <c r="J123" s="459"/>
      <c r="K123" s="459"/>
      <c r="L123" s="459"/>
      <c r="M123" s="459"/>
      <c r="N123" s="459"/>
      <c r="O123" s="459"/>
      <c r="P123" s="459"/>
      <c r="Q123" s="459"/>
      <c r="R123" s="459"/>
    </row>
    <row r="124" spans="1:18" ht="60.75">
      <c r="A124" s="435" t="s">
        <v>428</v>
      </c>
      <c r="B124" s="436"/>
      <c r="C124" s="436"/>
      <c r="D124" s="436"/>
      <c r="E124" s="436"/>
      <c r="F124" s="436"/>
      <c r="G124" s="159"/>
      <c r="H124" s="159"/>
      <c r="I124" s="160" t="s">
        <v>429</v>
      </c>
      <c r="J124" s="161" t="s">
        <v>430</v>
      </c>
      <c r="K124" s="437" t="s">
        <v>431</v>
      </c>
      <c r="L124" s="438"/>
      <c r="M124" s="439" t="s">
        <v>432</v>
      </c>
      <c r="N124" s="439" t="s">
        <v>433</v>
      </c>
      <c r="O124" s="439" t="s">
        <v>434</v>
      </c>
      <c r="P124" s="439" t="s">
        <v>435</v>
      </c>
      <c r="Q124" s="439" t="s">
        <v>436</v>
      </c>
      <c r="R124" s="426" t="s">
        <v>437</v>
      </c>
    </row>
    <row r="125" spans="1:18" s="10" customFormat="1" ht="94.5" customHeight="1">
      <c r="A125" s="162" t="s">
        <v>438</v>
      </c>
      <c r="B125" s="428" t="s">
        <v>439</v>
      </c>
      <c r="C125" s="429"/>
      <c r="D125" s="163" t="s">
        <v>440</v>
      </c>
      <c r="E125" s="163" t="s">
        <v>441</v>
      </c>
      <c r="F125" s="163" t="s">
        <v>442</v>
      </c>
      <c r="G125" s="164" t="s">
        <v>443</v>
      </c>
      <c r="H125" s="164" t="s">
        <v>444</v>
      </c>
      <c r="I125" s="165" t="s">
        <v>445</v>
      </c>
      <c r="J125" s="166" t="s">
        <v>446</v>
      </c>
      <c r="K125" s="166" t="s">
        <v>447</v>
      </c>
      <c r="L125" s="166" t="s">
        <v>448</v>
      </c>
      <c r="M125" s="440"/>
      <c r="N125" s="440"/>
      <c r="O125" s="440"/>
      <c r="P125" s="440"/>
      <c r="Q125" s="440"/>
      <c r="R125" s="427"/>
    </row>
    <row r="126" spans="1:18" s="10" customFormat="1" ht="15.75">
      <c r="A126" s="26" t="str">
        <f>VLOOKUP(A119,'LISTA DE OFERENTES'!$A$4:$H$102,5,FALSE)</f>
        <v>AIRTIFICIAL CW INFRASTRUCTURES COLOMBIA S.A.S. - 90%</v>
      </c>
      <c r="B126" s="27"/>
      <c r="C126" s="27"/>
      <c r="D126" s="27"/>
      <c r="E126" s="27"/>
      <c r="F126" s="27"/>
      <c r="G126" s="27"/>
      <c r="H126" s="27"/>
      <c r="I126" s="123"/>
      <c r="J126" s="27"/>
      <c r="K126" s="472">
        <f>$D$1591*0.5</f>
        <v>690.05571478749562</v>
      </c>
      <c r="L126" s="27"/>
      <c r="M126" s="474" t="s">
        <v>404</v>
      </c>
      <c r="N126" s="27"/>
      <c r="O126" s="27"/>
      <c r="P126" s="27"/>
      <c r="Q126" s="474" t="str">
        <f>+IF(AND(N130="CUMPLE",O130="CUMPLE",P130="CUMPLE"),"CUMPLE","NO CUMPLE")</f>
        <v>CUMPLE</v>
      </c>
      <c r="R126" s="28"/>
    </row>
    <row r="127" spans="1:18" s="10" customFormat="1" ht="126.75" customHeight="1">
      <c r="A127" s="61" t="s">
        <v>487</v>
      </c>
      <c r="B127" s="430" t="s">
        <v>488</v>
      </c>
      <c r="C127" s="430"/>
      <c r="D127" s="2">
        <v>2195529245</v>
      </c>
      <c r="E127" s="124">
        <v>2016</v>
      </c>
      <c r="F127" s="3">
        <f>D127/(VLOOKUP(E127,$D$1618:$E$1652,2,FALSE))</f>
        <v>3184.4416894503629</v>
      </c>
      <c r="G127" s="125">
        <v>0.35</v>
      </c>
      <c r="H127" s="3">
        <f>F127*G127</f>
        <v>1114.5545913076269</v>
      </c>
      <c r="I127" s="190">
        <v>42724</v>
      </c>
      <c r="J127" s="126" t="s">
        <v>404</v>
      </c>
      <c r="K127" s="473"/>
      <c r="L127" s="66">
        <f>H127</f>
        <v>1114.5545913076269</v>
      </c>
      <c r="M127" s="474"/>
      <c r="N127" s="126" t="s">
        <v>404</v>
      </c>
      <c r="O127" s="126" t="s">
        <v>404</v>
      </c>
      <c r="P127" s="66" t="s">
        <v>404</v>
      </c>
      <c r="Q127" s="474"/>
      <c r="R127" s="9"/>
    </row>
    <row r="128" spans="1:18" s="10" customFormat="1" ht="91.5" customHeight="1">
      <c r="A128" s="61" t="s">
        <v>489</v>
      </c>
      <c r="B128" s="430" t="s">
        <v>490</v>
      </c>
      <c r="C128" s="430"/>
      <c r="D128" s="2" t="s">
        <v>477</v>
      </c>
      <c r="E128" s="124">
        <v>2019</v>
      </c>
      <c r="F128" s="3">
        <v>5104.3</v>
      </c>
      <c r="G128" s="125">
        <v>1</v>
      </c>
      <c r="H128" s="3">
        <f>F128*G128</f>
        <v>5104.3</v>
      </c>
      <c r="I128" s="190">
        <v>40166</v>
      </c>
      <c r="J128" s="126" t="s">
        <v>404</v>
      </c>
      <c r="K128" s="473"/>
      <c r="L128" s="66">
        <f>H128</f>
        <v>5104.3</v>
      </c>
      <c r="M128" s="474"/>
      <c r="N128" s="126" t="s">
        <v>404</v>
      </c>
      <c r="O128" s="126" t="s">
        <v>405</v>
      </c>
      <c r="P128" s="66" t="s">
        <v>405</v>
      </c>
      <c r="Q128" s="474"/>
      <c r="R128" s="9"/>
    </row>
    <row r="129" spans="1:18" s="10" customFormat="1" ht="15.75" customHeight="1">
      <c r="A129" s="26" t="str">
        <f>VLOOKUP(A119,'LISTA DE OFERENTES'!$A$4:$H$102,6,FALSE)</f>
        <v>INNOBRAS LTD - 10%</v>
      </c>
      <c r="B129" s="27"/>
      <c r="C129" s="27"/>
      <c r="D129" s="27"/>
      <c r="E129" s="27"/>
      <c r="F129" s="27"/>
      <c r="G129" s="27"/>
      <c r="H129" s="27"/>
      <c r="I129" s="123"/>
      <c r="J129" s="27"/>
      <c r="K129" s="473"/>
      <c r="L129" s="27"/>
      <c r="M129" s="474"/>
      <c r="N129" s="27"/>
      <c r="O129" s="27"/>
      <c r="P129" s="27"/>
      <c r="Q129" s="474"/>
      <c r="R129" s="28"/>
    </row>
    <row r="130" spans="1:18" s="10" customFormat="1" ht="48" customHeight="1" thickBot="1">
      <c r="A130" s="471" t="s">
        <v>455</v>
      </c>
      <c r="B130" s="471"/>
      <c r="C130" s="471"/>
      <c r="D130" s="471"/>
      <c r="E130" s="471"/>
      <c r="F130" s="130">
        <f>+SUM(F126:F129)</f>
        <v>8288.7416894503622</v>
      </c>
      <c r="G130" s="130"/>
      <c r="H130" s="130">
        <f>+SUM(H126:H129)</f>
        <v>6218.8545913076268</v>
      </c>
      <c r="I130" s="448" t="s">
        <v>456</v>
      </c>
      <c r="J130" s="449"/>
      <c r="K130" s="449"/>
      <c r="L130" s="449"/>
      <c r="M130" s="450"/>
      <c r="N130" s="131" t="s">
        <v>404</v>
      </c>
      <c r="O130" s="157" t="str">
        <f>IF(_xlfn.XLOOKUP("CUMPLE",O127:O129,O127:O129,"NO CUMPLE",0,1)="CUMPLE","CUMPLE","NO CUMPLE")</f>
        <v>CUMPLE</v>
      </c>
      <c r="P130" s="153" t="str">
        <f>IF(_xlfn.XLOOKUP("CUMPLE",P127:P129,P127:P129,"NO CUMPLE",0,1)="CUMPLE","CUMPLE","NO CUMPLE")</f>
        <v>CUMPLE</v>
      </c>
      <c r="Q130" s="475"/>
      <c r="R130" s="70" t="str">
        <f>+IF(AND(M126="CUMPLE",Q126="CUMPLE"),"HABILITADO","NO HABILITADO")</f>
        <v>HABILITADO</v>
      </c>
    </row>
    <row r="131" spans="1:18" ht="15.75">
      <c r="A131" s="53"/>
      <c r="B131" s="53"/>
      <c r="C131" s="53"/>
      <c r="D131" s="53"/>
      <c r="E131" s="53"/>
      <c r="F131" s="53"/>
      <c r="G131" s="53"/>
      <c r="H131" s="53"/>
      <c r="I131" s="121"/>
      <c r="J131" s="53"/>
      <c r="K131" s="53"/>
      <c r="L131" s="53"/>
      <c r="M131" s="53"/>
      <c r="N131" s="53"/>
      <c r="O131" s="53"/>
      <c r="P131" s="54"/>
      <c r="Q131" s="54"/>
      <c r="R131" s="54"/>
    </row>
    <row r="132" spans="1:18" ht="16.5" thickBot="1">
      <c r="A132" s="53"/>
      <c r="B132" s="53"/>
      <c r="C132" s="53"/>
      <c r="D132" s="53"/>
      <c r="E132" s="53"/>
      <c r="F132" s="53"/>
      <c r="G132" s="53"/>
      <c r="H132" s="53"/>
      <c r="I132" s="121"/>
      <c r="J132" s="53"/>
      <c r="K132" s="53"/>
      <c r="L132" s="53"/>
      <c r="M132" s="53"/>
      <c r="N132" s="53"/>
      <c r="O132" s="53"/>
      <c r="P132" s="54"/>
      <c r="Q132" s="54"/>
      <c r="R132" s="54"/>
    </row>
    <row r="133" spans="1:18" ht="23.25" customHeight="1" thickBot="1">
      <c r="A133" s="451">
        <f>1+A119</f>
        <v>9</v>
      </c>
      <c r="B133" s="452"/>
      <c r="C133" s="452"/>
      <c r="D133" s="453"/>
      <c r="E133" s="454" t="str">
        <f>VLOOKUP(A133,'LISTA DE OFERENTES'!$A$4:$H$102,2,FALSE)</f>
        <v>CONSORCIO KENNEDY003</v>
      </c>
      <c r="F133" s="455"/>
      <c r="G133" s="455"/>
      <c r="H133" s="455"/>
      <c r="I133" s="455"/>
      <c r="J133" s="455"/>
      <c r="K133" s="455"/>
      <c r="L133" s="455"/>
      <c r="M133" s="455"/>
      <c r="N133" s="455"/>
      <c r="O133" s="455"/>
      <c r="P133" s="455"/>
      <c r="Q133" s="455"/>
      <c r="R133" s="455"/>
    </row>
    <row r="134" spans="1:18" ht="48" customHeight="1">
      <c r="A134" s="7" t="s">
        <v>423</v>
      </c>
      <c r="B134" s="122">
        <v>4</v>
      </c>
      <c r="C134" s="8" t="s">
        <v>424</v>
      </c>
      <c r="D134" s="23">
        <f>$D$1591</f>
        <v>1380.1114295749912</v>
      </c>
      <c r="E134" s="456"/>
      <c r="F134" s="457"/>
      <c r="G134" s="457"/>
      <c r="H134" s="457"/>
      <c r="I134" s="457"/>
      <c r="J134" s="457"/>
      <c r="K134" s="457"/>
      <c r="L134" s="457"/>
      <c r="M134" s="457"/>
      <c r="N134" s="457"/>
      <c r="O134" s="457"/>
      <c r="P134" s="457"/>
      <c r="Q134" s="457"/>
      <c r="R134" s="457"/>
    </row>
    <row r="135" spans="1:18" ht="38.25" customHeight="1">
      <c r="A135" s="460" t="s">
        <v>425</v>
      </c>
      <c r="B135" s="461"/>
      <c r="C135" s="462">
        <f>H146/B134</f>
        <v>2277.6317270079658</v>
      </c>
      <c r="D135" s="463"/>
      <c r="E135" s="456"/>
      <c r="F135" s="457"/>
      <c r="G135" s="457"/>
      <c r="H135" s="457"/>
      <c r="I135" s="457"/>
      <c r="J135" s="457"/>
      <c r="K135" s="457"/>
      <c r="L135" s="457"/>
      <c r="M135" s="457"/>
      <c r="N135" s="457"/>
      <c r="O135" s="457"/>
      <c r="P135" s="457"/>
      <c r="Q135" s="457"/>
      <c r="R135" s="457"/>
    </row>
    <row r="136" spans="1:18" ht="32.25" customHeight="1">
      <c r="A136" s="464" t="s">
        <v>426</v>
      </c>
      <c r="B136" s="461"/>
      <c r="C136" s="446">
        <v>45923</v>
      </c>
      <c r="D136" s="447"/>
      <c r="E136" s="456"/>
      <c r="F136" s="457"/>
      <c r="G136" s="457"/>
      <c r="H136" s="457"/>
      <c r="I136" s="457"/>
      <c r="J136" s="457"/>
      <c r="K136" s="457"/>
      <c r="L136" s="457"/>
      <c r="M136" s="457"/>
      <c r="N136" s="457"/>
      <c r="O136" s="457"/>
      <c r="P136" s="457"/>
      <c r="Q136" s="457"/>
      <c r="R136" s="457"/>
    </row>
    <row r="137" spans="1:18" ht="32.25" customHeight="1" thickBot="1">
      <c r="A137" s="431" t="s">
        <v>427</v>
      </c>
      <c r="B137" s="432"/>
      <c r="C137" s="433" t="str">
        <f>+IF(H146&gt;D134,"CUMPLE","NO CUMPLE")</f>
        <v>CUMPLE</v>
      </c>
      <c r="D137" s="434"/>
      <c r="E137" s="458"/>
      <c r="F137" s="459"/>
      <c r="G137" s="459"/>
      <c r="H137" s="459"/>
      <c r="I137" s="459"/>
      <c r="J137" s="459"/>
      <c r="K137" s="459"/>
      <c r="L137" s="459"/>
      <c r="M137" s="459"/>
      <c r="N137" s="459"/>
      <c r="O137" s="459"/>
      <c r="P137" s="459"/>
      <c r="Q137" s="459"/>
      <c r="R137" s="459"/>
    </row>
    <row r="138" spans="1:18" ht="60.75">
      <c r="A138" s="435" t="s">
        <v>428</v>
      </c>
      <c r="B138" s="436"/>
      <c r="C138" s="436"/>
      <c r="D138" s="436"/>
      <c r="E138" s="436"/>
      <c r="F138" s="436"/>
      <c r="G138" s="159"/>
      <c r="H138" s="159"/>
      <c r="I138" s="160" t="s">
        <v>429</v>
      </c>
      <c r="J138" s="161" t="s">
        <v>430</v>
      </c>
      <c r="K138" s="437" t="s">
        <v>431</v>
      </c>
      <c r="L138" s="438"/>
      <c r="M138" s="439" t="s">
        <v>432</v>
      </c>
      <c r="N138" s="439" t="s">
        <v>433</v>
      </c>
      <c r="O138" s="439" t="s">
        <v>434</v>
      </c>
      <c r="P138" s="439" t="s">
        <v>435</v>
      </c>
      <c r="Q138" s="439" t="s">
        <v>436</v>
      </c>
      <c r="R138" s="426" t="s">
        <v>437</v>
      </c>
    </row>
    <row r="139" spans="1:18" s="10" customFormat="1" ht="94.5" customHeight="1">
      <c r="A139" s="162" t="s">
        <v>438</v>
      </c>
      <c r="B139" s="428" t="s">
        <v>439</v>
      </c>
      <c r="C139" s="429"/>
      <c r="D139" s="163" t="s">
        <v>440</v>
      </c>
      <c r="E139" s="163" t="s">
        <v>441</v>
      </c>
      <c r="F139" s="163" t="s">
        <v>442</v>
      </c>
      <c r="G139" s="164" t="s">
        <v>443</v>
      </c>
      <c r="H139" s="164" t="s">
        <v>444</v>
      </c>
      <c r="I139" s="165" t="s">
        <v>445</v>
      </c>
      <c r="J139" s="166" t="s">
        <v>446</v>
      </c>
      <c r="K139" s="166" t="s">
        <v>447</v>
      </c>
      <c r="L139" s="166" t="s">
        <v>448</v>
      </c>
      <c r="M139" s="440"/>
      <c r="N139" s="440"/>
      <c r="O139" s="440"/>
      <c r="P139" s="440"/>
      <c r="Q139" s="440"/>
      <c r="R139" s="427"/>
    </row>
    <row r="140" spans="1:18" s="10" customFormat="1" ht="15.75">
      <c r="A140" s="26" t="str">
        <f>VLOOKUP(A133,'LISTA DE OFERENTES'!$A$4:$H$102,5,FALSE)</f>
        <v>ICING S.A.S. - 90%</v>
      </c>
      <c r="B140" s="27"/>
      <c r="C140" s="27"/>
      <c r="D140" s="27"/>
      <c r="E140" s="27"/>
      <c r="F140" s="27"/>
      <c r="G140" s="27"/>
      <c r="H140" s="27"/>
      <c r="I140" s="123"/>
      <c r="J140" s="27"/>
      <c r="K140" s="472">
        <f>$D$1591*0.5</f>
        <v>690.05571478749562</v>
      </c>
      <c r="L140" s="27"/>
      <c r="M140" s="474" t="s">
        <v>404</v>
      </c>
      <c r="N140" s="27"/>
      <c r="O140" s="27"/>
      <c r="P140" s="27"/>
      <c r="Q140" s="474" t="str">
        <f>+IF(AND(N146="CUMPLE",O146="CUMPLE",P146="CUMPLE"),"CUMPLE","NO CUMPLE")</f>
        <v>CUMPLE</v>
      </c>
      <c r="R140" s="28"/>
    </row>
    <row r="141" spans="1:18" s="10" customFormat="1" ht="86.25" customHeight="1">
      <c r="A141" s="61" t="s">
        <v>491</v>
      </c>
      <c r="B141" s="430" t="s">
        <v>458</v>
      </c>
      <c r="C141" s="430"/>
      <c r="D141" s="2">
        <v>287970527</v>
      </c>
      <c r="E141" s="124">
        <v>2001</v>
      </c>
      <c r="F141" s="3">
        <f>D141/(VLOOKUP(E141,$D$1618:$E$1652,2,FALSE))</f>
        <v>1006.8899545454545</v>
      </c>
      <c r="G141" s="125">
        <v>0.5</v>
      </c>
      <c r="H141" s="3">
        <f>F141*G141</f>
        <v>503.44497727272727</v>
      </c>
      <c r="I141" s="190">
        <v>37216</v>
      </c>
      <c r="J141" s="126" t="s">
        <v>404</v>
      </c>
      <c r="K141" s="473"/>
      <c r="L141" s="66">
        <f>H141</f>
        <v>503.44497727272727</v>
      </c>
      <c r="M141" s="474"/>
      <c r="N141" s="126" t="s">
        <v>404</v>
      </c>
      <c r="O141" s="126" t="s">
        <v>405</v>
      </c>
      <c r="P141" s="66" t="s">
        <v>404</v>
      </c>
      <c r="Q141" s="474"/>
      <c r="R141" s="9"/>
    </row>
    <row r="142" spans="1:18" s="10" customFormat="1" ht="127.5" customHeight="1">
      <c r="A142" s="61" t="s">
        <v>492</v>
      </c>
      <c r="B142" s="430" t="s">
        <v>458</v>
      </c>
      <c r="C142" s="430"/>
      <c r="D142" s="2">
        <v>941697239</v>
      </c>
      <c r="E142" s="124">
        <v>2015</v>
      </c>
      <c r="F142" s="3">
        <f>D142/(VLOOKUP(E142,$D$1618:$E$1652,2,FALSE))</f>
        <v>1461.4685171102662</v>
      </c>
      <c r="G142" s="125">
        <v>0.5</v>
      </c>
      <c r="H142" s="3">
        <f>F142*G142</f>
        <v>730.73425855513312</v>
      </c>
      <c r="I142" s="190">
        <v>42311</v>
      </c>
      <c r="J142" s="126" t="s">
        <v>404</v>
      </c>
      <c r="K142" s="473"/>
      <c r="L142" s="66">
        <f>H142</f>
        <v>730.73425855513312</v>
      </c>
      <c r="M142" s="474"/>
      <c r="N142" s="126" t="s">
        <v>404</v>
      </c>
      <c r="O142" s="126" t="s">
        <v>404</v>
      </c>
      <c r="P142" s="66" t="s">
        <v>405</v>
      </c>
      <c r="Q142" s="474"/>
      <c r="R142" s="9"/>
    </row>
    <row r="143" spans="1:18" s="10" customFormat="1" ht="88.5" customHeight="1">
      <c r="A143" s="61" t="s">
        <v>493</v>
      </c>
      <c r="B143" s="430" t="s">
        <v>454</v>
      </c>
      <c r="C143" s="430"/>
      <c r="D143" s="2">
        <v>18514457860</v>
      </c>
      <c r="E143" s="124">
        <v>2019</v>
      </c>
      <c r="F143" s="3">
        <v>17815.96</v>
      </c>
      <c r="G143" s="125">
        <v>0.4</v>
      </c>
      <c r="H143" s="3">
        <f>F143*G143</f>
        <v>7126.384</v>
      </c>
      <c r="I143" s="190">
        <v>43809</v>
      </c>
      <c r="J143" s="126" t="s">
        <v>404</v>
      </c>
      <c r="K143" s="473"/>
      <c r="L143" s="66">
        <f>H143</f>
        <v>7126.384</v>
      </c>
      <c r="M143" s="474"/>
      <c r="N143" s="126" t="s">
        <v>404</v>
      </c>
      <c r="O143" s="126" t="s">
        <v>404</v>
      </c>
      <c r="P143" s="66" t="s">
        <v>405</v>
      </c>
      <c r="Q143" s="474"/>
      <c r="R143" s="9"/>
    </row>
    <row r="144" spans="1:18" s="10" customFormat="1" ht="15.75" customHeight="1">
      <c r="A144" s="26" t="str">
        <f>VLOOKUP(A133,'LISTA DE OFERENTES'!$A$4:$H$102,6,FALSE)</f>
        <v>COPEBA S.A.S. - 10%</v>
      </c>
      <c r="B144" s="27"/>
      <c r="C144" s="27"/>
      <c r="D144" s="27"/>
      <c r="E144" s="27"/>
      <c r="F144" s="27"/>
      <c r="G144" s="27"/>
      <c r="H144" s="27"/>
      <c r="I144" s="123"/>
      <c r="J144" s="27"/>
      <c r="K144" s="473"/>
      <c r="L144" s="27"/>
      <c r="M144" s="474"/>
      <c r="N144" s="27"/>
      <c r="O144" s="27"/>
      <c r="P144" s="27"/>
      <c r="Q144" s="474"/>
      <c r="R144" s="28"/>
    </row>
    <row r="145" spans="1:18" s="10" customFormat="1" ht="92.25" customHeight="1">
      <c r="A145" s="127" t="s">
        <v>494</v>
      </c>
      <c r="B145" s="430" t="s">
        <v>454</v>
      </c>
      <c r="C145" s="430"/>
      <c r="D145" s="2">
        <v>2929515596</v>
      </c>
      <c r="E145" s="124">
        <v>2018</v>
      </c>
      <c r="F145" s="3">
        <f>D145/(VLOOKUP(E145,$D$1618:$E$1652,2,FALSE))</f>
        <v>3749.8183610200167</v>
      </c>
      <c r="G145" s="128">
        <v>0.2</v>
      </c>
      <c r="H145" s="3">
        <f>F145*G145</f>
        <v>749.96367220400339</v>
      </c>
      <c r="I145" s="190">
        <v>43305</v>
      </c>
      <c r="J145" s="126" t="s">
        <v>404</v>
      </c>
      <c r="K145" s="473"/>
      <c r="L145" s="66">
        <f>H145</f>
        <v>749.96367220400339</v>
      </c>
      <c r="M145" s="474"/>
      <c r="N145" s="126" t="s">
        <v>404</v>
      </c>
      <c r="O145" s="126" t="s">
        <v>404</v>
      </c>
      <c r="P145" s="66" t="s">
        <v>405</v>
      </c>
      <c r="Q145" s="474"/>
      <c r="R145" s="9"/>
    </row>
    <row r="146" spans="1:18" s="10" customFormat="1" ht="48" customHeight="1" thickBot="1">
      <c r="A146" s="471" t="s">
        <v>455</v>
      </c>
      <c r="B146" s="471"/>
      <c r="C146" s="471"/>
      <c r="D146" s="471"/>
      <c r="E146" s="471"/>
      <c r="F146" s="130">
        <f>+SUM(F140:F145)</f>
        <v>24034.136832675737</v>
      </c>
      <c r="G146" s="130"/>
      <c r="H146" s="130">
        <f>+SUM(H140:H145)</f>
        <v>9110.5269080318631</v>
      </c>
      <c r="I146" s="448" t="s">
        <v>456</v>
      </c>
      <c r="J146" s="449"/>
      <c r="K146" s="449"/>
      <c r="L146" s="449"/>
      <c r="M146" s="450"/>
      <c r="N146" s="131" t="s">
        <v>404</v>
      </c>
      <c r="O146" s="157" t="str">
        <f>IF(_xlfn.XLOOKUP("CUMPLE",O141:O145,O141:O145,"NO CUMPLE",0,1)="CUMPLE","CUMPLE","NO CUMPLE")</f>
        <v>CUMPLE</v>
      </c>
      <c r="P146" s="153" t="str">
        <f>IF(_xlfn.XLOOKUP("CUMPLE",P141:P145,P141:P145,"NO CUMPLE",0,1)="CUMPLE","CUMPLE","NO CUMPLE")</f>
        <v>CUMPLE</v>
      </c>
      <c r="Q146" s="475"/>
      <c r="R146" s="70" t="str">
        <f>+IF(AND(M140="CUMPLE",Q140="CUMPLE"),"HABILITADO","NO HABILITADO")</f>
        <v>HABILITADO</v>
      </c>
    </row>
    <row r="147" spans="1:18" ht="15.75">
      <c r="A147" s="53"/>
      <c r="B147" s="53"/>
      <c r="C147" s="53"/>
      <c r="D147" s="53"/>
      <c r="E147" s="53"/>
      <c r="F147" s="53"/>
      <c r="G147" s="53"/>
      <c r="H147" s="53"/>
      <c r="I147" s="121"/>
      <c r="J147" s="53"/>
      <c r="K147" s="53"/>
      <c r="L147" s="53"/>
      <c r="M147" s="53"/>
      <c r="N147" s="53"/>
      <c r="O147" s="53"/>
      <c r="P147" s="54"/>
      <c r="Q147" s="54"/>
      <c r="R147" s="54"/>
    </row>
    <row r="148" spans="1:18" ht="16.5" thickBot="1">
      <c r="A148" s="53"/>
      <c r="B148" s="53"/>
      <c r="C148" s="53"/>
      <c r="D148" s="53"/>
      <c r="E148" s="53"/>
      <c r="F148" s="53"/>
      <c r="G148" s="53"/>
      <c r="H148" s="53"/>
      <c r="I148" s="121"/>
      <c r="J148" s="53"/>
      <c r="K148" s="53"/>
      <c r="L148" s="53"/>
      <c r="M148" s="53"/>
      <c r="N148" s="53"/>
      <c r="O148" s="53"/>
      <c r="P148" s="54"/>
      <c r="Q148" s="54"/>
      <c r="R148" s="54"/>
    </row>
    <row r="149" spans="1:18" ht="23.25" customHeight="1" thickBot="1">
      <c r="A149" s="451">
        <f>1+A133</f>
        <v>10</v>
      </c>
      <c r="B149" s="452"/>
      <c r="C149" s="452"/>
      <c r="D149" s="453"/>
      <c r="E149" s="454" t="str">
        <f>VLOOKUP(A149,'LISTA DE OFERENTES'!$A$4:$H$102,2,FALSE)</f>
        <v>CIVING INGENIEROS CONTRATISTAS S.A.S</v>
      </c>
      <c r="F149" s="455"/>
      <c r="G149" s="455"/>
      <c r="H149" s="455"/>
      <c r="I149" s="455"/>
      <c r="J149" s="455"/>
      <c r="K149" s="455"/>
      <c r="L149" s="455"/>
      <c r="M149" s="455"/>
      <c r="N149" s="455"/>
      <c r="O149" s="455"/>
      <c r="P149" s="455"/>
      <c r="Q149" s="455"/>
      <c r="R149" s="455"/>
    </row>
    <row r="150" spans="1:18" ht="48" customHeight="1">
      <c r="A150" s="7" t="s">
        <v>423</v>
      </c>
      <c r="B150" s="122">
        <v>3</v>
      </c>
      <c r="C150" s="8" t="s">
        <v>424</v>
      </c>
      <c r="D150" s="23">
        <f>$D$1591</f>
        <v>1380.1114295749912</v>
      </c>
      <c r="E150" s="456"/>
      <c r="F150" s="457"/>
      <c r="G150" s="457"/>
      <c r="H150" s="457"/>
      <c r="I150" s="457"/>
      <c r="J150" s="457"/>
      <c r="K150" s="457"/>
      <c r="L150" s="457"/>
      <c r="M150" s="457"/>
      <c r="N150" s="457"/>
      <c r="O150" s="457"/>
      <c r="P150" s="457"/>
      <c r="Q150" s="457"/>
      <c r="R150" s="457"/>
    </row>
    <row r="151" spans="1:18" ht="38.25" customHeight="1">
      <c r="A151" s="460" t="s">
        <v>425</v>
      </c>
      <c r="B151" s="461"/>
      <c r="C151" s="462">
        <f>H160/B150</f>
        <v>3603.5390571034318</v>
      </c>
      <c r="D151" s="463"/>
      <c r="E151" s="456"/>
      <c r="F151" s="457"/>
      <c r="G151" s="457"/>
      <c r="H151" s="457"/>
      <c r="I151" s="457"/>
      <c r="J151" s="457"/>
      <c r="K151" s="457"/>
      <c r="L151" s="457"/>
      <c r="M151" s="457"/>
      <c r="N151" s="457"/>
      <c r="O151" s="457"/>
      <c r="P151" s="457"/>
      <c r="Q151" s="457"/>
      <c r="R151" s="457"/>
    </row>
    <row r="152" spans="1:18" ht="32.25" customHeight="1">
      <c r="A152" s="464" t="s">
        <v>426</v>
      </c>
      <c r="B152" s="461"/>
      <c r="C152" s="446">
        <v>45923</v>
      </c>
      <c r="D152" s="447"/>
      <c r="E152" s="456"/>
      <c r="F152" s="457"/>
      <c r="G152" s="457"/>
      <c r="H152" s="457"/>
      <c r="I152" s="457"/>
      <c r="J152" s="457"/>
      <c r="K152" s="457"/>
      <c r="L152" s="457"/>
      <c r="M152" s="457"/>
      <c r="N152" s="457"/>
      <c r="O152" s="457"/>
      <c r="P152" s="457"/>
      <c r="Q152" s="457"/>
      <c r="R152" s="457"/>
    </row>
    <row r="153" spans="1:18" ht="32.25" customHeight="1" thickBot="1">
      <c r="A153" s="431" t="s">
        <v>427</v>
      </c>
      <c r="B153" s="432"/>
      <c r="C153" s="433" t="str">
        <f>+IF(H160&gt;D150,"CUMPLE","NO CUMPLE")</f>
        <v>CUMPLE</v>
      </c>
      <c r="D153" s="434"/>
      <c r="E153" s="458"/>
      <c r="F153" s="459"/>
      <c r="G153" s="459"/>
      <c r="H153" s="459"/>
      <c r="I153" s="459"/>
      <c r="J153" s="459"/>
      <c r="K153" s="459"/>
      <c r="L153" s="459"/>
      <c r="M153" s="459"/>
      <c r="N153" s="459"/>
      <c r="O153" s="459"/>
      <c r="P153" s="459"/>
      <c r="Q153" s="459"/>
      <c r="R153" s="459"/>
    </row>
    <row r="154" spans="1:18" ht="60.75">
      <c r="A154" s="435" t="s">
        <v>428</v>
      </c>
      <c r="B154" s="436"/>
      <c r="C154" s="436"/>
      <c r="D154" s="436"/>
      <c r="E154" s="436"/>
      <c r="F154" s="436"/>
      <c r="G154" s="159"/>
      <c r="H154" s="159"/>
      <c r="I154" s="160" t="s">
        <v>429</v>
      </c>
      <c r="J154" s="161" t="s">
        <v>430</v>
      </c>
      <c r="K154" s="437" t="s">
        <v>431</v>
      </c>
      <c r="L154" s="438"/>
      <c r="M154" s="439" t="s">
        <v>432</v>
      </c>
      <c r="N154" s="439" t="s">
        <v>433</v>
      </c>
      <c r="O154" s="439" t="s">
        <v>434</v>
      </c>
      <c r="P154" s="439" t="s">
        <v>435</v>
      </c>
      <c r="Q154" s="439" t="s">
        <v>436</v>
      </c>
      <c r="R154" s="426" t="s">
        <v>437</v>
      </c>
    </row>
    <row r="155" spans="1:18" s="10" customFormat="1" ht="94.5" customHeight="1">
      <c r="A155" s="162" t="s">
        <v>438</v>
      </c>
      <c r="B155" s="428" t="s">
        <v>439</v>
      </c>
      <c r="C155" s="429"/>
      <c r="D155" s="163" t="s">
        <v>440</v>
      </c>
      <c r="E155" s="163" t="s">
        <v>441</v>
      </c>
      <c r="F155" s="163" t="s">
        <v>442</v>
      </c>
      <c r="G155" s="164" t="s">
        <v>443</v>
      </c>
      <c r="H155" s="164" t="s">
        <v>444</v>
      </c>
      <c r="I155" s="165" t="s">
        <v>445</v>
      </c>
      <c r="J155" s="166" t="s">
        <v>446</v>
      </c>
      <c r="K155" s="166" t="s">
        <v>447</v>
      </c>
      <c r="L155" s="166" t="s">
        <v>448</v>
      </c>
      <c r="M155" s="440"/>
      <c r="N155" s="440"/>
      <c r="O155" s="440"/>
      <c r="P155" s="440"/>
      <c r="Q155" s="440"/>
      <c r="R155" s="427"/>
    </row>
    <row r="156" spans="1:18" s="10" customFormat="1" ht="15.75">
      <c r="A156" s="26" t="str">
        <f>VLOOKUP(A149,'LISTA DE OFERENTES'!$A$4:$H$102,5,FALSE)</f>
        <v>CIVING INGENIEROS CONTRATISTAS S.A.S - 100%</v>
      </c>
      <c r="B156" s="27"/>
      <c r="C156" s="27"/>
      <c r="D156" s="27"/>
      <c r="E156" s="27"/>
      <c r="F156" s="27"/>
      <c r="G156" s="27"/>
      <c r="H156" s="27"/>
      <c r="I156" s="123"/>
      <c r="J156" s="27"/>
      <c r="K156" s="472">
        <f>$D$1591*0.5</f>
        <v>690.05571478749562</v>
      </c>
      <c r="L156" s="27"/>
      <c r="M156" s="474" t="s">
        <v>404</v>
      </c>
      <c r="N156" s="27"/>
      <c r="O156" s="27"/>
      <c r="P156" s="27"/>
      <c r="Q156" s="474" t="str">
        <f>+IF(AND(N160="CUMPLE",O160="CUMPLE",P160="CUMPLE"),"CUMPLE","NO CUMPLE")</f>
        <v>CUMPLE</v>
      </c>
      <c r="R156" s="28"/>
    </row>
    <row r="157" spans="1:18" s="10" customFormat="1" ht="148.5" customHeight="1">
      <c r="A157" s="61" t="s">
        <v>495</v>
      </c>
      <c r="B157" s="430" t="s">
        <v>458</v>
      </c>
      <c r="C157" s="430"/>
      <c r="D157" s="2">
        <v>856602290</v>
      </c>
      <c r="E157" s="124">
        <v>2014</v>
      </c>
      <c r="F157" s="3">
        <f>D157/(VLOOKUP(E157,$D$1618:$E$1652,2,FALSE))</f>
        <v>1390.5881331168832</v>
      </c>
      <c r="G157" s="125">
        <v>1</v>
      </c>
      <c r="H157" s="3">
        <f>F157*G157</f>
        <v>1390.5881331168832</v>
      </c>
      <c r="I157" s="190">
        <v>41912</v>
      </c>
      <c r="J157" s="126" t="s">
        <v>404</v>
      </c>
      <c r="K157" s="473"/>
      <c r="L157" s="443">
        <f>SUM(H157:H159)</f>
        <v>10810.617171310296</v>
      </c>
      <c r="M157" s="474"/>
      <c r="N157" s="126" t="s">
        <v>404</v>
      </c>
      <c r="O157" s="126" t="s">
        <v>404</v>
      </c>
      <c r="P157" s="66" t="s">
        <v>404</v>
      </c>
      <c r="Q157" s="474"/>
      <c r="R157" s="9"/>
    </row>
    <row r="158" spans="1:18" s="10" customFormat="1" ht="81" customHeight="1">
      <c r="A158" s="61" t="s">
        <v>496</v>
      </c>
      <c r="B158" s="430" t="s">
        <v>458</v>
      </c>
      <c r="C158" s="430"/>
      <c r="D158" s="2">
        <v>2471604676</v>
      </c>
      <c r="E158" s="124">
        <v>2015</v>
      </c>
      <c r="F158" s="3">
        <f>D158/(VLOOKUP(E158,$D$1618:$E$1652,2,FALSE))</f>
        <v>3835.8107798556684</v>
      </c>
      <c r="G158" s="125">
        <v>1</v>
      </c>
      <c r="H158" s="3">
        <f>F158*G158</f>
        <v>3835.8107798556684</v>
      </c>
      <c r="I158" s="190">
        <v>42337</v>
      </c>
      <c r="J158" s="126" t="s">
        <v>404</v>
      </c>
      <c r="K158" s="473"/>
      <c r="L158" s="445"/>
      <c r="M158" s="474"/>
      <c r="N158" s="126" t="s">
        <v>404</v>
      </c>
      <c r="O158" s="126" t="s">
        <v>405</v>
      </c>
      <c r="P158" s="66" t="s">
        <v>404</v>
      </c>
      <c r="Q158" s="474"/>
      <c r="R158" s="9"/>
    </row>
    <row r="159" spans="1:18" s="10" customFormat="1" ht="85.5" customHeight="1">
      <c r="A159" s="61" t="s">
        <v>497</v>
      </c>
      <c r="B159" s="430" t="s">
        <v>498</v>
      </c>
      <c r="C159" s="430"/>
      <c r="D159" s="2">
        <v>3164576487</v>
      </c>
      <c r="E159" s="124">
        <v>2012</v>
      </c>
      <c r="F159" s="3">
        <f>D159/(VLOOKUP(E159,$D$1618:$E$1652,2,FALSE))</f>
        <v>5584.2182583377453</v>
      </c>
      <c r="G159" s="125">
        <v>1</v>
      </c>
      <c r="H159" s="3">
        <f>F159*G159</f>
        <v>5584.2182583377453</v>
      </c>
      <c r="I159" s="190">
        <v>41240</v>
      </c>
      <c r="J159" s="126" t="s">
        <v>404</v>
      </c>
      <c r="K159" s="473"/>
      <c r="L159" s="444"/>
      <c r="M159" s="474"/>
      <c r="N159" s="126" t="s">
        <v>404</v>
      </c>
      <c r="O159" s="126" t="s">
        <v>404</v>
      </c>
      <c r="P159" s="66" t="s">
        <v>404</v>
      </c>
      <c r="Q159" s="474"/>
      <c r="R159" s="9"/>
    </row>
    <row r="160" spans="1:18" s="10" customFormat="1" ht="48" customHeight="1" thickBot="1">
      <c r="A160" s="471" t="s">
        <v>455</v>
      </c>
      <c r="B160" s="471"/>
      <c r="C160" s="471"/>
      <c r="D160" s="471"/>
      <c r="E160" s="471"/>
      <c r="F160" s="130">
        <f>+SUM(F156:F159)</f>
        <v>10810.617171310296</v>
      </c>
      <c r="G160" s="130"/>
      <c r="H160" s="130">
        <f>+SUM(H156:H159)</f>
        <v>10810.617171310296</v>
      </c>
      <c r="I160" s="448" t="s">
        <v>456</v>
      </c>
      <c r="J160" s="449"/>
      <c r="K160" s="449"/>
      <c r="L160" s="449"/>
      <c r="M160" s="450"/>
      <c r="N160" s="131" t="s">
        <v>404</v>
      </c>
      <c r="O160" s="157" t="str">
        <f>IF(_xlfn.XLOOKUP("CUMPLE",O157:O159,O157:O159,"NO CUMPLE",0,1)="CUMPLE","CUMPLE","NO CUMPLE")</f>
        <v>CUMPLE</v>
      </c>
      <c r="P160" s="153" t="str">
        <f>IF(_xlfn.XLOOKUP("CUMPLE",P157:P159,P157:P159,"NO CUMPLE",0,1)="CUMPLE","CUMPLE","NO CUMPLE")</f>
        <v>CUMPLE</v>
      </c>
      <c r="Q160" s="475"/>
      <c r="R160" s="70" t="str">
        <f>+IF(AND(M156="CUMPLE",Q156="CUMPLE"),"HABILITADO","NO HABILITADO")</f>
        <v>HABILITADO</v>
      </c>
    </row>
    <row r="161" spans="1:18" ht="15.75">
      <c r="A161" s="53"/>
      <c r="B161" s="53"/>
      <c r="C161" s="53"/>
      <c r="D161" s="53"/>
      <c r="E161" s="53"/>
      <c r="F161" s="53"/>
      <c r="G161" s="53"/>
      <c r="H161" s="53"/>
      <c r="I161" s="121"/>
      <c r="J161" s="53"/>
      <c r="K161" s="53"/>
      <c r="L161" s="53"/>
      <c r="M161" s="53"/>
      <c r="N161" s="53"/>
      <c r="O161" s="53"/>
      <c r="P161" s="54"/>
      <c r="Q161" s="54"/>
      <c r="R161" s="54"/>
    </row>
    <row r="162" spans="1:18" ht="16.5" thickBot="1">
      <c r="A162" s="53"/>
      <c r="B162" s="53"/>
      <c r="C162" s="53"/>
      <c r="D162" s="53"/>
      <c r="E162" s="53"/>
      <c r="F162" s="53"/>
      <c r="G162" s="53"/>
      <c r="H162" s="53"/>
      <c r="I162" s="121"/>
      <c r="J162" s="53"/>
      <c r="K162" s="53"/>
      <c r="L162" s="53"/>
      <c r="M162" s="53"/>
      <c r="N162" s="53"/>
      <c r="O162" s="53"/>
      <c r="P162" s="54"/>
      <c r="Q162" s="54"/>
      <c r="R162" s="54"/>
    </row>
    <row r="163" spans="1:18" ht="23.25" customHeight="1" thickBot="1">
      <c r="A163" s="451">
        <f>1+A149</f>
        <v>11</v>
      </c>
      <c r="B163" s="452"/>
      <c r="C163" s="452"/>
      <c r="D163" s="453"/>
      <c r="E163" s="454" t="str">
        <f>VLOOKUP(A163,'LISTA DE OFERENTES'!$A$4:$H$102,2,FALSE)</f>
        <v>CONSORCIO EMPRESARIAL</v>
      </c>
      <c r="F163" s="455"/>
      <c r="G163" s="455"/>
      <c r="H163" s="455"/>
      <c r="I163" s="455"/>
      <c r="J163" s="455"/>
      <c r="K163" s="455"/>
      <c r="L163" s="455"/>
      <c r="M163" s="455"/>
      <c r="N163" s="455"/>
      <c r="O163" s="455"/>
      <c r="P163" s="455"/>
      <c r="Q163" s="455"/>
      <c r="R163" s="455"/>
    </row>
    <row r="164" spans="1:18" ht="48" customHeight="1">
      <c r="A164" s="7" t="s">
        <v>423</v>
      </c>
      <c r="B164" s="122">
        <v>5</v>
      </c>
      <c r="C164" s="8" t="s">
        <v>424</v>
      </c>
      <c r="D164" s="23">
        <f>$D$1591</f>
        <v>1380.1114295749912</v>
      </c>
      <c r="E164" s="456"/>
      <c r="F164" s="457"/>
      <c r="G164" s="457"/>
      <c r="H164" s="457"/>
      <c r="I164" s="457"/>
      <c r="J164" s="457"/>
      <c r="K164" s="457"/>
      <c r="L164" s="457"/>
      <c r="M164" s="457"/>
      <c r="N164" s="457"/>
      <c r="O164" s="457"/>
      <c r="P164" s="457"/>
      <c r="Q164" s="457"/>
      <c r="R164" s="457"/>
    </row>
    <row r="165" spans="1:18" ht="38.25" customHeight="1">
      <c r="A165" s="460" t="s">
        <v>425</v>
      </c>
      <c r="B165" s="461"/>
      <c r="C165" s="462">
        <f>H177/B164</f>
        <v>2517.6333353772384</v>
      </c>
      <c r="D165" s="463"/>
      <c r="E165" s="456"/>
      <c r="F165" s="457"/>
      <c r="G165" s="457"/>
      <c r="H165" s="457"/>
      <c r="I165" s="457"/>
      <c r="J165" s="457"/>
      <c r="K165" s="457"/>
      <c r="L165" s="457"/>
      <c r="M165" s="457"/>
      <c r="N165" s="457"/>
      <c r="O165" s="457"/>
      <c r="P165" s="457"/>
      <c r="Q165" s="457"/>
      <c r="R165" s="457"/>
    </row>
    <row r="166" spans="1:18" ht="32.25" customHeight="1">
      <c r="A166" s="464" t="s">
        <v>426</v>
      </c>
      <c r="B166" s="461"/>
      <c r="C166" s="446">
        <v>45923</v>
      </c>
      <c r="D166" s="447"/>
      <c r="E166" s="456"/>
      <c r="F166" s="457"/>
      <c r="G166" s="457"/>
      <c r="H166" s="457"/>
      <c r="I166" s="457"/>
      <c r="J166" s="457"/>
      <c r="K166" s="457"/>
      <c r="L166" s="457"/>
      <c r="M166" s="457"/>
      <c r="N166" s="457"/>
      <c r="O166" s="457"/>
      <c r="P166" s="457"/>
      <c r="Q166" s="457"/>
      <c r="R166" s="457"/>
    </row>
    <row r="167" spans="1:18" ht="32.25" customHeight="1" thickBot="1">
      <c r="A167" s="431" t="s">
        <v>427</v>
      </c>
      <c r="B167" s="432"/>
      <c r="C167" s="433" t="str">
        <f>+IF(H177&gt;D164,"CUMPLE","NO CUMPLE")</f>
        <v>CUMPLE</v>
      </c>
      <c r="D167" s="434"/>
      <c r="E167" s="458"/>
      <c r="F167" s="459"/>
      <c r="G167" s="459"/>
      <c r="H167" s="459"/>
      <c r="I167" s="459"/>
      <c r="J167" s="459"/>
      <c r="K167" s="459"/>
      <c r="L167" s="459"/>
      <c r="M167" s="459"/>
      <c r="N167" s="459"/>
      <c r="O167" s="459"/>
      <c r="P167" s="459"/>
      <c r="Q167" s="459"/>
      <c r="R167" s="459"/>
    </row>
    <row r="168" spans="1:18" ht="60.75">
      <c r="A168" s="435" t="s">
        <v>428</v>
      </c>
      <c r="B168" s="436"/>
      <c r="C168" s="436"/>
      <c r="D168" s="436"/>
      <c r="E168" s="436"/>
      <c r="F168" s="436"/>
      <c r="G168" s="159"/>
      <c r="H168" s="159"/>
      <c r="I168" s="160" t="s">
        <v>429</v>
      </c>
      <c r="J168" s="161" t="s">
        <v>430</v>
      </c>
      <c r="K168" s="437" t="s">
        <v>431</v>
      </c>
      <c r="L168" s="438"/>
      <c r="M168" s="439" t="s">
        <v>432</v>
      </c>
      <c r="N168" s="439" t="s">
        <v>433</v>
      </c>
      <c r="O168" s="439" t="s">
        <v>434</v>
      </c>
      <c r="P168" s="439" t="s">
        <v>435</v>
      </c>
      <c r="Q168" s="439" t="s">
        <v>436</v>
      </c>
      <c r="R168" s="426" t="s">
        <v>437</v>
      </c>
    </row>
    <row r="169" spans="1:18" s="10" customFormat="1" ht="94.5" customHeight="1">
      <c r="A169" s="162" t="s">
        <v>438</v>
      </c>
      <c r="B169" s="428" t="s">
        <v>439</v>
      </c>
      <c r="C169" s="429"/>
      <c r="D169" s="163" t="s">
        <v>440</v>
      </c>
      <c r="E169" s="163" t="s">
        <v>441</v>
      </c>
      <c r="F169" s="163" t="s">
        <v>442</v>
      </c>
      <c r="G169" s="164" t="s">
        <v>443</v>
      </c>
      <c r="H169" s="164" t="s">
        <v>444</v>
      </c>
      <c r="I169" s="165" t="s">
        <v>445</v>
      </c>
      <c r="J169" s="166" t="s">
        <v>446</v>
      </c>
      <c r="K169" s="166" t="s">
        <v>447</v>
      </c>
      <c r="L169" s="166" t="s">
        <v>448</v>
      </c>
      <c r="M169" s="440"/>
      <c r="N169" s="440"/>
      <c r="O169" s="440"/>
      <c r="P169" s="440"/>
      <c r="Q169" s="440"/>
      <c r="R169" s="427"/>
    </row>
    <row r="170" spans="1:18" s="10" customFormat="1" ht="15.75">
      <c r="A170" s="26" t="str">
        <f>VLOOKUP(A163,'LISTA DE OFERENTES'!$A$4:$H$102,5,FALSE)</f>
        <v>GRUPO POSSO SAS - 50%</v>
      </c>
      <c r="B170" s="27"/>
      <c r="C170" s="27"/>
      <c r="D170" s="27"/>
      <c r="E170" s="27"/>
      <c r="F170" s="27"/>
      <c r="G170" s="27"/>
      <c r="H170" s="27"/>
      <c r="I170" s="123"/>
      <c r="J170" s="27"/>
      <c r="K170" s="472">
        <f>$D$1591*0.5</f>
        <v>690.05571478749562</v>
      </c>
      <c r="L170" s="27"/>
      <c r="M170" s="474" t="s">
        <v>404</v>
      </c>
      <c r="N170" s="27"/>
      <c r="O170" s="27"/>
      <c r="P170" s="27"/>
      <c r="Q170" s="474" t="str">
        <f>+IF(AND(N177="CUMPLE",O177="CUMPLE",P177="CUMPLE"),"CUMPLE","NO CUMPLE")</f>
        <v>CUMPLE</v>
      </c>
      <c r="R170" s="28"/>
    </row>
    <row r="171" spans="1:18" s="10" customFormat="1" ht="159.75" customHeight="1">
      <c r="A171" s="61" t="s">
        <v>499</v>
      </c>
      <c r="B171" s="430" t="s">
        <v>458</v>
      </c>
      <c r="C171" s="430"/>
      <c r="D171" s="2">
        <f>477357686+238678843-8070755</f>
        <v>707965774</v>
      </c>
      <c r="E171" s="124">
        <v>2014</v>
      </c>
      <c r="F171" s="3">
        <f>D171/(VLOOKUP(E171,$D$1618:$E$1652,2,FALSE))</f>
        <v>1149.2950876623377</v>
      </c>
      <c r="G171" s="125">
        <v>0.25</v>
      </c>
      <c r="H171" s="3">
        <f>F171*G171</f>
        <v>287.32377191558442</v>
      </c>
      <c r="I171" s="190">
        <v>41712</v>
      </c>
      <c r="J171" s="126" t="s">
        <v>404</v>
      </c>
      <c r="K171" s="473"/>
      <c r="L171" s="443">
        <f>SUM(H171:H174)</f>
        <v>10978.970462406483</v>
      </c>
      <c r="M171" s="474"/>
      <c r="N171" s="126" t="s">
        <v>404</v>
      </c>
      <c r="O171" s="126" t="s">
        <v>404</v>
      </c>
      <c r="P171" s="66" t="s">
        <v>404</v>
      </c>
      <c r="Q171" s="474"/>
      <c r="R171" s="9"/>
    </row>
    <row r="172" spans="1:18" s="10" customFormat="1" ht="178.5" customHeight="1">
      <c r="A172" s="61" t="s">
        <v>500</v>
      </c>
      <c r="B172" s="430" t="s">
        <v>501</v>
      </c>
      <c r="C172" s="430"/>
      <c r="D172" s="2">
        <v>697547672</v>
      </c>
      <c r="E172" s="124">
        <v>2016</v>
      </c>
      <c r="F172" s="3">
        <f>D172/(VLOOKUP(E172,$D$1618:$E$1652,2,FALSE))</f>
        <v>1011.7377812910197</v>
      </c>
      <c r="G172" s="125">
        <v>0.25</v>
      </c>
      <c r="H172" s="3">
        <f t="shared" ref="H172:H173" si="1">F172*G172</f>
        <v>252.93444532275493</v>
      </c>
      <c r="I172" s="190">
        <v>42688</v>
      </c>
      <c r="J172" s="126" t="s">
        <v>404</v>
      </c>
      <c r="K172" s="473"/>
      <c r="L172" s="445"/>
      <c r="M172" s="474"/>
      <c r="N172" s="126" t="s">
        <v>404</v>
      </c>
      <c r="O172" s="126" t="s">
        <v>405</v>
      </c>
      <c r="P172" s="66" t="s">
        <v>404</v>
      </c>
      <c r="Q172" s="474"/>
      <c r="R172" s="9"/>
    </row>
    <row r="173" spans="1:18" s="10" customFormat="1" ht="168.75" customHeight="1">
      <c r="A173" s="61" t="s">
        <v>502</v>
      </c>
      <c r="B173" s="430" t="s">
        <v>458</v>
      </c>
      <c r="C173" s="430"/>
      <c r="D173" s="2">
        <v>4937463942</v>
      </c>
      <c r="E173" s="124">
        <v>2018</v>
      </c>
      <c r="F173" s="3">
        <f>D173/(VLOOKUP(E173,$D$1618:$E$1652,2,FALSE))</f>
        <v>6320.0185627500823</v>
      </c>
      <c r="G173" s="125">
        <v>0.5</v>
      </c>
      <c r="H173" s="3">
        <f t="shared" si="1"/>
        <v>3160.0092813750412</v>
      </c>
      <c r="I173" s="190">
        <v>43263</v>
      </c>
      <c r="J173" s="126" t="s">
        <v>404</v>
      </c>
      <c r="K173" s="473"/>
      <c r="L173" s="445"/>
      <c r="M173" s="474"/>
      <c r="N173" s="126" t="s">
        <v>404</v>
      </c>
      <c r="O173" s="126" t="s">
        <v>405</v>
      </c>
      <c r="P173" s="66" t="s">
        <v>404</v>
      </c>
      <c r="Q173" s="474"/>
      <c r="R173" s="9"/>
    </row>
    <row r="174" spans="1:18" s="10" customFormat="1" ht="146.25" customHeight="1">
      <c r="A174" s="61" t="s">
        <v>503</v>
      </c>
      <c r="B174" s="430" t="s">
        <v>454</v>
      </c>
      <c r="C174" s="430"/>
      <c r="D174" s="2">
        <v>21108238595</v>
      </c>
      <c r="E174" s="124">
        <v>2023</v>
      </c>
      <c r="F174" s="3">
        <f>D174/(VLOOKUP(E174,$D$1618:$E$1652,2,FALSE))</f>
        <v>18196.757409482758</v>
      </c>
      <c r="G174" s="125">
        <v>0.4</v>
      </c>
      <c r="H174" s="3">
        <f>F174*G174</f>
        <v>7278.7029637931037</v>
      </c>
      <c r="I174" s="190">
        <v>45291</v>
      </c>
      <c r="J174" s="126" t="s">
        <v>404</v>
      </c>
      <c r="K174" s="473"/>
      <c r="L174" s="444"/>
      <c r="M174" s="474"/>
      <c r="N174" s="126" t="s">
        <v>404</v>
      </c>
      <c r="O174" s="126" t="s">
        <v>404</v>
      </c>
      <c r="P174" s="66" t="s">
        <v>405</v>
      </c>
      <c r="Q174" s="474"/>
      <c r="R174" s="9"/>
    </row>
    <row r="175" spans="1:18" s="10" customFormat="1" ht="15.75" customHeight="1">
      <c r="A175" s="26" t="str">
        <f>VLOOKUP(A163,'LISTA DE OFERENTES'!$A$4:$H$102,6,FALSE)</f>
        <v>INGENIERIA MONCADA GUERRERO SA - 50%</v>
      </c>
      <c r="B175" s="27"/>
      <c r="C175" s="27"/>
      <c r="D175" s="27"/>
      <c r="E175" s="27"/>
      <c r="F175" s="27"/>
      <c r="G175" s="27"/>
      <c r="H175" s="27"/>
      <c r="I175" s="123"/>
      <c r="J175" s="27"/>
      <c r="K175" s="473"/>
      <c r="L175" s="27"/>
      <c r="M175" s="474"/>
      <c r="N175" s="27"/>
      <c r="O175" s="27"/>
      <c r="P175" s="27"/>
      <c r="Q175" s="474"/>
      <c r="R175" s="28"/>
    </row>
    <row r="176" spans="1:18" s="10" customFormat="1" ht="137.25" customHeight="1">
      <c r="A176" s="127" t="s">
        <v>504</v>
      </c>
      <c r="B176" s="430" t="s">
        <v>505</v>
      </c>
      <c r="C176" s="430"/>
      <c r="D176" s="2">
        <v>1296106976</v>
      </c>
      <c r="E176" s="124">
        <v>2015</v>
      </c>
      <c r="F176" s="3">
        <f>D176/(VLOOKUP(E176,$D$1618:$E$1652,2,FALSE))</f>
        <v>2011.4952680996353</v>
      </c>
      <c r="G176" s="128">
        <v>0.8</v>
      </c>
      <c r="H176" s="3">
        <f>F176*G176</f>
        <v>1609.1962144797083</v>
      </c>
      <c r="I176" s="190">
        <v>42347</v>
      </c>
      <c r="J176" s="126" t="s">
        <v>404</v>
      </c>
      <c r="K176" s="473"/>
      <c r="L176" s="66">
        <f>H176</f>
        <v>1609.1962144797083</v>
      </c>
      <c r="M176" s="474"/>
      <c r="N176" s="126" t="s">
        <v>404</v>
      </c>
      <c r="O176" s="126" t="s">
        <v>405</v>
      </c>
      <c r="P176" s="66" t="s">
        <v>405</v>
      </c>
      <c r="Q176" s="474"/>
      <c r="R176" s="9"/>
    </row>
    <row r="177" spans="1:18" s="10" customFormat="1" ht="48" customHeight="1" thickBot="1">
      <c r="A177" s="471" t="s">
        <v>455</v>
      </c>
      <c r="B177" s="471"/>
      <c r="C177" s="471"/>
      <c r="D177" s="471"/>
      <c r="E177" s="471"/>
      <c r="F177" s="130">
        <f>+SUM(F170:F176)</f>
        <v>28689.304109285833</v>
      </c>
      <c r="G177" s="130"/>
      <c r="H177" s="130">
        <f>+SUM(H170:H176)</f>
        <v>12588.166676886192</v>
      </c>
      <c r="I177" s="448" t="s">
        <v>456</v>
      </c>
      <c r="J177" s="449"/>
      <c r="K177" s="449"/>
      <c r="L177" s="449"/>
      <c r="M177" s="450"/>
      <c r="N177" s="131" t="s">
        <v>404</v>
      </c>
      <c r="O177" s="157" t="str">
        <f>IF(_xlfn.XLOOKUP("CUMPLE",O171:O176,O171:O176,"NO CUMPLE",0,1)="CUMPLE","CUMPLE","NO CUMPLE")</f>
        <v>CUMPLE</v>
      </c>
      <c r="P177" s="153" t="str">
        <f>IF(_xlfn.XLOOKUP("CUMPLE",P171:P176,P171:P176,"NO CUMPLE",0,1)="CUMPLE","CUMPLE","NO CUMPLE")</f>
        <v>CUMPLE</v>
      </c>
      <c r="Q177" s="475"/>
      <c r="R177" s="70" t="str">
        <f>+IF(AND(M170="CUMPLE",Q170="CUMPLE"),"HABILITADO","NO HABILITADO")</f>
        <v>HABILITADO</v>
      </c>
    </row>
    <row r="178" spans="1:18" ht="15.75">
      <c r="A178" s="53"/>
      <c r="B178" s="53"/>
      <c r="C178" s="53"/>
      <c r="D178" s="53"/>
      <c r="E178" s="53"/>
      <c r="F178" s="53"/>
      <c r="G178" s="53"/>
      <c r="H178" s="53"/>
      <c r="I178" s="121"/>
      <c r="J178" s="53"/>
      <c r="K178" s="53"/>
      <c r="L178" s="53"/>
      <c r="M178" s="53"/>
      <c r="N178" s="53"/>
      <c r="O178" s="53"/>
      <c r="P178" s="54"/>
      <c r="Q178" s="54"/>
      <c r="R178" s="54"/>
    </row>
    <row r="179" spans="1:18" ht="16.5" thickBot="1">
      <c r="A179" s="53"/>
      <c r="B179" s="53"/>
      <c r="C179" s="53"/>
      <c r="D179" s="53"/>
      <c r="E179" s="53"/>
      <c r="F179" s="53"/>
      <c r="G179" s="53"/>
      <c r="H179" s="53"/>
      <c r="I179" s="121"/>
      <c r="J179" s="53"/>
      <c r="K179" s="53"/>
      <c r="L179" s="53"/>
      <c r="M179" s="53"/>
      <c r="N179" s="53"/>
      <c r="O179" s="53"/>
      <c r="P179" s="54"/>
      <c r="Q179" s="54"/>
      <c r="R179" s="54"/>
    </row>
    <row r="180" spans="1:18" ht="23.25" customHeight="1" thickBot="1">
      <c r="A180" s="451">
        <f>1+A163</f>
        <v>12</v>
      </c>
      <c r="B180" s="452"/>
      <c r="C180" s="452"/>
      <c r="D180" s="453"/>
      <c r="E180" s="454" t="str">
        <f>VLOOKUP(A180,'LISTA DE OFERENTES'!$A$4:$H$102,2,FALSE)</f>
        <v>CONSORCIO KENNEDY INTERESVIAL</v>
      </c>
      <c r="F180" s="455"/>
      <c r="G180" s="455"/>
      <c r="H180" s="455"/>
      <c r="I180" s="455"/>
      <c r="J180" s="455"/>
      <c r="K180" s="455"/>
      <c r="L180" s="455"/>
      <c r="M180" s="455"/>
      <c r="N180" s="455"/>
      <c r="O180" s="455"/>
      <c r="P180" s="455"/>
      <c r="Q180" s="455"/>
      <c r="R180" s="455"/>
    </row>
    <row r="181" spans="1:18" ht="48" customHeight="1">
      <c r="A181" s="7" t="s">
        <v>423</v>
      </c>
      <c r="B181" s="122">
        <v>4</v>
      </c>
      <c r="C181" s="8" t="s">
        <v>424</v>
      </c>
      <c r="D181" s="23">
        <f>$D$1591</f>
        <v>1380.1114295749912</v>
      </c>
      <c r="E181" s="456"/>
      <c r="F181" s="457"/>
      <c r="G181" s="457"/>
      <c r="H181" s="457"/>
      <c r="I181" s="457"/>
      <c r="J181" s="457"/>
      <c r="K181" s="457"/>
      <c r="L181" s="457"/>
      <c r="M181" s="457"/>
      <c r="N181" s="457"/>
      <c r="O181" s="457"/>
      <c r="P181" s="457"/>
      <c r="Q181" s="457"/>
      <c r="R181" s="457"/>
    </row>
    <row r="182" spans="1:18" ht="38.25" customHeight="1">
      <c r="A182" s="460" t="s">
        <v>425</v>
      </c>
      <c r="B182" s="461"/>
      <c r="C182" s="462">
        <f>H193/B181</f>
        <v>1437.9543400551195</v>
      </c>
      <c r="D182" s="463"/>
      <c r="E182" s="456"/>
      <c r="F182" s="457"/>
      <c r="G182" s="457"/>
      <c r="H182" s="457"/>
      <c r="I182" s="457"/>
      <c r="J182" s="457"/>
      <c r="K182" s="457"/>
      <c r="L182" s="457"/>
      <c r="M182" s="457"/>
      <c r="N182" s="457"/>
      <c r="O182" s="457"/>
      <c r="P182" s="457"/>
      <c r="Q182" s="457"/>
      <c r="R182" s="457"/>
    </row>
    <row r="183" spans="1:18" ht="32.25" customHeight="1">
      <c r="A183" s="464" t="s">
        <v>426</v>
      </c>
      <c r="B183" s="461"/>
      <c r="C183" s="446">
        <v>45923</v>
      </c>
      <c r="D183" s="447"/>
      <c r="E183" s="456"/>
      <c r="F183" s="457"/>
      <c r="G183" s="457"/>
      <c r="H183" s="457"/>
      <c r="I183" s="457"/>
      <c r="J183" s="457"/>
      <c r="K183" s="457"/>
      <c r="L183" s="457"/>
      <c r="M183" s="457"/>
      <c r="N183" s="457"/>
      <c r="O183" s="457"/>
      <c r="P183" s="457"/>
      <c r="Q183" s="457"/>
      <c r="R183" s="457"/>
    </row>
    <row r="184" spans="1:18" ht="32.25" customHeight="1" thickBot="1">
      <c r="A184" s="431" t="s">
        <v>427</v>
      </c>
      <c r="B184" s="432"/>
      <c r="C184" s="433" t="str">
        <f>+IF(H193&gt;D181,"CUMPLE","NO CUMPLE")</f>
        <v>CUMPLE</v>
      </c>
      <c r="D184" s="434"/>
      <c r="E184" s="458"/>
      <c r="F184" s="459"/>
      <c r="G184" s="459"/>
      <c r="H184" s="459"/>
      <c r="I184" s="459"/>
      <c r="J184" s="459"/>
      <c r="K184" s="459"/>
      <c r="L184" s="459"/>
      <c r="M184" s="459"/>
      <c r="N184" s="459"/>
      <c r="O184" s="459"/>
      <c r="P184" s="459"/>
      <c r="Q184" s="459"/>
      <c r="R184" s="459"/>
    </row>
    <row r="185" spans="1:18" ht="60.75">
      <c r="A185" s="435" t="s">
        <v>428</v>
      </c>
      <c r="B185" s="436"/>
      <c r="C185" s="436"/>
      <c r="D185" s="436"/>
      <c r="E185" s="436"/>
      <c r="F185" s="436"/>
      <c r="G185" s="159"/>
      <c r="H185" s="159"/>
      <c r="I185" s="160" t="s">
        <v>429</v>
      </c>
      <c r="J185" s="161" t="s">
        <v>430</v>
      </c>
      <c r="K185" s="437" t="s">
        <v>431</v>
      </c>
      <c r="L185" s="438"/>
      <c r="M185" s="439" t="s">
        <v>432</v>
      </c>
      <c r="N185" s="439" t="s">
        <v>433</v>
      </c>
      <c r="O185" s="439" t="s">
        <v>434</v>
      </c>
      <c r="P185" s="439" t="s">
        <v>435</v>
      </c>
      <c r="Q185" s="439" t="s">
        <v>436</v>
      </c>
      <c r="R185" s="426" t="s">
        <v>437</v>
      </c>
    </row>
    <row r="186" spans="1:18" s="10" customFormat="1" ht="94.5" customHeight="1">
      <c r="A186" s="162" t="s">
        <v>438</v>
      </c>
      <c r="B186" s="428" t="s">
        <v>439</v>
      </c>
      <c r="C186" s="429"/>
      <c r="D186" s="163" t="s">
        <v>440</v>
      </c>
      <c r="E186" s="163" t="s">
        <v>441</v>
      </c>
      <c r="F186" s="163" t="s">
        <v>442</v>
      </c>
      <c r="G186" s="164" t="s">
        <v>443</v>
      </c>
      <c r="H186" s="164" t="s">
        <v>444</v>
      </c>
      <c r="I186" s="165" t="s">
        <v>445</v>
      </c>
      <c r="J186" s="166" t="s">
        <v>446</v>
      </c>
      <c r="K186" s="166" t="s">
        <v>447</v>
      </c>
      <c r="L186" s="166" t="s">
        <v>448</v>
      </c>
      <c r="M186" s="440"/>
      <c r="N186" s="440"/>
      <c r="O186" s="440"/>
      <c r="P186" s="440"/>
      <c r="Q186" s="440"/>
      <c r="R186" s="427"/>
    </row>
    <row r="187" spans="1:18" s="10" customFormat="1" ht="31.5">
      <c r="A187" s="26" t="str">
        <f>VLOOKUP(A180,'LISTA DE OFERENTES'!$A$4:$H$102,5,FALSE)</f>
        <v>KALPA INGENIERIA SAS SOCIEDAD DE BENEFICIO E
INTERES COLECTIVO - BIC - 99%</v>
      </c>
      <c r="B187" s="27"/>
      <c r="C187" s="27"/>
      <c r="D187" s="27"/>
      <c r="E187" s="27"/>
      <c r="F187" s="27"/>
      <c r="G187" s="27"/>
      <c r="H187" s="27"/>
      <c r="I187" s="123"/>
      <c r="J187" s="27"/>
      <c r="K187" s="472">
        <f>$D$1591*0.5</f>
        <v>690.05571478749562</v>
      </c>
      <c r="L187" s="27"/>
      <c r="M187" s="474" t="s">
        <v>404</v>
      </c>
      <c r="N187" s="27"/>
      <c r="O187" s="27"/>
      <c r="P187" s="27"/>
      <c r="Q187" s="474" t="str">
        <f>+IF(AND(N193="CUMPLE",O193="CUMPLE",P193="CUMPLE"),"CUMPLE","NO CUMPLE")</f>
        <v>CUMPLE</v>
      </c>
      <c r="R187" s="28"/>
    </row>
    <row r="188" spans="1:18" s="10" customFormat="1" ht="177.75" customHeight="1">
      <c r="A188" s="61" t="s">
        <v>506</v>
      </c>
      <c r="B188" s="430" t="s">
        <v>507</v>
      </c>
      <c r="C188" s="430"/>
      <c r="D188" s="2">
        <v>2153543472</v>
      </c>
      <c r="E188" s="124">
        <v>2021</v>
      </c>
      <c r="F188" s="3">
        <f>D188/(VLOOKUP(E188,$D$1618:$E$1652,2,FALSE))</f>
        <v>2370.3707675949836</v>
      </c>
      <c r="G188" s="125">
        <v>0.5</v>
      </c>
      <c r="H188" s="3">
        <f>F188*G188</f>
        <v>1185.1853837974918</v>
      </c>
      <c r="I188" s="190">
        <v>44545</v>
      </c>
      <c r="J188" s="126" t="s">
        <v>404</v>
      </c>
      <c r="K188" s="473"/>
      <c r="L188" s="443">
        <f>SUM(H188:H191)</f>
        <v>5751.8173602204779</v>
      </c>
      <c r="M188" s="474"/>
      <c r="N188" s="126" t="s">
        <v>404</v>
      </c>
      <c r="O188" s="126" t="s">
        <v>404</v>
      </c>
      <c r="P188" s="66" t="s">
        <v>404</v>
      </c>
      <c r="Q188" s="474"/>
      <c r="R188" s="9"/>
    </row>
    <row r="189" spans="1:18" s="10" customFormat="1" ht="177.75" customHeight="1">
      <c r="A189" s="61" t="s">
        <v>508</v>
      </c>
      <c r="B189" s="430" t="s">
        <v>509</v>
      </c>
      <c r="C189" s="430"/>
      <c r="D189" s="2">
        <v>805213831</v>
      </c>
      <c r="E189" s="124">
        <v>2019</v>
      </c>
      <c r="F189" s="3">
        <v>886.28</v>
      </c>
      <c r="G189" s="175">
        <v>0.33339999999999997</v>
      </c>
      <c r="H189" s="3">
        <f>F189*G189</f>
        <v>295.48575199999999</v>
      </c>
      <c r="I189" s="190">
        <v>43830</v>
      </c>
      <c r="J189" s="126" t="s">
        <v>404</v>
      </c>
      <c r="K189" s="473"/>
      <c r="L189" s="445"/>
      <c r="M189" s="474"/>
      <c r="N189" s="126" t="s">
        <v>404</v>
      </c>
      <c r="O189" s="126" t="s">
        <v>404</v>
      </c>
      <c r="P189" s="66" t="s">
        <v>404</v>
      </c>
      <c r="Q189" s="474"/>
      <c r="R189" s="9"/>
    </row>
    <row r="190" spans="1:18" s="10" customFormat="1" ht="177.75" customHeight="1">
      <c r="A190" s="61" t="s">
        <v>510</v>
      </c>
      <c r="B190" s="430" t="s">
        <v>511</v>
      </c>
      <c r="C190" s="430"/>
      <c r="D190" s="2">
        <v>259135469</v>
      </c>
      <c r="E190" s="124">
        <v>2016</v>
      </c>
      <c r="F190" s="3">
        <f>D190/(VLOOKUP(E190,$D$1618:$E$1652,2,FALSE))</f>
        <v>375.85552211529398</v>
      </c>
      <c r="G190" s="125">
        <v>1</v>
      </c>
      <c r="H190" s="3">
        <f>F190*G190</f>
        <v>375.85552211529398</v>
      </c>
      <c r="I190" s="190">
        <v>42637</v>
      </c>
      <c r="J190" s="126" t="s">
        <v>404</v>
      </c>
      <c r="K190" s="473"/>
      <c r="L190" s="445"/>
      <c r="M190" s="474"/>
      <c r="N190" s="126" t="s">
        <v>404</v>
      </c>
      <c r="O190" s="126" t="s">
        <v>405</v>
      </c>
      <c r="P190" s="66" t="s">
        <v>404</v>
      </c>
      <c r="Q190" s="474"/>
      <c r="R190" s="9"/>
    </row>
    <row r="191" spans="1:18" s="10" customFormat="1" ht="144" customHeight="1">
      <c r="A191" s="61" t="s">
        <v>512</v>
      </c>
      <c r="B191" s="430" t="s">
        <v>513</v>
      </c>
      <c r="C191" s="430"/>
      <c r="D191" s="2">
        <v>10127755826</v>
      </c>
      <c r="E191" s="124">
        <v>2024</v>
      </c>
      <c r="F191" s="3">
        <f>D191/(VLOOKUP(E191,$D$1618:$E$1652,2,FALSE))</f>
        <v>7790.5814046153846</v>
      </c>
      <c r="G191" s="125">
        <v>0.5</v>
      </c>
      <c r="H191" s="3">
        <f>F191*G191</f>
        <v>3895.2907023076923</v>
      </c>
      <c r="I191" s="190">
        <v>45310</v>
      </c>
      <c r="J191" s="126" t="s">
        <v>404</v>
      </c>
      <c r="K191" s="473"/>
      <c r="L191" s="444"/>
      <c r="M191" s="474"/>
      <c r="N191" s="126" t="s">
        <v>404</v>
      </c>
      <c r="O191" s="126" t="s">
        <v>405</v>
      </c>
      <c r="P191" s="66" t="s">
        <v>404</v>
      </c>
      <c r="Q191" s="474"/>
      <c r="R191" s="9"/>
    </row>
    <row r="192" spans="1:18" s="10" customFormat="1" ht="15.75" customHeight="1">
      <c r="A192" s="26" t="str">
        <f>VLOOKUP(A180,'LISTA DE OFERENTES'!$A$4:$H$102,6,FALSE)</f>
        <v>MEDINA &amp; RIVERA INGENIEROS
ASOCIADOS SOCIEDAD POR
ACCIONES SIMPLIFICADA 1%</v>
      </c>
      <c r="B192" s="27"/>
      <c r="C192" s="27"/>
      <c r="D192" s="27"/>
      <c r="E192" s="27"/>
      <c r="F192" s="27"/>
      <c r="G192" s="27"/>
      <c r="H192" s="27"/>
      <c r="I192" s="123"/>
      <c r="J192" s="27"/>
      <c r="K192" s="473"/>
      <c r="L192" s="27"/>
      <c r="M192" s="474"/>
      <c r="N192" s="27"/>
      <c r="O192" s="27"/>
      <c r="P192" s="27"/>
      <c r="Q192" s="474"/>
      <c r="R192" s="28"/>
    </row>
    <row r="193" spans="1:18" s="10" customFormat="1" ht="48" customHeight="1" thickBot="1">
      <c r="A193" s="471" t="s">
        <v>455</v>
      </c>
      <c r="B193" s="471"/>
      <c r="C193" s="471"/>
      <c r="D193" s="471"/>
      <c r="E193" s="471"/>
      <c r="F193" s="130">
        <f>+SUM(F188:F192)</f>
        <v>11423.087694325663</v>
      </c>
      <c r="G193" s="130"/>
      <c r="H193" s="130">
        <f>+SUM(H187:H192)</f>
        <v>5751.8173602204779</v>
      </c>
      <c r="I193" s="448" t="s">
        <v>456</v>
      </c>
      <c r="J193" s="449"/>
      <c r="K193" s="449"/>
      <c r="L193" s="449"/>
      <c r="M193" s="450"/>
      <c r="N193" s="131" t="s">
        <v>404</v>
      </c>
      <c r="O193" s="157" t="str">
        <f>IF(_xlfn.XLOOKUP("CUMPLE",O188:O192,O188:O192,"NO CUMPLE",0,1)="CUMPLE","CUMPLE","NO CUMPLE")</f>
        <v>CUMPLE</v>
      </c>
      <c r="P193" s="153" t="str">
        <f>IF(_xlfn.XLOOKUP("CUMPLE",P188:P192,P188:P192,"NO CUMPLE",0,1)="CUMPLE","CUMPLE","NO CUMPLE")</f>
        <v>CUMPLE</v>
      </c>
      <c r="Q193" s="475"/>
      <c r="R193" s="70" t="str">
        <f>+IF(AND(M187="CUMPLE",Q187="CUMPLE"),"HABILITADO","NO HABILITADO")</f>
        <v>HABILITADO</v>
      </c>
    </row>
    <row r="194" spans="1:18" ht="15.75">
      <c r="A194" s="53"/>
      <c r="B194" s="53"/>
      <c r="C194" s="53"/>
      <c r="D194" s="53"/>
      <c r="E194" s="53"/>
      <c r="F194" s="53"/>
      <c r="G194" s="53"/>
      <c r="H194" s="53"/>
      <c r="I194" s="121"/>
      <c r="J194" s="53"/>
      <c r="K194" s="53"/>
      <c r="L194" s="53"/>
      <c r="M194" s="53"/>
      <c r="N194" s="53"/>
      <c r="O194" s="53"/>
      <c r="P194" s="54"/>
      <c r="Q194" s="54"/>
      <c r="R194" s="54"/>
    </row>
    <row r="195" spans="1:18" ht="16.5" thickBot="1">
      <c r="A195" s="53"/>
      <c r="B195" s="53"/>
      <c r="C195" s="53"/>
      <c r="D195" s="53"/>
      <c r="E195" s="53"/>
      <c r="F195" s="53"/>
      <c r="G195" s="53"/>
      <c r="H195" s="53"/>
      <c r="I195" s="121"/>
      <c r="J195" s="53"/>
      <c r="K195" s="53"/>
      <c r="L195" s="53"/>
      <c r="M195" s="53"/>
      <c r="N195" s="53"/>
      <c r="O195" s="53"/>
      <c r="P195" s="54"/>
      <c r="Q195" s="54"/>
      <c r="R195" s="54"/>
    </row>
    <row r="196" spans="1:18" ht="23.25" customHeight="1" thickBot="1">
      <c r="A196" s="451">
        <f>1+A180</f>
        <v>13</v>
      </c>
      <c r="B196" s="452"/>
      <c r="C196" s="452"/>
      <c r="D196" s="453"/>
      <c r="E196" s="454" t="str">
        <f>VLOOKUP(A196,'LISTA DE OFERENTES'!$A$4:$H$102,2,FALSE)</f>
        <v>UNIOBRAS DEL ORIENTE SAS</v>
      </c>
      <c r="F196" s="455"/>
      <c r="G196" s="455"/>
      <c r="H196" s="455"/>
      <c r="I196" s="455"/>
      <c r="J196" s="455"/>
      <c r="K196" s="455"/>
      <c r="L196" s="455"/>
      <c r="M196" s="455"/>
      <c r="N196" s="455"/>
      <c r="O196" s="455"/>
      <c r="P196" s="455"/>
      <c r="Q196" s="455"/>
      <c r="R196" s="455"/>
    </row>
    <row r="197" spans="1:18" ht="48" customHeight="1">
      <c r="A197" s="7" t="s">
        <v>423</v>
      </c>
      <c r="B197" s="122">
        <v>2</v>
      </c>
      <c r="C197" s="8" t="s">
        <v>424</v>
      </c>
      <c r="D197" s="23">
        <f>$D$1591</f>
        <v>1380.1114295749912</v>
      </c>
      <c r="E197" s="456"/>
      <c r="F197" s="457"/>
      <c r="G197" s="457"/>
      <c r="H197" s="457"/>
      <c r="I197" s="457"/>
      <c r="J197" s="457"/>
      <c r="K197" s="457"/>
      <c r="L197" s="457"/>
      <c r="M197" s="457"/>
      <c r="N197" s="457"/>
      <c r="O197" s="457"/>
      <c r="P197" s="457"/>
      <c r="Q197" s="457"/>
      <c r="R197" s="457"/>
    </row>
    <row r="198" spans="1:18" ht="38.25" customHeight="1">
      <c r="A198" s="460" t="s">
        <v>425</v>
      </c>
      <c r="B198" s="461"/>
      <c r="C198" s="462">
        <f>H206/B197</f>
        <v>10623.267950787082</v>
      </c>
      <c r="D198" s="463"/>
      <c r="E198" s="456"/>
      <c r="F198" s="457"/>
      <c r="G198" s="457"/>
      <c r="H198" s="457"/>
      <c r="I198" s="457"/>
      <c r="J198" s="457"/>
      <c r="K198" s="457"/>
      <c r="L198" s="457"/>
      <c r="M198" s="457"/>
      <c r="N198" s="457"/>
      <c r="O198" s="457"/>
      <c r="P198" s="457"/>
      <c r="Q198" s="457"/>
      <c r="R198" s="457"/>
    </row>
    <row r="199" spans="1:18" ht="32.25" customHeight="1">
      <c r="A199" s="464" t="s">
        <v>426</v>
      </c>
      <c r="B199" s="461"/>
      <c r="C199" s="446">
        <v>45923</v>
      </c>
      <c r="D199" s="447"/>
      <c r="E199" s="456"/>
      <c r="F199" s="457"/>
      <c r="G199" s="457"/>
      <c r="H199" s="457"/>
      <c r="I199" s="457"/>
      <c r="J199" s="457"/>
      <c r="K199" s="457"/>
      <c r="L199" s="457"/>
      <c r="M199" s="457"/>
      <c r="N199" s="457"/>
      <c r="O199" s="457"/>
      <c r="P199" s="457"/>
      <c r="Q199" s="457"/>
      <c r="R199" s="457"/>
    </row>
    <row r="200" spans="1:18" ht="32.25" customHeight="1" thickBot="1">
      <c r="A200" s="431" t="s">
        <v>427</v>
      </c>
      <c r="B200" s="432"/>
      <c r="C200" s="433" t="str">
        <f>+IF(H206&gt;D197,"CUMPLE","NO CUMPLE")</f>
        <v>CUMPLE</v>
      </c>
      <c r="D200" s="434"/>
      <c r="E200" s="458"/>
      <c r="F200" s="459"/>
      <c r="G200" s="459"/>
      <c r="H200" s="459"/>
      <c r="I200" s="459"/>
      <c r="J200" s="459"/>
      <c r="K200" s="459"/>
      <c r="L200" s="459"/>
      <c r="M200" s="459"/>
      <c r="N200" s="459"/>
      <c r="O200" s="459"/>
      <c r="P200" s="459"/>
      <c r="Q200" s="459"/>
      <c r="R200" s="459"/>
    </row>
    <row r="201" spans="1:18" ht="60.75">
      <c r="A201" s="435" t="s">
        <v>428</v>
      </c>
      <c r="B201" s="436"/>
      <c r="C201" s="436"/>
      <c r="D201" s="436"/>
      <c r="E201" s="436"/>
      <c r="F201" s="436"/>
      <c r="G201" s="159"/>
      <c r="H201" s="159"/>
      <c r="I201" s="160" t="s">
        <v>429</v>
      </c>
      <c r="J201" s="161" t="s">
        <v>430</v>
      </c>
      <c r="K201" s="437" t="s">
        <v>431</v>
      </c>
      <c r="L201" s="438"/>
      <c r="M201" s="439" t="s">
        <v>432</v>
      </c>
      <c r="N201" s="439" t="s">
        <v>433</v>
      </c>
      <c r="O201" s="439" t="s">
        <v>434</v>
      </c>
      <c r="P201" s="439" t="s">
        <v>435</v>
      </c>
      <c r="Q201" s="439" t="s">
        <v>436</v>
      </c>
      <c r="R201" s="426" t="s">
        <v>437</v>
      </c>
    </row>
    <row r="202" spans="1:18" s="10" customFormat="1" ht="94.5" customHeight="1">
      <c r="A202" s="162" t="s">
        <v>438</v>
      </c>
      <c r="B202" s="428" t="s">
        <v>439</v>
      </c>
      <c r="C202" s="429"/>
      <c r="D202" s="163" t="s">
        <v>440</v>
      </c>
      <c r="E202" s="163" t="s">
        <v>441</v>
      </c>
      <c r="F202" s="163" t="s">
        <v>442</v>
      </c>
      <c r="G202" s="164" t="s">
        <v>443</v>
      </c>
      <c r="H202" s="164" t="s">
        <v>444</v>
      </c>
      <c r="I202" s="165" t="s">
        <v>445</v>
      </c>
      <c r="J202" s="166" t="s">
        <v>446</v>
      </c>
      <c r="K202" s="166" t="s">
        <v>447</v>
      </c>
      <c r="L202" s="166" t="s">
        <v>448</v>
      </c>
      <c r="M202" s="440"/>
      <c r="N202" s="440"/>
      <c r="O202" s="440"/>
      <c r="P202" s="440"/>
      <c r="Q202" s="440"/>
      <c r="R202" s="427"/>
    </row>
    <row r="203" spans="1:18" s="10" customFormat="1" ht="15.75">
      <c r="A203" s="26" t="str">
        <f>VLOOKUP(A196,'LISTA DE OFERENTES'!$A$4:$H$102,5,FALSE)</f>
        <v>UNIOBRAS DEL ORIENTE SAS - 100%</v>
      </c>
      <c r="B203" s="27"/>
      <c r="C203" s="27"/>
      <c r="D203" s="27"/>
      <c r="E203" s="27"/>
      <c r="F203" s="27"/>
      <c r="G203" s="27"/>
      <c r="H203" s="27"/>
      <c r="I203" s="123"/>
      <c r="J203" s="27"/>
      <c r="K203" s="472">
        <f>$D$1591*0.5</f>
        <v>690.05571478749562</v>
      </c>
      <c r="L203" s="27"/>
      <c r="M203" s="474" t="s">
        <v>404</v>
      </c>
      <c r="N203" s="27"/>
      <c r="O203" s="27"/>
      <c r="P203" s="27"/>
      <c r="Q203" s="474" t="str">
        <f>+IF(AND(N206="CUMPLE",O206="CUMPLE",P206="CUMPLE"),"CUMPLE","NO CUMPLE")</f>
        <v>CUMPLE</v>
      </c>
      <c r="R203" s="28"/>
    </row>
    <row r="204" spans="1:18" s="10" customFormat="1" ht="147.75" customHeight="1">
      <c r="A204" s="177" t="s">
        <v>514</v>
      </c>
      <c r="B204" s="430" t="s">
        <v>515</v>
      </c>
      <c r="C204" s="430"/>
      <c r="D204" s="2">
        <v>5676889000</v>
      </c>
      <c r="E204" s="124">
        <v>2014</v>
      </c>
      <c r="F204" s="3">
        <f>D204/(VLOOKUP(E204,$D$1618:$E$1652,2,FALSE))</f>
        <v>9215.7288961038957</v>
      </c>
      <c r="G204" s="125">
        <v>1</v>
      </c>
      <c r="H204" s="3">
        <f>F204*G204</f>
        <v>9215.7288961038957</v>
      </c>
      <c r="I204" s="190">
        <v>41947</v>
      </c>
      <c r="J204" s="126" t="s">
        <v>404</v>
      </c>
      <c r="K204" s="473"/>
      <c r="L204" s="443">
        <f>SUM(H204:H205)</f>
        <v>21246.535901574163</v>
      </c>
      <c r="M204" s="474"/>
      <c r="N204" s="126" t="s">
        <v>404</v>
      </c>
      <c r="O204" s="126" t="s">
        <v>404</v>
      </c>
      <c r="P204" s="66" t="s">
        <v>404</v>
      </c>
      <c r="Q204" s="474"/>
      <c r="R204" s="9"/>
    </row>
    <row r="205" spans="1:18" s="10" customFormat="1" ht="82.5" customHeight="1">
      <c r="A205" s="176" t="s">
        <v>516</v>
      </c>
      <c r="B205" s="430" t="s">
        <v>515</v>
      </c>
      <c r="C205" s="430"/>
      <c r="D205" s="2">
        <v>6817858330</v>
      </c>
      <c r="E205" s="124">
        <v>2012</v>
      </c>
      <c r="F205" s="3">
        <f>D205/(VLOOKUP(E205,$D$1618:$E$1652,2,FALSE))</f>
        <v>12030.807005470266</v>
      </c>
      <c r="G205" s="125">
        <v>1</v>
      </c>
      <c r="H205" s="3">
        <f>F205*G205</f>
        <v>12030.807005470266</v>
      </c>
      <c r="I205" s="190">
        <v>41212</v>
      </c>
      <c r="J205" s="126" t="s">
        <v>404</v>
      </c>
      <c r="K205" s="473"/>
      <c r="L205" s="444"/>
      <c r="M205" s="474"/>
      <c r="N205" s="126" t="s">
        <v>404</v>
      </c>
      <c r="O205" s="126" t="s">
        <v>405</v>
      </c>
      <c r="P205" s="66" t="s">
        <v>404</v>
      </c>
      <c r="Q205" s="474"/>
      <c r="R205" s="9"/>
    </row>
    <row r="206" spans="1:18" s="10" customFormat="1" ht="48" customHeight="1" thickBot="1">
      <c r="A206" s="471" t="s">
        <v>455</v>
      </c>
      <c r="B206" s="471"/>
      <c r="C206" s="471"/>
      <c r="D206" s="471"/>
      <c r="E206" s="471"/>
      <c r="F206" s="130">
        <f>+SUM(F203:F205)</f>
        <v>21246.535901574163</v>
      </c>
      <c r="G206" s="130"/>
      <c r="H206" s="130">
        <f>+SUM(H203:H205)</f>
        <v>21246.535901574163</v>
      </c>
      <c r="I206" s="448" t="s">
        <v>456</v>
      </c>
      <c r="J206" s="449"/>
      <c r="K206" s="449"/>
      <c r="L206" s="449"/>
      <c r="M206" s="450"/>
      <c r="N206" s="131" t="s">
        <v>404</v>
      </c>
      <c r="O206" s="157" t="str">
        <f>IF(_xlfn.XLOOKUP("CUMPLE",O204:O205,O204:O205,"NO CUMPLE",0,1)="CUMPLE","CUMPLE","NO CUMPLE")</f>
        <v>CUMPLE</v>
      </c>
      <c r="P206" s="153" t="str">
        <f>IF(_xlfn.XLOOKUP("CUMPLE",P204:P205,P204:P205,"NO CUMPLE",0,1)="CUMPLE","CUMPLE","NO CUMPLE")</f>
        <v>CUMPLE</v>
      </c>
      <c r="Q206" s="475"/>
      <c r="R206" s="70" t="str">
        <f>+IF(AND(M203="CUMPLE",Q203="CUMPLE"),"HABILITADO","NO HABILITADO")</f>
        <v>HABILITADO</v>
      </c>
    </row>
    <row r="207" spans="1:18" ht="15.75">
      <c r="A207" s="53"/>
      <c r="B207" s="53"/>
      <c r="C207" s="53"/>
      <c r="D207" s="53"/>
      <c r="E207" s="53"/>
      <c r="F207" s="53"/>
      <c r="G207" s="53"/>
      <c r="H207" s="53"/>
      <c r="I207" s="121"/>
      <c r="J207" s="53"/>
      <c r="K207" s="53"/>
      <c r="L207" s="53"/>
      <c r="M207" s="53"/>
      <c r="N207" s="53"/>
      <c r="O207" s="53"/>
      <c r="P207" s="54"/>
      <c r="Q207" s="54"/>
      <c r="R207" s="54"/>
    </row>
    <row r="208" spans="1:18" ht="16.5" thickBot="1">
      <c r="A208" s="53"/>
      <c r="B208" s="53"/>
      <c r="C208" s="53"/>
      <c r="D208" s="53"/>
      <c r="E208" s="53"/>
      <c r="F208" s="53"/>
      <c r="G208" s="53"/>
      <c r="H208" s="53"/>
      <c r="I208" s="121"/>
      <c r="J208" s="53"/>
      <c r="K208" s="53"/>
      <c r="L208" s="53"/>
      <c r="M208" s="53"/>
      <c r="N208" s="53"/>
      <c r="O208" s="53"/>
      <c r="P208" s="54"/>
      <c r="Q208" s="54"/>
      <c r="R208" s="54"/>
    </row>
    <row r="209" spans="1:18" ht="23.25" customHeight="1" thickBot="1">
      <c r="A209" s="451">
        <f>1+A196</f>
        <v>14</v>
      </c>
      <c r="B209" s="452"/>
      <c r="C209" s="452"/>
      <c r="D209" s="453"/>
      <c r="E209" s="454" t="str">
        <f>VLOOKUP(A209,'LISTA DE OFERENTES'!$A$4:$H$102,2,FALSE)</f>
        <v>CONSORCIO HUPK VIAS DE KENNEDY</v>
      </c>
      <c r="F209" s="455"/>
      <c r="G209" s="455"/>
      <c r="H209" s="455"/>
      <c r="I209" s="455"/>
      <c r="J209" s="455"/>
      <c r="K209" s="455"/>
      <c r="L209" s="455"/>
      <c r="M209" s="455"/>
      <c r="N209" s="455"/>
      <c r="O209" s="455"/>
      <c r="P209" s="455"/>
      <c r="Q209" s="455"/>
      <c r="R209" s="455"/>
    </row>
    <row r="210" spans="1:18" ht="48" customHeight="1">
      <c r="A210" s="7" t="s">
        <v>423</v>
      </c>
      <c r="B210" s="122">
        <v>4</v>
      </c>
      <c r="C210" s="8" t="s">
        <v>424</v>
      </c>
      <c r="D210" s="23">
        <f>$D$1591</f>
        <v>1380.1114295749912</v>
      </c>
      <c r="E210" s="456"/>
      <c r="F210" s="457"/>
      <c r="G210" s="457"/>
      <c r="H210" s="457"/>
      <c r="I210" s="457"/>
      <c r="J210" s="457"/>
      <c r="K210" s="457"/>
      <c r="L210" s="457"/>
      <c r="M210" s="457"/>
      <c r="N210" s="457"/>
      <c r="O210" s="457"/>
      <c r="P210" s="457"/>
      <c r="Q210" s="457"/>
      <c r="R210" s="457"/>
    </row>
    <row r="211" spans="1:18" ht="38.25" customHeight="1">
      <c r="A211" s="460" t="s">
        <v>425</v>
      </c>
      <c r="B211" s="461"/>
      <c r="C211" s="462">
        <f>H222/B210</f>
        <v>3102.2126236499203</v>
      </c>
      <c r="D211" s="463"/>
      <c r="E211" s="456"/>
      <c r="F211" s="457"/>
      <c r="G211" s="457"/>
      <c r="H211" s="457"/>
      <c r="I211" s="457"/>
      <c r="J211" s="457"/>
      <c r="K211" s="457"/>
      <c r="L211" s="457"/>
      <c r="M211" s="457"/>
      <c r="N211" s="457"/>
      <c r="O211" s="457"/>
      <c r="P211" s="457"/>
      <c r="Q211" s="457"/>
      <c r="R211" s="457"/>
    </row>
    <row r="212" spans="1:18" ht="32.25" customHeight="1">
      <c r="A212" s="464" t="s">
        <v>426</v>
      </c>
      <c r="B212" s="461"/>
      <c r="C212" s="446">
        <v>45923</v>
      </c>
      <c r="D212" s="447"/>
      <c r="E212" s="456"/>
      <c r="F212" s="457"/>
      <c r="G212" s="457"/>
      <c r="H212" s="457"/>
      <c r="I212" s="457"/>
      <c r="J212" s="457"/>
      <c r="K212" s="457"/>
      <c r="L212" s="457"/>
      <c r="M212" s="457"/>
      <c r="N212" s="457"/>
      <c r="O212" s="457"/>
      <c r="P212" s="457"/>
      <c r="Q212" s="457"/>
      <c r="R212" s="457"/>
    </row>
    <row r="213" spans="1:18" ht="32.25" customHeight="1" thickBot="1">
      <c r="A213" s="431" t="s">
        <v>427</v>
      </c>
      <c r="B213" s="432"/>
      <c r="C213" s="433" t="str">
        <f>+IF(H222&gt;D210,"CUMPLE","NO CUMPLE")</f>
        <v>CUMPLE</v>
      </c>
      <c r="D213" s="434"/>
      <c r="E213" s="458"/>
      <c r="F213" s="459"/>
      <c r="G213" s="459"/>
      <c r="H213" s="459"/>
      <c r="I213" s="459"/>
      <c r="J213" s="459"/>
      <c r="K213" s="459"/>
      <c r="L213" s="459"/>
      <c r="M213" s="459"/>
      <c r="N213" s="459"/>
      <c r="O213" s="459"/>
      <c r="P213" s="459"/>
      <c r="Q213" s="459"/>
      <c r="R213" s="459"/>
    </row>
    <row r="214" spans="1:18" ht="60.75">
      <c r="A214" s="435" t="s">
        <v>428</v>
      </c>
      <c r="B214" s="436"/>
      <c r="C214" s="436"/>
      <c r="D214" s="436"/>
      <c r="E214" s="436"/>
      <c r="F214" s="436"/>
      <c r="G214" s="159"/>
      <c r="H214" s="159"/>
      <c r="I214" s="160" t="s">
        <v>429</v>
      </c>
      <c r="J214" s="161" t="s">
        <v>430</v>
      </c>
      <c r="K214" s="437" t="s">
        <v>431</v>
      </c>
      <c r="L214" s="438"/>
      <c r="M214" s="439" t="s">
        <v>432</v>
      </c>
      <c r="N214" s="439" t="s">
        <v>433</v>
      </c>
      <c r="O214" s="439" t="s">
        <v>434</v>
      </c>
      <c r="P214" s="439" t="s">
        <v>435</v>
      </c>
      <c r="Q214" s="439" t="s">
        <v>436</v>
      </c>
      <c r="R214" s="426" t="s">
        <v>437</v>
      </c>
    </row>
    <row r="215" spans="1:18" s="10" customFormat="1" ht="94.5" customHeight="1">
      <c r="A215" s="162" t="s">
        <v>438</v>
      </c>
      <c r="B215" s="428" t="s">
        <v>439</v>
      </c>
      <c r="C215" s="429"/>
      <c r="D215" s="163" t="s">
        <v>440</v>
      </c>
      <c r="E215" s="163" t="s">
        <v>441</v>
      </c>
      <c r="F215" s="163" t="s">
        <v>442</v>
      </c>
      <c r="G215" s="164" t="s">
        <v>443</v>
      </c>
      <c r="H215" s="164" t="s">
        <v>444</v>
      </c>
      <c r="I215" s="165" t="s">
        <v>445</v>
      </c>
      <c r="J215" s="166" t="s">
        <v>446</v>
      </c>
      <c r="K215" s="166" t="s">
        <v>447</v>
      </c>
      <c r="L215" s="166" t="s">
        <v>448</v>
      </c>
      <c r="M215" s="440"/>
      <c r="N215" s="440"/>
      <c r="O215" s="440"/>
      <c r="P215" s="440"/>
      <c r="Q215" s="440"/>
      <c r="R215" s="427"/>
    </row>
    <row r="216" spans="1:18" s="10" customFormat="1" ht="15.75">
      <c r="A216" s="26" t="str">
        <f>VLOOKUP(A209,'LISTA DE OFERENTES'!$A$4:$H$102,5,FALSE)</f>
        <v>HUPERNIKAO INGENIERIA SAS - 50%</v>
      </c>
      <c r="B216" s="27"/>
      <c r="C216" s="27"/>
      <c r="D216" s="27"/>
      <c r="E216" s="27"/>
      <c r="F216" s="27"/>
      <c r="G216" s="27"/>
      <c r="H216" s="27"/>
      <c r="I216" s="123"/>
      <c r="J216" s="27"/>
      <c r="K216" s="472">
        <f>$D$1591*0.5</f>
        <v>690.05571478749562</v>
      </c>
      <c r="L216" s="27"/>
      <c r="M216" s="474" t="s">
        <v>404</v>
      </c>
      <c r="N216" s="27"/>
      <c r="O216" s="27"/>
      <c r="P216" s="27"/>
      <c r="Q216" s="474" t="str">
        <f>+IF(AND(N222="CUMPLE",O222="CUMPLE",P222="CUMPLE"),"CUMPLE","NO CUMPLE")</f>
        <v>CUMPLE</v>
      </c>
      <c r="R216" s="28"/>
    </row>
    <row r="217" spans="1:18" s="10" customFormat="1" ht="60.75" customHeight="1">
      <c r="A217" s="181" t="s">
        <v>517</v>
      </c>
      <c r="B217" s="430" t="s">
        <v>518</v>
      </c>
      <c r="C217" s="430"/>
      <c r="D217" s="2">
        <v>562135392</v>
      </c>
      <c r="E217" s="124">
        <v>2023</v>
      </c>
      <c r="F217" s="167">
        <f>D217/(VLOOKUP(E217,$D$1618:$E$1652,2,FALSE))</f>
        <v>484.59947586206897</v>
      </c>
      <c r="G217" s="125">
        <v>0.05</v>
      </c>
      <c r="H217" s="3">
        <f>F217*G217</f>
        <v>24.229973793103451</v>
      </c>
      <c r="I217" s="190">
        <v>45128</v>
      </c>
      <c r="J217" s="126" t="s">
        <v>404</v>
      </c>
      <c r="K217" s="473"/>
      <c r="L217" s="443">
        <f>SUM(H217:H218)</f>
        <v>503.31113459968134</v>
      </c>
      <c r="M217" s="474"/>
      <c r="N217" s="126" t="s">
        <v>404</v>
      </c>
      <c r="O217" s="126" t="s">
        <v>404</v>
      </c>
      <c r="P217" s="66" t="s">
        <v>404</v>
      </c>
      <c r="Q217" s="474"/>
      <c r="R217" s="9"/>
    </row>
    <row r="218" spans="1:18" s="10" customFormat="1" ht="59.25" customHeight="1">
      <c r="A218" s="181" t="s">
        <v>519</v>
      </c>
      <c r="B218" s="430" t="s">
        <v>520</v>
      </c>
      <c r="C218" s="430"/>
      <c r="D218" s="2">
        <v>721335953.75</v>
      </c>
      <c r="E218" s="124">
        <v>2019</v>
      </c>
      <c r="F218" s="3">
        <f>D218/(VLOOKUP(E218,$D$1618:$E$1652,2,FALSE))</f>
        <v>871.05665601195972</v>
      </c>
      <c r="G218" s="125">
        <v>0.55000000000000004</v>
      </c>
      <c r="H218" s="3">
        <f>F218*G218</f>
        <v>479.08116080657788</v>
      </c>
      <c r="I218" s="190">
        <v>43579</v>
      </c>
      <c r="J218" s="126" t="s">
        <v>404</v>
      </c>
      <c r="K218" s="473"/>
      <c r="L218" s="444"/>
      <c r="M218" s="474"/>
      <c r="N218" s="126" t="s">
        <v>404</v>
      </c>
      <c r="O218" s="126" t="s">
        <v>405</v>
      </c>
      <c r="P218" s="66" t="s">
        <v>405</v>
      </c>
      <c r="Q218" s="474"/>
      <c r="R218" s="9"/>
    </row>
    <row r="219" spans="1:18" s="10" customFormat="1" ht="15.75" customHeight="1">
      <c r="A219" s="26" t="str">
        <f>VLOOKUP(A209,'LISTA DE OFERENTES'!$A$4:$H$102,6,FALSE)</f>
        <v>SISTEMA INGENIERIA, SUCURSAL COLOMBIA - 50%</v>
      </c>
      <c r="B219" s="27"/>
      <c r="C219" s="27"/>
      <c r="D219" s="27"/>
      <c r="E219" s="27"/>
      <c r="F219" s="27"/>
      <c r="G219" s="27"/>
      <c r="H219" s="27"/>
      <c r="I219" s="123"/>
      <c r="J219" s="27"/>
      <c r="K219" s="473"/>
      <c r="L219" s="27"/>
      <c r="M219" s="474"/>
      <c r="N219" s="27"/>
      <c r="O219" s="27"/>
      <c r="P219" s="27"/>
      <c r="Q219" s="474"/>
      <c r="R219" s="28"/>
    </row>
    <row r="220" spans="1:18" s="10" customFormat="1" ht="39" customHeight="1">
      <c r="A220" s="181" t="s">
        <v>521</v>
      </c>
      <c r="B220" s="430" t="s">
        <v>522</v>
      </c>
      <c r="C220" s="430"/>
      <c r="D220" s="2" t="s">
        <v>477</v>
      </c>
      <c r="E220" s="124">
        <v>2003</v>
      </c>
      <c r="F220" s="3">
        <v>12814.04</v>
      </c>
      <c r="G220" s="178">
        <v>0.33400000000000002</v>
      </c>
      <c r="H220" s="3">
        <f>F220*G220</f>
        <v>4279.8893600000001</v>
      </c>
      <c r="I220" s="190">
        <v>37986</v>
      </c>
      <c r="J220" s="126" t="s">
        <v>404</v>
      </c>
      <c r="K220" s="473"/>
      <c r="L220" s="443">
        <f>SUM(H220:H221)</f>
        <v>11905.539359999999</v>
      </c>
      <c r="M220" s="474"/>
      <c r="N220" s="126" t="s">
        <v>404</v>
      </c>
      <c r="O220" s="126" t="s">
        <v>405</v>
      </c>
      <c r="P220" s="66" t="s">
        <v>405</v>
      </c>
      <c r="Q220" s="474"/>
      <c r="R220" s="9"/>
    </row>
    <row r="221" spans="1:18" s="10" customFormat="1" ht="33.75" customHeight="1" thickBot="1">
      <c r="A221" s="179" t="s">
        <v>523</v>
      </c>
      <c r="B221" s="430" t="s">
        <v>522</v>
      </c>
      <c r="C221" s="430"/>
      <c r="D221" s="2" t="s">
        <v>477</v>
      </c>
      <c r="E221" s="124">
        <v>2013</v>
      </c>
      <c r="F221" s="3">
        <v>15251.3</v>
      </c>
      <c r="G221" s="128">
        <v>0.5</v>
      </c>
      <c r="H221" s="3">
        <f>F221*G221</f>
        <v>7625.65</v>
      </c>
      <c r="I221" s="190">
        <v>41547</v>
      </c>
      <c r="J221" s="126" t="s">
        <v>404</v>
      </c>
      <c r="K221" s="473"/>
      <c r="L221" s="444"/>
      <c r="M221" s="474"/>
      <c r="N221" s="126"/>
      <c r="O221" s="126"/>
      <c r="P221" s="66"/>
      <c r="Q221" s="474"/>
      <c r="R221" s="129"/>
    </row>
    <row r="222" spans="1:18" s="10" customFormat="1" ht="48" customHeight="1" thickTop="1" thickBot="1">
      <c r="A222" s="471" t="s">
        <v>455</v>
      </c>
      <c r="B222" s="471"/>
      <c r="C222" s="471"/>
      <c r="D222" s="471"/>
      <c r="E222" s="471"/>
      <c r="F222" s="130">
        <f>+SUM(F216:F221)</f>
        <v>29420.996131874028</v>
      </c>
      <c r="G222" s="130"/>
      <c r="H222" s="130">
        <f>+SUM(H216:H221)</f>
        <v>12408.850494599681</v>
      </c>
      <c r="I222" s="448" t="s">
        <v>456</v>
      </c>
      <c r="J222" s="449"/>
      <c r="K222" s="449"/>
      <c r="L222" s="449"/>
      <c r="M222" s="450"/>
      <c r="N222" s="131" t="s">
        <v>404</v>
      </c>
      <c r="O222" s="157" t="str">
        <f>IF(_xlfn.XLOOKUP("CUMPLE",O217:O221,O217:O221,"NO CUMPLE",0,1)="CUMPLE","CUMPLE","NO CUMPLE")</f>
        <v>CUMPLE</v>
      </c>
      <c r="P222" s="153" t="str">
        <f>IF(_xlfn.XLOOKUP("CUMPLE",P217:P221,P217:P221,"NO CUMPLE",0,1)="CUMPLE","CUMPLE","NO CUMPLE")</f>
        <v>CUMPLE</v>
      </c>
      <c r="Q222" s="475"/>
      <c r="R222" s="70" t="str">
        <f>+IF(AND(M216="CUMPLE",Q216="CUMPLE"),"HABILITADO","NO HABILITADO")</f>
        <v>HABILITADO</v>
      </c>
    </row>
    <row r="223" spans="1:18" ht="15.75">
      <c r="A223" s="53"/>
      <c r="B223" s="53"/>
      <c r="C223" s="53"/>
      <c r="D223" s="53"/>
      <c r="E223" s="53"/>
      <c r="F223" s="53"/>
      <c r="G223" s="53"/>
      <c r="H223" s="53"/>
      <c r="I223" s="121"/>
      <c r="J223" s="53"/>
      <c r="K223" s="53"/>
      <c r="L223" s="53"/>
      <c r="M223" s="53"/>
      <c r="N223" s="53"/>
      <c r="O223" s="53"/>
      <c r="P223" s="54"/>
      <c r="Q223" s="54"/>
      <c r="R223" s="54"/>
    </row>
    <row r="224" spans="1:18" ht="16.5" thickBot="1">
      <c r="A224" s="53"/>
      <c r="B224" s="53"/>
      <c r="C224" s="53"/>
      <c r="D224" s="53"/>
      <c r="E224" s="53"/>
      <c r="F224" s="53"/>
      <c r="G224" s="53"/>
      <c r="H224" s="53"/>
      <c r="I224" s="121"/>
      <c r="J224" s="53"/>
      <c r="K224" s="53"/>
      <c r="L224" s="53"/>
      <c r="M224" s="53"/>
      <c r="N224" s="53"/>
      <c r="O224" s="53"/>
      <c r="P224" s="54"/>
      <c r="Q224" s="54"/>
      <c r="R224" s="54"/>
    </row>
    <row r="225" spans="1:18" ht="23.25" customHeight="1" thickBot="1">
      <c r="A225" s="451">
        <f>1+A209</f>
        <v>15</v>
      </c>
      <c r="B225" s="452"/>
      <c r="C225" s="452"/>
      <c r="D225" s="453"/>
      <c r="E225" s="454" t="str">
        <f>VLOOKUP(A225,'LISTA DE OFERENTES'!$A$4:$H$102,2,FALSE)</f>
        <v>INGEVAL SAS</v>
      </c>
      <c r="F225" s="455"/>
      <c r="G225" s="455"/>
      <c r="H225" s="455"/>
      <c r="I225" s="455"/>
      <c r="J225" s="455"/>
      <c r="K225" s="455"/>
      <c r="L225" s="455"/>
      <c r="M225" s="455"/>
      <c r="N225" s="455"/>
      <c r="O225" s="455"/>
      <c r="P225" s="455"/>
      <c r="Q225" s="455"/>
      <c r="R225" s="455"/>
    </row>
    <row r="226" spans="1:18" ht="48" customHeight="1">
      <c r="A226" s="7" t="s">
        <v>423</v>
      </c>
      <c r="B226" s="122">
        <v>3</v>
      </c>
      <c r="C226" s="8" t="s">
        <v>424</v>
      </c>
      <c r="D226" s="23">
        <f>$D$1591</f>
        <v>1380.1114295749912</v>
      </c>
      <c r="E226" s="456"/>
      <c r="F226" s="457"/>
      <c r="G226" s="457"/>
      <c r="H226" s="457"/>
      <c r="I226" s="457"/>
      <c r="J226" s="457"/>
      <c r="K226" s="457"/>
      <c r="L226" s="457"/>
      <c r="M226" s="457"/>
      <c r="N226" s="457"/>
      <c r="O226" s="457"/>
      <c r="P226" s="457"/>
      <c r="Q226" s="457"/>
      <c r="R226" s="457"/>
    </row>
    <row r="227" spans="1:18" ht="38.25" customHeight="1">
      <c r="A227" s="460" t="s">
        <v>425</v>
      </c>
      <c r="B227" s="461"/>
      <c r="C227" s="462">
        <f>H236/B226</f>
        <v>2659.9107931616704</v>
      </c>
      <c r="D227" s="463"/>
      <c r="E227" s="456"/>
      <c r="F227" s="457"/>
      <c r="G227" s="457"/>
      <c r="H227" s="457"/>
      <c r="I227" s="457"/>
      <c r="J227" s="457"/>
      <c r="K227" s="457"/>
      <c r="L227" s="457"/>
      <c r="M227" s="457"/>
      <c r="N227" s="457"/>
      <c r="O227" s="457"/>
      <c r="P227" s="457"/>
      <c r="Q227" s="457"/>
      <c r="R227" s="457"/>
    </row>
    <row r="228" spans="1:18" ht="32.25" customHeight="1">
      <c r="A228" s="464" t="s">
        <v>426</v>
      </c>
      <c r="B228" s="461"/>
      <c r="C228" s="446">
        <v>45923</v>
      </c>
      <c r="D228" s="447"/>
      <c r="E228" s="456"/>
      <c r="F228" s="457"/>
      <c r="G228" s="457"/>
      <c r="H228" s="457"/>
      <c r="I228" s="457"/>
      <c r="J228" s="457"/>
      <c r="K228" s="457"/>
      <c r="L228" s="457"/>
      <c r="M228" s="457"/>
      <c r="N228" s="457"/>
      <c r="O228" s="457"/>
      <c r="P228" s="457"/>
      <c r="Q228" s="457"/>
      <c r="R228" s="457"/>
    </row>
    <row r="229" spans="1:18" ht="32.25" customHeight="1" thickBot="1">
      <c r="A229" s="431" t="s">
        <v>427</v>
      </c>
      <c r="B229" s="432"/>
      <c r="C229" s="433" t="str">
        <f>+IF(H236&gt;D226,"CUMPLE","NO CUMPLE")</f>
        <v>CUMPLE</v>
      </c>
      <c r="D229" s="434"/>
      <c r="E229" s="458"/>
      <c r="F229" s="459"/>
      <c r="G229" s="459"/>
      <c r="H229" s="459"/>
      <c r="I229" s="459"/>
      <c r="J229" s="459"/>
      <c r="K229" s="459"/>
      <c r="L229" s="459"/>
      <c r="M229" s="459"/>
      <c r="N229" s="459"/>
      <c r="O229" s="459"/>
      <c r="P229" s="459"/>
      <c r="Q229" s="459"/>
      <c r="R229" s="459"/>
    </row>
    <row r="230" spans="1:18" ht="60.75">
      <c r="A230" s="435" t="s">
        <v>428</v>
      </c>
      <c r="B230" s="436"/>
      <c r="C230" s="436"/>
      <c r="D230" s="436"/>
      <c r="E230" s="436"/>
      <c r="F230" s="436"/>
      <c r="G230" s="159"/>
      <c r="H230" s="159"/>
      <c r="I230" s="160" t="s">
        <v>429</v>
      </c>
      <c r="J230" s="161" t="s">
        <v>430</v>
      </c>
      <c r="K230" s="437" t="s">
        <v>431</v>
      </c>
      <c r="L230" s="438"/>
      <c r="M230" s="439" t="s">
        <v>432</v>
      </c>
      <c r="N230" s="439" t="s">
        <v>433</v>
      </c>
      <c r="O230" s="439" t="s">
        <v>434</v>
      </c>
      <c r="P230" s="439" t="s">
        <v>435</v>
      </c>
      <c r="Q230" s="439" t="s">
        <v>436</v>
      </c>
      <c r="R230" s="426" t="s">
        <v>437</v>
      </c>
    </row>
    <row r="231" spans="1:18" s="10" customFormat="1" ht="94.5" customHeight="1">
      <c r="A231" s="162" t="s">
        <v>438</v>
      </c>
      <c r="B231" s="428" t="s">
        <v>439</v>
      </c>
      <c r="C231" s="429"/>
      <c r="D231" s="163" t="s">
        <v>440</v>
      </c>
      <c r="E231" s="163" t="s">
        <v>441</v>
      </c>
      <c r="F231" s="163" t="s">
        <v>442</v>
      </c>
      <c r="G231" s="164" t="s">
        <v>443</v>
      </c>
      <c r="H231" s="164" t="s">
        <v>444</v>
      </c>
      <c r="I231" s="165" t="s">
        <v>445</v>
      </c>
      <c r="J231" s="166" t="s">
        <v>446</v>
      </c>
      <c r="K231" s="166" t="s">
        <v>447</v>
      </c>
      <c r="L231" s="166" t="s">
        <v>448</v>
      </c>
      <c r="M231" s="440"/>
      <c r="N231" s="440"/>
      <c r="O231" s="440"/>
      <c r="P231" s="440"/>
      <c r="Q231" s="440"/>
      <c r="R231" s="427"/>
    </row>
    <row r="232" spans="1:18" s="10" customFormat="1" ht="15.75">
      <c r="A232" s="26" t="str">
        <f>VLOOKUP(A225,'LISTA DE OFERENTES'!$A$4:$H$102,5,FALSE)</f>
        <v>INGEVAL SAS - 100%</v>
      </c>
      <c r="B232" s="27"/>
      <c r="C232" s="27"/>
      <c r="D232" s="27"/>
      <c r="E232" s="27"/>
      <c r="F232" s="27"/>
      <c r="G232" s="27"/>
      <c r="H232" s="27"/>
      <c r="I232" s="123"/>
      <c r="J232" s="27"/>
      <c r="K232" s="472">
        <f>$D$1591*0.5</f>
        <v>690.05571478749562</v>
      </c>
      <c r="L232" s="27"/>
      <c r="M232" s="474" t="s">
        <v>404</v>
      </c>
      <c r="N232" s="27"/>
      <c r="O232" s="27"/>
      <c r="P232" s="27"/>
      <c r="Q232" s="474" t="str">
        <f>+IF(AND(N236="CUMPLE",O236="CUMPLE",P236="CUMPLE"),"CUMPLE","NO CUMPLE")</f>
        <v>CUMPLE</v>
      </c>
      <c r="R232" s="28"/>
    </row>
    <row r="233" spans="1:18" s="10" customFormat="1" ht="139.5" customHeight="1">
      <c r="A233" s="61" t="s">
        <v>524</v>
      </c>
      <c r="B233" s="430" t="s">
        <v>525</v>
      </c>
      <c r="C233" s="430"/>
      <c r="D233" s="2">
        <v>5088514045.5699997</v>
      </c>
      <c r="E233" s="124">
        <v>2016</v>
      </c>
      <c r="F233" s="3">
        <v>6897.65</v>
      </c>
      <c r="G233" s="125">
        <v>0.49</v>
      </c>
      <c r="H233" s="3">
        <f>F233*G233</f>
        <v>3379.8484999999996</v>
      </c>
      <c r="I233" s="190">
        <v>42457</v>
      </c>
      <c r="J233" s="126" t="s">
        <v>404</v>
      </c>
      <c r="K233" s="473"/>
      <c r="L233" s="443">
        <f>SUM(H233:H235)</f>
        <v>7979.7323794850117</v>
      </c>
      <c r="M233" s="474"/>
      <c r="N233" s="126" t="s">
        <v>404</v>
      </c>
      <c r="O233" s="126" t="s">
        <v>405</v>
      </c>
      <c r="P233" s="66" t="s">
        <v>404</v>
      </c>
      <c r="Q233" s="474"/>
      <c r="R233" s="9"/>
    </row>
    <row r="234" spans="1:18" s="10" customFormat="1" ht="117.75" customHeight="1">
      <c r="A234" s="61" t="s">
        <v>526</v>
      </c>
      <c r="B234" s="430" t="s">
        <v>527</v>
      </c>
      <c r="C234" s="430"/>
      <c r="D234" s="2">
        <v>1289905572</v>
      </c>
      <c r="E234" s="124">
        <v>2021</v>
      </c>
      <c r="F234" s="3">
        <f>D234/(VLOOKUP(E234,$D$1618:$E$1652,2,FALSE))</f>
        <v>1419.778379485012</v>
      </c>
      <c r="G234" s="125">
        <v>1</v>
      </c>
      <c r="H234" s="3">
        <f>F234*G234</f>
        <v>1419.778379485012</v>
      </c>
      <c r="I234" s="190">
        <v>44436</v>
      </c>
      <c r="J234" s="126" t="s">
        <v>404</v>
      </c>
      <c r="K234" s="473"/>
      <c r="L234" s="445"/>
      <c r="M234" s="474"/>
      <c r="N234" s="126" t="s">
        <v>404</v>
      </c>
      <c r="O234" s="126" t="s">
        <v>404</v>
      </c>
      <c r="P234" s="66" t="s">
        <v>405</v>
      </c>
      <c r="Q234" s="474"/>
      <c r="R234" s="9"/>
    </row>
    <row r="235" spans="1:18" s="10" customFormat="1" ht="90.75" customHeight="1">
      <c r="A235" s="61" t="s">
        <v>528</v>
      </c>
      <c r="B235" s="430" t="s">
        <v>525</v>
      </c>
      <c r="C235" s="430"/>
      <c r="D235" s="2">
        <v>7516614795.0799999</v>
      </c>
      <c r="E235" s="124">
        <v>2021</v>
      </c>
      <c r="F235" s="3">
        <v>5782.01</v>
      </c>
      <c r="G235" s="125">
        <v>0.55000000000000004</v>
      </c>
      <c r="H235" s="3">
        <f>F235*G235</f>
        <v>3180.1055000000006</v>
      </c>
      <c r="I235" s="190">
        <v>44230</v>
      </c>
      <c r="J235" s="126" t="s">
        <v>404</v>
      </c>
      <c r="K235" s="473"/>
      <c r="L235" s="444"/>
      <c r="M235" s="474"/>
      <c r="N235" s="126" t="s">
        <v>404</v>
      </c>
      <c r="O235" s="126" t="s">
        <v>405</v>
      </c>
      <c r="P235" s="66" t="s">
        <v>405</v>
      </c>
      <c r="Q235" s="474"/>
      <c r="R235" s="9"/>
    </row>
    <row r="236" spans="1:18" s="10" customFormat="1" ht="48" customHeight="1" thickBot="1">
      <c r="A236" s="471" t="s">
        <v>455</v>
      </c>
      <c r="B236" s="471"/>
      <c r="C236" s="471"/>
      <c r="D236" s="471"/>
      <c r="E236" s="471"/>
      <c r="F236" s="130">
        <f>+SUM(F232:F235)</f>
        <v>14099.438379485013</v>
      </c>
      <c r="G236" s="130"/>
      <c r="H236" s="130">
        <f>+SUM(H232:H235)</f>
        <v>7979.7323794850117</v>
      </c>
      <c r="I236" s="448" t="s">
        <v>456</v>
      </c>
      <c r="J236" s="449"/>
      <c r="K236" s="449"/>
      <c r="L236" s="449"/>
      <c r="M236" s="450"/>
      <c r="N236" s="131" t="s">
        <v>404</v>
      </c>
      <c r="O236" s="157" t="str">
        <f>IF(_xlfn.XLOOKUP("CUMPLE",O233:O235,O233:O235,"NO CUMPLE",0,1)="CUMPLE","CUMPLE","NO CUMPLE")</f>
        <v>CUMPLE</v>
      </c>
      <c r="P236" s="153" t="str">
        <f>IF(_xlfn.XLOOKUP("CUMPLE",P233:P235,P233:P235,"NO CUMPLE",0,1)="CUMPLE","CUMPLE","NO CUMPLE")</f>
        <v>CUMPLE</v>
      </c>
      <c r="Q236" s="475"/>
      <c r="R236" s="70" t="str">
        <f>+IF(AND(M232="CUMPLE",Q232="CUMPLE"),"HABILITADO","NO HABILITADO")</f>
        <v>HABILITADO</v>
      </c>
    </row>
    <row r="237" spans="1:18" ht="15.75">
      <c r="A237" s="53"/>
      <c r="B237" s="53"/>
      <c r="C237" s="53"/>
      <c r="D237" s="53"/>
      <c r="E237" s="53"/>
      <c r="F237" s="53"/>
      <c r="G237" s="53"/>
      <c r="H237" s="53"/>
      <c r="I237" s="121"/>
      <c r="J237" s="53"/>
      <c r="K237" s="53"/>
      <c r="L237" s="53"/>
      <c r="M237" s="53"/>
      <c r="N237" s="53"/>
      <c r="O237" s="53"/>
      <c r="P237" s="54"/>
      <c r="Q237" s="54"/>
      <c r="R237" s="54"/>
    </row>
    <row r="238" spans="1:18" ht="16.5" thickBot="1">
      <c r="A238" s="53"/>
      <c r="B238" s="53"/>
      <c r="C238" s="53"/>
      <c r="D238" s="53"/>
      <c r="E238" s="53"/>
      <c r="F238" s="53"/>
      <c r="G238" s="53"/>
      <c r="H238" s="53"/>
      <c r="I238" s="121"/>
      <c r="J238" s="53"/>
      <c r="K238" s="53"/>
      <c r="L238" s="53"/>
      <c r="M238" s="53"/>
      <c r="N238" s="53"/>
      <c r="O238" s="53"/>
      <c r="P238" s="54"/>
      <c r="Q238" s="54"/>
      <c r="R238" s="54"/>
    </row>
    <row r="239" spans="1:18" ht="23.25" customHeight="1" thickBot="1">
      <c r="A239" s="451">
        <f>1+A225</f>
        <v>16</v>
      </c>
      <c r="B239" s="452"/>
      <c r="C239" s="452"/>
      <c r="D239" s="453"/>
      <c r="E239" s="454" t="str">
        <f>VLOOKUP(A239,'LISTA DE OFERENTES'!$A$4:$H$102,2,FALSE)</f>
        <v>CONSORCIO MALLA VIAL G&amp;G</v>
      </c>
      <c r="F239" s="455"/>
      <c r="G239" s="455"/>
      <c r="H239" s="455"/>
      <c r="I239" s="455"/>
      <c r="J239" s="455"/>
      <c r="K239" s="455"/>
      <c r="L239" s="455"/>
      <c r="M239" s="455"/>
      <c r="N239" s="455"/>
      <c r="O239" s="455"/>
      <c r="P239" s="455"/>
      <c r="Q239" s="455"/>
      <c r="R239" s="455"/>
    </row>
    <row r="240" spans="1:18" ht="48" customHeight="1">
      <c r="A240" s="7" t="s">
        <v>423</v>
      </c>
      <c r="B240" s="122">
        <v>3</v>
      </c>
      <c r="C240" s="8" t="s">
        <v>424</v>
      </c>
      <c r="D240" s="23">
        <f>$D$1591</f>
        <v>1380.1114295749912</v>
      </c>
      <c r="E240" s="456"/>
      <c r="F240" s="457"/>
      <c r="G240" s="457"/>
      <c r="H240" s="457"/>
      <c r="I240" s="457"/>
      <c r="J240" s="457"/>
      <c r="K240" s="457"/>
      <c r="L240" s="457"/>
      <c r="M240" s="457"/>
      <c r="N240" s="457"/>
      <c r="O240" s="457"/>
      <c r="P240" s="457"/>
      <c r="Q240" s="457"/>
      <c r="R240" s="457"/>
    </row>
    <row r="241" spans="1:18" ht="38.25" customHeight="1">
      <c r="A241" s="460" t="s">
        <v>425</v>
      </c>
      <c r="B241" s="461"/>
      <c r="C241" s="462">
        <f>H252/B240</f>
        <v>3050.341345646746</v>
      </c>
      <c r="D241" s="463"/>
      <c r="E241" s="456"/>
      <c r="F241" s="457"/>
      <c r="G241" s="457"/>
      <c r="H241" s="457"/>
      <c r="I241" s="457"/>
      <c r="J241" s="457"/>
      <c r="K241" s="457"/>
      <c r="L241" s="457"/>
      <c r="M241" s="457"/>
      <c r="N241" s="457"/>
      <c r="O241" s="457"/>
      <c r="P241" s="457"/>
      <c r="Q241" s="457"/>
      <c r="R241" s="457"/>
    </row>
    <row r="242" spans="1:18" ht="32.25" customHeight="1">
      <c r="A242" s="464" t="s">
        <v>426</v>
      </c>
      <c r="B242" s="461"/>
      <c r="C242" s="446">
        <v>45923</v>
      </c>
      <c r="D242" s="447"/>
      <c r="E242" s="456"/>
      <c r="F242" s="457"/>
      <c r="G242" s="457"/>
      <c r="H242" s="457"/>
      <c r="I242" s="457"/>
      <c r="J242" s="457"/>
      <c r="K242" s="457"/>
      <c r="L242" s="457"/>
      <c r="M242" s="457"/>
      <c r="N242" s="457"/>
      <c r="O242" s="457"/>
      <c r="P242" s="457"/>
      <c r="Q242" s="457"/>
      <c r="R242" s="457"/>
    </row>
    <row r="243" spans="1:18" ht="32.25" customHeight="1" thickBot="1">
      <c r="A243" s="431" t="s">
        <v>427</v>
      </c>
      <c r="B243" s="432"/>
      <c r="C243" s="433" t="str">
        <f>+IF(H252&gt;D240,"CUMPLE","NO CUMPLE")</f>
        <v>CUMPLE</v>
      </c>
      <c r="D243" s="434"/>
      <c r="E243" s="458"/>
      <c r="F243" s="459"/>
      <c r="G243" s="459"/>
      <c r="H243" s="459"/>
      <c r="I243" s="459"/>
      <c r="J243" s="459"/>
      <c r="K243" s="459"/>
      <c r="L243" s="459"/>
      <c r="M243" s="459"/>
      <c r="N243" s="459"/>
      <c r="O243" s="459"/>
      <c r="P243" s="459"/>
      <c r="Q243" s="459"/>
      <c r="R243" s="459"/>
    </row>
    <row r="244" spans="1:18" ht="60.75">
      <c r="A244" s="435" t="s">
        <v>428</v>
      </c>
      <c r="B244" s="436"/>
      <c r="C244" s="436"/>
      <c r="D244" s="436"/>
      <c r="E244" s="436"/>
      <c r="F244" s="436"/>
      <c r="G244" s="159"/>
      <c r="H244" s="159"/>
      <c r="I244" s="160" t="s">
        <v>429</v>
      </c>
      <c r="J244" s="161" t="s">
        <v>430</v>
      </c>
      <c r="K244" s="437" t="s">
        <v>431</v>
      </c>
      <c r="L244" s="438"/>
      <c r="M244" s="439" t="s">
        <v>432</v>
      </c>
      <c r="N244" s="439" t="s">
        <v>433</v>
      </c>
      <c r="O244" s="439" t="s">
        <v>434</v>
      </c>
      <c r="P244" s="439" t="s">
        <v>435</v>
      </c>
      <c r="Q244" s="439" t="s">
        <v>436</v>
      </c>
      <c r="R244" s="426" t="s">
        <v>437</v>
      </c>
    </row>
    <row r="245" spans="1:18" s="10" customFormat="1" ht="94.5" customHeight="1">
      <c r="A245" s="162" t="s">
        <v>438</v>
      </c>
      <c r="B245" s="428" t="s">
        <v>439</v>
      </c>
      <c r="C245" s="429"/>
      <c r="D245" s="163" t="s">
        <v>440</v>
      </c>
      <c r="E245" s="163" t="s">
        <v>441</v>
      </c>
      <c r="F245" s="163" t="s">
        <v>442</v>
      </c>
      <c r="G245" s="164" t="s">
        <v>443</v>
      </c>
      <c r="H245" s="164" t="s">
        <v>444</v>
      </c>
      <c r="I245" s="165" t="s">
        <v>445</v>
      </c>
      <c r="J245" s="166" t="s">
        <v>446</v>
      </c>
      <c r="K245" s="166" t="s">
        <v>447</v>
      </c>
      <c r="L245" s="166" t="s">
        <v>448</v>
      </c>
      <c r="M245" s="440"/>
      <c r="N245" s="440"/>
      <c r="O245" s="440"/>
      <c r="P245" s="440"/>
      <c r="Q245" s="440"/>
      <c r="R245" s="427"/>
    </row>
    <row r="246" spans="1:18" s="10" customFormat="1" ht="32.25" customHeight="1">
      <c r="A246" s="26" t="str">
        <f>VLOOKUP(A239,'LISTA DE OFERENTES'!$A$4:$H$102,5,FALSE)</f>
        <v>GESTORA DE PROYECTOS DE INGENIERIA E 
INFRAESTRUCTURA S.A.S. - 60%</v>
      </c>
      <c r="B246" s="27"/>
      <c r="C246" s="27"/>
      <c r="D246" s="27"/>
      <c r="E246" s="27"/>
      <c r="F246" s="27"/>
      <c r="G246" s="27"/>
      <c r="H246" s="27"/>
      <c r="I246" s="123"/>
      <c r="J246" s="27"/>
      <c r="K246" s="472">
        <f>$D$1591*0.5</f>
        <v>690.05571478749562</v>
      </c>
      <c r="L246" s="27"/>
      <c r="M246" s="474" t="s">
        <v>404</v>
      </c>
      <c r="N246" s="27"/>
      <c r="O246" s="27"/>
      <c r="P246" s="27"/>
      <c r="Q246" s="491" t="str">
        <f>+IF(AND(N252="CUMPLE",O252="CUMPLE",P252="CUMPLE"),"CUMPLE","NO CUMPLE")</f>
        <v>CUMPLE</v>
      </c>
      <c r="R246" s="28"/>
    </row>
    <row r="247" spans="1:18" s="10" customFormat="1" ht="66" customHeight="1">
      <c r="A247" s="343" t="s">
        <v>529</v>
      </c>
      <c r="B247" s="494" t="s">
        <v>454</v>
      </c>
      <c r="C247" s="430"/>
      <c r="D247" s="2">
        <v>9107162995</v>
      </c>
      <c r="E247" s="124">
        <v>2024</v>
      </c>
      <c r="F247" s="3">
        <f>D247/(VLOOKUP(E247,$D$1618:$E$1652,2,FALSE))</f>
        <v>7005.5099961538463</v>
      </c>
      <c r="G247" s="125">
        <v>0.3</v>
      </c>
      <c r="H247" s="3">
        <f>F247*G247</f>
        <v>2101.6529988461539</v>
      </c>
      <c r="I247" s="190">
        <v>45596</v>
      </c>
      <c r="J247" s="126" t="s">
        <v>404</v>
      </c>
      <c r="K247" s="473"/>
      <c r="L247" s="443">
        <f>SUM(H247:H248)</f>
        <v>2101.6529988461539</v>
      </c>
      <c r="M247" s="474"/>
      <c r="N247" s="126" t="s">
        <v>404</v>
      </c>
      <c r="O247" s="126" t="s">
        <v>405</v>
      </c>
      <c r="P247" s="66" t="s">
        <v>405</v>
      </c>
      <c r="Q247" s="492"/>
      <c r="R247" s="129"/>
    </row>
    <row r="248" spans="1:18" s="10" customFormat="1" ht="89.25" customHeight="1">
      <c r="A248" s="343" t="s">
        <v>530</v>
      </c>
      <c r="B248" s="494" t="s">
        <v>531</v>
      </c>
      <c r="C248" s="430"/>
      <c r="D248" s="2"/>
      <c r="E248" s="124"/>
      <c r="F248" s="3"/>
      <c r="G248" s="125"/>
      <c r="H248" s="3">
        <f>F248*G248</f>
        <v>0</v>
      </c>
      <c r="I248" s="190"/>
      <c r="J248" s="126" t="s">
        <v>404</v>
      </c>
      <c r="K248" s="473"/>
      <c r="L248" s="444"/>
      <c r="M248" s="474"/>
      <c r="N248" s="126" t="s">
        <v>404</v>
      </c>
      <c r="O248" s="126" t="s">
        <v>405</v>
      </c>
      <c r="P248" s="66" t="s">
        <v>404</v>
      </c>
      <c r="Q248" s="492"/>
      <c r="R248" s="9"/>
    </row>
    <row r="249" spans="1:18" s="10" customFormat="1" ht="15.75" customHeight="1">
      <c r="A249" s="344" t="str">
        <f>VLOOKUP(A239,'LISTA DE OFERENTES'!$A$4:$H$102,6,FALSE)</f>
        <v>DISEÑOS INTERVENTORIAS Y SERVICIOS S.A.S - 40%</v>
      </c>
      <c r="B249" s="27"/>
      <c r="C249" s="27"/>
      <c r="D249" s="27"/>
      <c r="E249" s="27"/>
      <c r="F249" s="27"/>
      <c r="G249" s="27"/>
      <c r="H249" s="27"/>
      <c r="I249" s="123"/>
      <c r="J249" s="27"/>
      <c r="K249" s="473"/>
      <c r="L249" s="27"/>
      <c r="M249" s="474"/>
      <c r="N249" s="27"/>
      <c r="O249" s="27"/>
      <c r="P249" s="27"/>
      <c r="Q249" s="492"/>
      <c r="R249" s="28"/>
    </row>
    <row r="250" spans="1:18" s="10" customFormat="1" ht="59.25" customHeight="1">
      <c r="A250" s="343" t="s">
        <v>532</v>
      </c>
      <c r="B250" s="494" t="s">
        <v>454</v>
      </c>
      <c r="C250" s="430"/>
      <c r="D250" s="2">
        <v>1569238498.8399999</v>
      </c>
      <c r="E250" s="124">
        <v>1999</v>
      </c>
      <c r="F250" s="3">
        <f>D250/(VLOOKUP(E250,$D$1618:$E$1652,2,FALSE))</f>
        <v>6636.3803554089482</v>
      </c>
      <c r="G250" s="128">
        <v>0.5</v>
      </c>
      <c r="H250" s="3">
        <f>F250*G250</f>
        <v>3318.1901777044741</v>
      </c>
      <c r="I250" s="190">
        <v>36341</v>
      </c>
      <c r="J250" s="126" t="s">
        <v>404</v>
      </c>
      <c r="K250" s="473"/>
      <c r="L250" s="443">
        <f>SUM(H250:H251)</f>
        <v>7049.3710380940847</v>
      </c>
      <c r="M250" s="474"/>
      <c r="N250" s="126" t="s">
        <v>404</v>
      </c>
      <c r="O250" s="126" t="s">
        <v>405</v>
      </c>
      <c r="P250" s="66" t="s">
        <v>405</v>
      </c>
      <c r="Q250" s="492"/>
      <c r="R250" s="129"/>
    </row>
    <row r="251" spans="1:18" s="10" customFormat="1" ht="57.75" customHeight="1">
      <c r="A251" s="343" t="s">
        <v>533</v>
      </c>
      <c r="B251" s="494" t="s">
        <v>454</v>
      </c>
      <c r="C251" s="430"/>
      <c r="D251" s="2">
        <v>2298407410</v>
      </c>
      <c r="E251" s="124">
        <v>2014</v>
      </c>
      <c r="F251" s="3">
        <f>D251/(VLOOKUP(E251,$D$1618:$E$1652,2,FALSE))</f>
        <v>3731.1808603896102</v>
      </c>
      <c r="G251" s="128">
        <v>1</v>
      </c>
      <c r="H251" s="3">
        <f>F251*G251</f>
        <v>3731.1808603896102</v>
      </c>
      <c r="I251" s="190">
        <v>41891</v>
      </c>
      <c r="J251" s="126" t="s">
        <v>404</v>
      </c>
      <c r="K251" s="473"/>
      <c r="L251" s="444"/>
      <c r="M251" s="474"/>
      <c r="N251" s="126" t="s">
        <v>404</v>
      </c>
      <c r="O251" s="126" t="s">
        <v>404</v>
      </c>
      <c r="P251" s="66" t="s">
        <v>405</v>
      </c>
      <c r="Q251" s="492"/>
      <c r="R251" s="129"/>
    </row>
    <row r="252" spans="1:18" s="10" customFormat="1" ht="48" customHeight="1" thickBot="1">
      <c r="A252" s="471" t="s">
        <v>455</v>
      </c>
      <c r="B252" s="471"/>
      <c r="C252" s="471"/>
      <c r="D252" s="471"/>
      <c r="E252" s="471"/>
      <c r="F252" s="130">
        <f>+SUM(F246:F251)</f>
        <v>17373.071211952403</v>
      </c>
      <c r="G252" s="130"/>
      <c r="H252" s="130">
        <f>SUM(H247:H251)</f>
        <v>9151.0240369402381</v>
      </c>
      <c r="I252" s="448" t="s">
        <v>456</v>
      </c>
      <c r="J252" s="449"/>
      <c r="K252" s="449"/>
      <c r="L252" s="449"/>
      <c r="M252" s="450"/>
      <c r="N252" s="131" t="s">
        <v>404</v>
      </c>
      <c r="O252" s="157" t="str">
        <f>IF(_xlfn.XLOOKUP("CUMPLE",O247:O251,O247:O251,"NO CUMPLE",0,1)="CUMPLE","CUMPLE","NO CUMPLE")</f>
        <v>CUMPLE</v>
      </c>
      <c r="P252" s="153" t="str">
        <f>IF(_xlfn.XLOOKUP("CUMPLE",P247:P251,P247:P251,"NO CUMPLE",0,1)="CUMPLE","CUMPLE","NO CUMPLE")</f>
        <v>CUMPLE</v>
      </c>
      <c r="Q252" s="493"/>
      <c r="R252" s="70" t="str">
        <f>+IF(AND(M246="CUMPLE",Q246="CUMPLE"),"HABILITADO","NO HABILITADO")</f>
        <v>HABILITADO</v>
      </c>
    </row>
    <row r="253" spans="1:18" ht="15.75">
      <c r="A253" s="53"/>
      <c r="B253" s="53"/>
      <c r="C253" s="53"/>
      <c r="D253" s="53"/>
      <c r="E253" s="53"/>
      <c r="F253" s="53"/>
      <c r="G253" s="53"/>
      <c r="H253" s="53"/>
      <c r="I253" s="121"/>
      <c r="J253" s="53"/>
      <c r="K253" s="53"/>
      <c r="L253" s="53"/>
      <c r="M253" s="53"/>
      <c r="N253" s="53"/>
      <c r="O253" s="53"/>
      <c r="P253" s="54"/>
      <c r="Q253" s="54"/>
      <c r="R253" s="54"/>
    </row>
    <row r="254" spans="1:18" ht="16.5" thickBot="1">
      <c r="A254" s="53"/>
      <c r="B254" s="53"/>
      <c r="C254" s="53"/>
      <c r="D254" s="53"/>
      <c r="E254" s="53"/>
      <c r="F254" s="53"/>
      <c r="G254" s="53"/>
      <c r="H254" s="53"/>
      <c r="I254" s="121"/>
      <c r="J254" s="53"/>
      <c r="K254" s="53"/>
      <c r="L254" s="53"/>
      <c r="M254" s="53"/>
      <c r="N254" s="53"/>
      <c r="O254" s="53"/>
      <c r="P254" s="54"/>
      <c r="Q254" s="54"/>
      <c r="R254" s="54"/>
    </row>
    <row r="255" spans="1:18" ht="23.25" customHeight="1" thickBot="1">
      <c r="A255" s="451">
        <f>1+A239</f>
        <v>17</v>
      </c>
      <c r="B255" s="452"/>
      <c r="C255" s="452"/>
      <c r="D255" s="453"/>
      <c r="E255" s="454" t="str">
        <f>VLOOKUP(A255,'LISTA DE OFERENTES'!$A$4:$H$102,2,FALSE)</f>
        <v>CONSORCIO KENNEDY LGI</v>
      </c>
      <c r="F255" s="455"/>
      <c r="G255" s="455"/>
      <c r="H255" s="455"/>
      <c r="I255" s="455"/>
      <c r="J255" s="455"/>
      <c r="K255" s="455"/>
      <c r="L255" s="455"/>
      <c r="M255" s="455"/>
      <c r="N255" s="455"/>
      <c r="O255" s="455"/>
      <c r="P255" s="455"/>
      <c r="Q255" s="455"/>
      <c r="R255" s="455"/>
    </row>
    <row r="256" spans="1:18" ht="48" customHeight="1">
      <c r="A256" s="7" t="s">
        <v>423</v>
      </c>
      <c r="B256" s="122">
        <v>4</v>
      </c>
      <c r="C256" s="8" t="s">
        <v>424</v>
      </c>
      <c r="D256" s="23">
        <f>$D$1591</f>
        <v>1380.1114295749912</v>
      </c>
      <c r="E256" s="456"/>
      <c r="F256" s="457"/>
      <c r="G256" s="457"/>
      <c r="H256" s="457"/>
      <c r="I256" s="457"/>
      <c r="J256" s="457"/>
      <c r="K256" s="457"/>
      <c r="L256" s="457"/>
      <c r="M256" s="457"/>
      <c r="N256" s="457"/>
      <c r="O256" s="457"/>
      <c r="P256" s="457"/>
      <c r="Q256" s="457"/>
      <c r="R256" s="457"/>
    </row>
    <row r="257" spans="1:18" ht="38.25" customHeight="1">
      <c r="A257" s="460" t="s">
        <v>425</v>
      </c>
      <c r="B257" s="461"/>
      <c r="C257" s="462">
        <f>H268/B256</f>
        <v>2564.5436491322544</v>
      </c>
      <c r="D257" s="463"/>
      <c r="E257" s="456"/>
      <c r="F257" s="457"/>
      <c r="G257" s="457"/>
      <c r="H257" s="457"/>
      <c r="I257" s="457"/>
      <c r="J257" s="457"/>
      <c r="K257" s="457"/>
      <c r="L257" s="457"/>
      <c r="M257" s="457"/>
      <c r="N257" s="457"/>
      <c r="O257" s="457"/>
      <c r="P257" s="457"/>
      <c r="Q257" s="457"/>
      <c r="R257" s="457"/>
    </row>
    <row r="258" spans="1:18" ht="32.25" customHeight="1">
      <c r="A258" s="464" t="s">
        <v>426</v>
      </c>
      <c r="B258" s="461"/>
      <c r="C258" s="446">
        <v>45923</v>
      </c>
      <c r="D258" s="447"/>
      <c r="E258" s="456"/>
      <c r="F258" s="457"/>
      <c r="G258" s="457"/>
      <c r="H258" s="457"/>
      <c r="I258" s="457"/>
      <c r="J258" s="457"/>
      <c r="K258" s="457"/>
      <c r="L258" s="457"/>
      <c r="M258" s="457"/>
      <c r="N258" s="457"/>
      <c r="O258" s="457"/>
      <c r="P258" s="457"/>
      <c r="Q258" s="457"/>
      <c r="R258" s="457"/>
    </row>
    <row r="259" spans="1:18" ht="32.25" customHeight="1" thickBot="1">
      <c r="A259" s="431" t="s">
        <v>427</v>
      </c>
      <c r="B259" s="432"/>
      <c r="C259" s="433" t="str">
        <f>+IF(H268&gt;D256,"CUMPLE","NO CUMPLE")</f>
        <v>CUMPLE</v>
      </c>
      <c r="D259" s="434"/>
      <c r="E259" s="458"/>
      <c r="F259" s="459"/>
      <c r="G259" s="459"/>
      <c r="H259" s="459"/>
      <c r="I259" s="459"/>
      <c r="J259" s="459"/>
      <c r="K259" s="459"/>
      <c r="L259" s="459"/>
      <c r="M259" s="459"/>
      <c r="N259" s="459"/>
      <c r="O259" s="459"/>
      <c r="P259" s="459"/>
      <c r="Q259" s="459"/>
      <c r="R259" s="459"/>
    </row>
    <row r="260" spans="1:18" ht="60.75">
      <c r="A260" s="435" t="s">
        <v>428</v>
      </c>
      <c r="B260" s="436"/>
      <c r="C260" s="436"/>
      <c r="D260" s="436"/>
      <c r="E260" s="436"/>
      <c r="F260" s="436"/>
      <c r="G260" s="159"/>
      <c r="H260" s="159"/>
      <c r="I260" s="160" t="s">
        <v>429</v>
      </c>
      <c r="J260" s="161" t="s">
        <v>430</v>
      </c>
      <c r="K260" s="437" t="s">
        <v>431</v>
      </c>
      <c r="L260" s="438"/>
      <c r="M260" s="439" t="s">
        <v>432</v>
      </c>
      <c r="N260" s="439" t="s">
        <v>433</v>
      </c>
      <c r="O260" s="439" t="s">
        <v>434</v>
      </c>
      <c r="P260" s="439" t="s">
        <v>435</v>
      </c>
      <c r="Q260" s="439" t="s">
        <v>436</v>
      </c>
      <c r="R260" s="426" t="s">
        <v>437</v>
      </c>
    </row>
    <row r="261" spans="1:18" s="10" customFormat="1" ht="94.5" customHeight="1">
      <c r="A261" s="162" t="s">
        <v>438</v>
      </c>
      <c r="B261" s="428" t="s">
        <v>439</v>
      </c>
      <c r="C261" s="429"/>
      <c r="D261" s="163" t="s">
        <v>440</v>
      </c>
      <c r="E261" s="163" t="s">
        <v>441</v>
      </c>
      <c r="F261" s="163" t="s">
        <v>442</v>
      </c>
      <c r="G261" s="164" t="s">
        <v>443</v>
      </c>
      <c r="H261" s="164" t="s">
        <v>444</v>
      </c>
      <c r="I261" s="165" t="s">
        <v>445</v>
      </c>
      <c r="J261" s="166" t="s">
        <v>446</v>
      </c>
      <c r="K261" s="166" t="s">
        <v>447</v>
      </c>
      <c r="L261" s="166" t="s">
        <v>448</v>
      </c>
      <c r="M261" s="440"/>
      <c r="N261" s="440"/>
      <c r="O261" s="440"/>
      <c r="P261" s="440"/>
      <c r="Q261" s="440"/>
      <c r="R261" s="427"/>
    </row>
    <row r="262" spans="1:18" s="10" customFormat="1" ht="15.75" customHeight="1">
      <c r="A262" s="26" t="str">
        <f>VLOOKUP(A255,'LISTA DE OFERENTES'!$A$4:$H$102,5,FALSE)</f>
        <v>GEOTECNIA Y CIMIENTOS INGEOCIM SAS - 50%</v>
      </c>
      <c r="B262" s="27"/>
      <c r="C262" s="27"/>
      <c r="D262" s="27"/>
      <c r="E262" s="27"/>
      <c r="F262" s="27"/>
      <c r="G262" s="27"/>
      <c r="H262" s="27"/>
      <c r="I262" s="123"/>
      <c r="J262" s="27"/>
      <c r="K262" s="472">
        <f>$D$1591*0.5</f>
        <v>690.05571478749562</v>
      </c>
      <c r="L262" s="27"/>
      <c r="M262" s="474" t="s">
        <v>404</v>
      </c>
      <c r="N262" s="27"/>
      <c r="O262" s="27"/>
      <c r="P262" s="27"/>
      <c r="Q262" s="491" t="str">
        <f>+IF(AND(N268="CUMPLE",O268="CUMPLE",P268="CUMPLE"),"CUMPLE","NO CUMPLE")</f>
        <v>CUMPLE</v>
      </c>
      <c r="R262" s="28"/>
    </row>
    <row r="263" spans="1:18" s="10" customFormat="1" ht="90.75" customHeight="1">
      <c r="A263" s="61" t="s">
        <v>534</v>
      </c>
      <c r="B263" s="430" t="s">
        <v>458</v>
      </c>
      <c r="C263" s="430"/>
      <c r="D263" s="2">
        <v>941697239</v>
      </c>
      <c r="E263" s="124">
        <v>2015</v>
      </c>
      <c r="F263" s="3">
        <f>D263/(VLOOKUP(E263,$D$1618:$E$1652,2,FALSE))</f>
        <v>1461.4685171102662</v>
      </c>
      <c r="G263" s="125">
        <v>0.5</v>
      </c>
      <c r="H263" s="3">
        <f>F263*G263</f>
        <v>730.73425855513312</v>
      </c>
      <c r="I263" s="190">
        <v>42311</v>
      </c>
      <c r="J263" s="126" t="s">
        <v>404</v>
      </c>
      <c r="K263" s="473"/>
      <c r="L263" s="443">
        <f>SUM(H263:H265)</f>
        <v>4539.0822596008493</v>
      </c>
      <c r="M263" s="474"/>
      <c r="N263" s="126" t="s">
        <v>404</v>
      </c>
      <c r="O263" s="126" t="s">
        <v>404</v>
      </c>
      <c r="P263" s="66" t="s">
        <v>405</v>
      </c>
      <c r="Q263" s="492"/>
      <c r="R263" s="9"/>
    </row>
    <row r="264" spans="1:18" s="10" customFormat="1" ht="104.25" customHeight="1">
      <c r="A264" s="182" t="s">
        <v>535</v>
      </c>
      <c r="B264" s="430" t="s">
        <v>454</v>
      </c>
      <c r="C264" s="430"/>
      <c r="D264" s="2">
        <v>4141531016.5799999</v>
      </c>
      <c r="E264" s="124">
        <v>2015</v>
      </c>
      <c r="F264" s="3">
        <f>D264/(VLOOKUP(E264,$D$1618:$E$1652,2,FALSE))</f>
        <v>6427.4556011174054</v>
      </c>
      <c r="G264" s="125">
        <v>0.5</v>
      </c>
      <c r="H264" s="3">
        <f>F264*G264</f>
        <v>3213.7278005587027</v>
      </c>
      <c r="I264" s="190">
        <v>42368</v>
      </c>
      <c r="J264" s="126" t="s">
        <v>404</v>
      </c>
      <c r="K264" s="473"/>
      <c r="L264" s="445"/>
      <c r="M264" s="474"/>
      <c r="N264" s="126" t="s">
        <v>404</v>
      </c>
      <c r="O264" s="126" t="s">
        <v>405</v>
      </c>
      <c r="P264" s="66" t="s">
        <v>405</v>
      </c>
      <c r="Q264" s="492"/>
      <c r="R264" s="9"/>
    </row>
    <row r="265" spans="1:18" s="10" customFormat="1" ht="123" customHeight="1">
      <c r="A265" s="61" t="s">
        <v>536</v>
      </c>
      <c r="B265" s="430" t="s">
        <v>458</v>
      </c>
      <c r="C265" s="430"/>
      <c r="D265" s="2">
        <v>732572087</v>
      </c>
      <c r="E265" s="124">
        <v>2014</v>
      </c>
      <c r="F265" s="3">
        <f>D265/(VLOOKUP(E265,$D$1618:$E$1652,2,FALSE))</f>
        <v>1189.240400974026</v>
      </c>
      <c r="G265" s="125">
        <v>0.5</v>
      </c>
      <c r="H265" s="3">
        <f>F265*G265</f>
        <v>594.62020048701299</v>
      </c>
      <c r="I265" s="190">
        <v>41771</v>
      </c>
      <c r="J265" s="126" t="s">
        <v>404</v>
      </c>
      <c r="K265" s="473"/>
      <c r="L265" s="444"/>
      <c r="M265" s="474"/>
      <c r="N265" s="126" t="s">
        <v>404</v>
      </c>
      <c r="O265" s="126" t="s">
        <v>404</v>
      </c>
      <c r="P265" s="66" t="s">
        <v>404</v>
      </c>
      <c r="Q265" s="492"/>
      <c r="R265" s="9"/>
    </row>
    <row r="266" spans="1:18" s="10" customFormat="1" ht="15.75" customHeight="1">
      <c r="A266" s="26" t="str">
        <f>VLOOKUP(A255,'LISTA DE OFERENTES'!$A$4:$H$102,6,FALSE)</f>
        <v>LINEA GLOBAL INGENIERIA SAS - 50%</v>
      </c>
      <c r="B266" s="27"/>
      <c r="C266" s="27"/>
      <c r="D266" s="27"/>
      <c r="E266" s="27"/>
      <c r="F266" s="27"/>
      <c r="G266" s="27"/>
      <c r="H266" s="27"/>
      <c r="I266" s="123"/>
      <c r="J266" s="27"/>
      <c r="K266" s="473"/>
      <c r="L266" s="27"/>
      <c r="M266" s="474"/>
      <c r="N266" s="27"/>
      <c r="O266" s="27"/>
      <c r="P266" s="27"/>
      <c r="Q266" s="492"/>
      <c r="R266" s="28"/>
    </row>
    <row r="267" spans="1:18" s="10" customFormat="1" ht="93" customHeight="1">
      <c r="A267" s="127" t="s">
        <v>537</v>
      </c>
      <c r="B267" s="430" t="s">
        <v>538</v>
      </c>
      <c r="C267" s="430"/>
      <c r="D267" s="2">
        <v>10391888169</v>
      </c>
      <c r="E267" s="124">
        <v>2021</v>
      </c>
      <c r="F267" s="3">
        <f>D267/(VLOOKUP(E267,$D$1618:$E$1652,2,FALSE))</f>
        <v>11438.184673856334</v>
      </c>
      <c r="G267" s="128">
        <v>0.5</v>
      </c>
      <c r="H267" s="3">
        <f>F267*G267</f>
        <v>5719.0923369281672</v>
      </c>
      <c r="I267" s="190">
        <v>44301</v>
      </c>
      <c r="J267" s="126" t="s">
        <v>404</v>
      </c>
      <c r="K267" s="473"/>
      <c r="L267" s="66">
        <f>H267</f>
        <v>5719.0923369281672</v>
      </c>
      <c r="M267" s="474"/>
      <c r="N267" s="126" t="s">
        <v>404</v>
      </c>
      <c r="O267" s="126" t="s">
        <v>405</v>
      </c>
      <c r="P267" s="66" t="s">
        <v>404</v>
      </c>
      <c r="Q267" s="492"/>
      <c r="R267" s="9"/>
    </row>
    <row r="268" spans="1:18" s="10" customFormat="1" ht="48" customHeight="1" thickBot="1">
      <c r="A268" s="471" t="s">
        <v>455</v>
      </c>
      <c r="B268" s="471"/>
      <c r="C268" s="471"/>
      <c r="D268" s="471"/>
      <c r="E268" s="471"/>
      <c r="F268" s="130">
        <f>+SUM(F262:F267)</f>
        <v>20516.349193058035</v>
      </c>
      <c r="G268" s="130"/>
      <c r="H268" s="130">
        <f>+SUM(H262:H267)</f>
        <v>10258.174596529017</v>
      </c>
      <c r="I268" s="448" t="s">
        <v>456</v>
      </c>
      <c r="J268" s="449"/>
      <c r="K268" s="449"/>
      <c r="L268" s="449"/>
      <c r="M268" s="450"/>
      <c r="N268" s="131" t="s">
        <v>404</v>
      </c>
      <c r="O268" s="157" t="str">
        <f>IF(_xlfn.XLOOKUP("CUMPLE",O263:O267,O263:O267,"NO CUMPLE",0,1)="CUMPLE","CUMPLE","NO CUMPLE")</f>
        <v>CUMPLE</v>
      </c>
      <c r="P268" s="153" t="str">
        <f>IF(_xlfn.XLOOKUP("CUMPLE",P263:P267,P263:P267,"NO CUMPLE",0,1)="CUMPLE","CUMPLE","NO CUMPLE")</f>
        <v>CUMPLE</v>
      </c>
      <c r="Q268" s="493"/>
      <c r="R268" s="70" t="str">
        <f>+IF(AND(M262="CUMPLE",Q262="CUMPLE"),"HABILITADO","NO HABILITADO")</f>
        <v>HABILITADO</v>
      </c>
    </row>
    <row r="269" spans="1:18" ht="15.75">
      <c r="A269" s="53"/>
      <c r="B269" s="53"/>
      <c r="C269" s="53"/>
      <c r="D269" s="53"/>
      <c r="E269" s="53"/>
      <c r="F269" s="53"/>
      <c r="G269" s="53"/>
      <c r="H269" s="53"/>
      <c r="I269" s="121"/>
      <c r="J269" s="53"/>
      <c r="K269" s="53"/>
      <c r="L269" s="53"/>
      <c r="M269" s="53"/>
      <c r="N269" s="53"/>
      <c r="O269" s="53"/>
      <c r="P269" s="54"/>
      <c r="Q269" s="54"/>
      <c r="R269" s="54"/>
    </row>
    <row r="270" spans="1:18" ht="16.5" thickBot="1">
      <c r="A270" s="53"/>
      <c r="B270" s="53"/>
      <c r="C270" s="53"/>
      <c r="D270" s="53"/>
      <c r="E270" s="53"/>
      <c r="F270" s="53"/>
      <c r="G270" s="53"/>
      <c r="H270" s="53"/>
      <c r="I270" s="121"/>
      <c r="J270" s="53"/>
      <c r="K270" s="53"/>
      <c r="L270" s="53"/>
      <c r="M270" s="53"/>
      <c r="N270" s="53"/>
      <c r="O270" s="53"/>
      <c r="P270" s="54"/>
      <c r="Q270" s="54"/>
      <c r="R270" s="54"/>
    </row>
    <row r="271" spans="1:18" ht="23.25" customHeight="1" thickBot="1">
      <c r="A271" s="451">
        <f>1+A255</f>
        <v>18</v>
      </c>
      <c r="B271" s="452"/>
      <c r="C271" s="452"/>
      <c r="D271" s="453"/>
      <c r="E271" s="454" t="str">
        <f>VLOOKUP(A271,'LISTA DE OFERENTES'!$A$4:$H$102,2,FALSE)</f>
        <v>ICE SAS</v>
      </c>
      <c r="F271" s="455"/>
      <c r="G271" s="455"/>
      <c r="H271" s="455"/>
      <c r="I271" s="455"/>
      <c r="J271" s="455"/>
      <c r="K271" s="455"/>
      <c r="L271" s="455"/>
      <c r="M271" s="455"/>
      <c r="N271" s="455"/>
      <c r="O271" s="455"/>
      <c r="P271" s="455"/>
      <c r="Q271" s="455"/>
      <c r="R271" s="455"/>
    </row>
    <row r="272" spans="1:18" ht="48" customHeight="1">
      <c r="A272" s="7" t="s">
        <v>423</v>
      </c>
      <c r="B272" s="122">
        <v>2</v>
      </c>
      <c r="C272" s="8" t="s">
        <v>424</v>
      </c>
      <c r="D272" s="23">
        <f>$D$1591</f>
        <v>1380.1114295749912</v>
      </c>
      <c r="E272" s="456"/>
      <c r="F272" s="457"/>
      <c r="G272" s="457"/>
      <c r="H272" s="457"/>
      <c r="I272" s="457"/>
      <c r="J272" s="457"/>
      <c r="K272" s="457"/>
      <c r="L272" s="457"/>
      <c r="M272" s="457"/>
      <c r="N272" s="457"/>
      <c r="O272" s="457"/>
      <c r="P272" s="457"/>
      <c r="Q272" s="457"/>
      <c r="R272" s="457"/>
    </row>
    <row r="273" spans="1:18" ht="38.25" customHeight="1">
      <c r="A273" s="460" t="s">
        <v>425</v>
      </c>
      <c r="B273" s="461"/>
      <c r="C273" s="462">
        <f>H281/B272</f>
        <v>3760.5133552787474</v>
      </c>
      <c r="D273" s="463"/>
      <c r="E273" s="456"/>
      <c r="F273" s="457"/>
      <c r="G273" s="457"/>
      <c r="H273" s="457"/>
      <c r="I273" s="457"/>
      <c r="J273" s="457"/>
      <c r="K273" s="457"/>
      <c r="L273" s="457"/>
      <c r="M273" s="457"/>
      <c r="N273" s="457"/>
      <c r="O273" s="457"/>
      <c r="P273" s="457"/>
      <c r="Q273" s="457"/>
      <c r="R273" s="457"/>
    </row>
    <row r="274" spans="1:18" ht="32.25" customHeight="1">
      <c r="A274" s="464" t="s">
        <v>426</v>
      </c>
      <c r="B274" s="461"/>
      <c r="C274" s="446">
        <v>45923</v>
      </c>
      <c r="D274" s="447"/>
      <c r="E274" s="456"/>
      <c r="F274" s="457"/>
      <c r="G274" s="457"/>
      <c r="H274" s="457"/>
      <c r="I274" s="457"/>
      <c r="J274" s="457"/>
      <c r="K274" s="457"/>
      <c r="L274" s="457"/>
      <c r="M274" s="457"/>
      <c r="N274" s="457"/>
      <c r="O274" s="457"/>
      <c r="P274" s="457"/>
      <c r="Q274" s="457"/>
      <c r="R274" s="457"/>
    </row>
    <row r="275" spans="1:18" ht="32.25" customHeight="1" thickBot="1">
      <c r="A275" s="431" t="s">
        <v>427</v>
      </c>
      <c r="B275" s="432"/>
      <c r="C275" s="433" t="str">
        <f>+IF(H281&gt;D272,"CUMPLE","NO CUMPLE")</f>
        <v>CUMPLE</v>
      </c>
      <c r="D275" s="434"/>
      <c r="E275" s="458"/>
      <c r="F275" s="459"/>
      <c r="G275" s="459"/>
      <c r="H275" s="459"/>
      <c r="I275" s="459"/>
      <c r="J275" s="459"/>
      <c r="K275" s="459"/>
      <c r="L275" s="459"/>
      <c r="M275" s="459"/>
      <c r="N275" s="459"/>
      <c r="O275" s="459"/>
      <c r="P275" s="459"/>
      <c r="Q275" s="459"/>
      <c r="R275" s="459"/>
    </row>
    <row r="276" spans="1:18" ht="60.75">
      <c r="A276" s="435" t="s">
        <v>428</v>
      </c>
      <c r="B276" s="436"/>
      <c r="C276" s="436"/>
      <c r="D276" s="436"/>
      <c r="E276" s="436"/>
      <c r="F276" s="436"/>
      <c r="G276" s="159"/>
      <c r="H276" s="159"/>
      <c r="I276" s="160" t="s">
        <v>429</v>
      </c>
      <c r="J276" s="161" t="s">
        <v>430</v>
      </c>
      <c r="K276" s="437" t="s">
        <v>431</v>
      </c>
      <c r="L276" s="438"/>
      <c r="M276" s="439" t="s">
        <v>432</v>
      </c>
      <c r="N276" s="439" t="s">
        <v>433</v>
      </c>
      <c r="O276" s="439" t="s">
        <v>434</v>
      </c>
      <c r="P276" s="439" t="s">
        <v>435</v>
      </c>
      <c r="Q276" s="439" t="s">
        <v>436</v>
      </c>
      <c r="R276" s="426" t="s">
        <v>437</v>
      </c>
    </row>
    <row r="277" spans="1:18" s="10" customFormat="1" ht="94.5" customHeight="1">
      <c r="A277" s="162" t="s">
        <v>438</v>
      </c>
      <c r="B277" s="428" t="s">
        <v>439</v>
      </c>
      <c r="C277" s="429"/>
      <c r="D277" s="163" t="s">
        <v>440</v>
      </c>
      <c r="E277" s="163" t="s">
        <v>441</v>
      </c>
      <c r="F277" s="163" t="s">
        <v>442</v>
      </c>
      <c r="G277" s="164" t="s">
        <v>443</v>
      </c>
      <c r="H277" s="164" t="s">
        <v>444</v>
      </c>
      <c r="I277" s="165" t="s">
        <v>445</v>
      </c>
      <c r="J277" s="166" t="s">
        <v>446</v>
      </c>
      <c r="K277" s="166" t="s">
        <v>447</v>
      </c>
      <c r="L277" s="166" t="s">
        <v>448</v>
      </c>
      <c r="M277" s="440"/>
      <c r="N277" s="440"/>
      <c r="O277" s="440"/>
      <c r="P277" s="440"/>
      <c r="Q277" s="440"/>
      <c r="R277" s="427"/>
    </row>
    <row r="278" spans="1:18" s="10" customFormat="1" ht="15.75" customHeight="1">
      <c r="A278" s="26" t="str">
        <f>VLOOKUP(A271,'LISTA DE OFERENTES'!$A$4:$H$102,5,FALSE)</f>
        <v>ICE SAS - 100%</v>
      </c>
      <c r="B278" s="27"/>
      <c r="C278" s="27"/>
      <c r="D278" s="27"/>
      <c r="E278" s="27"/>
      <c r="F278" s="27"/>
      <c r="G278" s="27"/>
      <c r="H278" s="27"/>
      <c r="I278" s="123"/>
      <c r="J278" s="27"/>
      <c r="K278" s="472">
        <f>$D$1591*0.5</f>
        <v>690.05571478749562</v>
      </c>
      <c r="L278" s="27"/>
      <c r="M278" s="474" t="s">
        <v>404</v>
      </c>
      <c r="N278" s="27"/>
      <c r="O278" s="27"/>
      <c r="P278" s="27"/>
      <c r="Q278" s="491" t="str">
        <f>+IF(AND(N281="CUMPLE",O281="CUMPLE",P281="CUMPLE"),"CUMPLE","NO CUMPLE")</f>
        <v>CUMPLE</v>
      </c>
      <c r="R278" s="28"/>
    </row>
    <row r="279" spans="1:18" s="10" customFormat="1" ht="90.75" customHeight="1">
      <c r="A279" s="183" t="s">
        <v>539</v>
      </c>
      <c r="B279" s="430" t="s">
        <v>540</v>
      </c>
      <c r="C279" s="430"/>
      <c r="D279" s="2">
        <v>3415410940</v>
      </c>
      <c r="E279" s="124">
        <v>2021</v>
      </c>
      <c r="F279" s="3">
        <f>D279/(VLOOKUP(E279,$D$1618:$E$1652,2,FALSE))</f>
        <v>3759.2880555977486</v>
      </c>
      <c r="G279" s="125">
        <v>0.5</v>
      </c>
      <c r="H279" s="3">
        <f>F279*G279</f>
        <v>1879.6440277988743</v>
      </c>
      <c r="I279" s="190">
        <v>44271</v>
      </c>
      <c r="J279" s="126" t="s">
        <v>404</v>
      </c>
      <c r="K279" s="473"/>
      <c r="L279" s="66">
        <f>H279</f>
        <v>1879.6440277988743</v>
      </c>
      <c r="M279" s="474"/>
      <c r="N279" s="126" t="s">
        <v>404</v>
      </c>
      <c r="O279" s="126" t="s">
        <v>405</v>
      </c>
      <c r="P279" s="66" t="s">
        <v>404</v>
      </c>
      <c r="Q279" s="492"/>
      <c r="R279" s="9"/>
    </row>
    <row r="280" spans="1:18" s="10" customFormat="1" ht="78.75" customHeight="1">
      <c r="A280" s="183" t="s">
        <v>541</v>
      </c>
      <c r="B280" s="430" t="s">
        <v>454</v>
      </c>
      <c r="C280" s="430"/>
      <c r="D280" s="2">
        <v>6544003912</v>
      </c>
      <c r="E280" s="124">
        <v>2023</v>
      </c>
      <c r="F280" s="3">
        <f>D280/(VLOOKUP(E280,$D$1618:$E$1652,2,FALSE))</f>
        <v>5641.3826827586208</v>
      </c>
      <c r="G280" s="125">
        <v>1</v>
      </c>
      <c r="H280" s="3">
        <f>F280*G280</f>
        <v>5641.3826827586208</v>
      </c>
      <c r="I280" s="190">
        <v>45260</v>
      </c>
      <c r="J280" s="126" t="s">
        <v>404</v>
      </c>
      <c r="K280" s="473"/>
      <c r="L280" s="66">
        <f>H280</f>
        <v>5641.3826827586208</v>
      </c>
      <c r="M280" s="474"/>
      <c r="N280" s="126" t="s">
        <v>404</v>
      </c>
      <c r="O280" s="126" t="s">
        <v>404</v>
      </c>
      <c r="P280" s="66" t="s">
        <v>405</v>
      </c>
      <c r="Q280" s="492"/>
      <c r="R280" s="9"/>
    </row>
    <row r="281" spans="1:18" s="10" customFormat="1" ht="48" customHeight="1" thickBot="1">
      <c r="A281" s="471" t="s">
        <v>455</v>
      </c>
      <c r="B281" s="471"/>
      <c r="C281" s="471"/>
      <c r="D281" s="471"/>
      <c r="E281" s="471"/>
      <c r="F281" s="130">
        <f>+SUM(F278:F280)</f>
        <v>9400.6707383563698</v>
      </c>
      <c r="G281" s="130"/>
      <c r="H281" s="130">
        <f>+SUM(H278:H280)</f>
        <v>7521.0267105574949</v>
      </c>
      <c r="I281" s="448" t="s">
        <v>456</v>
      </c>
      <c r="J281" s="449"/>
      <c r="K281" s="449"/>
      <c r="L281" s="449"/>
      <c r="M281" s="450"/>
      <c r="N281" s="131" t="s">
        <v>404</v>
      </c>
      <c r="O281" s="157" t="str">
        <f>IF(_xlfn.XLOOKUP("CUMPLE",O279:O280,O279:O280,"NO CUMPLE",0,1)="CUMPLE","CUMPLE","NO CUMPLE")</f>
        <v>CUMPLE</v>
      </c>
      <c r="P281" s="153" t="str">
        <f>IF(_xlfn.XLOOKUP("CUMPLE",P279:P280,P279:P280,"NO CUMPLE",0,1)="CUMPLE","CUMPLE","NO CUMPLE")</f>
        <v>CUMPLE</v>
      </c>
      <c r="Q281" s="493"/>
      <c r="R281" s="70" t="str">
        <f>+IF(AND(M278="CUMPLE",Q278="CUMPLE"),"HABILITADO","NO HABILITADO")</f>
        <v>HABILITADO</v>
      </c>
    </row>
    <row r="282" spans="1:18" ht="15.75">
      <c r="A282" s="53"/>
      <c r="B282" s="53"/>
      <c r="C282" s="53"/>
      <c r="D282" s="53"/>
      <c r="E282" s="53"/>
      <c r="F282" s="53"/>
      <c r="G282" s="53"/>
      <c r="H282" s="53"/>
      <c r="I282" s="121"/>
      <c r="J282" s="53"/>
      <c r="K282" s="53"/>
      <c r="L282" s="53"/>
      <c r="M282" s="53"/>
      <c r="N282" s="53"/>
      <c r="O282" s="53"/>
      <c r="P282" s="54"/>
      <c r="Q282" s="54"/>
      <c r="R282" s="54"/>
    </row>
    <row r="283" spans="1:18" ht="16.5" thickBot="1">
      <c r="A283" s="53"/>
      <c r="B283" s="53"/>
      <c r="C283" s="53"/>
      <c r="D283" s="53"/>
      <c r="E283" s="53"/>
      <c r="F283" s="53"/>
      <c r="G283" s="53"/>
      <c r="H283" s="53"/>
      <c r="I283" s="121"/>
      <c r="J283" s="53"/>
      <c r="K283" s="53"/>
      <c r="L283" s="53"/>
      <c r="M283" s="53"/>
      <c r="N283" s="53"/>
      <c r="O283" s="53"/>
      <c r="P283" s="54"/>
      <c r="Q283" s="54"/>
      <c r="R283" s="54"/>
    </row>
    <row r="284" spans="1:18" ht="23.25" customHeight="1" thickBot="1">
      <c r="A284" s="451">
        <f>1+A271</f>
        <v>19</v>
      </c>
      <c r="B284" s="452"/>
      <c r="C284" s="452"/>
      <c r="D284" s="453"/>
      <c r="E284" s="454" t="str">
        <f>VLOOKUP(A284,'LISTA DE OFERENTES'!$A$4:$H$102,2,FALSE)</f>
        <v>CONSORCIO INTERKENNEDY CC</v>
      </c>
      <c r="F284" s="455"/>
      <c r="G284" s="455"/>
      <c r="H284" s="455"/>
      <c r="I284" s="455"/>
      <c r="J284" s="455"/>
      <c r="K284" s="455"/>
      <c r="L284" s="455"/>
      <c r="M284" s="455"/>
      <c r="N284" s="455"/>
      <c r="O284" s="455"/>
      <c r="P284" s="455"/>
      <c r="Q284" s="455"/>
      <c r="R284" s="455"/>
    </row>
    <row r="285" spans="1:18" ht="48" customHeight="1">
      <c r="A285" s="7" t="s">
        <v>423</v>
      </c>
      <c r="B285" s="122">
        <v>7</v>
      </c>
      <c r="C285" s="8" t="s">
        <v>424</v>
      </c>
      <c r="D285" s="23">
        <f>$D$1591</f>
        <v>1380.1114295749912</v>
      </c>
      <c r="E285" s="456"/>
      <c r="F285" s="457"/>
      <c r="G285" s="457"/>
      <c r="H285" s="457"/>
      <c r="I285" s="457"/>
      <c r="J285" s="457"/>
      <c r="K285" s="457"/>
      <c r="L285" s="457"/>
      <c r="M285" s="457"/>
      <c r="N285" s="457"/>
      <c r="O285" s="457"/>
      <c r="P285" s="457"/>
      <c r="Q285" s="457"/>
      <c r="R285" s="457"/>
    </row>
    <row r="286" spans="1:18" ht="38.25" customHeight="1">
      <c r="A286" s="460" t="s">
        <v>425</v>
      </c>
      <c r="B286" s="461"/>
      <c r="C286" s="462">
        <f>H300/B285</f>
        <v>2558.2360474755187</v>
      </c>
      <c r="D286" s="463"/>
      <c r="E286" s="456"/>
      <c r="F286" s="457"/>
      <c r="G286" s="457"/>
      <c r="H286" s="457"/>
      <c r="I286" s="457"/>
      <c r="J286" s="457"/>
      <c r="K286" s="457"/>
      <c r="L286" s="457"/>
      <c r="M286" s="457"/>
      <c r="N286" s="457"/>
      <c r="O286" s="457"/>
      <c r="P286" s="457"/>
      <c r="Q286" s="457"/>
      <c r="R286" s="457"/>
    </row>
    <row r="287" spans="1:18" ht="32.25" customHeight="1">
      <c r="A287" s="464" t="s">
        <v>426</v>
      </c>
      <c r="B287" s="461"/>
      <c r="C287" s="446">
        <v>45923</v>
      </c>
      <c r="D287" s="447"/>
      <c r="E287" s="456"/>
      <c r="F287" s="457"/>
      <c r="G287" s="457"/>
      <c r="H287" s="457"/>
      <c r="I287" s="457"/>
      <c r="J287" s="457"/>
      <c r="K287" s="457"/>
      <c r="L287" s="457"/>
      <c r="M287" s="457"/>
      <c r="N287" s="457"/>
      <c r="O287" s="457"/>
      <c r="P287" s="457"/>
      <c r="Q287" s="457"/>
      <c r="R287" s="457"/>
    </row>
    <row r="288" spans="1:18" ht="32.25" customHeight="1" thickBot="1">
      <c r="A288" s="431" t="s">
        <v>427</v>
      </c>
      <c r="B288" s="432"/>
      <c r="C288" s="433" t="str">
        <f>+IF(H300&gt;D285,"CUMPLE","NO CUMPLE")</f>
        <v>CUMPLE</v>
      </c>
      <c r="D288" s="434"/>
      <c r="E288" s="458"/>
      <c r="F288" s="459"/>
      <c r="G288" s="459"/>
      <c r="H288" s="459"/>
      <c r="I288" s="459"/>
      <c r="J288" s="459"/>
      <c r="K288" s="459"/>
      <c r="L288" s="459"/>
      <c r="M288" s="459"/>
      <c r="N288" s="459"/>
      <c r="O288" s="459"/>
      <c r="P288" s="459"/>
      <c r="Q288" s="459"/>
      <c r="R288" s="459"/>
    </row>
    <row r="289" spans="1:18" ht="60.75">
      <c r="A289" s="435" t="s">
        <v>428</v>
      </c>
      <c r="B289" s="436"/>
      <c r="C289" s="436"/>
      <c r="D289" s="436"/>
      <c r="E289" s="436"/>
      <c r="F289" s="436"/>
      <c r="G289" s="159"/>
      <c r="H289" s="159"/>
      <c r="I289" s="160" t="s">
        <v>429</v>
      </c>
      <c r="J289" s="161" t="s">
        <v>430</v>
      </c>
      <c r="K289" s="437" t="s">
        <v>431</v>
      </c>
      <c r="L289" s="438"/>
      <c r="M289" s="439" t="s">
        <v>432</v>
      </c>
      <c r="N289" s="439" t="s">
        <v>433</v>
      </c>
      <c r="O289" s="439" t="s">
        <v>434</v>
      </c>
      <c r="P289" s="439" t="s">
        <v>435</v>
      </c>
      <c r="Q289" s="439" t="s">
        <v>436</v>
      </c>
      <c r="R289" s="426" t="s">
        <v>437</v>
      </c>
    </row>
    <row r="290" spans="1:18" s="10" customFormat="1" ht="94.5" customHeight="1">
      <c r="A290" s="162" t="s">
        <v>438</v>
      </c>
      <c r="B290" s="428" t="s">
        <v>439</v>
      </c>
      <c r="C290" s="429"/>
      <c r="D290" s="163" t="s">
        <v>440</v>
      </c>
      <c r="E290" s="163" t="s">
        <v>441</v>
      </c>
      <c r="F290" s="163" t="s">
        <v>442</v>
      </c>
      <c r="G290" s="164" t="s">
        <v>443</v>
      </c>
      <c r="H290" s="164" t="s">
        <v>444</v>
      </c>
      <c r="I290" s="165" t="s">
        <v>445</v>
      </c>
      <c r="J290" s="166" t="s">
        <v>446</v>
      </c>
      <c r="K290" s="166" t="s">
        <v>447</v>
      </c>
      <c r="L290" s="166" t="s">
        <v>448</v>
      </c>
      <c r="M290" s="440"/>
      <c r="N290" s="440"/>
      <c r="O290" s="440"/>
      <c r="P290" s="440"/>
      <c r="Q290" s="440"/>
      <c r="R290" s="427"/>
    </row>
    <row r="291" spans="1:18" s="10" customFormat="1" ht="15.75" customHeight="1">
      <c r="A291" s="26" t="str">
        <f>VLOOKUP(A284,'LISTA DE OFERENTES'!$A$4:$H$102,5,FALSE)</f>
        <v>CEMOSA COLOMBIA - 50%</v>
      </c>
      <c r="B291" s="27"/>
      <c r="C291" s="27"/>
      <c r="D291" s="27"/>
      <c r="E291" s="27"/>
      <c r="F291" s="27"/>
      <c r="G291" s="27"/>
      <c r="H291" s="27"/>
      <c r="I291" s="123"/>
      <c r="J291" s="27"/>
      <c r="K291" s="472">
        <f>$D$1591*0.5</f>
        <v>690.05571478749562</v>
      </c>
      <c r="L291" s="27"/>
      <c r="M291" s="474" t="s">
        <v>404</v>
      </c>
      <c r="N291" s="27"/>
      <c r="O291" s="27"/>
      <c r="P291" s="27"/>
      <c r="Q291" s="491" t="str">
        <f>+IF(AND(N300="CUMPLE",O300="CUMPLE",P300="CUMPLE"),"CUMPLE","NO CUMPLE")</f>
        <v>CUMPLE</v>
      </c>
      <c r="R291" s="28"/>
    </row>
    <row r="292" spans="1:18" s="10" customFormat="1" ht="65.25" customHeight="1">
      <c r="A292" s="177" t="s">
        <v>542</v>
      </c>
      <c r="B292" s="430" t="s">
        <v>476</v>
      </c>
      <c r="C292" s="430"/>
      <c r="D292" s="2" t="s">
        <v>477</v>
      </c>
      <c r="E292" s="124">
        <v>2010</v>
      </c>
      <c r="F292" s="3">
        <v>5795.83</v>
      </c>
      <c r="G292" s="125">
        <v>0.5</v>
      </c>
      <c r="H292" s="3">
        <f>F292*G292</f>
        <v>2897.915</v>
      </c>
      <c r="I292" s="190">
        <v>40451</v>
      </c>
      <c r="J292" s="126" t="s">
        <v>404</v>
      </c>
      <c r="K292" s="473"/>
      <c r="L292" s="443">
        <f>SUM(H292:H293)</f>
        <v>4978.0149999999994</v>
      </c>
      <c r="M292" s="474"/>
      <c r="N292" s="126" t="s">
        <v>404</v>
      </c>
      <c r="O292" s="126" t="s">
        <v>405</v>
      </c>
      <c r="P292" s="66" t="s">
        <v>405</v>
      </c>
      <c r="Q292" s="492"/>
      <c r="R292" s="9"/>
    </row>
    <row r="293" spans="1:18" s="10" customFormat="1" ht="43.5" customHeight="1">
      <c r="A293" s="176" t="s">
        <v>543</v>
      </c>
      <c r="B293" s="430" t="s">
        <v>476</v>
      </c>
      <c r="C293" s="430"/>
      <c r="D293" s="2" t="s">
        <v>477</v>
      </c>
      <c r="E293" s="124">
        <v>2015</v>
      </c>
      <c r="F293" s="3">
        <v>4160.2</v>
      </c>
      <c r="G293" s="125">
        <v>0.5</v>
      </c>
      <c r="H293" s="3">
        <f>F293*G293</f>
        <v>2080.1</v>
      </c>
      <c r="I293" s="190">
        <v>42035</v>
      </c>
      <c r="J293" s="126" t="s">
        <v>404</v>
      </c>
      <c r="K293" s="473"/>
      <c r="L293" s="444"/>
      <c r="M293" s="474"/>
      <c r="N293" s="126" t="s">
        <v>404</v>
      </c>
      <c r="O293" s="126" t="s">
        <v>405</v>
      </c>
      <c r="P293" s="66" t="s">
        <v>405</v>
      </c>
      <c r="Q293" s="492"/>
      <c r="R293" s="9"/>
    </row>
    <row r="294" spans="1:18" s="10" customFormat="1" ht="15.75" customHeight="1">
      <c r="A294" s="26" t="str">
        <f>VLOOKUP(A284,'LISTA DE OFERENTES'!$A$4:$H$102,6,FALSE)</f>
        <v>CEMOSA INGENIERIA Y CONTROL SAS - 50%</v>
      </c>
      <c r="B294" s="27"/>
      <c r="C294" s="27"/>
      <c r="D294" s="27"/>
      <c r="E294" s="27"/>
      <c r="F294" s="27"/>
      <c r="G294" s="27"/>
      <c r="H294" s="27"/>
      <c r="I294" s="123"/>
      <c r="J294" s="27"/>
      <c r="K294" s="473"/>
      <c r="L294" s="27"/>
      <c r="M294" s="474"/>
      <c r="N294" s="27"/>
      <c r="O294" s="27"/>
      <c r="P294" s="27"/>
      <c r="Q294" s="492"/>
      <c r="R294" s="28"/>
    </row>
    <row r="295" spans="1:18" s="10" customFormat="1" ht="52.5" customHeight="1">
      <c r="A295" s="184" t="s">
        <v>544</v>
      </c>
      <c r="B295" s="430" t="s">
        <v>458</v>
      </c>
      <c r="C295" s="430"/>
      <c r="D295" s="2">
        <v>544697854</v>
      </c>
      <c r="E295" s="124">
        <v>2016</v>
      </c>
      <c r="F295" s="3">
        <f>D295/(VLOOKUP(E295,$D$1618:$E$1652,2,FALSE))</f>
        <v>790.04119775764912</v>
      </c>
      <c r="G295" s="128">
        <v>1</v>
      </c>
      <c r="H295" s="3">
        <f>F295*G295</f>
        <v>790.04119775764912</v>
      </c>
      <c r="I295" s="190">
        <v>42481</v>
      </c>
      <c r="J295" s="126" t="s">
        <v>404</v>
      </c>
      <c r="K295" s="473"/>
      <c r="L295" s="443">
        <f>SUM(H295:H299)</f>
        <v>12929.637332328632</v>
      </c>
      <c r="M295" s="474"/>
      <c r="N295" s="126" t="s">
        <v>404</v>
      </c>
      <c r="O295" s="126" t="s">
        <v>405</v>
      </c>
      <c r="P295" s="66" t="s">
        <v>405</v>
      </c>
      <c r="Q295" s="492"/>
      <c r="R295" s="9"/>
    </row>
    <row r="296" spans="1:18" s="10" customFormat="1" ht="51.75" customHeight="1">
      <c r="A296" s="176" t="s">
        <v>545</v>
      </c>
      <c r="B296" s="430" t="s">
        <v>546</v>
      </c>
      <c r="C296" s="430"/>
      <c r="D296" s="2">
        <v>4061788808</v>
      </c>
      <c r="E296" s="124">
        <v>2022</v>
      </c>
      <c r="F296" s="3">
        <f>D296/(VLOOKUP(E296,$D$1618:$E$1652,2,FALSE))</f>
        <v>4061.7888079999998</v>
      </c>
      <c r="G296" s="128">
        <v>0.5</v>
      </c>
      <c r="H296" s="3">
        <f>F296*G296</f>
        <v>2030.8944039999999</v>
      </c>
      <c r="I296" s="190">
        <v>44711</v>
      </c>
      <c r="J296" s="126" t="s">
        <v>404</v>
      </c>
      <c r="K296" s="473"/>
      <c r="L296" s="445"/>
      <c r="M296" s="474"/>
      <c r="N296" s="126" t="s">
        <v>404</v>
      </c>
      <c r="O296" s="126" t="s">
        <v>405</v>
      </c>
      <c r="P296" s="66" t="s">
        <v>404</v>
      </c>
      <c r="Q296" s="492"/>
      <c r="R296" s="9"/>
    </row>
    <row r="297" spans="1:18" s="10" customFormat="1" ht="29.25" customHeight="1">
      <c r="A297" s="176" t="s">
        <v>547</v>
      </c>
      <c r="B297" s="430" t="s">
        <v>458</v>
      </c>
      <c r="C297" s="430"/>
      <c r="D297" s="2">
        <v>2321028248</v>
      </c>
      <c r="E297" s="124">
        <v>2020</v>
      </c>
      <c r="F297" s="3">
        <v>2554.71</v>
      </c>
      <c r="G297" s="128">
        <v>0.6</v>
      </c>
      <c r="H297" s="3">
        <f>F297*G297</f>
        <v>1532.826</v>
      </c>
      <c r="I297" s="190">
        <v>43979</v>
      </c>
      <c r="J297" s="126" t="s">
        <v>404</v>
      </c>
      <c r="K297" s="473"/>
      <c r="L297" s="445"/>
      <c r="M297" s="474"/>
      <c r="N297" s="126" t="s">
        <v>404</v>
      </c>
      <c r="O297" s="126" t="s">
        <v>405</v>
      </c>
      <c r="P297" s="66" t="s">
        <v>404</v>
      </c>
      <c r="Q297" s="492"/>
      <c r="R297" s="9"/>
    </row>
    <row r="298" spans="1:18" s="10" customFormat="1" ht="65.25" customHeight="1">
      <c r="A298" s="176" t="s">
        <v>548</v>
      </c>
      <c r="B298" s="430" t="s">
        <v>454</v>
      </c>
      <c r="C298" s="430"/>
      <c r="D298" s="2">
        <v>3702448597</v>
      </c>
      <c r="E298" s="124">
        <v>2020</v>
      </c>
      <c r="F298" s="3">
        <f>D298/(VLOOKUP(E298,$D$1618:$E$1652,2,FALSE))</f>
        <v>4217.8582176183036</v>
      </c>
      <c r="G298" s="128">
        <v>0.6</v>
      </c>
      <c r="H298" s="3">
        <f>F298*G298</f>
        <v>2530.7149305709822</v>
      </c>
      <c r="I298" s="190">
        <v>44074</v>
      </c>
      <c r="J298" s="126" t="s">
        <v>404</v>
      </c>
      <c r="K298" s="473"/>
      <c r="L298" s="445"/>
      <c r="M298" s="474"/>
      <c r="N298" s="126" t="s">
        <v>404</v>
      </c>
      <c r="O298" s="126" t="s">
        <v>404</v>
      </c>
      <c r="P298" s="66" t="s">
        <v>405</v>
      </c>
      <c r="Q298" s="492"/>
      <c r="R298" s="9"/>
    </row>
    <row r="299" spans="1:18" s="10" customFormat="1" ht="55.5" customHeight="1">
      <c r="A299" s="184" t="s">
        <v>549</v>
      </c>
      <c r="B299" s="430" t="s">
        <v>550</v>
      </c>
      <c r="C299" s="430"/>
      <c r="D299" s="2">
        <v>32387738523</v>
      </c>
      <c r="E299" s="124">
        <v>2025</v>
      </c>
      <c r="F299" s="3">
        <v>25188.17</v>
      </c>
      <c r="G299" s="128">
        <v>0.24</v>
      </c>
      <c r="H299" s="3">
        <f>F299*G299</f>
        <v>6045.1607999999997</v>
      </c>
      <c r="I299" s="190">
        <v>45807</v>
      </c>
      <c r="J299" s="126" t="s">
        <v>404</v>
      </c>
      <c r="K299" s="473"/>
      <c r="L299" s="444"/>
      <c r="M299" s="474"/>
      <c r="N299" s="126" t="s">
        <v>404</v>
      </c>
      <c r="O299" s="126" t="s">
        <v>405</v>
      </c>
      <c r="P299" s="66" t="s">
        <v>405</v>
      </c>
      <c r="Q299" s="492"/>
      <c r="R299" s="129"/>
    </row>
    <row r="300" spans="1:18" s="10" customFormat="1" ht="48" customHeight="1" thickBot="1">
      <c r="A300" s="471" t="s">
        <v>455</v>
      </c>
      <c r="B300" s="471"/>
      <c r="C300" s="471"/>
      <c r="D300" s="471"/>
      <c r="E300" s="471"/>
      <c r="F300" s="130">
        <f>+SUM(F291:F299)</f>
        <v>46768.59822337595</v>
      </c>
      <c r="G300" s="130"/>
      <c r="H300" s="130">
        <f>+SUM(H291:H299)</f>
        <v>17907.652332328631</v>
      </c>
      <c r="I300" s="448" t="s">
        <v>456</v>
      </c>
      <c r="J300" s="449"/>
      <c r="K300" s="449"/>
      <c r="L300" s="449"/>
      <c r="M300" s="450"/>
      <c r="N300" s="131" t="s">
        <v>404</v>
      </c>
      <c r="O300" s="157" t="str">
        <f>IF(_xlfn.XLOOKUP("CUMPLE",O292:O299,O292:O299,"NO CUMPLE",0,1)="CUMPLE","CUMPLE","NO CUMPLE")</f>
        <v>CUMPLE</v>
      </c>
      <c r="P300" s="153" t="str">
        <f>IF(_xlfn.XLOOKUP("CUMPLE",P292:P299,P292:P299,"NO CUMPLE",0,1)="CUMPLE","CUMPLE","NO CUMPLE")</f>
        <v>CUMPLE</v>
      </c>
      <c r="Q300" s="493"/>
      <c r="R300" s="70" t="str">
        <f>+IF(AND(M291="CUMPLE",Q291="CUMPLE"),"HABILITADO","NO HABILITADO")</f>
        <v>HABILITADO</v>
      </c>
    </row>
    <row r="301" spans="1:18" ht="15.75">
      <c r="A301" s="53"/>
      <c r="B301" s="53"/>
      <c r="C301" s="53"/>
      <c r="D301" s="53"/>
      <c r="E301" s="53"/>
      <c r="F301" s="53"/>
      <c r="G301" s="53"/>
      <c r="H301" s="53"/>
      <c r="I301" s="121"/>
      <c r="J301" s="53"/>
      <c r="K301" s="53"/>
      <c r="L301" s="53"/>
      <c r="M301" s="53"/>
      <c r="N301" s="53"/>
      <c r="O301" s="53"/>
      <c r="P301" s="54"/>
      <c r="Q301" s="54"/>
      <c r="R301" s="54"/>
    </row>
    <row r="302" spans="1:18" ht="16.5" thickBot="1">
      <c r="A302" s="53"/>
      <c r="B302" s="53"/>
      <c r="C302" s="53"/>
      <c r="D302" s="53"/>
      <c r="E302" s="53"/>
      <c r="F302" s="53"/>
      <c r="G302" s="53"/>
      <c r="H302" s="53"/>
      <c r="I302" s="121"/>
      <c r="J302" s="53"/>
      <c r="K302" s="53"/>
      <c r="L302" s="53"/>
      <c r="M302" s="53"/>
      <c r="N302" s="53"/>
      <c r="O302" s="53"/>
      <c r="P302" s="54"/>
      <c r="Q302" s="54"/>
      <c r="R302" s="54"/>
    </row>
    <row r="303" spans="1:18" ht="23.25" customHeight="1" thickBot="1">
      <c r="A303" s="451">
        <f>1+A284</f>
        <v>20</v>
      </c>
      <c r="B303" s="452"/>
      <c r="C303" s="452"/>
      <c r="D303" s="453"/>
      <c r="E303" s="454" t="str">
        <f>VLOOKUP(A303,'LISTA DE OFERENTES'!$A$4:$H$102,2,FALSE)</f>
        <v>CONSORCIO INTER VIAS KENNEDY</v>
      </c>
      <c r="F303" s="455"/>
      <c r="G303" s="455"/>
      <c r="H303" s="455"/>
      <c r="I303" s="455"/>
      <c r="J303" s="455"/>
      <c r="K303" s="455"/>
      <c r="L303" s="455"/>
      <c r="M303" s="455"/>
      <c r="N303" s="455"/>
      <c r="O303" s="455"/>
      <c r="P303" s="455"/>
      <c r="Q303" s="455"/>
      <c r="R303" s="455"/>
    </row>
    <row r="304" spans="1:18" ht="48" customHeight="1">
      <c r="A304" s="7" t="s">
        <v>423</v>
      </c>
      <c r="B304" s="122">
        <v>6</v>
      </c>
      <c r="C304" s="8" t="s">
        <v>424</v>
      </c>
      <c r="D304" s="23">
        <f>$D$1591</f>
        <v>1380.1114295749912</v>
      </c>
      <c r="E304" s="456"/>
      <c r="F304" s="457"/>
      <c r="G304" s="457"/>
      <c r="H304" s="457"/>
      <c r="I304" s="457"/>
      <c r="J304" s="457"/>
      <c r="K304" s="457"/>
      <c r="L304" s="457"/>
      <c r="M304" s="457"/>
      <c r="N304" s="457"/>
      <c r="O304" s="457"/>
      <c r="P304" s="457"/>
      <c r="Q304" s="457"/>
      <c r="R304" s="457"/>
    </row>
    <row r="305" spans="1:18" ht="38.25" customHeight="1">
      <c r="A305" s="460" t="s">
        <v>425</v>
      </c>
      <c r="B305" s="461"/>
      <c r="C305" s="462">
        <f>H318/B304</f>
        <v>2189.3724055287776</v>
      </c>
      <c r="D305" s="463"/>
      <c r="E305" s="456"/>
      <c r="F305" s="457"/>
      <c r="G305" s="457"/>
      <c r="H305" s="457"/>
      <c r="I305" s="457"/>
      <c r="J305" s="457"/>
      <c r="K305" s="457"/>
      <c r="L305" s="457"/>
      <c r="M305" s="457"/>
      <c r="N305" s="457"/>
      <c r="O305" s="457"/>
      <c r="P305" s="457"/>
      <c r="Q305" s="457"/>
      <c r="R305" s="457"/>
    </row>
    <row r="306" spans="1:18" ht="32.25" customHeight="1">
      <c r="A306" s="464" t="s">
        <v>426</v>
      </c>
      <c r="B306" s="461"/>
      <c r="C306" s="446">
        <v>45923</v>
      </c>
      <c r="D306" s="447"/>
      <c r="E306" s="456"/>
      <c r="F306" s="457"/>
      <c r="G306" s="457"/>
      <c r="H306" s="457"/>
      <c r="I306" s="457"/>
      <c r="J306" s="457"/>
      <c r="K306" s="457"/>
      <c r="L306" s="457"/>
      <c r="M306" s="457"/>
      <c r="N306" s="457"/>
      <c r="O306" s="457"/>
      <c r="P306" s="457"/>
      <c r="Q306" s="457"/>
      <c r="R306" s="457"/>
    </row>
    <row r="307" spans="1:18" ht="32.25" customHeight="1" thickBot="1">
      <c r="A307" s="431" t="s">
        <v>427</v>
      </c>
      <c r="B307" s="432"/>
      <c r="C307" s="433" t="str">
        <f>+IF(H318&gt;D304,"CUMPLE","NO CUMPLE")</f>
        <v>CUMPLE</v>
      </c>
      <c r="D307" s="434"/>
      <c r="E307" s="458"/>
      <c r="F307" s="459"/>
      <c r="G307" s="459"/>
      <c r="H307" s="459"/>
      <c r="I307" s="459"/>
      <c r="J307" s="459"/>
      <c r="K307" s="459"/>
      <c r="L307" s="459"/>
      <c r="M307" s="459"/>
      <c r="N307" s="459"/>
      <c r="O307" s="459"/>
      <c r="P307" s="459"/>
      <c r="Q307" s="459"/>
      <c r="R307" s="459"/>
    </row>
    <row r="308" spans="1:18" ht="60.75">
      <c r="A308" s="435" t="s">
        <v>428</v>
      </c>
      <c r="B308" s="436"/>
      <c r="C308" s="436"/>
      <c r="D308" s="436"/>
      <c r="E308" s="436"/>
      <c r="F308" s="436"/>
      <c r="G308" s="159"/>
      <c r="H308" s="159"/>
      <c r="I308" s="160" t="s">
        <v>429</v>
      </c>
      <c r="J308" s="161" t="s">
        <v>430</v>
      </c>
      <c r="K308" s="437" t="s">
        <v>431</v>
      </c>
      <c r="L308" s="438"/>
      <c r="M308" s="439" t="s">
        <v>432</v>
      </c>
      <c r="N308" s="439" t="s">
        <v>433</v>
      </c>
      <c r="O308" s="439" t="s">
        <v>434</v>
      </c>
      <c r="P308" s="439" t="s">
        <v>435</v>
      </c>
      <c r="Q308" s="439" t="s">
        <v>436</v>
      </c>
      <c r="R308" s="426" t="s">
        <v>437</v>
      </c>
    </row>
    <row r="309" spans="1:18" s="10" customFormat="1" ht="94.5" customHeight="1">
      <c r="A309" s="162" t="s">
        <v>438</v>
      </c>
      <c r="B309" s="428" t="s">
        <v>439</v>
      </c>
      <c r="C309" s="429"/>
      <c r="D309" s="163" t="s">
        <v>440</v>
      </c>
      <c r="E309" s="163" t="s">
        <v>441</v>
      </c>
      <c r="F309" s="163" t="s">
        <v>442</v>
      </c>
      <c r="G309" s="164" t="s">
        <v>443</v>
      </c>
      <c r="H309" s="164" t="s">
        <v>444</v>
      </c>
      <c r="I309" s="165" t="s">
        <v>445</v>
      </c>
      <c r="J309" s="166" t="s">
        <v>446</v>
      </c>
      <c r="K309" s="166" t="s">
        <v>447</v>
      </c>
      <c r="L309" s="166" t="s">
        <v>448</v>
      </c>
      <c r="M309" s="440"/>
      <c r="N309" s="440"/>
      <c r="O309" s="440"/>
      <c r="P309" s="440"/>
      <c r="Q309" s="440"/>
      <c r="R309" s="427"/>
    </row>
    <row r="310" spans="1:18" s="10" customFormat="1" ht="15.75">
      <c r="A310" s="26" t="str">
        <f>VLOOKUP(A303,'LISTA DE OFERENTES'!$A$4:$H$102,5,FALSE)</f>
        <v>JGF SERVICIOS SAS - 50%</v>
      </c>
      <c r="B310" s="27"/>
      <c r="C310" s="27"/>
      <c r="D310" s="27"/>
      <c r="E310" s="27"/>
      <c r="F310" s="27"/>
      <c r="G310" s="27"/>
      <c r="H310" s="27"/>
      <c r="I310" s="123"/>
      <c r="J310" s="27"/>
      <c r="K310" s="472">
        <f>$D$1591*0.5</f>
        <v>690.05571478749562</v>
      </c>
      <c r="L310" s="27"/>
      <c r="M310" s="474" t="s">
        <v>404</v>
      </c>
      <c r="N310" s="27"/>
      <c r="O310" s="27"/>
      <c r="P310" s="27"/>
      <c r="Q310" s="474" t="str">
        <f>+IF(AND(N318="CUMPLE",O318="CUMPLE",P318="CUMPLE"),"CUMPLE","NO CUMPLE")</f>
        <v>CUMPLE</v>
      </c>
      <c r="R310" s="28"/>
    </row>
    <row r="311" spans="1:18" s="10" customFormat="1" ht="193.5" customHeight="1">
      <c r="A311" s="61" t="s">
        <v>551</v>
      </c>
      <c r="B311" s="430" t="s">
        <v>454</v>
      </c>
      <c r="C311" s="430"/>
      <c r="D311" s="2">
        <v>1392258107.24</v>
      </c>
      <c r="E311" s="124">
        <v>2024</v>
      </c>
      <c r="F311" s="3">
        <f>D311/(VLOOKUP(E311,$D$1618:$E$1652,2,FALSE))</f>
        <v>1070.9677747999999</v>
      </c>
      <c r="G311" s="125">
        <v>0.4</v>
      </c>
      <c r="H311" s="3">
        <f>F311*G311</f>
        <v>428.38710992</v>
      </c>
      <c r="I311" s="190">
        <v>45535</v>
      </c>
      <c r="J311" s="126" t="s">
        <v>404</v>
      </c>
      <c r="K311" s="473"/>
      <c r="L311" s="66">
        <f>H311</f>
        <v>428.38710992</v>
      </c>
      <c r="M311" s="474"/>
      <c r="N311" s="126" t="s">
        <v>404</v>
      </c>
      <c r="O311" s="126" t="s">
        <v>404</v>
      </c>
      <c r="P311" s="66" t="s">
        <v>405</v>
      </c>
      <c r="Q311" s="474"/>
      <c r="R311" s="9"/>
    </row>
    <row r="312" spans="1:18" s="10" customFormat="1" ht="15.75" customHeight="1">
      <c r="A312" s="26" t="str">
        <f>VLOOKUP(A303,'LISTA DE OFERENTES'!$A$4:$H$102,6,FALSE)</f>
        <v>COBA B&amp;C SAS - 50%</v>
      </c>
      <c r="B312" s="27"/>
      <c r="C312" s="27"/>
      <c r="D312" s="27"/>
      <c r="E312" s="27"/>
      <c r="F312" s="27"/>
      <c r="G312" s="27"/>
      <c r="H312" s="27"/>
      <c r="I312" s="123"/>
      <c r="J312" s="27"/>
      <c r="K312" s="473"/>
      <c r="L312" s="27"/>
      <c r="M312" s="474"/>
      <c r="N312" s="27"/>
      <c r="O312" s="27"/>
      <c r="P312" s="27"/>
      <c r="Q312" s="474"/>
      <c r="R312" s="28"/>
    </row>
    <row r="313" spans="1:18" s="10" customFormat="1" ht="86.25" customHeight="1">
      <c r="A313" s="127" t="s">
        <v>552</v>
      </c>
      <c r="B313" s="430" t="s">
        <v>454</v>
      </c>
      <c r="C313" s="430"/>
      <c r="D313" s="2">
        <v>2399367300</v>
      </c>
      <c r="E313" s="124">
        <v>2009</v>
      </c>
      <c r="F313" s="3">
        <f>D313/(VLOOKUP(E313,$D$1618:$E$1652,2,FALSE))</f>
        <v>4828.6723686858522</v>
      </c>
      <c r="G313" s="125">
        <v>0.5</v>
      </c>
      <c r="H313" s="3">
        <f>F313*G313</f>
        <v>2414.3361843429261</v>
      </c>
      <c r="I313" s="190">
        <v>39948</v>
      </c>
      <c r="J313" s="126" t="s">
        <v>404</v>
      </c>
      <c r="K313" s="473"/>
      <c r="L313" s="443">
        <f>SUM(H313:H317)</f>
        <v>12707.847323252665</v>
      </c>
      <c r="M313" s="474"/>
      <c r="N313" s="126" t="s">
        <v>404</v>
      </c>
      <c r="O313" s="126" t="s">
        <v>404</v>
      </c>
      <c r="P313" s="66" t="s">
        <v>405</v>
      </c>
      <c r="Q313" s="474"/>
      <c r="R313" s="9"/>
    </row>
    <row r="314" spans="1:18" s="10" customFormat="1" ht="135" customHeight="1">
      <c r="A314" s="127" t="s">
        <v>553</v>
      </c>
      <c r="B314" s="430" t="s">
        <v>454</v>
      </c>
      <c r="C314" s="430"/>
      <c r="D314" s="2">
        <v>1761351049</v>
      </c>
      <c r="E314" s="124">
        <v>2008</v>
      </c>
      <c r="F314" s="3">
        <f>D314/(VLOOKUP(E314,$D$1618:$E$1652,2,FALSE))</f>
        <v>3816.5786543878658</v>
      </c>
      <c r="G314" s="128">
        <v>0.75</v>
      </c>
      <c r="H314" s="3">
        <f>F314*G314</f>
        <v>2862.4339907908993</v>
      </c>
      <c r="I314" s="190">
        <v>39568</v>
      </c>
      <c r="J314" s="126" t="s">
        <v>404</v>
      </c>
      <c r="K314" s="473"/>
      <c r="L314" s="445"/>
      <c r="M314" s="474"/>
      <c r="N314" s="126" t="s">
        <v>404</v>
      </c>
      <c r="O314" s="126" t="s">
        <v>404</v>
      </c>
      <c r="P314" s="66" t="s">
        <v>405</v>
      </c>
      <c r="Q314" s="474"/>
      <c r="R314" s="9"/>
    </row>
    <row r="315" spans="1:18" s="10" customFormat="1" ht="86.25" customHeight="1">
      <c r="A315" s="127" t="s">
        <v>554</v>
      </c>
      <c r="B315" s="430" t="s">
        <v>555</v>
      </c>
      <c r="C315" s="430"/>
      <c r="D315" s="2" t="s">
        <v>477</v>
      </c>
      <c r="E315" s="124">
        <v>2001</v>
      </c>
      <c r="F315" s="3">
        <v>7318.92</v>
      </c>
      <c r="G315" s="128">
        <v>0.55000000000000004</v>
      </c>
      <c r="H315" s="3">
        <f>F315*G315</f>
        <v>4025.4060000000004</v>
      </c>
      <c r="I315" s="190">
        <v>37105</v>
      </c>
      <c r="J315" s="126" t="s">
        <v>404</v>
      </c>
      <c r="K315" s="473"/>
      <c r="L315" s="445"/>
      <c r="M315" s="474"/>
      <c r="N315" s="126" t="s">
        <v>404</v>
      </c>
      <c r="O315" s="126" t="s">
        <v>405</v>
      </c>
      <c r="P315" s="66" t="s">
        <v>405</v>
      </c>
      <c r="Q315" s="474"/>
      <c r="R315" s="9"/>
    </row>
    <row r="316" spans="1:18" s="10" customFormat="1" ht="86.25" customHeight="1">
      <c r="A316" s="127" t="s">
        <v>556</v>
      </c>
      <c r="B316" s="430" t="s">
        <v>557</v>
      </c>
      <c r="C316" s="430"/>
      <c r="D316" s="2">
        <v>1181882004</v>
      </c>
      <c r="E316" s="124">
        <v>2013</v>
      </c>
      <c r="F316" s="3">
        <f>D316/(VLOOKUP(E316,$D$1618:$E$1652,2,FALSE))</f>
        <v>2004.8888956743003</v>
      </c>
      <c r="G316" s="128">
        <v>0.5</v>
      </c>
      <c r="H316" s="3">
        <f>F316*G316</f>
        <v>1002.4444478371502</v>
      </c>
      <c r="I316" s="190">
        <v>41369</v>
      </c>
      <c r="J316" s="126" t="s">
        <v>404</v>
      </c>
      <c r="K316" s="473"/>
      <c r="L316" s="445"/>
      <c r="M316" s="474"/>
      <c r="N316" s="126" t="s">
        <v>404</v>
      </c>
      <c r="O316" s="126" t="s">
        <v>404</v>
      </c>
      <c r="P316" s="66" t="s">
        <v>404</v>
      </c>
      <c r="Q316" s="474"/>
      <c r="R316" s="9"/>
    </row>
    <row r="317" spans="1:18" s="10" customFormat="1" ht="86.25" customHeight="1">
      <c r="A317" s="127" t="s">
        <v>558</v>
      </c>
      <c r="B317" s="430" t="s">
        <v>454</v>
      </c>
      <c r="C317" s="430"/>
      <c r="D317" s="2">
        <v>1109089122.1800001</v>
      </c>
      <c r="E317" s="124">
        <v>2008</v>
      </c>
      <c r="F317" s="3">
        <f>D317/(VLOOKUP(E317,$D$1618:$E$1652,2,FALSE))</f>
        <v>2403.2267002816902</v>
      </c>
      <c r="G317" s="128">
        <v>1</v>
      </c>
      <c r="H317" s="3">
        <f>F317*G317</f>
        <v>2403.2267002816902</v>
      </c>
      <c r="I317" s="190">
        <v>39700</v>
      </c>
      <c r="J317" s="126" t="s">
        <v>404</v>
      </c>
      <c r="K317" s="473"/>
      <c r="L317" s="444"/>
      <c r="M317" s="474"/>
      <c r="N317" s="126" t="s">
        <v>404</v>
      </c>
      <c r="O317" s="126" t="s">
        <v>405</v>
      </c>
      <c r="P317" s="66" t="s">
        <v>405</v>
      </c>
      <c r="Q317" s="474"/>
      <c r="R317" s="129"/>
    </row>
    <row r="318" spans="1:18" s="10" customFormat="1" ht="48" customHeight="1" thickBot="1">
      <c r="A318" s="471" t="s">
        <v>455</v>
      </c>
      <c r="B318" s="471"/>
      <c r="C318" s="471"/>
      <c r="D318" s="471"/>
      <c r="E318" s="471"/>
      <c r="F318" s="130">
        <f>+SUM(F310:F317)</f>
        <v>21443.254393829709</v>
      </c>
      <c r="G318" s="130"/>
      <c r="H318" s="130">
        <f>+SUM(H311:H317)</f>
        <v>13136.234433172665</v>
      </c>
      <c r="I318" s="448" t="s">
        <v>456</v>
      </c>
      <c r="J318" s="449"/>
      <c r="K318" s="449"/>
      <c r="L318" s="449"/>
      <c r="M318" s="450"/>
      <c r="N318" s="131" t="s">
        <v>404</v>
      </c>
      <c r="O318" s="157" t="str">
        <f>IF(_xlfn.XLOOKUP("CUMPLE",O311:O317,O311:O317,"NO CUMPLE",0,1)="CUMPLE","CUMPLE","NO CUMPLE")</f>
        <v>CUMPLE</v>
      </c>
      <c r="P318" s="153" t="str">
        <f>IF(_xlfn.XLOOKUP("CUMPLE",P311:P317,P311:P317,"NO CUMPLE",0,1)="CUMPLE","CUMPLE","NO CUMPLE")</f>
        <v>CUMPLE</v>
      </c>
      <c r="Q318" s="475"/>
      <c r="R318" s="70" t="str">
        <f>+IF(AND(M310="CUMPLE",Q310="CUMPLE"),"HABILITADO","NO HABILITADO")</f>
        <v>HABILITADO</v>
      </c>
    </row>
    <row r="319" spans="1:18" ht="15.75">
      <c r="A319" s="53"/>
      <c r="B319" s="53"/>
      <c r="C319" s="53"/>
      <c r="D319" s="53"/>
      <c r="E319" s="53"/>
      <c r="F319" s="53"/>
      <c r="G319" s="53"/>
      <c r="H319" s="53"/>
      <c r="I319" s="121"/>
      <c r="J319" s="53"/>
      <c r="K319" s="53"/>
      <c r="L319" s="53"/>
      <c r="M319" s="53"/>
      <c r="N319" s="53"/>
      <c r="O319" s="53"/>
      <c r="P319" s="54"/>
      <c r="Q319" s="54"/>
      <c r="R319" s="54"/>
    </row>
    <row r="320" spans="1:18" ht="16.5" thickBot="1">
      <c r="A320" s="53"/>
      <c r="B320" s="53"/>
      <c r="C320" s="53"/>
      <c r="D320" s="53"/>
      <c r="E320" s="53"/>
      <c r="F320" s="53"/>
      <c r="G320" s="53"/>
      <c r="H320" s="53"/>
      <c r="I320" s="121"/>
      <c r="J320" s="53"/>
      <c r="K320" s="53"/>
      <c r="L320" s="53"/>
      <c r="M320" s="53"/>
      <c r="N320" s="53"/>
      <c r="O320" s="53"/>
      <c r="P320" s="54"/>
      <c r="Q320" s="54"/>
      <c r="R320" s="54"/>
    </row>
    <row r="321" spans="1:18" ht="23.25" customHeight="1" thickBot="1">
      <c r="A321" s="451">
        <f>1+A303</f>
        <v>21</v>
      </c>
      <c r="B321" s="452"/>
      <c r="C321" s="452"/>
      <c r="D321" s="453"/>
      <c r="E321" s="454" t="str">
        <f>VLOOKUP(A321,'LISTA DE OFERENTES'!$A$4:$H$102,2,FALSE)</f>
        <v>HMV SOLUCIONES SAS</v>
      </c>
      <c r="F321" s="455"/>
      <c r="G321" s="455"/>
      <c r="H321" s="455"/>
      <c r="I321" s="455"/>
      <c r="J321" s="455"/>
      <c r="K321" s="455"/>
      <c r="L321" s="455"/>
      <c r="M321" s="455"/>
      <c r="N321" s="455"/>
      <c r="O321" s="455"/>
      <c r="P321" s="455"/>
      <c r="Q321" s="455"/>
      <c r="R321" s="455"/>
    </row>
    <row r="322" spans="1:18" ht="48" customHeight="1">
      <c r="A322" s="7" t="s">
        <v>423</v>
      </c>
      <c r="B322" s="122">
        <v>3</v>
      </c>
      <c r="C322" s="8" t="s">
        <v>424</v>
      </c>
      <c r="D322" s="23">
        <f>$D$1591</f>
        <v>1380.1114295749912</v>
      </c>
      <c r="E322" s="456"/>
      <c r="F322" s="457"/>
      <c r="G322" s="457"/>
      <c r="H322" s="457"/>
      <c r="I322" s="457"/>
      <c r="J322" s="457"/>
      <c r="K322" s="457"/>
      <c r="L322" s="457"/>
      <c r="M322" s="457"/>
      <c r="N322" s="457"/>
      <c r="O322" s="457"/>
      <c r="P322" s="457"/>
      <c r="Q322" s="457"/>
      <c r="R322" s="457"/>
    </row>
    <row r="323" spans="1:18" ht="38.25" customHeight="1">
      <c r="A323" s="460" t="s">
        <v>425</v>
      </c>
      <c r="B323" s="461"/>
      <c r="C323" s="462">
        <f>H332/B322</f>
        <v>2291.3577048133352</v>
      </c>
      <c r="D323" s="463"/>
      <c r="E323" s="456"/>
      <c r="F323" s="457"/>
      <c r="G323" s="457"/>
      <c r="H323" s="457"/>
      <c r="I323" s="457"/>
      <c r="J323" s="457"/>
      <c r="K323" s="457"/>
      <c r="L323" s="457"/>
      <c r="M323" s="457"/>
      <c r="N323" s="457"/>
      <c r="O323" s="457"/>
      <c r="P323" s="457"/>
      <c r="Q323" s="457"/>
      <c r="R323" s="457"/>
    </row>
    <row r="324" spans="1:18" ht="32.25" customHeight="1">
      <c r="A324" s="464" t="s">
        <v>426</v>
      </c>
      <c r="B324" s="461"/>
      <c r="C324" s="446">
        <v>45923</v>
      </c>
      <c r="D324" s="447"/>
      <c r="E324" s="456"/>
      <c r="F324" s="457"/>
      <c r="G324" s="457"/>
      <c r="H324" s="457"/>
      <c r="I324" s="457"/>
      <c r="J324" s="457"/>
      <c r="K324" s="457"/>
      <c r="L324" s="457"/>
      <c r="M324" s="457"/>
      <c r="N324" s="457"/>
      <c r="O324" s="457"/>
      <c r="P324" s="457"/>
      <c r="Q324" s="457"/>
      <c r="R324" s="457"/>
    </row>
    <row r="325" spans="1:18" ht="32.25" customHeight="1" thickBot="1">
      <c r="A325" s="431" t="s">
        <v>427</v>
      </c>
      <c r="B325" s="432"/>
      <c r="C325" s="433" t="str">
        <f>+IF(H332&gt;D322,"CUMPLE","NO CUMPLE")</f>
        <v>CUMPLE</v>
      </c>
      <c r="D325" s="434"/>
      <c r="E325" s="458"/>
      <c r="F325" s="459"/>
      <c r="G325" s="459"/>
      <c r="H325" s="459"/>
      <c r="I325" s="459"/>
      <c r="J325" s="459"/>
      <c r="K325" s="459"/>
      <c r="L325" s="459"/>
      <c r="M325" s="459"/>
      <c r="N325" s="459"/>
      <c r="O325" s="459"/>
      <c r="P325" s="459"/>
      <c r="Q325" s="459"/>
      <c r="R325" s="459"/>
    </row>
    <row r="326" spans="1:18" ht="60.75">
      <c r="A326" s="435" t="s">
        <v>428</v>
      </c>
      <c r="B326" s="436"/>
      <c r="C326" s="436"/>
      <c r="D326" s="436"/>
      <c r="E326" s="436"/>
      <c r="F326" s="436"/>
      <c r="G326" s="159"/>
      <c r="H326" s="159"/>
      <c r="I326" s="160" t="s">
        <v>429</v>
      </c>
      <c r="J326" s="161" t="s">
        <v>430</v>
      </c>
      <c r="K326" s="437" t="s">
        <v>431</v>
      </c>
      <c r="L326" s="438"/>
      <c r="M326" s="439" t="s">
        <v>432</v>
      </c>
      <c r="N326" s="439" t="s">
        <v>433</v>
      </c>
      <c r="O326" s="439" t="s">
        <v>434</v>
      </c>
      <c r="P326" s="439" t="s">
        <v>435</v>
      </c>
      <c r="Q326" s="439" t="s">
        <v>436</v>
      </c>
      <c r="R326" s="426" t="s">
        <v>437</v>
      </c>
    </row>
    <row r="327" spans="1:18" s="10" customFormat="1" ht="94.5" customHeight="1">
      <c r="A327" s="162" t="s">
        <v>438</v>
      </c>
      <c r="B327" s="428" t="s">
        <v>439</v>
      </c>
      <c r="C327" s="429"/>
      <c r="D327" s="163" t="s">
        <v>440</v>
      </c>
      <c r="E327" s="163" t="s">
        <v>441</v>
      </c>
      <c r="F327" s="163" t="s">
        <v>442</v>
      </c>
      <c r="G327" s="164" t="s">
        <v>443</v>
      </c>
      <c r="H327" s="164" t="s">
        <v>444</v>
      </c>
      <c r="I327" s="165" t="s">
        <v>445</v>
      </c>
      <c r="J327" s="166" t="s">
        <v>446</v>
      </c>
      <c r="K327" s="166" t="s">
        <v>447</v>
      </c>
      <c r="L327" s="166" t="s">
        <v>448</v>
      </c>
      <c r="M327" s="440"/>
      <c r="N327" s="440"/>
      <c r="O327" s="440"/>
      <c r="P327" s="440"/>
      <c r="Q327" s="440"/>
      <c r="R327" s="427"/>
    </row>
    <row r="328" spans="1:18" s="10" customFormat="1" ht="15.75">
      <c r="A328" s="26" t="str">
        <f>VLOOKUP(A321,'LISTA DE OFERENTES'!$A$4:$H$102,5,FALSE)</f>
        <v>HMV SOLUCIONES SAS - 100%</v>
      </c>
      <c r="B328" s="27"/>
      <c r="C328" s="27"/>
      <c r="D328" s="27"/>
      <c r="E328" s="27"/>
      <c r="F328" s="27"/>
      <c r="G328" s="27"/>
      <c r="H328" s="27"/>
      <c r="I328" s="123"/>
      <c r="J328" s="27"/>
      <c r="K328" s="472">
        <f>D322*0.5</f>
        <v>690.05571478749562</v>
      </c>
      <c r="L328" s="27"/>
      <c r="M328" s="474" t="s">
        <v>404</v>
      </c>
      <c r="N328" s="27"/>
      <c r="O328" s="27"/>
      <c r="P328" s="27"/>
      <c r="Q328" s="474" t="str">
        <f>+IF(AND(M328="CUMPLE",O332="CUMPLE",P332="CUMPLE"),"CUMPLE","NO CUMPLE")</f>
        <v>CUMPLE</v>
      </c>
      <c r="R328" s="28"/>
    </row>
    <row r="329" spans="1:18" s="10" customFormat="1" ht="120">
      <c r="A329" s="61" t="s">
        <v>559</v>
      </c>
      <c r="B329" s="495" t="s">
        <v>560</v>
      </c>
      <c r="C329" s="430"/>
      <c r="D329" s="2">
        <v>1332698638</v>
      </c>
      <c r="E329" s="124">
        <v>2001</v>
      </c>
      <c r="F329" s="3">
        <f>D329/(VLOOKUP(E329,$D$1618:$E$1652,2,FALSE))</f>
        <v>4659.7854475524473</v>
      </c>
      <c r="G329" s="125">
        <v>0.5</v>
      </c>
      <c r="H329" s="3">
        <f>F329*G329</f>
        <v>2329.8927237762236</v>
      </c>
      <c r="I329" s="190">
        <v>37089</v>
      </c>
      <c r="J329" s="126" t="s">
        <v>404</v>
      </c>
      <c r="K329" s="473"/>
      <c r="L329" s="443">
        <f>SUM(H329:H331)</f>
        <v>6874.0731144400052</v>
      </c>
      <c r="M329" s="474"/>
      <c r="N329" s="126" t="s">
        <v>404</v>
      </c>
      <c r="O329" s="126" t="s">
        <v>404</v>
      </c>
      <c r="P329" s="66" t="s">
        <v>405</v>
      </c>
      <c r="Q329" s="474"/>
      <c r="R329" s="9"/>
    </row>
    <row r="330" spans="1:18" s="10" customFormat="1" ht="75">
      <c r="A330" s="61" t="s">
        <v>561</v>
      </c>
      <c r="B330" s="495" t="s">
        <v>562</v>
      </c>
      <c r="C330" s="430"/>
      <c r="D330" s="2">
        <v>534489877</v>
      </c>
      <c r="E330" s="124">
        <v>2006</v>
      </c>
      <c r="F330" s="3">
        <f>D330/(VLOOKUP(E330,$D$1618:$E$1652,2,FALSE))</f>
        <v>1310.0242083333333</v>
      </c>
      <c r="G330" s="125">
        <v>1</v>
      </c>
      <c r="H330" s="3">
        <f>F330*G330</f>
        <v>1310.0242083333333</v>
      </c>
      <c r="I330" s="190">
        <v>38822</v>
      </c>
      <c r="J330" s="126" t="s">
        <v>404</v>
      </c>
      <c r="K330" s="473"/>
      <c r="L330" s="445"/>
      <c r="M330" s="474"/>
      <c r="N330" s="126" t="s">
        <v>404</v>
      </c>
      <c r="O330" s="126" t="s">
        <v>405</v>
      </c>
      <c r="P330" s="66" t="s">
        <v>405</v>
      </c>
      <c r="Q330" s="474"/>
      <c r="R330" s="9"/>
    </row>
    <row r="331" spans="1:18" s="10" customFormat="1" ht="135">
      <c r="A331" s="127" t="s">
        <v>563</v>
      </c>
      <c r="B331" s="495" t="s">
        <v>560</v>
      </c>
      <c r="C331" s="430"/>
      <c r="D331" s="2">
        <v>1607052207</v>
      </c>
      <c r="E331" s="124">
        <v>2009</v>
      </c>
      <c r="F331" s="3">
        <f>D331/(VLOOKUP(E331,$D$1618:$E$1652,2,FALSE))</f>
        <v>3234.1561823304487</v>
      </c>
      <c r="G331" s="128">
        <v>1</v>
      </c>
      <c r="H331" s="3">
        <f>F331*G331</f>
        <v>3234.1561823304487</v>
      </c>
      <c r="I331" s="190">
        <v>39867</v>
      </c>
      <c r="J331" s="126" t="s">
        <v>404</v>
      </c>
      <c r="K331" s="473"/>
      <c r="L331" s="444"/>
      <c r="M331" s="474"/>
      <c r="N331" s="126" t="s">
        <v>404</v>
      </c>
      <c r="O331" s="126" t="s">
        <v>405</v>
      </c>
      <c r="P331" s="66" t="s">
        <v>404</v>
      </c>
      <c r="Q331" s="474"/>
      <c r="R331" s="9"/>
    </row>
    <row r="332" spans="1:18" s="10" customFormat="1" ht="48" customHeight="1" thickBot="1">
      <c r="A332" s="471" t="s">
        <v>455</v>
      </c>
      <c r="B332" s="471"/>
      <c r="C332" s="471"/>
      <c r="D332" s="471"/>
      <c r="E332" s="471"/>
      <c r="F332" s="130">
        <f>+SUM(F328:F331)</f>
        <v>9203.9658382162288</v>
      </c>
      <c r="G332" s="130"/>
      <c r="H332" s="130">
        <f>+SUM(H328:H331)</f>
        <v>6874.0731144400052</v>
      </c>
      <c r="I332" s="448" t="s">
        <v>456</v>
      </c>
      <c r="J332" s="449"/>
      <c r="K332" s="449"/>
      <c r="L332" s="449"/>
      <c r="M332" s="450"/>
      <c r="N332" s="131" t="s">
        <v>404</v>
      </c>
      <c r="O332" s="157" t="str">
        <f>IF(_xlfn.XLOOKUP("CUMPLE",O329:O331,O329:O331,"NO CUMPLE",0,1)="CUMPLE","CUMPLE","NO CUMPLE")</f>
        <v>CUMPLE</v>
      </c>
      <c r="P332" s="153" t="str">
        <f>IF(_xlfn.XLOOKUP("CUMPLE",P329:P331,P329:P331,"NO CUMPLE",0,1)="CUMPLE","CUMPLE","NO CUMPLE")</f>
        <v>CUMPLE</v>
      </c>
      <c r="Q332" s="475"/>
      <c r="R332" s="70" t="str">
        <f>+IF(AND(M328="CUMPLE",Q328="CUMPLE"),"HABILITADO","NO HABILITADO")</f>
        <v>HABILITADO</v>
      </c>
    </row>
    <row r="333" spans="1:18" ht="15.75">
      <c r="A333" s="53"/>
      <c r="B333" s="53"/>
      <c r="C333" s="53"/>
      <c r="D333" s="53"/>
      <c r="E333" s="53"/>
      <c r="F333" s="53"/>
      <c r="G333" s="53"/>
      <c r="H333" s="53"/>
      <c r="I333" s="121"/>
      <c r="J333" s="53"/>
      <c r="K333" s="53"/>
      <c r="L333" s="53"/>
      <c r="M333" s="53"/>
      <c r="N333" s="53"/>
      <c r="O333" s="53"/>
      <c r="P333" s="54"/>
      <c r="Q333" s="54"/>
      <c r="R333" s="54"/>
    </row>
    <row r="334" spans="1:18" ht="16.5" thickBot="1">
      <c r="A334" s="53"/>
      <c r="B334" s="53"/>
      <c r="C334" s="53"/>
      <c r="D334" s="53"/>
      <c r="E334" s="53"/>
      <c r="F334" s="53"/>
      <c r="G334" s="53"/>
      <c r="H334" s="53"/>
      <c r="I334" s="121"/>
      <c r="J334" s="53"/>
      <c r="K334" s="53"/>
      <c r="L334" s="53"/>
      <c r="M334" s="53"/>
      <c r="N334" s="53"/>
      <c r="O334" s="53"/>
      <c r="P334" s="54"/>
      <c r="Q334" s="54"/>
      <c r="R334" s="54"/>
    </row>
    <row r="335" spans="1:18" ht="23.25" customHeight="1" thickBot="1">
      <c r="A335" s="451">
        <f>1+A321</f>
        <v>22</v>
      </c>
      <c r="B335" s="452"/>
      <c r="C335" s="452"/>
      <c r="D335" s="453"/>
      <c r="E335" s="454" t="str">
        <f>VLOOKUP(A335,'LISTA DE OFERENTES'!$A$4:$H$102,2,FALSE)</f>
        <v>UMBRELLA INTERNATIONAL S.A.S</v>
      </c>
      <c r="F335" s="455"/>
      <c r="G335" s="455"/>
      <c r="H335" s="455"/>
      <c r="I335" s="455"/>
      <c r="J335" s="455"/>
      <c r="K335" s="455"/>
      <c r="L335" s="455"/>
      <c r="M335" s="455"/>
      <c r="N335" s="455"/>
      <c r="O335" s="455"/>
      <c r="P335" s="455"/>
      <c r="Q335" s="455"/>
      <c r="R335" s="455"/>
    </row>
    <row r="336" spans="1:18" ht="48" customHeight="1">
      <c r="A336" s="7" t="s">
        <v>423</v>
      </c>
      <c r="B336" s="122">
        <v>4</v>
      </c>
      <c r="C336" s="8" t="s">
        <v>424</v>
      </c>
      <c r="D336" s="23">
        <f>$D$1591</f>
        <v>1380.1114295749912</v>
      </c>
      <c r="E336" s="456"/>
      <c r="F336" s="457"/>
      <c r="G336" s="457"/>
      <c r="H336" s="457"/>
      <c r="I336" s="457"/>
      <c r="J336" s="457"/>
      <c r="K336" s="457"/>
      <c r="L336" s="457"/>
      <c r="M336" s="457"/>
      <c r="N336" s="457"/>
      <c r="O336" s="457"/>
      <c r="P336" s="457"/>
      <c r="Q336" s="457"/>
      <c r="R336" s="457"/>
    </row>
    <row r="337" spans="1:18" ht="38.25" customHeight="1">
      <c r="A337" s="460" t="s">
        <v>425</v>
      </c>
      <c r="B337" s="461"/>
      <c r="C337" s="462">
        <f>H347/B336</f>
        <v>2235.4583259507608</v>
      </c>
      <c r="D337" s="463"/>
      <c r="E337" s="456"/>
      <c r="F337" s="457"/>
      <c r="G337" s="457"/>
      <c r="H337" s="457"/>
      <c r="I337" s="457"/>
      <c r="J337" s="457"/>
      <c r="K337" s="457"/>
      <c r="L337" s="457"/>
      <c r="M337" s="457"/>
      <c r="N337" s="457"/>
      <c r="O337" s="457"/>
      <c r="P337" s="457"/>
      <c r="Q337" s="457"/>
      <c r="R337" s="457"/>
    </row>
    <row r="338" spans="1:18" ht="32.25" customHeight="1">
      <c r="A338" s="464" t="s">
        <v>426</v>
      </c>
      <c r="B338" s="461"/>
      <c r="C338" s="446">
        <v>45923</v>
      </c>
      <c r="D338" s="447"/>
      <c r="E338" s="456"/>
      <c r="F338" s="457"/>
      <c r="G338" s="457"/>
      <c r="H338" s="457"/>
      <c r="I338" s="457"/>
      <c r="J338" s="457"/>
      <c r="K338" s="457"/>
      <c r="L338" s="457"/>
      <c r="M338" s="457"/>
      <c r="N338" s="457"/>
      <c r="O338" s="457"/>
      <c r="P338" s="457"/>
      <c r="Q338" s="457"/>
      <c r="R338" s="457"/>
    </row>
    <row r="339" spans="1:18" ht="32.25" customHeight="1" thickBot="1">
      <c r="A339" s="431" t="s">
        <v>427</v>
      </c>
      <c r="B339" s="432"/>
      <c r="C339" s="433" t="str">
        <f>+IF(H347&gt;D336,"CUMPLE","NO CUMPLE")</f>
        <v>CUMPLE</v>
      </c>
      <c r="D339" s="434"/>
      <c r="E339" s="458"/>
      <c r="F339" s="459"/>
      <c r="G339" s="459"/>
      <c r="H339" s="459"/>
      <c r="I339" s="459"/>
      <c r="J339" s="459"/>
      <c r="K339" s="459"/>
      <c r="L339" s="459"/>
      <c r="M339" s="459"/>
      <c r="N339" s="459"/>
      <c r="O339" s="459"/>
      <c r="P339" s="459"/>
      <c r="Q339" s="459"/>
      <c r="R339" s="459"/>
    </row>
    <row r="340" spans="1:18" ht="60.75">
      <c r="A340" s="435" t="s">
        <v>428</v>
      </c>
      <c r="B340" s="436"/>
      <c r="C340" s="436"/>
      <c r="D340" s="436"/>
      <c r="E340" s="436"/>
      <c r="F340" s="436"/>
      <c r="G340" s="159"/>
      <c r="H340" s="159"/>
      <c r="I340" s="160" t="s">
        <v>429</v>
      </c>
      <c r="J340" s="161" t="s">
        <v>430</v>
      </c>
      <c r="K340" s="437" t="s">
        <v>431</v>
      </c>
      <c r="L340" s="438"/>
      <c r="M340" s="439" t="s">
        <v>432</v>
      </c>
      <c r="N340" s="439" t="s">
        <v>433</v>
      </c>
      <c r="O340" s="439" t="s">
        <v>434</v>
      </c>
      <c r="P340" s="439" t="s">
        <v>435</v>
      </c>
      <c r="Q340" s="439" t="s">
        <v>436</v>
      </c>
      <c r="R340" s="426" t="s">
        <v>437</v>
      </c>
    </row>
    <row r="341" spans="1:18" s="10" customFormat="1" ht="94.5" customHeight="1">
      <c r="A341" s="162" t="s">
        <v>438</v>
      </c>
      <c r="B341" s="428" t="s">
        <v>439</v>
      </c>
      <c r="C341" s="429"/>
      <c r="D341" s="163" t="s">
        <v>440</v>
      </c>
      <c r="E341" s="163" t="s">
        <v>441</v>
      </c>
      <c r="F341" s="163" t="s">
        <v>442</v>
      </c>
      <c r="G341" s="164" t="s">
        <v>443</v>
      </c>
      <c r="H341" s="164" t="s">
        <v>444</v>
      </c>
      <c r="I341" s="165" t="s">
        <v>445</v>
      </c>
      <c r="J341" s="166" t="s">
        <v>446</v>
      </c>
      <c r="K341" s="166" t="s">
        <v>447</v>
      </c>
      <c r="L341" s="166" t="s">
        <v>448</v>
      </c>
      <c r="M341" s="440"/>
      <c r="N341" s="440"/>
      <c r="O341" s="440"/>
      <c r="P341" s="440"/>
      <c r="Q341" s="440"/>
      <c r="R341" s="427"/>
    </row>
    <row r="342" spans="1:18" s="10" customFormat="1" ht="15.75">
      <c r="A342" s="26" t="str">
        <f>VLOOKUP(A335,'LISTA DE OFERENTES'!$A$4:$H$102,5,FALSE)</f>
        <v>UMBRELLA INTERNATIONAL S.A.S - 100%</v>
      </c>
      <c r="B342" s="27"/>
      <c r="C342" s="27"/>
      <c r="D342" s="27"/>
      <c r="E342" s="27"/>
      <c r="F342" s="27"/>
      <c r="G342" s="27"/>
      <c r="H342" s="27"/>
      <c r="I342" s="123"/>
      <c r="J342" s="27"/>
      <c r="K342" s="472">
        <f>D336*0.5</f>
        <v>690.05571478749562</v>
      </c>
      <c r="L342" s="27"/>
      <c r="M342" s="474" t="s">
        <v>404</v>
      </c>
      <c r="N342" s="27"/>
      <c r="O342" s="27"/>
      <c r="P342" s="27"/>
      <c r="Q342" s="474" t="str">
        <f>+IF(AND(M342="CUMPLE",O347="CUMPLE",P347="CUMPLE"),"CUMPLE","NO CUMPLE")</f>
        <v>CUMPLE</v>
      </c>
      <c r="R342" s="28"/>
    </row>
    <row r="343" spans="1:18" s="10" customFormat="1" ht="105">
      <c r="A343" s="61" t="s">
        <v>564</v>
      </c>
      <c r="B343" s="495" t="s">
        <v>565</v>
      </c>
      <c r="C343" s="430"/>
      <c r="D343" s="2">
        <v>4673966677</v>
      </c>
      <c r="E343" s="124">
        <v>2021</v>
      </c>
      <c r="F343" s="3">
        <f>D343/(VLOOKUP(E343,$D$1618:$E$1652,2,FALSE))</f>
        <v>5144.5601743923671</v>
      </c>
      <c r="G343" s="125">
        <v>0.9</v>
      </c>
      <c r="H343" s="3">
        <f>F343*G343</f>
        <v>4630.1041569531308</v>
      </c>
      <c r="I343" s="190">
        <v>44254</v>
      </c>
      <c r="J343" s="126" t="s">
        <v>404</v>
      </c>
      <c r="K343" s="473"/>
      <c r="L343" s="443">
        <f>SUM(H343:H346)</f>
        <v>8941.8333038030432</v>
      </c>
      <c r="M343" s="474"/>
      <c r="N343" s="126" t="s">
        <v>404</v>
      </c>
      <c r="O343" s="126" t="s">
        <v>404</v>
      </c>
      <c r="P343" s="126" t="s">
        <v>404</v>
      </c>
      <c r="Q343" s="474"/>
      <c r="R343" s="9" t="s">
        <v>566</v>
      </c>
    </row>
    <row r="344" spans="1:18" s="10" customFormat="1" ht="135">
      <c r="A344" s="61" t="s">
        <v>567</v>
      </c>
      <c r="B344" s="495" t="s">
        <v>565</v>
      </c>
      <c r="C344" s="430"/>
      <c r="D344" s="2">
        <v>2150439139</v>
      </c>
      <c r="E344" s="124">
        <v>2022</v>
      </c>
      <c r="F344" s="3">
        <f>D344/(VLOOKUP(E344,$D$1618:$E$1652,2,FALSE))</f>
        <v>2150.4391390000001</v>
      </c>
      <c r="G344" s="125">
        <v>1</v>
      </c>
      <c r="H344" s="3">
        <f>F344*G344</f>
        <v>2150.4391390000001</v>
      </c>
      <c r="I344" s="190">
        <v>44635</v>
      </c>
      <c r="J344" s="126" t="s">
        <v>404</v>
      </c>
      <c r="K344" s="473"/>
      <c r="L344" s="445"/>
      <c r="M344" s="474"/>
      <c r="N344" s="126" t="s">
        <v>404</v>
      </c>
      <c r="O344" s="126" t="s">
        <v>404</v>
      </c>
      <c r="P344" s="66" t="s">
        <v>404</v>
      </c>
      <c r="Q344" s="474"/>
      <c r="R344" s="9"/>
    </row>
    <row r="345" spans="1:18" s="10" customFormat="1" ht="120">
      <c r="A345" s="127" t="s">
        <v>568</v>
      </c>
      <c r="B345" s="495" t="s">
        <v>569</v>
      </c>
      <c r="C345" s="430"/>
      <c r="D345" s="2">
        <v>930366400</v>
      </c>
      <c r="E345" s="124">
        <v>2016</v>
      </c>
      <c r="F345" s="3">
        <f>D345/(VLOOKUP(E345,$D$1618:$E$1652,2,FALSE))</f>
        <v>1349.4229500112408</v>
      </c>
      <c r="G345" s="125">
        <v>1</v>
      </c>
      <c r="H345" s="3">
        <f>F345*G345</f>
        <v>1349.4229500112408</v>
      </c>
      <c r="I345" s="190">
        <v>42511</v>
      </c>
      <c r="J345" s="126" t="s">
        <v>404</v>
      </c>
      <c r="K345" s="473"/>
      <c r="L345" s="445"/>
      <c r="M345" s="474"/>
      <c r="N345" s="126" t="s">
        <v>404</v>
      </c>
      <c r="O345" s="126" t="s">
        <v>404</v>
      </c>
      <c r="P345" s="66" t="s">
        <v>404</v>
      </c>
      <c r="Q345" s="474"/>
      <c r="R345" s="9"/>
    </row>
    <row r="346" spans="1:18" s="10" customFormat="1" ht="135">
      <c r="A346" s="127" t="s">
        <v>570</v>
      </c>
      <c r="B346" s="495" t="s">
        <v>565</v>
      </c>
      <c r="C346" s="430"/>
      <c r="D346" s="2">
        <v>634264644</v>
      </c>
      <c r="E346" s="124">
        <v>2018</v>
      </c>
      <c r="F346" s="3">
        <f>D346/(VLOOKUP(E346,$D$1618:$E$1652,2,FALSE))</f>
        <v>811.86705783867228</v>
      </c>
      <c r="G346" s="125">
        <v>1</v>
      </c>
      <c r="H346" s="3">
        <f>F346*G346</f>
        <v>811.86705783867228</v>
      </c>
      <c r="I346" s="190">
        <v>43404</v>
      </c>
      <c r="J346" s="126" t="s">
        <v>404</v>
      </c>
      <c r="K346" s="473"/>
      <c r="L346" s="444"/>
      <c r="M346" s="474"/>
      <c r="N346" s="126" t="s">
        <v>404</v>
      </c>
      <c r="O346" s="126" t="s">
        <v>404</v>
      </c>
      <c r="P346" s="66" t="s">
        <v>404</v>
      </c>
      <c r="Q346" s="474"/>
      <c r="R346" s="129"/>
    </row>
    <row r="347" spans="1:18" s="10" customFormat="1" ht="48" customHeight="1" thickBot="1">
      <c r="A347" s="471" t="s">
        <v>455</v>
      </c>
      <c r="B347" s="471"/>
      <c r="C347" s="471"/>
      <c r="D347" s="471"/>
      <c r="E347" s="471"/>
      <c r="F347" s="130">
        <f>+SUM(F342:F346)</f>
        <v>9456.2893212422805</v>
      </c>
      <c r="G347" s="130"/>
      <c r="H347" s="130">
        <f>+SUM(H342:H346)</f>
        <v>8941.8333038030432</v>
      </c>
      <c r="I347" s="448" t="s">
        <v>456</v>
      </c>
      <c r="J347" s="449"/>
      <c r="K347" s="449"/>
      <c r="L347" s="449"/>
      <c r="M347" s="450"/>
      <c r="N347" s="131" t="s">
        <v>404</v>
      </c>
      <c r="O347" s="157" t="str">
        <f>IF(_xlfn.XLOOKUP("CUMPLE",O343:O346,O343:O346,"NO CUMPLE",0,1)="CUMPLE","CUMPLE","NO CUMPLE")</f>
        <v>CUMPLE</v>
      </c>
      <c r="P347" s="153" t="str">
        <f>IF(_xlfn.XLOOKUP("CUMPLE",P343:P346,P343:P346,"NO CUMPLE",0,1)="CUMPLE","CUMPLE","NO CUMPLE")</f>
        <v>CUMPLE</v>
      </c>
      <c r="Q347" s="475"/>
      <c r="R347" s="70" t="str">
        <f>+IF(AND(M342="CUMPLE",Q342="CUMPLE"),"HABILITADO","NO HABILITADO")</f>
        <v>HABILITADO</v>
      </c>
    </row>
    <row r="348" spans="1:18" ht="15.75">
      <c r="A348" s="53"/>
      <c r="B348" s="53"/>
      <c r="C348" s="53"/>
      <c r="D348" s="53"/>
      <c r="E348" s="53"/>
      <c r="F348" s="53"/>
      <c r="G348" s="53"/>
      <c r="H348" s="53"/>
      <c r="I348" s="121"/>
      <c r="J348" s="53"/>
      <c r="K348" s="53"/>
      <c r="L348" s="53"/>
      <c r="M348" s="53"/>
      <c r="N348" s="53"/>
      <c r="O348" s="53"/>
      <c r="P348" s="54"/>
      <c r="Q348" s="54"/>
      <c r="R348" s="54"/>
    </row>
    <row r="349" spans="1:18" ht="16.5" thickBot="1">
      <c r="A349" s="53"/>
      <c r="B349" s="53"/>
      <c r="C349" s="53"/>
      <c r="D349" s="53"/>
      <c r="E349" s="53"/>
      <c r="F349" s="53"/>
      <c r="G349" s="53"/>
      <c r="H349" s="53"/>
      <c r="I349" s="121"/>
      <c r="J349" s="53"/>
      <c r="K349" s="53"/>
      <c r="L349" s="53"/>
      <c r="M349" s="53"/>
      <c r="N349" s="53"/>
      <c r="O349" s="53"/>
      <c r="P349" s="54"/>
      <c r="Q349" s="54"/>
      <c r="R349" s="54"/>
    </row>
    <row r="350" spans="1:18" ht="23.25" customHeight="1" thickBot="1">
      <c r="A350" s="451">
        <f>1+A335</f>
        <v>23</v>
      </c>
      <c r="B350" s="452"/>
      <c r="C350" s="452"/>
      <c r="D350" s="453"/>
      <c r="E350" s="454" t="str">
        <f>VLOOKUP(A350,'LISTA DE OFERENTES'!$A$4:$H$102,2,FALSE)</f>
        <v>CONSORCIO DS</v>
      </c>
      <c r="F350" s="455"/>
      <c r="G350" s="455"/>
      <c r="H350" s="455"/>
      <c r="I350" s="455"/>
      <c r="J350" s="455"/>
      <c r="K350" s="455"/>
      <c r="L350" s="455"/>
      <c r="M350" s="455"/>
      <c r="N350" s="455"/>
      <c r="O350" s="455"/>
      <c r="P350" s="455"/>
      <c r="Q350" s="455"/>
      <c r="R350" s="455"/>
    </row>
    <row r="351" spans="1:18" ht="48" customHeight="1">
      <c r="A351" s="7" t="s">
        <v>423</v>
      </c>
      <c r="B351" s="122">
        <v>2</v>
      </c>
      <c r="C351" s="8" t="s">
        <v>424</v>
      </c>
      <c r="D351" s="23">
        <f>$D$1591</f>
        <v>1380.1114295749912</v>
      </c>
      <c r="E351" s="456"/>
      <c r="F351" s="457"/>
      <c r="G351" s="457"/>
      <c r="H351" s="457"/>
      <c r="I351" s="457"/>
      <c r="J351" s="457"/>
      <c r="K351" s="457"/>
      <c r="L351" s="457"/>
      <c r="M351" s="457"/>
      <c r="N351" s="457"/>
      <c r="O351" s="457"/>
      <c r="P351" s="457"/>
      <c r="Q351" s="457"/>
      <c r="R351" s="457"/>
    </row>
    <row r="352" spans="1:18" ht="38.25" customHeight="1">
      <c r="A352" s="460" t="s">
        <v>425</v>
      </c>
      <c r="B352" s="461"/>
      <c r="C352" s="462">
        <f>H361/B351</f>
        <v>1777.0726561984613</v>
      </c>
      <c r="D352" s="463"/>
      <c r="E352" s="456"/>
      <c r="F352" s="457"/>
      <c r="G352" s="457"/>
      <c r="H352" s="457"/>
      <c r="I352" s="457"/>
      <c r="J352" s="457"/>
      <c r="K352" s="457"/>
      <c r="L352" s="457"/>
      <c r="M352" s="457"/>
      <c r="N352" s="457"/>
      <c r="O352" s="457"/>
      <c r="P352" s="457"/>
      <c r="Q352" s="457"/>
      <c r="R352" s="457"/>
    </row>
    <row r="353" spans="1:18" ht="32.25" customHeight="1">
      <c r="A353" s="464" t="s">
        <v>426</v>
      </c>
      <c r="B353" s="461"/>
      <c r="C353" s="446">
        <v>45923</v>
      </c>
      <c r="D353" s="447"/>
      <c r="E353" s="456"/>
      <c r="F353" s="457"/>
      <c r="G353" s="457"/>
      <c r="H353" s="457"/>
      <c r="I353" s="457"/>
      <c r="J353" s="457"/>
      <c r="K353" s="457"/>
      <c r="L353" s="457"/>
      <c r="M353" s="457"/>
      <c r="N353" s="457"/>
      <c r="O353" s="457"/>
      <c r="P353" s="457"/>
      <c r="Q353" s="457"/>
      <c r="R353" s="457"/>
    </row>
    <row r="354" spans="1:18" ht="32.25" customHeight="1" thickBot="1">
      <c r="A354" s="431" t="s">
        <v>427</v>
      </c>
      <c r="B354" s="432"/>
      <c r="C354" s="433" t="str">
        <f>+IF(H361&gt;D351,"CUMPLE","NO CUMPLE")</f>
        <v>CUMPLE</v>
      </c>
      <c r="D354" s="434"/>
      <c r="E354" s="458"/>
      <c r="F354" s="459"/>
      <c r="G354" s="459"/>
      <c r="H354" s="459"/>
      <c r="I354" s="459"/>
      <c r="J354" s="459"/>
      <c r="K354" s="459"/>
      <c r="L354" s="459"/>
      <c r="M354" s="459"/>
      <c r="N354" s="459"/>
      <c r="O354" s="459"/>
      <c r="P354" s="459"/>
      <c r="Q354" s="459"/>
      <c r="R354" s="459"/>
    </row>
    <row r="355" spans="1:18" ht="60.75">
      <c r="A355" s="435" t="s">
        <v>428</v>
      </c>
      <c r="B355" s="436"/>
      <c r="C355" s="436"/>
      <c r="D355" s="436"/>
      <c r="E355" s="436"/>
      <c r="F355" s="436"/>
      <c r="G355" s="159"/>
      <c r="H355" s="159"/>
      <c r="I355" s="160" t="s">
        <v>429</v>
      </c>
      <c r="J355" s="161" t="s">
        <v>430</v>
      </c>
      <c r="K355" s="437" t="s">
        <v>431</v>
      </c>
      <c r="L355" s="438"/>
      <c r="M355" s="439" t="s">
        <v>432</v>
      </c>
      <c r="N355" s="439" t="s">
        <v>433</v>
      </c>
      <c r="O355" s="439" t="s">
        <v>434</v>
      </c>
      <c r="P355" s="439" t="s">
        <v>435</v>
      </c>
      <c r="Q355" s="439" t="s">
        <v>436</v>
      </c>
      <c r="R355" s="426" t="s">
        <v>437</v>
      </c>
    </row>
    <row r="356" spans="1:18" s="10" customFormat="1" ht="94.5" customHeight="1">
      <c r="A356" s="162" t="s">
        <v>438</v>
      </c>
      <c r="B356" s="428" t="s">
        <v>439</v>
      </c>
      <c r="C356" s="429"/>
      <c r="D356" s="163" t="s">
        <v>440</v>
      </c>
      <c r="E356" s="163" t="s">
        <v>441</v>
      </c>
      <c r="F356" s="163" t="s">
        <v>442</v>
      </c>
      <c r="G356" s="164" t="s">
        <v>443</v>
      </c>
      <c r="H356" s="164" t="s">
        <v>444</v>
      </c>
      <c r="I356" s="165" t="s">
        <v>445</v>
      </c>
      <c r="J356" s="166" t="s">
        <v>446</v>
      </c>
      <c r="K356" s="166" t="s">
        <v>447</v>
      </c>
      <c r="L356" s="166" t="s">
        <v>448</v>
      </c>
      <c r="M356" s="440"/>
      <c r="N356" s="440"/>
      <c r="O356" s="440"/>
      <c r="P356" s="440"/>
      <c r="Q356" s="440"/>
      <c r="R356" s="427"/>
    </row>
    <row r="357" spans="1:18" s="10" customFormat="1" ht="15.75">
      <c r="A357" s="26" t="str">
        <f>VLOOKUP(A350,'LISTA DE OFERENTES'!$A$4:$H$102,5,FALSE)</f>
        <v>SESAC S.A - 90%</v>
      </c>
      <c r="B357" s="27"/>
      <c r="C357" s="27"/>
      <c r="D357" s="27"/>
      <c r="E357" s="27"/>
      <c r="F357" s="27"/>
      <c r="G357" s="27"/>
      <c r="H357" s="27"/>
      <c r="I357" s="123"/>
      <c r="J357" s="27"/>
      <c r="K357" s="472">
        <f>D351*0.5</f>
        <v>690.05571478749562</v>
      </c>
      <c r="L357" s="27"/>
      <c r="M357" s="474" t="s">
        <v>404</v>
      </c>
      <c r="N357" s="27"/>
      <c r="O357" s="27"/>
      <c r="P357" s="27"/>
      <c r="Q357" s="474" t="str">
        <f>+IF(AND(M357="CUMPLE",O361="CUMPLE",P361="CUMPLE"),"CUMPLE","NO CUMPLE")</f>
        <v>CUMPLE</v>
      </c>
      <c r="R357" s="28"/>
    </row>
    <row r="358" spans="1:18" s="10" customFormat="1" ht="60">
      <c r="A358" s="61" t="s">
        <v>571</v>
      </c>
      <c r="B358" s="495" t="s">
        <v>572</v>
      </c>
      <c r="C358" s="430"/>
      <c r="D358" s="2">
        <v>3720919329.1999998</v>
      </c>
      <c r="E358" s="124">
        <v>2012</v>
      </c>
      <c r="F358" s="3">
        <f>D358/(VLOOKUP(E358,$D$1618:$E$1652,2,FALSE))</f>
        <v>6565.9419961178755</v>
      </c>
      <c r="G358" s="125">
        <v>0.45</v>
      </c>
      <c r="H358" s="3">
        <f>F358*G358</f>
        <v>2954.6738982530442</v>
      </c>
      <c r="I358" s="190">
        <v>40979</v>
      </c>
      <c r="J358" s="126" t="s">
        <v>404</v>
      </c>
      <c r="K358" s="473"/>
      <c r="L358" s="443">
        <f>SUM(H358:H359)</f>
        <v>3554.1453123969227</v>
      </c>
      <c r="M358" s="474"/>
      <c r="N358" s="126" t="s">
        <v>404</v>
      </c>
      <c r="O358" s="126" t="s">
        <v>404</v>
      </c>
      <c r="P358" s="66" t="s">
        <v>405</v>
      </c>
      <c r="Q358" s="474"/>
      <c r="R358" s="9"/>
    </row>
    <row r="359" spans="1:18" s="10" customFormat="1" ht="90">
      <c r="A359" s="61" t="s">
        <v>573</v>
      </c>
      <c r="B359" s="495" t="s">
        <v>574</v>
      </c>
      <c r="C359" s="430"/>
      <c r="D359" s="2">
        <v>830051178</v>
      </c>
      <c r="E359" s="124">
        <v>2008</v>
      </c>
      <c r="F359" s="3">
        <f>D359/(VLOOKUP(E359,$D$1618:$E$1652,2,FALSE))</f>
        <v>1798.5941018418202</v>
      </c>
      <c r="G359" s="125">
        <v>0.33329999999999999</v>
      </c>
      <c r="H359" s="3">
        <f>F359*G359</f>
        <v>599.47141414387863</v>
      </c>
      <c r="I359" s="190">
        <v>39716</v>
      </c>
      <c r="J359" s="126" t="s">
        <v>404</v>
      </c>
      <c r="K359" s="473"/>
      <c r="L359" s="444"/>
      <c r="M359" s="474"/>
      <c r="N359" s="126" t="s">
        <v>404</v>
      </c>
      <c r="O359" s="126" t="s">
        <v>404</v>
      </c>
      <c r="P359" s="66" t="s">
        <v>404</v>
      </c>
      <c r="Q359" s="474"/>
      <c r="R359" s="9"/>
    </row>
    <row r="360" spans="1:18" s="10" customFormat="1" ht="15.75" customHeight="1">
      <c r="A360" s="26" t="str">
        <f>VLOOKUP(A350,'LISTA DE OFERENTES'!$A$4:$H$102,6,FALSE)</f>
        <v>DEIGMA S.A.S. - 10%</v>
      </c>
      <c r="B360" s="27"/>
      <c r="C360" s="27"/>
      <c r="D360" s="27"/>
      <c r="E360" s="27"/>
      <c r="F360" s="27"/>
      <c r="G360" s="27"/>
      <c r="H360" s="27"/>
      <c r="I360" s="123"/>
      <c r="J360" s="27"/>
      <c r="K360" s="473"/>
      <c r="L360" s="27"/>
      <c r="M360" s="474"/>
      <c r="N360" s="27"/>
      <c r="O360" s="27"/>
      <c r="P360" s="27"/>
      <c r="Q360" s="474"/>
      <c r="R360" s="28"/>
    </row>
    <row r="361" spans="1:18" s="10" customFormat="1" ht="48" customHeight="1" thickBot="1">
      <c r="A361" s="471" t="s">
        <v>455</v>
      </c>
      <c r="B361" s="471"/>
      <c r="C361" s="471"/>
      <c r="D361" s="471"/>
      <c r="E361" s="471"/>
      <c r="F361" s="130">
        <f>+SUM(F357:F360)</f>
        <v>8364.5360979596953</v>
      </c>
      <c r="G361" s="130"/>
      <c r="H361" s="130">
        <f>+SUM(H357:H360)</f>
        <v>3554.1453123969227</v>
      </c>
      <c r="I361" s="448" t="s">
        <v>456</v>
      </c>
      <c r="J361" s="449"/>
      <c r="K361" s="449"/>
      <c r="L361" s="449"/>
      <c r="M361" s="450"/>
      <c r="N361" s="131" t="s">
        <v>404</v>
      </c>
      <c r="O361" s="157" t="str">
        <f>IF(_xlfn.XLOOKUP("CUMPLE",O358:O360,O358:O360,"NO CUMPLE",0,1)="CUMPLE","CUMPLE","NO CUMPLE")</f>
        <v>CUMPLE</v>
      </c>
      <c r="P361" s="153" t="str">
        <f>IF(_xlfn.XLOOKUP("CUMPLE",P358:P360,P358:P360,"NO CUMPLE",0,1)="CUMPLE","CUMPLE","NO CUMPLE")</f>
        <v>CUMPLE</v>
      </c>
      <c r="Q361" s="475"/>
      <c r="R361" s="70" t="str">
        <f>+IF(AND(M357="CUMPLE",Q357="CUMPLE"),"HABILITADO","NO HABILITADO")</f>
        <v>HABILITADO</v>
      </c>
    </row>
    <row r="362" spans="1:18" ht="15.75">
      <c r="A362" s="53"/>
      <c r="B362" s="53"/>
      <c r="C362" s="53"/>
      <c r="D362" s="53"/>
      <c r="E362" s="53"/>
      <c r="F362" s="53"/>
      <c r="G362" s="53"/>
      <c r="H362" s="53"/>
      <c r="I362" s="121"/>
      <c r="J362" s="53"/>
      <c r="K362" s="53"/>
      <c r="L362" s="53"/>
      <c r="M362" s="53"/>
      <c r="N362" s="53"/>
      <c r="O362" s="53"/>
      <c r="P362" s="54"/>
      <c r="Q362" s="54"/>
      <c r="R362" s="54"/>
    </row>
    <row r="363" spans="1:18" ht="16.5" thickBot="1">
      <c r="A363" s="53"/>
      <c r="B363" s="53"/>
      <c r="C363" s="53"/>
      <c r="D363" s="53"/>
      <c r="E363" s="53"/>
      <c r="F363" s="53"/>
      <c r="G363" s="53"/>
      <c r="H363" s="53"/>
      <c r="I363" s="121"/>
      <c r="J363" s="53"/>
      <c r="K363" s="53"/>
      <c r="L363" s="53"/>
      <c r="M363" s="53"/>
      <c r="N363" s="53"/>
      <c r="O363" s="53"/>
      <c r="P363" s="54"/>
      <c r="Q363" s="54"/>
      <c r="R363" s="54"/>
    </row>
    <row r="364" spans="1:18" ht="23.25" customHeight="1" thickBot="1">
      <c r="A364" s="451">
        <f>1+A350</f>
        <v>24</v>
      </c>
      <c r="B364" s="452"/>
      <c r="C364" s="452"/>
      <c r="D364" s="453"/>
      <c r="E364" s="454" t="str">
        <f>VLOOKUP(A364,'LISTA DE OFERENTES'!$A$4:$H$102,2,FALSE)</f>
        <v>CONSORCIO INTERKENNEDY MV</v>
      </c>
      <c r="F364" s="455"/>
      <c r="G364" s="455"/>
      <c r="H364" s="455"/>
      <c r="I364" s="455"/>
      <c r="J364" s="455"/>
      <c r="K364" s="455"/>
      <c r="L364" s="455"/>
      <c r="M364" s="455"/>
      <c r="N364" s="455"/>
      <c r="O364" s="455"/>
      <c r="P364" s="455"/>
      <c r="Q364" s="455"/>
      <c r="R364" s="455"/>
    </row>
    <row r="365" spans="1:18" ht="48" customHeight="1">
      <c r="A365" s="7" t="s">
        <v>423</v>
      </c>
      <c r="B365" s="122">
        <v>2</v>
      </c>
      <c r="C365" s="8" t="s">
        <v>424</v>
      </c>
      <c r="D365" s="23">
        <f>$D$1591</f>
        <v>1380.1114295749912</v>
      </c>
      <c r="E365" s="456"/>
      <c r="F365" s="457"/>
      <c r="G365" s="457"/>
      <c r="H365" s="457"/>
      <c r="I365" s="457"/>
      <c r="J365" s="457"/>
      <c r="K365" s="457"/>
      <c r="L365" s="457"/>
      <c r="M365" s="457"/>
      <c r="N365" s="457"/>
      <c r="O365" s="457"/>
      <c r="P365" s="457"/>
      <c r="Q365" s="457"/>
      <c r="R365" s="457"/>
    </row>
    <row r="366" spans="1:18" ht="38.25" customHeight="1">
      <c r="A366" s="460" t="s">
        <v>425</v>
      </c>
      <c r="B366" s="461"/>
      <c r="C366" s="462">
        <f>H375/B365</f>
        <v>1518.6179468846153</v>
      </c>
      <c r="D366" s="463"/>
      <c r="E366" s="456"/>
      <c r="F366" s="457"/>
      <c r="G366" s="457"/>
      <c r="H366" s="457"/>
      <c r="I366" s="457"/>
      <c r="J366" s="457"/>
      <c r="K366" s="457"/>
      <c r="L366" s="457"/>
      <c r="M366" s="457"/>
      <c r="N366" s="457"/>
      <c r="O366" s="457"/>
      <c r="P366" s="457"/>
      <c r="Q366" s="457"/>
      <c r="R366" s="457"/>
    </row>
    <row r="367" spans="1:18" ht="32.25" customHeight="1">
      <c r="A367" s="464" t="s">
        <v>426</v>
      </c>
      <c r="B367" s="461"/>
      <c r="C367" s="446">
        <v>45923</v>
      </c>
      <c r="D367" s="447"/>
      <c r="E367" s="456"/>
      <c r="F367" s="457"/>
      <c r="G367" s="457"/>
      <c r="H367" s="457"/>
      <c r="I367" s="457"/>
      <c r="J367" s="457"/>
      <c r="K367" s="457"/>
      <c r="L367" s="457"/>
      <c r="M367" s="457"/>
      <c r="N367" s="457"/>
      <c r="O367" s="457"/>
      <c r="P367" s="457"/>
      <c r="Q367" s="457"/>
      <c r="R367" s="457"/>
    </row>
    <row r="368" spans="1:18" ht="32.25" customHeight="1" thickBot="1">
      <c r="A368" s="431" t="s">
        <v>427</v>
      </c>
      <c r="B368" s="432"/>
      <c r="C368" s="433" t="str">
        <f>+IF(H375&gt;D365,"CUMPLE","NO CUMPLE")</f>
        <v>CUMPLE</v>
      </c>
      <c r="D368" s="434"/>
      <c r="E368" s="458"/>
      <c r="F368" s="459"/>
      <c r="G368" s="459"/>
      <c r="H368" s="459"/>
      <c r="I368" s="459"/>
      <c r="J368" s="459"/>
      <c r="K368" s="459"/>
      <c r="L368" s="459"/>
      <c r="M368" s="459"/>
      <c r="N368" s="459"/>
      <c r="O368" s="459"/>
      <c r="P368" s="459"/>
      <c r="Q368" s="459"/>
      <c r="R368" s="459"/>
    </row>
    <row r="369" spans="1:18" ht="60.75">
      <c r="A369" s="435" t="s">
        <v>428</v>
      </c>
      <c r="B369" s="436"/>
      <c r="C369" s="436"/>
      <c r="D369" s="436"/>
      <c r="E369" s="436"/>
      <c r="F369" s="436"/>
      <c r="G369" s="159"/>
      <c r="H369" s="159"/>
      <c r="I369" s="160" t="s">
        <v>429</v>
      </c>
      <c r="J369" s="161" t="s">
        <v>430</v>
      </c>
      <c r="K369" s="437" t="s">
        <v>431</v>
      </c>
      <c r="L369" s="438"/>
      <c r="M369" s="439" t="s">
        <v>432</v>
      </c>
      <c r="N369" s="439" t="s">
        <v>433</v>
      </c>
      <c r="O369" s="439" t="s">
        <v>434</v>
      </c>
      <c r="P369" s="439" t="s">
        <v>435</v>
      </c>
      <c r="Q369" s="439" t="s">
        <v>436</v>
      </c>
      <c r="R369" s="426" t="s">
        <v>437</v>
      </c>
    </row>
    <row r="370" spans="1:18" s="10" customFormat="1" ht="94.5" customHeight="1">
      <c r="A370" s="162" t="s">
        <v>438</v>
      </c>
      <c r="B370" s="428" t="s">
        <v>439</v>
      </c>
      <c r="C370" s="429"/>
      <c r="D370" s="163" t="s">
        <v>440</v>
      </c>
      <c r="E370" s="163" t="s">
        <v>441</v>
      </c>
      <c r="F370" s="163" t="s">
        <v>442</v>
      </c>
      <c r="G370" s="164" t="s">
        <v>443</v>
      </c>
      <c r="H370" s="164" t="s">
        <v>444</v>
      </c>
      <c r="I370" s="165" t="s">
        <v>445</v>
      </c>
      <c r="J370" s="166" t="s">
        <v>446</v>
      </c>
      <c r="K370" s="166" t="s">
        <v>447</v>
      </c>
      <c r="L370" s="166" t="s">
        <v>448</v>
      </c>
      <c r="M370" s="440"/>
      <c r="N370" s="440"/>
      <c r="O370" s="440"/>
      <c r="P370" s="440"/>
      <c r="Q370" s="440"/>
      <c r="R370" s="427"/>
    </row>
    <row r="371" spans="1:18" s="10" customFormat="1" ht="15.75">
      <c r="A371" s="26" t="str">
        <f>VLOOKUP(A364,'LISTA DE OFERENTES'!$A$4:$H$102,5,FALSE)</f>
        <v>HG INGENIERÍA Y DESARROLLOS SAS - 50%</v>
      </c>
      <c r="B371" s="27"/>
      <c r="C371" s="27"/>
      <c r="D371" s="27"/>
      <c r="E371" s="27"/>
      <c r="F371" s="27"/>
      <c r="G371" s="27"/>
      <c r="H371" s="27"/>
      <c r="I371" s="123"/>
      <c r="J371" s="27"/>
      <c r="K371" s="472">
        <f>D365*0.5</f>
        <v>690.05571478749562</v>
      </c>
      <c r="L371" s="27"/>
      <c r="M371" s="474" t="s">
        <v>404</v>
      </c>
      <c r="N371" s="27"/>
      <c r="O371" s="27"/>
      <c r="P371" s="27"/>
      <c r="Q371" s="474" t="str">
        <f>+IF(AND(M371="CUMPLE",O375="CUMPLE",P375="CUMPLE"),"CUMPLE","NO CUMPLE")</f>
        <v>CUMPLE</v>
      </c>
      <c r="R371" s="28"/>
    </row>
    <row r="372" spans="1:18" s="10" customFormat="1" ht="135">
      <c r="A372" s="61" t="s">
        <v>575</v>
      </c>
      <c r="B372" s="495" t="s">
        <v>576</v>
      </c>
      <c r="C372" s="430"/>
      <c r="D372" s="2">
        <v>1179259517</v>
      </c>
      <c r="E372" s="124">
        <v>2024</v>
      </c>
      <c r="F372" s="3">
        <f>D372/(VLOOKUP(E372,$D$1618:$E$1652,2,FALSE))</f>
        <v>907.12270538461541</v>
      </c>
      <c r="G372" s="125">
        <v>0.7</v>
      </c>
      <c r="H372" s="3">
        <f>F372*G372</f>
        <v>634.98589376923076</v>
      </c>
      <c r="I372" s="190">
        <v>45396</v>
      </c>
      <c r="J372" s="126" t="s">
        <v>404</v>
      </c>
      <c r="K372" s="473"/>
      <c r="L372" s="66">
        <f>H372</f>
        <v>634.98589376923076</v>
      </c>
      <c r="M372" s="474"/>
      <c r="N372" s="126" t="s">
        <v>404</v>
      </c>
      <c r="O372" s="126" t="s">
        <v>404</v>
      </c>
      <c r="P372" s="66" t="s">
        <v>404</v>
      </c>
      <c r="Q372" s="474"/>
      <c r="R372" s="9"/>
    </row>
    <row r="373" spans="1:18" s="10" customFormat="1" ht="31.5">
      <c r="A373" s="26" t="str">
        <f>VLOOKUP(A364,'LISTA DE OFERENTES'!$A$4:$H$102,6,FALSE)</f>
        <v>COMPAÑÍA DE INTERVENTORÍAS Y CONSULTORÍAS DE LA COSTA SAS - 50%</v>
      </c>
      <c r="B373" s="27"/>
      <c r="C373" s="27"/>
      <c r="D373" s="27"/>
      <c r="E373" s="27"/>
      <c r="F373" s="27"/>
      <c r="G373" s="27"/>
      <c r="H373" s="27"/>
      <c r="I373" s="123"/>
      <c r="J373" s="27"/>
      <c r="K373" s="473"/>
      <c r="L373" s="27"/>
      <c r="M373" s="474"/>
      <c r="N373" s="27"/>
      <c r="O373" s="27"/>
      <c r="P373" s="27"/>
      <c r="Q373" s="474"/>
      <c r="R373" s="28"/>
    </row>
    <row r="374" spans="1:18" s="10" customFormat="1" ht="120">
      <c r="A374" s="61" t="s">
        <v>577</v>
      </c>
      <c r="B374" s="495" t="s">
        <v>578</v>
      </c>
      <c r="C374" s="430"/>
      <c r="D374" s="2">
        <v>3514504068.8600001</v>
      </c>
      <c r="E374" s="124">
        <v>2021</v>
      </c>
      <c r="F374" s="3">
        <v>4003.75</v>
      </c>
      <c r="G374" s="128">
        <v>0.6</v>
      </c>
      <c r="H374" s="3">
        <f>F374*G374</f>
        <v>2402.25</v>
      </c>
      <c r="I374" s="190">
        <v>44251</v>
      </c>
      <c r="J374" s="126" t="s">
        <v>404</v>
      </c>
      <c r="K374" s="473"/>
      <c r="L374" s="66">
        <f>H374</f>
        <v>2402.25</v>
      </c>
      <c r="M374" s="474"/>
      <c r="N374" s="126" t="s">
        <v>404</v>
      </c>
      <c r="O374" s="126" t="s">
        <v>405</v>
      </c>
      <c r="P374" s="66" t="s">
        <v>404</v>
      </c>
      <c r="Q374" s="474"/>
      <c r="R374" s="9" t="s">
        <v>579</v>
      </c>
    </row>
    <row r="375" spans="1:18" s="10" customFormat="1" ht="48" customHeight="1" thickBot="1">
      <c r="A375" s="471" t="s">
        <v>455</v>
      </c>
      <c r="B375" s="471"/>
      <c r="C375" s="471"/>
      <c r="D375" s="471"/>
      <c r="E375" s="471"/>
      <c r="F375" s="130">
        <f>+SUM(F371:F374)</f>
        <v>4910.8727053846151</v>
      </c>
      <c r="G375" s="130"/>
      <c r="H375" s="130">
        <f>+SUM(H371:H374)</f>
        <v>3037.2358937692306</v>
      </c>
      <c r="I375" s="448" t="s">
        <v>456</v>
      </c>
      <c r="J375" s="449"/>
      <c r="K375" s="449"/>
      <c r="L375" s="449"/>
      <c r="M375" s="450"/>
      <c r="N375" s="131" t="s">
        <v>404</v>
      </c>
      <c r="O375" s="157" t="str">
        <f>IF(_xlfn.XLOOKUP("CUMPLE",O372:O374,O372:O374,"NO CUMPLE",0,1)="CUMPLE","CUMPLE","NO CUMPLE")</f>
        <v>CUMPLE</v>
      </c>
      <c r="P375" s="153" t="str">
        <f>IF(_xlfn.XLOOKUP("CUMPLE",P372:P374,P372:P374,"NO CUMPLE",0,1)="CUMPLE","CUMPLE","NO CUMPLE")</f>
        <v>CUMPLE</v>
      </c>
      <c r="Q375" s="475"/>
      <c r="R375" s="70" t="str">
        <f>+IF(AND(M371="CUMPLE",Q371="CUMPLE"),"HABILITADO","NO HABILITADO")</f>
        <v>HABILITADO</v>
      </c>
    </row>
    <row r="376" spans="1:18" ht="15.75">
      <c r="A376" s="53"/>
      <c r="B376" s="53"/>
      <c r="C376" s="53"/>
      <c r="D376" s="53"/>
      <c r="E376" s="53"/>
      <c r="F376" s="53"/>
      <c r="G376" s="53"/>
      <c r="H376" s="53"/>
      <c r="I376" s="121"/>
      <c r="J376" s="53"/>
      <c r="K376" s="53"/>
      <c r="L376" s="53"/>
      <c r="M376" s="53"/>
      <c r="N376" s="53"/>
      <c r="O376" s="53"/>
      <c r="P376" s="54"/>
      <c r="Q376" s="54"/>
      <c r="R376" s="54"/>
    </row>
    <row r="377" spans="1:18" ht="16.5" thickBot="1">
      <c r="A377" s="53"/>
      <c r="B377" s="53"/>
      <c r="C377" s="53"/>
      <c r="D377" s="53"/>
      <c r="E377" s="53"/>
      <c r="F377" s="53"/>
      <c r="G377" s="53"/>
      <c r="H377" s="53"/>
      <c r="I377" s="121"/>
      <c r="J377" s="53"/>
      <c r="K377" s="53"/>
      <c r="L377" s="53"/>
      <c r="M377" s="53"/>
      <c r="N377" s="53"/>
      <c r="O377" s="53"/>
      <c r="P377" s="54"/>
      <c r="Q377" s="54"/>
      <c r="R377" s="54"/>
    </row>
    <row r="378" spans="1:18" ht="23.25" customHeight="1" thickBot="1">
      <c r="A378" s="451">
        <f>1+A364</f>
        <v>25</v>
      </c>
      <c r="B378" s="452"/>
      <c r="C378" s="452"/>
      <c r="D378" s="453"/>
      <c r="E378" s="454" t="str">
        <f>VLOOKUP(A378,'LISTA DE OFERENTES'!$A$4:$H$102,2,FALSE)</f>
        <v>CONSULTORES DONOVAN S.A.S</v>
      </c>
      <c r="F378" s="455"/>
      <c r="G378" s="455"/>
      <c r="H378" s="455"/>
      <c r="I378" s="455"/>
      <c r="J378" s="455"/>
      <c r="K378" s="455"/>
      <c r="L378" s="455"/>
      <c r="M378" s="455"/>
      <c r="N378" s="455"/>
      <c r="O378" s="455"/>
      <c r="P378" s="455"/>
      <c r="Q378" s="455"/>
      <c r="R378" s="455"/>
    </row>
    <row r="379" spans="1:18" ht="48" customHeight="1">
      <c r="A379" s="7" t="s">
        <v>423</v>
      </c>
      <c r="B379" s="122">
        <v>3</v>
      </c>
      <c r="C379" s="8" t="s">
        <v>424</v>
      </c>
      <c r="D379" s="23">
        <f>$D$1591</f>
        <v>1380.1114295749912</v>
      </c>
      <c r="E379" s="456"/>
      <c r="F379" s="457"/>
      <c r="G379" s="457"/>
      <c r="H379" s="457"/>
      <c r="I379" s="457"/>
      <c r="J379" s="457"/>
      <c r="K379" s="457"/>
      <c r="L379" s="457"/>
      <c r="M379" s="457"/>
      <c r="N379" s="457"/>
      <c r="O379" s="457"/>
      <c r="P379" s="457"/>
      <c r="Q379" s="457"/>
      <c r="R379" s="457"/>
    </row>
    <row r="380" spans="1:18" ht="38.25" customHeight="1">
      <c r="A380" s="460" t="s">
        <v>425</v>
      </c>
      <c r="B380" s="461"/>
      <c r="C380" s="462">
        <f>H389/B379</f>
        <v>2363.0028855116207</v>
      </c>
      <c r="D380" s="463"/>
      <c r="E380" s="456"/>
      <c r="F380" s="457"/>
      <c r="G380" s="457"/>
      <c r="H380" s="457"/>
      <c r="I380" s="457"/>
      <c r="J380" s="457"/>
      <c r="K380" s="457"/>
      <c r="L380" s="457"/>
      <c r="M380" s="457"/>
      <c r="N380" s="457"/>
      <c r="O380" s="457"/>
      <c r="P380" s="457"/>
      <c r="Q380" s="457"/>
      <c r="R380" s="457"/>
    </row>
    <row r="381" spans="1:18" ht="32.25" customHeight="1">
      <c r="A381" s="464" t="s">
        <v>426</v>
      </c>
      <c r="B381" s="461"/>
      <c r="C381" s="446">
        <v>45923</v>
      </c>
      <c r="D381" s="447"/>
      <c r="E381" s="456"/>
      <c r="F381" s="457"/>
      <c r="G381" s="457"/>
      <c r="H381" s="457"/>
      <c r="I381" s="457"/>
      <c r="J381" s="457"/>
      <c r="K381" s="457"/>
      <c r="L381" s="457"/>
      <c r="M381" s="457"/>
      <c r="N381" s="457"/>
      <c r="O381" s="457"/>
      <c r="P381" s="457"/>
      <c r="Q381" s="457"/>
      <c r="R381" s="457"/>
    </row>
    <row r="382" spans="1:18" ht="32.25" customHeight="1" thickBot="1">
      <c r="A382" s="431" t="s">
        <v>427</v>
      </c>
      <c r="B382" s="432"/>
      <c r="C382" s="433" t="str">
        <f>+IF(H389&gt;D379,"CUMPLE","NO CUMPLE")</f>
        <v>CUMPLE</v>
      </c>
      <c r="D382" s="434"/>
      <c r="E382" s="458"/>
      <c r="F382" s="459"/>
      <c r="G382" s="459"/>
      <c r="H382" s="459"/>
      <c r="I382" s="459"/>
      <c r="J382" s="459"/>
      <c r="K382" s="459"/>
      <c r="L382" s="459"/>
      <c r="M382" s="459"/>
      <c r="N382" s="459"/>
      <c r="O382" s="459"/>
      <c r="P382" s="459"/>
      <c r="Q382" s="459"/>
      <c r="R382" s="459"/>
    </row>
    <row r="383" spans="1:18" ht="60.75">
      <c r="A383" s="435" t="s">
        <v>428</v>
      </c>
      <c r="B383" s="436"/>
      <c r="C383" s="436"/>
      <c r="D383" s="436"/>
      <c r="E383" s="436"/>
      <c r="F383" s="436"/>
      <c r="G383" s="159"/>
      <c r="H383" s="159"/>
      <c r="I383" s="160" t="s">
        <v>429</v>
      </c>
      <c r="J383" s="161" t="s">
        <v>430</v>
      </c>
      <c r="K383" s="437" t="s">
        <v>431</v>
      </c>
      <c r="L383" s="438"/>
      <c r="M383" s="439" t="s">
        <v>432</v>
      </c>
      <c r="N383" s="439" t="s">
        <v>433</v>
      </c>
      <c r="O383" s="439" t="s">
        <v>434</v>
      </c>
      <c r="P383" s="439" t="s">
        <v>435</v>
      </c>
      <c r="Q383" s="439" t="s">
        <v>436</v>
      </c>
      <c r="R383" s="426" t="s">
        <v>437</v>
      </c>
    </row>
    <row r="384" spans="1:18" s="10" customFormat="1" ht="94.5" customHeight="1">
      <c r="A384" s="162" t="s">
        <v>438</v>
      </c>
      <c r="B384" s="428" t="s">
        <v>439</v>
      </c>
      <c r="C384" s="429"/>
      <c r="D384" s="163" t="s">
        <v>440</v>
      </c>
      <c r="E384" s="163" t="s">
        <v>441</v>
      </c>
      <c r="F384" s="163" t="s">
        <v>442</v>
      </c>
      <c r="G384" s="164" t="s">
        <v>443</v>
      </c>
      <c r="H384" s="164" t="s">
        <v>444</v>
      </c>
      <c r="I384" s="165" t="s">
        <v>445</v>
      </c>
      <c r="J384" s="166" t="s">
        <v>446</v>
      </c>
      <c r="K384" s="166" t="s">
        <v>447</v>
      </c>
      <c r="L384" s="166" t="s">
        <v>448</v>
      </c>
      <c r="M384" s="440"/>
      <c r="N384" s="440"/>
      <c r="O384" s="440"/>
      <c r="P384" s="440"/>
      <c r="Q384" s="440"/>
      <c r="R384" s="427"/>
    </row>
    <row r="385" spans="1:18" s="10" customFormat="1" ht="15.75">
      <c r="A385" s="26" t="str">
        <f>VLOOKUP(A378,'LISTA DE OFERENTES'!$A$4:$H$102,5,FALSE)</f>
        <v>CONSULTORES DONOVAN S.A.S - 100%</v>
      </c>
      <c r="B385" s="27"/>
      <c r="C385" s="27"/>
      <c r="D385" s="27"/>
      <c r="E385" s="27"/>
      <c r="F385" s="27"/>
      <c r="G385" s="27"/>
      <c r="H385" s="27"/>
      <c r="I385" s="123"/>
      <c r="J385" s="27"/>
      <c r="K385" s="472">
        <f>D379*0.5</f>
        <v>690.05571478749562</v>
      </c>
      <c r="L385" s="27"/>
      <c r="M385" s="474" t="s">
        <v>404</v>
      </c>
      <c r="N385" s="27"/>
      <c r="O385" s="27"/>
      <c r="P385" s="27"/>
      <c r="Q385" s="474" t="str">
        <f>+IF(AND(M385="CUMPLE",O389="CUMPLE",P389="CUMPLE"),"CUMPLE","NO CUMPLE")</f>
        <v>CUMPLE</v>
      </c>
      <c r="R385" s="28"/>
    </row>
    <row r="386" spans="1:18" s="10" customFormat="1" ht="60">
      <c r="A386" s="61" t="s">
        <v>580</v>
      </c>
      <c r="B386" s="495" t="s">
        <v>581</v>
      </c>
      <c r="C386" s="430"/>
      <c r="D386" s="2">
        <v>31855813566</v>
      </c>
      <c r="E386" s="124">
        <v>2021</v>
      </c>
      <c r="F386" s="3">
        <f>D386/(VLOOKUP(E386,$D$1618:$E$1652,2,FALSE))</f>
        <v>35063.183184630929</v>
      </c>
      <c r="G386" s="125">
        <v>0.15</v>
      </c>
      <c r="H386" s="3">
        <f>F386*G386</f>
        <v>5259.4774776946388</v>
      </c>
      <c r="I386" s="190">
        <v>44453</v>
      </c>
      <c r="J386" s="126" t="s">
        <v>404</v>
      </c>
      <c r="K386" s="473"/>
      <c r="L386" s="443">
        <f>SUM(H386:H388)</f>
        <v>7089.008656534862</v>
      </c>
      <c r="M386" s="474"/>
      <c r="N386" s="126" t="s">
        <v>404</v>
      </c>
      <c r="O386" s="126" t="s">
        <v>404</v>
      </c>
      <c r="P386" s="66" t="s">
        <v>405</v>
      </c>
      <c r="Q386" s="474"/>
      <c r="R386" s="9"/>
    </row>
    <row r="387" spans="1:18" s="10" customFormat="1" ht="150">
      <c r="A387" s="61" t="s">
        <v>582</v>
      </c>
      <c r="B387" s="495" t="s">
        <v>583</v>
      </c>
      <c r="C387" s="430"/>
      <c r="D387" s="2">
        <v>504179809</v>
      </c>
      <c r="E387" s="124">
        <v>2016</v>
      </c>
      <c r="F387" s="3">
        <f>D387/(VLOOKUP(E387,$D$1618:$E$1652,2,FALSE))</f>
        <v>731.27297503100272</v>
      </c>
      <c r="G387" s="125">
        <v>0.5</v>
      </c>
      <c r="H387" s="3">
        <f>F387*G387</f>
        <v>365.63648751550136</v>
      </c>
      <c r="I387" s="190">
        <v>42696</v>
      </c>
      <c r="J387" s="126" t="s">
        <v>404</v>
      </c>
      <c r="K387" s="473"/>
      <c r="L387" s="445"/>
      <c r="M387" s="474"/>
      <c r="N387" s="126" t="s">
        <v>404</v>
      </c>
      <c r="O387" s="126" t="s">
        <v>404</v>
      </c>
      <c r="P387" s="66" t="s">
        <v>404</v>
      </c>
      <c r="Q387" s="474"/>
      <c r="R387" s="9"/>
    </row>
    <row r="388" spans="1:18" s="10" customFormat="1" ht="75">
      <c r="A388" s="127" t="s">
        <v>584</v>
      </c>
      <c r="B388" s="495" t="s">
        <v>585</v>
      </c>
      <c r="C388" s="430"/>
      <c r="D388" s="2">
        <v>1799900000</v>
      </c>
      <c r="E388" s="124">
        <v>2017</v>
      </c>
      <c r="F388" s="3">
        <f>D388/(VLOOKUP(E388,$D$1618:$E$1652,2,FALSE))</f>
        <v>2439.8244855412036</v>
      </c>
      <c r="G388" s="128">
        <v>0.6</v>
      </c>
      <c r="H388" s="3">
        <f>F388*G388</f>
        <v>1463.8946913247221</v>
      </c>
      <c r="I388" s="190">
        <v>42737</v>
      </c>
      <c r="J388" s="126" t="s">
        <v>404</v>
      </c>
      <c r="K388" s="473"/>
      <c r="L388" s="444"/>
      <c r="M388" s="474"/>
      <c r="N388" s="126" t="s">
        <v>404</v>
      </c>
      <c r="O388" s="126" t="s">
        <v>405</v>
      </c>
      <c r="P388" s="66" t="s">
        <v>404</v>
      </c>
      <c r="Q388" s="474"/>
      <c r="R388" s="9"/>
    </row>
    <row r="389" spans="1:18" s="10" customFormat="1" ht="48" customHeight="1" thickBot="1">
      <c r="A389" s="471" t="s">
        <v>455</v>
      </c>
      <c r="B389" s="471"/>
      <c r="C389" s="471"/>
      <c r="D389" s="471"/>
      <c r="E389" s="471"/>
      <c r="F389" s="130">
        <f>+SUM(F385:F388)</f>
        <v>38234.280645203136</v>
      </c>
      <c r="G389" s="130"/>
      <c r="H389" s="130">
        <f>+SUM(H385:H388)</f>
        <v>7089.008656534862</v>
      </c>
      <c r="I389" s="448" t="s">
        <v>456</v>
      </c>
      <c r="J389" s="449"/>
      <c r="K389" s="449"/>
      <c r="L389" s="449"/>
      <c r="M389" s="450"/>
      <c r="N389" s="131" t="s">
        <v>404</v>
      </c>
      <c r="O389" s="157" t="str">
        <f>IF(_xlfn.XLOOKUP("CUMPLE",O386:O388,O386:O388,"NO CUMPLE",0,1)="CUMPLE","CUMPLE","NO CUMPLE")</f>
        <v>CUMPLE</v>
      </c>
      <c r="P389" s="153" t="str">
        <f>IF(_xlfn.XLOOKUP("CUMPLE",P386:P388,P386:P388,"NO CUMPLE",0,1)="CUMPLE","CUMPLE","NO CUMPLE")</f>
        <v>CUMPLE</v>
      </c>
      <c r="Q389" s="475"/>
      <c r="R389" s="70" t="str">
        <f>+IF(AND(M385="CUMPLE",Q385="CUMPLE"),"HABILITADO","NO HABILITADO")</f>
        <v>HABILITADO</v>
      </c>
    </row>
    <row r="390" spans="1:18" ht="15.75">
      <c r="A390" s="53"/>
      <c r="B390" s="53"/>
      <c r="C390" s="53"/>
      <c r="D390" s="53"/>
      <c r="E390" s="53"/>
      <c r="F390" s="53"/>
      <c r="G390" s="53"/>
      <c r="H390" s="53"/>
      <c r="I390" s="121"/>
      <c r="J390" s="53"/>
      <c r="K390" s="53"/>
      <c r="L390" s="53"/>
      <c r="M390" s="53"/>
      <c r="N390" s="53"/>
      <c r="O390" s="53"/>
      <c r="P390" s="54"/>
      <c r="Q390" s="54"/>
      <c r="R390" s="54"/>
    </row>
    <row r="391" spans="1:18" ht="16.5" thickBot="1">
      <c r="A391" s="53"/>
      <c r="B391" s="53"/>
      <c r="C391" s="53"/>
      <c r="D391" s="53"/>
      <c r="E391" s="53"/>
      <c r="F391" s="53"/>
      <c r="G391" s="53"/>
      <c r="H391" s="53"/>
      <c r="I391" s="121"/>
      <c r="J391" s="53"/>
      <c r="K391" s="53"/>
      <c r="L391" s="53"/>
      <c r="M391" s="53"/>
      <c r="N391" s="53"/>
      <c r="O391" s="53"/>
      <c r="P391" s="54"/>
      <c r="Q391" s="54"/>
      <c r="R391" s="54"/>
    </row>
    <row r="392" spans="1:18" ht="23.25" customHeight="1" thickBot="1">
      <c r="A392" s="451">
        <f>1+A378</f>
        <v>26</v>
      </c>
      <c r="B392" s="452"/>
      <c r="C392" s="452"/>
      <c r="D392" s="453"/>
      <c r="E392" s="454" t="str">
        <f>VLOOKUP(A392,'LISTA DE OFERENTES'!$A$4:$H$102,2,FALSE)</f>
        <v>CONSORCIO KENNEDY JINT 3</v>
      </c>
      <c r="F392" s="455"/>
      <c r="G392" s="455"/>
      <c r="H392" s="455"/>
      <c r="I392" s="455"/>
      <c r="J392" s="455"/>
      <c r="K392" s="455"/>
      <c r="L392" s="455"/>
      <c r="M392" s="455"/>
      <c r="N392" s="455"/>
      <c r="O392" s="455"/>
      <c r="P392" s="455"/>
      <c r="Q392" s="455"/>
      <c r="R392" s="455"/>
    </row>
    <row r="393" spans="1:18" ht="48" customHeight="1">
      <c r="A393" s="7" t="s">
        <v>423</v>
      </c>
      <c r="B393" s="122">
        <v>2</v>
      </c>
      <c r="C393" s="8" t="s">
        <v>424</v>
      </c>
      <c r="D393" s="23">
        <f>$D$1591</f>
        <v>1380.1114295749912</v>
      </c>
      <c r="E393" s="456"/>
      <c r="F393" s="457"/>
      <c r="G393" s="457"/>
      <c r="H393" s="457"/>
      <c r="I393" s="457"/>
      <c r="J393" s="457"/>
      <c r="K393" s="457"/>
      <c r="L393" s="457"/>
      <c r="M393" s="457"/>
      <c r="N393" s="457"/>
      <c r="O393" s="457"/>
      <c r="P393" s="457"/>
      <c r="Q393" s="457"/>
      <c r="R393" s="457"/>
    </row>
    <row r="394" spans="1:18" ht="38.25" customHeight="1">
      <c r="A394" s="460" t="s">
        <v>425</v>
      </c>
      <c r="B394" s="461"/>
      <c r="C394" s="462">
        <f>H404/B393</f>
        <v>2408.3421099685656</v>
      </c>
      <c r="D394" s="463"/>
      <c r="E394" s="456"/>
      <c r="F394" s="457"/>
      <c r="G394" s="457"/>
      <c r="H394" s="457"/>
      <c r="I394" s="457"/>
      <c r="J394" s="457"/>
      <c r="K394" s="457"/>
      <c r="L394" s="457"/>
      <c r="M394" s="457"/>
      <c r="N394" s="457"/>
      <c r="O394" s="457"/>
      <c r="P394" s="457"/>
      <c r="Q394" s="457"/>
      <c r="R394" s="457"/>
    </row>
    <row r="395" spans="1:18" ht="32.25" customHeight="1">
      <c r="A395" s="464" t="s">
        <v>426</v>
      </c>
      <c r="B395" s="461"/>
      <c r="C395" s="446">
        <v>45923</v>
      </c>
      <c r="D395" s="447"/>
      <c r="E395" s="456"/>
      <c r="F395" s="457"/>
      <c r="G395" s="457"/>
      <c r="H395" s="457"/>
      <c r="I395" s="457"/>
      <c r="J395" s="457"/>
      <c r="K395" s="457"/>
      <c r="L395" s="457"/>
      <c r="M395" s="457"/>
      <c r="N395" s="457"/>
      <c r="O395" s="457"/>
      <c r="P395" s="457"/>
      <c r="Q395" s="457"/>
      <c r="R395" s="457"/>
    </row>
    <row r="396" spans="1:18" ht="32.25" customHeight="1" thickBot="1">
      <c r="A396" s="431" t="s">
        <v>427</v>
      </c>
      <c r="B396" s="432"/>
      <c r="C396" s="433" t="str">
        <f>+IF(H404&gt;D393,"CUMPLE","NO CUMPLE")</f>
        <v>CUMPLE</v>
      </c>
      <c r="D396" s="434"/>
      <c r="E396" s="458"/>
      <c r="F396" s="459"/>
      <c r="G396" s="459"/>
      <c r="H396" s="459"/>
      <c r="I396" s="459"/>
      <c r="J396" s="459"/>
      <c r="K396" s="459"/>
      <c r="L396" s="459"/>
      <c r="M396" s="459"/>
      <c r="N396" s="459"/>
      <c r="O396" s="459"/>
      <c r="P396" s="459"/>
      <c r="Q396" s="459"/>
      <c r="R396" s="459"/>
    </row>
    <row r="397" spans="1:18" ht="60.75">
      <c r="A397" s="435" t="s">
        <v>428</v>
      </c>
      <c r="B397" s="436"/>
      <c r="C397" s="436"/>
      <c r="D397" s="436"/>
      <c r="E397" s="436"/>
      <c r="F397" s="436"/>
      <c r="G397" s="159"/>
      <c r="H397" s="159"/>
      <c r="I397" s="160" t="s">
        <v>429</v>
      </c>
      <c r="J397" s="161" t="s">
        <v>430</v>
      </c>
      <c r="K397" s="437" t="s">
        <v>431</v>
      </c>
      <c r="L397" s="438"/>
      <c r="M397" s="439" t="s">
        <v>432</v>
      </c>
      <c r="N397" s="439" t="s">
        <v>433</v>
      </c>
      <c r="O397" s="439" t="s">
        <v>434</v>
      </c>
      <c r="P397" s="439" t="s">
        <v>435</v>
      </c>
      <c r="Q397" s="439" t="s">
        <v>436</v>
      </c>
      <c r="R397" s="426" t="s">
        <v>437</v>
      </c>
    </row>
    <row r="398" spans="1:18" s="10" customFormat="1" ht="94.5" customHeight="1">
      <c r="A398" s="162" t="s">
        <v>438</v>
      </c>
      <c r="B398" s="428" t="s">
        <v>439</v>
      </c>
      <c r="C398" s="429"/>
      <c r="D398" s="163" t="s">
        <v>440</v>
      </c>
      <c r="E398" s="163" t="s">
        <v>441</v>
      </c>
      <c r="F398" s="163" t="s">
        <v>442</v>
      </c>
      <c r="G398" s="164" t="s">
        <v>443</v>
      </c>
      <c r="H398" s="164" t="s">
        <v>444</v>
      </c>
      <c r="I398" s="165" t="s">
        <v>445</v>
      </c>
      <c r="J398" s="166" t="s">
        <v>446</v>
      </c>
      <c r="K398" s="166" t="s">
        <v>447</v>
      </c>
      <c r="L398" s="166" t="s">
        <v>448</v>
      </c>
      <c r="M398" s="440"/>
      <c r="N398" s="440"/>
      <c r="O398" s="440"/>
      <c r="P398" s="440"/>
      <c r="Q398" s="440"/>
      <c r="R398" s="427"/>
    </row>
    <row r="399" spans="1:18" s="10" customFormat="1" ht="15.75">
      <c r="A399" s="26" t="str">
        <f>VLOOKUP(A392,'LISTA DE OFERENTES'!$A$4:$H$102,5,FALSE)</f>
        <v>JPS INGENIERIA S.A.S. - 90%</v>
      </c>
      <c r="B399" s="27"/>
      <c r="C399" s="27"/>
      <c r="D399" s="27"/>
      <c r="E399" s="27"/>
      <c r="F399" s="27"/>
      <c r="G399" s="27"/>
      <c r="H399" s="27"/>
      <c r="I399" s="123"/>
      <c r="J399" s="27"/>
      <c r="K399" s="472">
        <f>D393*0.5</f>
        <v>690.05571478749562</v>
      </c>
      <c r="L399" s="27"/>
      <c r="M399" s="474" t="s">
        <v>404</v>
      </c>
      <c r="N399" s="27"/>
      <c r="O399" s="27"/>
      <c r="P399" s="27"/>
      <c r="Q399" s="474" t="str">
        <f>+IF(AND(M399="CUMPLE",O404="CUMPLE",P404="CUMPLE"),"CUMPLE","NO CUMPLE")</f>
        <v>CUMPLE</v>
      </c>
      <c r="R399" s="28"/>
    </row>
    <row r="400" spans="1:18" s="10" customFormat="1" ht="90">
      <c r="A400" s="61" t="s">
        <v>586</v>
      </c>
      <c r="B400" s="430" t="s">
        <v>574</v>
      </c>
      <c r="C400" s="430"/>
      <c r="D400" s="2">
        <v>1284884224</v>
      </c>
      <c r="E400" s="124">
        <v>2008</v>
      </c>
      <c r="F400" s="3">
        <f>D400/(VLOOKUP(E400,$D$1618:$E$1652,2,FALSE))</f>
        <v>2784.1478309859153</v>
      </c>
      <c r="G400" s="125">
        <v>0.4</v>
      </c>
      <c r="H400" s="3">
        <f>F400*G400</f>
        <v>1113.6591323943662</v>
      </c>
      <c r="I400" s="190">
        <v>39507</v>
      </c>
      <c r="J400" s="126" t="s">
        <v>404</v>
      </c>
      <c r="K400" s="473"/>
      <c r="L400" s="443">
        <f>H400+H401</f>
        <v>1902.3094022972789</v>
      </c>
      <c r="M400" s="474"/>
      <c r="N400" s="126" t="s">
        <v>404</v>
      </c>
      <c r="O400" s="126" t="s">
        <v>404</v>
      </c>
      <c r="P400" s="66" t="s">
        <v>405</v>
      </c>
      <c r="Q400" s="474"/>
      <c r="R400" s="496"/>
    </row>
    <row r="401" spans="1:18" s="10" customFormat="1" ht="90">
      <c r="A401" s="61" t="s">
        <v>587</v>
      </c>
      <c r="B401" s="430" t="s">
        <v>588</v>
      </c>
      <c r="C401" s="430"/>
      <c r="D401" s="2">
        <v>812309778</v>
      </c>
      <c r="E401" s="124">
        <v>2010</v>
      </c>
      <c r="F401" s="3">
        <f>D401/(VLOOKUP(E401,$D$1618:$E$1652,2,FALSE))</f>
        <v>1577.3005398058253</v>
      </c>
      <c r="G401" s="125">
        <v>0.5</v>
      </c>
      <c r="H401" s="3">
        <f>F401*G401</f>
        <v>788.65026990291267</v>
      </c>
      <c r="I401" s="190">
        <v>40444</v>
      </c>
      <c r="J401" s="126" t="s">
        <v>404</v>
      </c>
      <c r="K401" s="473"/>
      <c r="L401" s="444"/>
      <c r="M401" s="474"/>
      <c r="N401" s="126" t="s">
        <v>404</v>
      </c>
      <c r="O401" s="126" t="s">
        <v>404</v>
      </c>
      <c r="P401" s="66" t="s">
        <v>404</v>
      </c>
      <c r="Q401" s="474"/>
      <c r="R401" s="497"/>
    </row>
    <row r="402" spans="1:18" s="10" customFormat="1" ht="15.75" customHeight="1">
      <c r="A402" s="26" t="str">
        <f>VLOOKUP(A392,'LISTA DE OFERENTES'!$A$4:$H$102,6,FALSE)</f>
        <v>INTING S.A.S. - 10%</v>
      </c>
      <c r="B402" s="27"/>
      <c r="C402" s="27"/>
      <c r="D402" s="27"/>
      <c r="E402" s="27"/>
      <c r="F402" s="27"/>
      <c r="G402" s="27"/>
      <c r="H402" s="27"/>
      <c r="I402" s="123"/>
      <c r="J402" s="27"/>
      <c r="K402" s="473"/>
      <c r="L402" s="27"/>
      <c r="M402" s="474"/>
      <c r="N402" s="27"/>
      <c r="O402" s="27"/>
      <c r="P402" s="27"/>
      <c r="Q402" s="474"/>
      <c r="R402" s="497"/>
    </row>
    <row r="403" spans="1:18" s="10" customFormat="1" ht="120">
      <c r="A403" s="127" t="s">
        <v>589</v>
      </c>
      <c r="B403" s="430" t="s">
        <v>454</v>
      </c>
      <c r="C403" s="430"/>
      <c r="D403" s="2">
        <v>1840033166</v>
      </c>
      <c r="E403" s="124">
        <v>2009</v>
      </c>
      <c r="F403" s="3">
        <f>D403/(VLOOKUP(E403,$D$1618:$E$1652,2,FALSE))</f>
        <v>3703.025087542765</v>
      </c>
      <c r="G403" s="128">
        <v>1</v>
      </c>
      <c r="H403" s="3">
        <f>F403*G403</f>
        <v>3703.025087542765</v>
      </c>
      <c r="I403" s="190">
        <v>39822</v>
      </c>
      <c r="J403" s="126" t="s">
        <v>404</v>
      </c>
      <c r="K403" s="473"/>
      <c r="L403" s="66">
        <f>H403</f>
        <v>3703.025087542765</v>
      </c>
      <c r="M403" s="474"/>
      <c r="N403" s="126" t="s">
        <v>404</v>
      </c>
      <c r="O403" s="126" t="s">
        <v>404</v>
      </c>
      <c r="P403" s="66" t="s">
        <v>405</v>
      </c>
      <c r="Q403" s="474"/>
      <c r="R403" s="498"/>
    </row>
    <row r="404" spans="1:18" s="10" customFormat="1" ht="48" customHeight="1" thickBot="1">
      <c r="A404" s="471" t="s">
        <v>455</v>
      </c>
      <c r="B404" s="471"/>
      <c r="C404" s="471"/>
      <c r="D404" s="471"/>
      <c r="E404" s="471"/>
      <c r="F404" s="130">
        <f>+SUM(F399:F403)</f>
        <v>8064.4734583345053</v>
      </c>
      <c r="G404" s="130"/>
      <c r="H404" s="130">
        <f>+SUM(H400,H403)</f>
        <v>4816.6842199371313</v>
      </c>
      <c r="I404" s="448" t="s">
        <v>456</v>
      </c>
      <c r="J404" s="449"/>
      <c r="K404" s="449"/>
      <c r="L404" s="449"/>
      <c r="M404" s="450"/>
      <c r="N404" s="131" t="s">
        <v>404</v>
      </c>
      <c r="O404" s="157" t="str">
        <f>IF(_xlfn.XLOOKUP("CUMPLE",O400:O403,O400:O403,"NO CUMPLE",0,1)="CUMPLE","CUMPLE","NO CUMPLE")</f>
        <v>CUMPLE</v>
      </c>
      <c r="P404" s="153" t="str">
        <f>IF(_xlfn.XLOOKUP("CUMPLE",P400:P403,P400:P403,"NO CUMPLE",0,1)="CUMPLE","CUMPLE","NO CUMPLE")</f>
        <v>CUMPLE</v>
      </c>
      <c r="Q404" s="475"/>
      <c r="R404" s="70" t="str">
        <f>+IF(AND(M399="CUMPLE",Q399="CUMPLE"),"HABILITADO","NO HABILITADO")</f>
        <v>HABILITADO</v>
      </c>
    </row>
    <row r="405" spans="1:18" ht="15.75">
      <c r="A405" s="53"/>
      <c r="B405" s="53"/>
      <c r="C405" s="53"/>
      <c r="D405" s="53"/>
      <c r="E405" s="53"/>
      <c r="F405" s="53"/>
      <c r="G405" s="53"/>
      <c r="H405" s="53"/>
      <c r="I405" s="121"/>
      <c r="J405" s="53"/>
      <c r="K405" s="53"/>
      <c r="L405" s="53"/>
      <c r="M405" s="53"/>
      <c r="N405" s="53"/>
      <c r="O405" s="53"/>
      <c r="P405" s="54"/>
      <c r="Q405" s="54"/>
      <c r="R405" s="54"/>
    </row>
    <row r="406" spans="1:18" ht="16.5" thickBot="1">
      <c r="A406" s="53"/>
      <c r="B406" s="53"/>
      <c r="C406" s="53"/>
      <c r="D406" s="53"/>
      <c r="E406" s="53"/>
      <c r="F406" s="53"/>
      <c r="G406" s="53"/>
      <c r="H406" s="53"/>
      <c r="I406" s="121"/>
      <c r="J406" s="53"/>
      <c r="K406" s="53"/>
      <c r="L406" s="53"/>
      <c r="M406" s="53"/>
      <c r="N406" s="53"/>
      <c r="O406" s="53"/>
      <c r="P406" s="54"/>
      <c r="Q406" s="54"/>
      <c r="R406" s="54"/>
    </row>
    <row r="407" spans="1:18" ht="23.25" customHeight="1" thickBot="1">
      <c r="A407" s="451">
        <f>1+A392</f>
        <v>27</v>
      </c>
      <c r="B407" s="452"/>
      <c r="C407" s="452"/>
      <c r="D407" s="453"/>
      <c r="E407" s="454" t="str">
        <f>VLOOKUP(A407,'LISTA DE OFERENTES'!$A$4:$H$102,2,FALSE)</f>
        <v>CONSORCIO CONSERVACION MO 003</v>
      </c>
      <c r="F407" s="455"/>
      <c r="G407" s="455"/>
      <c r="H407" s="455"/>
      <c r="I407" s="455"/>
      <c r="J407" s="455"/>
      <c r="K407" s="455"/>
      <c r="L407" s="455"/>
      <c r="M407" s="455"/>
      <c r="N407" s="455"/>
      <c r="O407" s="455"/>
      <c r="P407" s="455"/>
      <c r="Q407" s="455"/>
      <c r="R407" s="455"/>
    </row>
    <row r="408" spans="1:18" ht="48" customHeight="1">
      <c r="A408" s="7" t="s">
        <v>423</v>
      </c>
      <c r="B408" s="122">
        <v>3</v>
      </c>
      <c r="C408" s="8" t="s">
        <v>424</v>
      </c>
      <c r="D408" s="23">
        <f>$D$1591</f>
        <v>1380.1114295749912</v>
      </c>
      <c r="E408" s="456"/>
      <c r="F408" s="457"/>
      <c r="G408" s="457"/>
      <c r="H408" s="457"/>
      <c r="I408" s="457"/>
      <c r="J408" s="457"/>
      <c r="K408" s="457"/>
      <c r="L408" s="457"/>
      <c r="M408" s="457"/>
      <c r="N408" s="457"/>
      <c r="O408" s="457"/>
      <c r="P408" s="457"/>
      <c r="Q408" s="457"/>
      <c r="R408" s="457"/>
    </row>
    <row r="409" spans="1:18" ht="38.25" customHeight="1">
      <c r="A409" s="460" t="s">
        <v>425</v>
      </c>
      <c r="B409" s="461"/>
      <c r="C409" s="462">
        <f>H419/B408</f>
        <v>2130.2172080405248</v>
      </c>
      <c r="D409" s="463"/>
      <c r="E409" s="456"/>
      <c r="F409" s="457"/>
      <c r="G409" s="457"/>
      <c r="H409" s="457"/>
      <c r="I409" s="457"/>
      <c r="J409" s="457"/>
      <c r="K409" s="457"/>
      <c r="L409" s="457"/>
      <c r="M409" s="457"/>
      <c r="N409" s="457"/>
      <c r="O409" s="457"/>
      <c r="P409" s="457"/>
      <c r="Q409" s="457"/>
      <c r="R409" s="457"/>
    </row>
    <row r="410" spans="1:18" ht="32.25" customHeight="1">
      <c r="A410" s="464" t="s">
        <v>426</v>
      </c>
      <c r="B410" s="461"/>
      <c r="C410" s="446">
        <v>45923</v>
      </c>
      <c r="D410" s="447"/>
      <c r="E410" s="456"/>
      <c r="F410" s="457"/>
      <c r="G410" s="457"/>
      <c r="H410" s="457"/>
      <c r="I410" s="457"/>
      <c r="J410" s="457"/>
      <c r="K410" s="457"/>
      <c r="L410" s="457"/>
      <c r="M410" s="457"/>
      <c r="N410" s="457"/>
      <c r="O410" s="457"/>
      <c r="P410" s="457"/>
      <c r="Q410" s="457"/>
      <c r="R410" s="457"/>
    </row>
    <row r="411" spans="1:18" ht="32.25" customHeight="1" thickBot="1">
      <c r="A411" s="431" t="s">
        <v>427</v>
      </c>
      <c r="B411" s="432"/>
      <c r="C411" s="433" t="str">
        <f>+IF(H419&gt;D408,"CUMPLE","NO CUMPLE")</f>
        <v>CUMPLE</v>
      </c>
      <c r="D411" s="434"/>
      <c r="E411" s="458"/>
      <c r="F411" s="459"/>
      <c r="G411" s="459"/>
      <c r="H411" s="459"/>
      <c r="I411" s="459"/>
      <c r="J411" s="459"/>
      <c r="K411" s="459"/>
      <c r="L411" s="459"/>
      <c r="M411" s="459"/>
      <c r="N411" s="459"/>
      <c r="O411" s="459"/>
      <c r="P411" s="459"/>
      <c r="Q411" s="459"/>
      <c r="R411" s="459"/>
    </row>
    <row r="412" spans="1:18" ht="60.75">
      <c r="A412" s="435" t="s">
        <v>428</v>
      </c>
      <c r="B412" s="436"/>
      <c r="C412" s="436"/>
      <c r="D412" s="436"/>
      <c r="E412" s="436"/>
      <c r="F412" s="436"/>
      <c r="G412" s="159"/>
      <c r="H412" s="159"/>
      <c r="I412" s="160" t="s">
        <v>429</v>
      </c>
      <c r="J412" s="161" t="s">
        <v>430</v>
      </c>
      <c r="K412" s="437" t="s">
        <v>431</v>
      </c>
      <c r="L412" s="438"/>
      <c r="M412" s="439" t="s">
        <v>432</v>
      </c>
      <c r="N412" s="439" t="s">
        <v>433</v>
      </c>
      <c r="O412" s="439" t="s">
        <v>434</v>
      </c>
      <c r="P412" s="439" t="s">
        <v>435</v>
      </c>
      <c r="Q412" s="439" t="s">
        <v>436</v>
      </c>
      <c r="R412" s="426" t="s">
        <v>437</v>
      </c>
    </row>
    <row r="413" spans="1:18" s="10" customFormat="1" ht="94.5" customHeight="1">
      <c r="A413" s="162" t="s">
        <v>438</v>
      </c>
      <c r="B413" s="428" t="s">
        <v>439</v>
      </c>
      <c r="C413" s="429"/>
      <c r="D413" s="163" t="s">
        <v>440</v>
      </c>
      <c r="E413" s="163" t="s">
        <v>441</v>
      </c>
      <c r="F413" s="163" t="s">
        <v>442</v>
      </c>
      <c r="G413" s="164" t="s">
        <v>443</v>
      </c>
      <c r="H413" s="164" t="s">
        <v>444</v>
      </c>
      <c r="I413" s="165" t="s">
        <v>445</v>
      </c>
      <c r="J413" s="166" t="s">
        <v>446</v>
      </c>
      <c r="K413" s="166" t="s">
        <v>447</v>
      </c>
      <c r="L413" s="166" t="s">
        <v>448</v>
      </c>
      <c r="M413" s="440"/>
      <c r="N413" s="440"/>
      <c r="O413" s="440"/>
      <c r="P413" s="440"/>
      <c r="Q413" s="440"/>
      <c r="R413" s="427"/>
    </row>
    <row r="414" spans="1:18" s="10" customFormat="1" ht="15.75" customHeight="1">
      <c r="A414" s="26" t="str">
        <f>VLOOKUP(A407,'LISTA DE OFERENTES'!$A$4:$H$102,5,FALSE)</f>
        <v>MSING S.A.S - 50%</v>
      </c>
      <c r="B414" s="27"/>
      <c r="C414" s="27"/>
      <c r="D414" s="27"/>
      <c r="E414" s="27"/>
      <c r="F414" s="27"/>
      <c r="G414" s="27"/>
      <c r="H414" s="27"/>
      <c r="I414" s="123"/>
      <c r="J414" s="27"/>
      <c r="K414" s="472">
        <f>D408*0.5</f>
        <v>690.05571478749562</v>
      </c>
      <c r="L414" s="27"/>
      <c r="M414" s="474" t="s">
        <v>404</v>
      </c>
      <c r="N414" s="27"/>
      <c r="O414" s="27"/>
      <c r="P414" s="27"/>
      <c r="Q414" s="474" t="str">
        <f>+IF(AND(M414="CUMPLE",O419="CUMPLE",P419="CUMPLE"),"CUMPLE","NO CUMPLE")</f>
        <v>CUMPLE</v>
      </c>
      <c r="R414" s="28"/>
    </row>
    <row r="415" spans="1:18" s="10" customFormat="1" ht="75">
      <c r="A415" s="61" t="s">
        <v>590</v>
      </c>
      <c r="B415" s="495" t="s">
        <v>591</v>
      </c>
      <c r="C415" s="430"/>
      <c r="D415" s="2">
        <v>950265964</v>
      </c>
      <c r="E415" s="124">
        <v>2024</v>
      </c>
      <c r="F415" s="3">
        <v>819.19</v>
      </c>
      <c r="G415" s="125">
        <v>1</v>
      </c>
      <c r="H415" s="3">
        <f>F415*G415</f>
        <v>819.19</v>
      </c>
      <c r="I415" s="190">
        <v>45350</v>
      </c>
      <c r="J415" s="126" t="s">
        <v>404</v>
      </c>
      <c r="K415" s="473"/>
      <c r="L415" s="66">
        <f>H415</f>
        <v>819.19</v>
      </c>
      <c r="M415" s="474"/>
      <c r="N415" s="126" t="s">
        <v>404</v>
      </c>
      <c r="O415" s="126" t="s">
        <v>404</v>
      </c>
      <c r="P415" s="66" t="s">
        <v>404</v>
      </c>
      <c r="Q415" s="474"/>
      <c r="R415" s="9" t="s">
        <v>579</v>
      </c>
    </row>
    <row r="416" spans="1:18" s="10" customFormat="1" ht="15.75" customHeight="1">
      <c r="A416" s="26" t="str">
        <f>VLOOKUP(A407,'LISTA DE OFERENTES'!$A$4:$H$102,6,FALSE)</f>
        <v>OBRAS Y PROYECTOS RP SAS - 50%</v>
      </c>
      <c r="B416" s="27"/>
      <c r="C416" s="27"/>
      <c r="D416" s="27"/>
      <c r="E416" s="27"/>
      <c r="F416" s="27"/>
      <c r="G416" s="27"/>
      <c r="H416" s="27"/>
      <c r="I416" s="123"/>
      <c r="J416" s="27"/>
      <c r="K416" s="473"/>
      <c r="L416" s="27"/>
      <c r="M416" s="474"/>
      <c r="N416" s="27"/>
      <c r="O416" s="27"/>
      <c r="P416" s="27"/>
      <c r="Q416" s="474"/>
      <c r="R416" s="28"/>
    </row>
    <row r="417" spans="1:18" s="10" customFormat="1" ht="75">
      <c r="A417" s="127" t="s">
        <v>592</v>
      </c>
      <c r="B417" s="495" t="s">
        <v>458</v>
      </c>
      <c r="C417" s="430"/>
      <c r="D417" s="2">
        <v>1033671404</v>
      </c>
      <c r="E417" s="124">
        <v>2009</v>
      </c>
      <c r="F417" s="3">
        <f>D417/(VLOOKUP(E417,$D$1618:$E$1652,2,FALSE))</f>
        <v>2080.2402978466494</v>
      </c>
      <c r="G417" s="128">
        <v>1</v>
      </c>
      <c r="H417" s="3">
        <f>F417*G417</f>
        <v>2080.2402978466494</v>
      </c>
      <c r="I417" s="190">
        <v>39824</v>
      </c>
      <c r="J417" s="126" t="s">
        <v>404</v>
      </c>
      <c r="K417" s="473"/>
      <c r="L417" s="443">
        <f>H417+H418</f>
        <v>5571.4616241215735</v>
      </c>
      <c r="M417" s="474"/>
      <c r="N417" s="126" t="s">
        <v>404</v>
      </c>
      <c r="O417" s="126" t="s">
        <v>405</v>
      </c>
      <c r="P417" s="66" t="s">
        <v>404</v>
      </c>
      <c r="Q417" s="474"/>
      <c r="R417" s="9"/>
    </row>
    <row r="418" spans="1:18" s="10" customFormat="1" ht="120">
      <c r="A418" s="127" t="s">
        <v>593</v>
      </c>
      <c r="B418" s="495" t="s">
        <v>458</v>
      </c>
      <c r="C418" s="430"/>
      <c r="D418" s="2">
        <v>19784751256</v>
      </c>
      <c r="E418" s="124">
        <v>2012</v>
      </c>
      <c r="F418" s="3">
        <f>D418/(VLOOKUP(E418,$D$1618:$E$1652,2,FALSE))</f>
        <v>34912.213262749246</v>
      </c>
      <c r="G418" s="128">
        <v>0.1</v>
      </c>
      <c r="H418" s="3">
        <f>F418*G418</f>
        <v>3491.2213262749246</v>
      </c>
      <c r="I418" s="190">
        <v>41152</v>
      </c>
      <c r="J418" s="126" t="s">
        <v>404</v>
      </c>
      <c r="K418" s="473"/>
      <c r="L418" s="444"/>
      <c r="M418" s="474"/>
      <c r="N418" s="126" t="s">
        <v>404</v>
      </c>
      <c r="O418" s="126" t="s">
        <v>404</v>
      </c>
      <c r="P418" s="66" t="s">
        <v>404</v>
      </c>
      <c r="Q418" s="474"/>
      <c r="R418" s="129"/>
    </row>
    <row r="419" spans="1:18" s="10" customFormat="1" ht="48" customHeight="1" thickBot="1">
      <c r="A419" s="471" t="s">
        <v>455</v>
      </c>
      <c r="B419" s="471"/>
      <c r="C419" s="471"/>
      <c r="D419" s="471"/>
      <c r="E419" s="471"/>
      <c r="F419" s="130">
        <f>+SUM(F414:F418)</f>
        <v>37811.643560595898</v>
      </c>
      <c r="G419" s="130"/>
      <c r="H419" s="130">
        <f>+SUM(H414:H418)</f>
        <v>6390.6516241215741</v>
      </c>
      <c r="I419" s="448" t="s">
        <v>456</v>
      </c>
      <c r="J419" s="449"/>
      <c r="K419" s="449"/>
      <c r="L419" s="449"/>
      <c r="M419" s="450"/>
      <c r="N419" s="131" t="s">
        <v>404</v>
      </c>
      <c r="O419" s="157" t="str">
        <f>IF(_xlfn.XLOOKUP("CUMPLE",O415:O418,O415:O418,"NO CUMPLE",0,1)="CUMPLE","CUMPLE","NO CUMPLE")</f>
        <v>CUMPLE</v>
      </c>
      <c r="P419" s="153" t="str">
        <f>IF(_xlfn.XLOOKUP("CUMPLE",P415:P418,P415:P418,"NO CUMPLE",0,1)="CUMPLE","CUMPLE","NO CUMPLE")</f>
        <v>CUMPLE</v>
      </c>
      <c r="Q419" s="475"/>
      <c r="R419" s="70" t="str">
        <f>+IF(AND(M414="CUMPLE",Q414="CUMPLE"),"HABILITADO","NO HABILITADO")</f>
        <v>HABILITADO</v>
      </c>
    </row>
    <row r="420" spans="1:18" ht="15.75">
      <c r="A420" s="53"/>
      <c r="B420" s="53"/>
      <c r="C420" s="53"/>
      <c r="D420" s="53"/>
      <c r="E420" s="53"/>
      <c r="F420" s="53"/>
      <c r="G420" s="53"/>
      <c r="H420" s="53"/>
      <c r="I420" s="121"/>
      <c r="J420" s="53"/>
      <c r="K420" s="53"/>
      <c r="L420" s="53"/>
      <c r="M420" s="53"/>
      <c r="N420" s="53"/>
      <c r="O420" s="53"/>
      <c r="P420" s="54"/>
      <c r="Q420" s="54"/>
      <c r="R420" s="54"/>
    </row>
    <row r="421" spans="1:18" ht="16.5" thickBot="1">
      <c r="A421" s="53"/>
      <c r="B421" s="53"/>
      <c r="C421" s="53"/>
      <c r="D421" s="53"/>
      <c r="E421" s="53"/>
      <c r="F421" s="53"/>
      <c r="G421" s="53"/>
      <c r="H421" s="53"/>
      <c r="I421" s="121"/>
      <c r="J421" s="53"/>
      <c r="K421" s="53"/>
      <c r="L421" s="53"/>
      <c r="M421" s="53"/>
      <c r="N421" s="53"/>
      <c r="O421" s="53"/>
      <c r="P421" s="54"/>
      <c r="Q421" s="54"/>
      <c r="R421" s="54"/>
    </row>
    <row r="422" spans="1:18" ht="23.25" customHeight="1" thickBot="1">
      <c r="A422" s="451">
        <f>1+A407</f>
        <v>28</v>
      </c>
      <c r="B422" s="452"/>
      <c r="C422" s="452"/>
      <c r="D422" s="453"/>
      <c r="E422" s="454" t="str">
        <f>VLOOKUP(A422,'LISTA DE OFERENTES'!$A$4:$H$102,2,FALSE)</f>
        <v>CONSORCIO SERBET KENNEDY</v>
      </c>
      <c r="F422" s="455"/>
      <c r="G422" s="455"/>
      <c r="H422" s="455"/>
      <c r="I422" s="455"/>
      <c r="J422" s="455"/>
      <c r="K422" s="455"/>
      <c r="L422" s="455"/>
      <c r="M422" s="455"/>
      <c r="N422" s="455"/>
      <c r="O422" s="455"/>
      <c r="P422" s="455"/>
      <c r="Q422" s="455"/>
      <c r="R422" s="455"/>
    </row>
    <row r="423" spans="1:18" ht="48" customHeight="1">
      <c r="A423" s="7" t="s">
        <v>423</v>
      </c>
      <c r="B423" s="122">
        <v>5</v>
      </c>
      <c r="C423" s="8" t="s">
        <v>424</v>
      </c>
      <c r="D423" s="23">
        <f>$D$1591</f>
        <v>1380.1114295749912</v>
      </c>
      <c r="E423" s="456"/>
      <c r="F423" s="457"/>
      <c r="G423" s="457"/>
      <c r="H423" s="457"/>
      <c r="I423" s="457"/>
      <c r="J423" s="457"/>
      <c r="K423" s="457"/>
      <c r="L423" s="457"/>
      <c r="M423" s="457"/>
      <c r="N423" s="457"/>
      <c r="O423" s="457"/>
      <c r="P423" s="457"/>
      <c r="Q423" s="457"/>
      <c r="R423" s="457"/>
    </row>
    <row r="424" spans="1:18" ht="38.25" customHeight="1">
      <c r="A424" s="460" t="s">
        <v>425</v>
      </c>
      <c r="B424" s="461"/>
      <c r="C424" s="462">
        <f>H436/B423</f>
        <v>2100.8880171658466</v>
      </c>
      <c r="D424" s="463"/>
      <c r="E424" s="456"/>
      <c r="F424" s="457"/>
      <c r="G424" s="457"/>
      <c r="H424" s="457"/>
      <c r="I424" s="457"/>
      <c r="J424" s="457"/>
      <c r="K424" s="457"/>
      <c r="L424" s="457"/>
      <c r="M424" s="457"/>
      <c r="N424" s="457"/>
      <c r="O424" s="457"/>
      <c r="P424" s="457"/>
      <c r="Q424" s="457"/>
      <c r="R424" s="457"/>
    </row>
    <row r="425" spans="1:18" ht="32.25" customHeight="1">
      <c r="A425" s="464" t="s">
        <v>426</v>
      </c>
      <c r="B425" s="461"/>
      <c r="C425" s="446">
        <v>45923</v>
      </c>
      <c r="D425" s="447"/>
      <c r="E425" s="456"/>
      <c r="F425" s="457"/>
      <c r="G425" s="457"/>
      <c r="H425" s="457"/>
      <c r="I425" s="457"/>
      <c r="J425" s="457"/>
      <c r="K425" s="457"/>
      <c r="L425" s="457"/>
      <c r="M425" s="457"/>
      <c r="N425" s="457"/>
      <c r="O425" s="457"/>
      <c r="P425" s="457"/>
      <c r="Q425" s="457"/>
      <c r="R425" s="457"/>
    </row>
    <row r="426" spans="1:18" ht="32.25" customHeight="1" thickBot="1">
      <c r="A426" s="431" t="s">
        <v>427</v>
      </c>
      <c r="B426" s="432"/>
      <c r="C426" s="433" t="str">
        <f>+IF(H436&gt;D423,"CUMPLE","NO CUMPLE")</f>
        <v>CUMPLE</v>
      </c>
      <c r="D426" s="434"/>
      <c r="E426" s="458"/>
      <c r="F426" s="459"/>
      <c r="G426" s="459"/>
      <c r="H426" s="459"/>
      <c r="I426" s="459"/>
      <c r="J426" s="459"/>
      <c r="K426" s="459"/>
      <c r="L426" s="459"/>
      <c r="M426" s="459"/>
      <c r="N426" s="459"/>
      <c r="O426" s="459"/>
      <c r="P426" s="459"/>
      <c r="Q426" s="459"/>
      <c r="R426" s="459"/>
    </row>
    <row r="427" spans="1:18" ht="60.75">
      <c r="A427" s="435" t="s">
        <v>428</v>
      </c>
      <c r="B427" s="436"/>
      <c r="C427" s="436"/>
      <c r="D427" s="436"/>
      <c r="E427" s="436"/>
      <c r="F427" s="436"/>
      <c r="G427" s="159"/>
      <c r="H427" s="159"/>
      <c r="I427" s="160" t="s">
        <v>429</v>
      </c>
      <c r="J427" s="161" t="s">
        <v>430</v>
      </c>
      <c r="K427" s="437" t="s">
        <v>431</v>
      </c>
      <c r="L427" s="438"/>
      <c r="M427" s="439" t="s">
        <v>432</v>
      </c>
      <c r="N427" s="439" t="s">
        <v>433</v>
      </c>
      <c r="O427" s="439" t="s">
        <v>434</v>
      </c>
      <c r="P427" s="439" t="s">
        <v>435</v>
      </c>
      <c r="Q427" s="439" t="s">
        <v>436</v>
      </c>
      <c r="R427" s="426" t="s">
        <v>437</v>
      </c>
    </row>
    <row r="428" spans="1:18" s="10" customFormat="1" ht="94.5" customHeight="1">
      <c r="A428" s="162" t="s">
        <v>438</v>
      </c>
      <c r="B428" s="428" t="s">
        <v>439</v>
      </c>
      <c r="C428" s="429"/>
      <c r="D428" s="163" t="s">
        <v>440</v>
      </c>
      <c r="E428" s="163" t="s">
        <v>441</v>
      </c>
      <c r="F428" s="163" t="s">
        <v>442</v>
      </c>
      <c r="G428" s="164" t="s">
        <v>443</v>
      </c>
      <c r="H428" s="164" t="s">
        <v>444</v>
      </c>
      <c r="I428" s="165" t="s">
        <v>445</v>
      </c>
      <c r="J428" s="166" t="s">
        <v>446</v>
      </c>
      <c r="K428" s="166" t="s">
        <v>447</v>
      </c>
      <c r="L428" s="166" t="s">
        <v>448</v>
      </c>
      <c r="M428" s="440"/>
      <c r="N428" s="440"/>
      <c r="O428" s="440"/>
      <c r="P428" s="440"/>
      <c r="Q428" s="440"/>
      <c r="R428" s="427"/>
    </row>
    <row r="429" spans="1:18" s="10" customFormat="1" ht="15.75">
      <c r="A429" s="26" t="str">
        <f>VLOOKUP(A422,'LISTA DE OFERENTES'!$A$4:$H$102,5,FALSE)</f>
        <v>SERVINC SAS - 90%</v>
      </c>
      <c r="B429" s="27"/>
      <c r="C429" s="27"/>
      <c r="D429" s="27"/>
      <c r="E429" s="27"/>
      <c r="F429" s="27"/>
      <c r="G429" s="27"/>
      <c r="H429" s="27"/>
      <c r="I429" s="123"/>
      <c r="J429" s="27"/>
      <c r="K429" s="472">
        <f>D423*0.5</f>
        <v>690.05571478749562</v>
      </c>
      <c r="L429" s="27"/>
      <c r="M429" s="474" t="s">
        <v>404</v>
      </c>
      <c r="N429" s="27"/>
      <c r="O429" s="27"/>
      <c r="P429" s="27"/>
      <c r="Q429" s="474" t="str">
        <f>+IF(AND(M429="CUMPLE",O436="CUMPLE",P436="CUMPLE"),"CUMPLE","NO CUMPLE")</f>
        <v>CUMPLE</v>
      </c>
      <c r="R429" s="28"/>
    </row>
    <row r="430" spans="1:18" s="10" customFormat="1" ht="90">
      <c r="A430" s="61" t="s">
        <v>594</v>
      </c>
      <c r="B430" s="495" t="s">
        <v>595</v>
      </c>
      <c r="C430" s="430"/>
      <c r="D430" s="2">
        <v>1325481239</v>
      </c>
      <c r="E430" s="124">
        <v>2010</v>
      </c>
      <c r="F430" s="3">
        <f>D430/(VLOOKUP(E430,$D$1618:$E$1652,2,FALSE))</f>
        <v>2573.7499786407766</v>
      </c>
      <c r="G430" s="125">
        <v>0.3</v>
      </c>
      <c r="H430" s="3">
        <f>F430*G430</f>
        <v>772.12499359223295</v>
      </c>
      <c r="I430" s="190">
        <v>40223</v>
      </c>
      <c r="J430" s="126" t="s">
        <v>404</v>
      </c>
      <c r="K430" s="473"/>
      <c r="L430" s="443">
        <f>SUM(H430:H434)</f>
        <v>10504.440085829232</v>
      </c>
      <c r="M430" s="474"/>
      <c r="N430" s="126" t="s">
        <v>404</v>
      </c>
      <c r="O430" s="126" t="s">
        <v>405</v>
      </c>
      <c r="P430" s="66" t="s">
        <v>404</v>
      </c>
      <c r="Q430" s="474"/>
      <c r="R430" s="9"/>
    </row>
    <row r="431" spans="1:18" s="10" customFormat="1" ht="150">
      <c r="A431" s="61" t="s">
        <v>596</v>
      </c>
      <c r="B431" s="495" t="s">
        <v>597</v>
      </c>
      <c r="C431" s="430"/>
      <c r="D431" s="2">
        <v>3664709445</v>
      </c>
      <c r="E431" s="124">
        <v>2015</v>
      </c>
      <c r="F431" s="3">
        <f>D431/(VLOOKUP(E431,$D$1618:$E$1652,2,FALSE))</f>
        <v>5687.4516101497629</v>
      </c>
      <c r="G431" s="125">
        <v>0.6</v>
      </c>
      <c r="H431" s="3">
        <f>F431*G431</f>
        <v>3412.4709660898575</v>
      </c>
      <c r="I431" s="190">
        <v>42114</v>
      </c>
      <c r="J431" s="126" t="s">
        <v>404</v>
      </c>
      <c r="K431" s="473"/>
      <c r="L431" s="445"/>
      <c r="M431" s="474"/>
      <c r="N431" s="126" t="s">
        <v>404</v>
      </c>
      <c r="O431" s="126" t="s">
        <v>405</v>
      </c>
      <c r="P431" s="66" t="s">
        <v>404</v>
      </c>
      <c r="Q431" s="474"/>
      <c r="R431" s="9"/>
    </row>
    <row r="432" spans="1:18" s="10" customFormat="1" ht="120">
      <c r="A432" s="127" t="s">
        <v>598</v>
      </c>
      <c r="B432" s="495" t="s">
        <v>569</v>
      </c>
      <c r="C432" s="430"/>
      <c r="D432" s="2">
        <v>618354979</v>
      </c>
      <c r="E432" s="124">
        <v>2009</v>
      </c>
      <c r="F432" s="3">
        <f>D432/(VLOOKUP(E432,$D$1618:$E$1652,2,FALSE))</f>
        <v>1244.4253954518013</v>
      </c>
      <c r="G432" s="128">
        <v>0.3</v>
      </c>
      <c r="H432" s="3">
        <f>F432*G432</f>
        <v>373.32761863554038</v>
      </c>
      <c r="I432" s="190">
        <v>39876</v>
      </c>
      <c r="J432" s="126" t="s">
        <v>404</v>
      </c>
      <c r="K432" s="473"/>
      <c r="L432" s="445"/>
      <c r="M432" s="474"/>
      <c r="N432" s="126" t="s">
        <v>404</v>
      </c>
      <c r="O432" s="126" t="s">
        <v>404</v>
      </c>
      <c r="P432" s="66" t="s">
        <v>405</v>
      </c>
      <c r="Q432" s="474"/>
      <c r="R432" s="9"/>
    </row>
    <row r="433" spans="1:18" s="10" customFormat="1" ht="45">
      <c r="A433" s="127" t="s">
        <v>599</v>
      </c>
      <c r="B433" s="495" t="s">
        <v>600</v>
      </c>
      <c r="C433" s="430"/>
      <c r="D433" s="2">
        <v>2252188752.5799999</v>
      </c>
      <c r="E433" s="124">
        <v>2017</v>
      </c>
      <c r="F433" s="3">
        <f>D433/(VLOOKUP(E433,$D$1618:$E$1652,2,FALSE))</f>
        <v>3052.9169757237532</v>
      </c>
      <c r="G433" s="128">
        <v>1</v>
      </c>
      <c r="H433" s="3">
        <f>F433*G433</f>
        <v>3052.9169757237532</v>
      </c>
      <c r="I433" s="190">
        <v>42755</v>
      </c>
      <c r="J433" s="126" t="s">
        <v>404</v>
      </c>
      <c r="K433" s="473"/>
      <c r="L433" s="445"/>
      <c r="M433" s="474"/>
      <c r="N433" s="126" t="s">
        <v>404</v>
      </c>
      <c r="O433" s="126" t="s">
        <v>404</v>
      </c>
      <c r="P433" s="66" t="s">
        <v>405</v>
      </c>
      <c r="Q433" s="474"/>
      <c r="R433" s="9"/>
    </row>
    <row r="434" spans="1:18" s="10" customFormat="1" ht="60">
      <c r="A434" s="127" t="s">
        <v>601</v>
      </c>
      <c r="B434" s="495" t="s">
        <v>602</v>
      </c>
      <c r="C434" s="430"/>
      <c r="D434" s="2">
        <v>8238077867</v>
      </c>
      <c r="E434" s="124">
        <v>2025</v>
      </c>
      <c r="F434" s="3">
        <f>D434/(VLOOKUP(E434,$D$1618:$E$1652,2,FALSE))</f>
        <v>5787.1990635756938</v>
      </c>
      <c r="G434" s="128">
        <v>0.5</v>
      </c>
      <c r="H434" s="3">
        <f>F434*G434</f>
        <v>2893.5995317878469</v>
      </c>
      <c r="I434" s="190">
        <v>45677</v>
      </c>
      <c r="J434" s="126" t="s">
        <v>404</v>
      </c>
      <c r="K434" s="473"/>
      <c r="L434" s="444"/>
      <c r="M434" s="474"/>
      <c r="N434" s="126" t="s">
        <v>404</v>
      </c>
      <c r="O434" s="126" t="s">
        <v>404</v>
      </c>
      <c r="P434" s="66" t="s">
        <v>405</v>
      </c>
      <c r="Q434" s="474"/>
      <c r="R434" s="129"/>
    </row>
    <row r="435" spans="1:18" s="10" customFormat="1" ht="15.75" customHeight="1">
      <c r="A435" s="26" t="str">
        <f>VLOOKUP(A422,'LISTA DE OFERENTES'!$A$4:$H$102,6,FALSE)</f>
        <v>BETMAF SAS - 10%</v>
      </c>
      <c r="B435" s="27"/>
      <c r="C435" s="27"/>
      <c r="D435" s="27"/>
      <c r="E435" s="27"/>
      <c r="F435" s="27"/>
      <c r="G435" s="27"/>
      <c r="H435" s="27"/>
      <c r="I435" s="123"/>
      <c r="J435" s="27"/>
      <c r="K435" s="473"/>
      <c r="L435" s="27"/>
      <c r="M435" s="474"/>
      <c r="N435" s="27"/>
      <c r="O435" s="27"/>
      <c r="P435" s="27"/>
      <c r="Q435" s="474"/>
      <c r="R435" s="28"/>
    </row>
    <row r="436" spans="1:18" s="10" customFormat="1" ht="48" customHeight="1" thickBot="1">
      <c r="A436" s="471" t="s">
        <v>455</v>
      </c>
      <c r="B436" s="471"/>
      <c r="C436" s="471"/>
      <c r="D436" s="471"/>
      <c r="E436" s="471"/>
      <c r="F436" s="130">
        <f>+SUM(F429:F435)</f>
        <v>18345.743023541785</v>
      </c>
      <c r="G436" s="130"/>
      <c r="H436" s="130">
        <f>+SUM(H429:H435)</f>
        <v>10504.440085829232</v>
      </c>
      <c r="I436" s="448" t="s">
        <v>456</v>
      </c>
      <c r="J436" s="449"/>
      <c r="K436" s="449"/>
      <c r="L436" s="449"/>
      <c r="M436" s="450"/>
      <c r="N436" s="131" t="s">
        <v>404</v>
      </c>
      <c r="O436" s="157" t="str">
        <f>IF(_xlfn.XLOOKUP("CUMPLE",O430:O435,O430:O435,"NO CUMPLE",0,1)="CUMPLE","CUMPLE","NO CUMPLE")</f>
        <v>CUMPLE</v>
      </c>
      <c r="P436" s="153" t="str">
        <f>IF(_xlfn.XLOOKUP("CUMPLE",P430:P435,P430:P435,"NO CUMPLE",0,1)="CUMPLE","CUMPLE","NO CUMPLE")</f>
        <v>CUMPLE</v>
      </c>
      <c r="Q436" s="475"/>
      <c r="R436" s="70" t="str">
        <f>+IF(AND(M429="CUMPLE",Q429="CUMPLE"),"HABILITADO","NO HABILITADO")</f>
        <v>HABILITADO</v>
      </c>
    </row>
    <row r="437" spans="1:18" ht="15.75">
      <c r="A437" s="53"/>
      <c r="B437" s="53"/>
      <c r="C437" s="53"/>
      <c r="D437" s="53"/>
      <c r="E437" s="53"/>
      <c r="F437" s="53"/>
      <c r="G437" s="53"/>
      <c r="H437" s="53"/>
      <c r="I437" s="121"/>
      <c r="J437" s="53"/>
      <c r="K437" s="53"/>
      <c r="L437" s="53"/>
      <c r="M437" s="53"/>
      <c r="N437" s="53"/>
      <c r="O437" s="53"/>
      <c r="P437" s="54"/>
      <c r="Q437" s="54"/>
      <c r="R437" s="54"/>
    </row>
    <row r="438" spans="1:18" ht="16.5" thickBot="1">
      <c r="A438" s="53"/>
      <c r="B438" s="53"/>
      <c r="C438" s="53"/>
      <c r="D438" s="53"/>
      <c r="E438" s="53"/>
      <c r="F438" s="53"/>
      <c r="G438" s="53"/>
      <c r="H438" s="53"/>
      <c r="I438" s="121"/>
      <c r="J438" s="53"/>
      <c r="K438" s="53"/>
      <c r="L438" s="53"/>
      <c r="M438" s="53"/>
      <c r="N438" s="53"/>
      <c r="O438" s="53"/>
      <c r="P438" s="54"/>
      <c r="Q438" s="54"/>
      <c r="R438" s="54"/>
    </row>
    <row r="439" spans="1:18" ht="23.25" customHeight="1" thickBot="1">
      <c r="A439" s="451">
        <f>1+A422</f>
        <v>29</v>
      </c>
      <c r="B439" s="452"/>
      <c r="C439" s="452"/>
      <c r="D439" s="453"/>
      <c r="E439" s="454" t="str">
        <f>VLOOKUP(A439,'LISTA DE OFERENTES'!$A$4:$H$102,2,FALSE)</f>
        <v>INTERLAB INGENIERIA S.A.S</v>
      </c>
      <c r="F439" s="455"/>
      <c r="G439" s="455"/>
      <c r="H439" s="455"/>
      <c r="I439" s="455"/>
      <c r="J439" s="455"/>
      <c r="K439" s="455"/>
      <c r="L439" s="455"/>
      <c r="M439" s="455"/>
      <c r="N439" s="455"/>
      <c r="O439" s="455"/>
      <c r="P439" s="455"/>
      <c r="Q439" s="455"/>
      <c r="R439" s="455"/>
    </row>
    <row r="440" spans="1:18" ht="48" customHeight="1">
      <c r="A440" s="7" t="s">
        <v>423</v>
      </c>
      <c r="B440" s="122">
        <v>3</v>
      </c>
      <c r="C440" s="8" t="s">
        <v>424</v>
      </c>
      <c r="D440" s="23">
        <f>$D$1591</f>
        <v>1380.1114295749912</v>
      </c>
      <c r="E440" s="456"/>
      <c r="F440" s="457"/>
      <c r="G440" s="457"/>
      <c r="H440" s="457"/>
      <c r="I440" s="457"/>
      <c r="J440" s="457"/>
      <c r="K440" s="457"/>
      <c r="L440" s="457"/>
      <c r="M440" s="457"/>
      <c r="N440" s="457"/>
      <c r="O440" s="457"/>
      <c r="P440" s="457"/>
      <c r="Q440" s="457"/>
      <c r="R440" s="457"/>
    </row>
    <row r="441" spans="1:18" ht="38.25" customHeight="1">
      <c r="A441" s="460" t="s">
        <v>425</v>
      </c>
      <c r="B441" s="461"/>
      <c r="C441" s="462">
        <f>H450/B440</f>
        <v>927.99390024686511</v>
      </c>
      <c r="D441" s="463"/>
      <c r="E441" s="456"/>
      <c r="F441" s="457"/>
      <c r="G441" s="457"/>
      <c r="H441" s="457"/>
      <c r="I441" s="457"/>
      <c r="J441" s="457"/>
      <c r="K441" s="457"/>
      <c r="L441" s="457"/>
      <c r="M441" s="457"/>
      <c r="N441" s="457"/>
      <c r="O441" s="457"/>
      <c r="P441" s="457"/>
      <c r="Q441" s="457"/>
      <c r="R441" s="457"/>
    </row>
    <row r="442" spans="1:18" ht="32.25" customHeight="1">
      <c r="A442" s="464" t="s">
        <v>426</v>
      </c>
      <c r="B442" s="461"/>
      <c r="C442" s="446">
        <v>45923</v>
      </c>
      <c r="D442" s="447"/>
      <c r="E442" s="456"/>
      <c r="F442" s="457"/>
      <c r="G442" s="457"/>
      <c r="H442" s="457"/>
      <c r="I442" s="457"/>
      <c r="J442" s="457"/>
      <c r="K442" s="457"/>
      <c r="L442" s="457"/>
      <c r="M442" s="457"/>
      <c r="N442" s="457"/>
      <c r="O442" s="457"/>
      <c r="P442" s="457"/>
      <c r="Q442" s="457"/>
      <c r="R442" s="457"/>
    </row>
    <row r="443" spans="1:18" ht="32.25" customHeight="1" thickBot="1">
      <c r="A443" s="431" t="s">
        <v>427</v>
      </c>
      <c r="B443" s="432"/>
      <c r="C443" s="433" t="str">
        <f>+IF(H450&gt;D440,"CUMPLE","NO CUMPLE")</f>
        <v>CUMPLE</v>
      </c>
      <c r="D443" s="434"/>
      <c r="E443" s="458"/>
      <c r="F443" s="459"/>
      <c r="G443" s="459"/>
      <c r="H443" s="459"/>
      <c r="I443" s="459"/>
      <c r="J443" s="459"/>
      <c r="K443" s="459"/>
      <c r="L443" s="459"/>
      <c r="M443" s="459"/>
      <c r="N443" s="459"/>
      <c r="O443" s="459"/>
      <c r="P443" s="459"/>
      <c r="Q443" s="459"/>
      <c r="R443" s="459"/>
    </row>
    <row r="444" spans="1:18" ht="60.75">
      <c r="A444" s="435" t="s">
        <v>428</v>
      </c>
      <c r="B444" s="436"/>
      <c r="C444" s="436"/>
      <c r="D444" s="436"/>
      <c r="E444" s="436"/>
      <c r="F444" s="436"/>
      <c r="G444" s="159"/>
      <c r="H444" s="159"/>
      <c r="I444" s="160" t="s">
        <v>429</v>
      </c>
      <c r="J444" s="161" t="s">
        <v>430</v>
      </c>
      <c r="K444" s="437" t="s">
        <v>431</v>
      </c>
      <c r="L444" s="438"/>
      <c r="M444" s="439" t="s">
        <v>432</v>
      </c>
      <c r="N444" s="439" t="s">
        <v>433</v>
      </c>
      <c r="O444" s="439" t="s">
        <v>434</v>
      </c>
      <c r="P444" s="439" t="s">
        <v>435</v>
      </c>
      <c r="Q444" s="439" t="s">
        <v>436</v>
      </c>
      <c r="R444" s="426" t="s">
        <v>437</v>
      </c>
    </row>
    <row r="445" spans="1:18" s="10" customFormat="1" ht="94.5" customHeight="1">
      <c r="A445" s="162" t="s">
        <v>438</v>
      </c>
      <c r="B445" s="428" t="s">
        <v>439</v>
      </c>
      <c r="C445" s="429"/>
      <c r="D445" s="163" t="s">
        <v>440</v>
      </c>
      <c r="E445" s="163" t="s">
        <v>441</v>
      </c>
      <c r="F445" s="163" t="s">
        <v>442</v>
      </c>
      <c r="G445" s="164" t="s">
        <v>443</v>
      </c>
      <c r="H445" s="164" t="s">
        <v>444</v>
      </c>
      <c r="I445" s="165" t="s">
        <v>445</v>
      </c>
      <c r="J445" s="166" t="s">
        <v>446</v>
      </c>
      <c r="K445" s="166" t="s">
        <v>447</v>
      </c>
      <c r="L445" s="166" t="s">
        <v>448</v>
      </c>
      <c r="M445" s="440"/>
      <c r="N445" s="440"/>
      <c r="O445" s="440"/>
      <c r="P445" s="440"/>
      <c r="Q445" s="440"/>
      <c r="R445" s="427"/>
    </row>
    <row r="446" spans="1:18" s="10" customFormat="1" ht="15.75">
      <c r="A446" s="26" t="str">
        <f>VLOOKUP(A439,'LISTA DE OFERENTES'!$A$4:$H$102,5,FALSE)</f>
        <v>INTERLAB INGENIERIA S.A.S - 100%</v>
      </c>
      <c r="B446" s="27"/>
      <c r="C446" s="27"/>
      <c r="D446" s="27"/>
      <c r="E446" s="27"/>
      <c r="F446" s="27"/>
      <c r="G446" s="27"/>
      <c r="H446" s="27"/>
      <c r="I446" s="123"/>
      <c r="J446" s="27"/>
      <c r="K446" s="472">
        <f>+D440*0.5</f>
        <v>690.05571478749562</v>
      </c>
      <c r="L446" s="27"/>
      <c r="M446" s="474" t="s">
        <v>404</v>
      </c>
      <c r="N446" s="27"/>
      <c r="O446" s="27"/>
      <c r="P446" s="27"/>
      <c r="Q446" s="474" t="str">
        <f>+IF(AND(M446="CUMPLE",O450="CUMPLE",P450="CUMPLE"),"CUMPLE","NO CUMPLE")</f>
        <v>CUMPLE</v>
      </c>
      <c r="R446" s="28"/>
    </row>
    <row r="447" spans="1:18" s="10" customFormat="1" ht="60">
      <c r="A447" s="61" t="s">
        <v>603</v>
      </c>
      <c r="B447" s="495" t="s">
        <v>604</v>
      </c>
      <c r="C447" s="430"/>
      <c r="D447" s="2">
        <v>3332746333</v>
      </c>
      <c r="E447" s="124">
        <v>2017</v>
      </c>
      <c r="F447" s="3">
        <f>D447/(VLOOKUP(E447,$D$1618:$E$1652,2,FALSE))</f>
        <v>4517.6488179071375</v>
      </c>
      <c r="G447" s="125">
        <v>0.37</v>
      </c>
      <c r="H447" s="3">
        <f>F447*G447</f>
        <v>1671.5300626256408</v>
      </c>
      <c r="I447" s="190">
        <v>42800</v>
      </c>
      <c r="J447" s="126" t="s">
        <v>404</v>
      </c>
      <c r="K447" s="473"/>
      <c r="L447" s="443">
        <f>SUM(H447:H449)</f>
        <v>2783.9817007405954</v>
      </c>
      <c r="M447" s="474"/>
      <c r="N447" s="126" t="s">
        <v>404</v>
      </c>
      <c r="O447" s="126" t="s">
        <v>405</v>
      </c>
      <c r="P447" s="66" t="s">
        <v>405</v>
      </c>
      <c r="Q447" s="474"/>
      <c r="R447" s="496"/>
    </row>
    <row r="448" spans="1:18" s="10" customFormat="1" ht="75">
      <c r="A448" s="61" t="s">
        <v>605</v>
      </c>
      <c r="B448" s="495" t="s">
        <v>604</v>
      </c>
      <c r="C448" s="430"/>
      <c r="D448" s="2">
        <v>1983435411.1600001</v>
      </c>
      <c r="E448" s="124">
        <v>2017</v>
      </c>
      <c r="F448" s="3">
        <f>D448/(VLOOKUP(E448,$D$1618:$E$1652,2,FALSE))</f>
        <v>2688.6128571796503</v>
      </c>
      <c r="G448" s="125">
        <v>0.37</v>
      </c>
      <c r="H448" s="3">
        <f>F448*G448</f>
        <v>994.78675715647057</v>
      </c>
      <c r="I448" s="190">
        <v>43098</v>
      </c>
      <c r="J448" s="126" t="s">
        <v>404</v>
      </c>
      <c r="K448" s="473"/>
      <c r="L448" s="445"/>
      <c r="M448" s="474"/>
      <c r="N448" s="126" t="s">
        <v>404</v>
      </c>
      <c r="O448" s="126" t="s">
        <v>405</v>
      </c>
      <c r="P448" s="66" t="s">
        <v>405</v>
      </c>
      <c r="Q448" s="474"/>
      <c r="R448" s="498"/>
    </row>
    <row r="449" spans="1:18" s="10" customFormat="1" ht="75">
      <c r="A449" s="61" t="s">
        <v>606</v>
      </c>
      <c r="B449" s="495" t="s">
        <v>607</v>
      </c>
      <c r="C449" s="430"/>
      <c r="D449" s="2">
        <v>147552265</v>
      </c>
      <c r="E449" s="124">
        <v>2020</v>
      </c>
      <c r="F449" s="3">
        <f>D449/(VLOOKUP(E449,$D$1618:$E$1652,2,FALSE))</f>
        <v>168.09268708354836</v>
      </c>
      <c r="G449" s="125">
        <v>0.7</v>
      </c>
      <c r="H449" s="3">
        <f>F449*G449</f>
        <v>117.66488095848383</v>
      </c>
      <c r="I449" s="190">
        <v>44072</v>
      </c>
      <c r="J449" s="126" t="s">
        <v>404</v>
      </c>
      <c r="K449" s="473"/>
      <c r="L449" s="444"/>
      <c r="M449" s="474"/>
      <c r="N449" s="126" t="s">
        <v>404</v>
      </c>
      <c r="O449" s="126" t="s">
        <v>404</v>
      </c>
      <c r="P449" s="66" t="s">
        <v>404</v>
      </c>
      <c r="Q449" s="474"/>
      <c r="R449" s="9"/>
    </row>
    <row r="450" spans="1:18" s="10" customFormat="1" ht="48" customHeight="1" thickBot="1">
      <c r="A450" s="471" t="s">
        <v>455</v>
      </c>
      <c r="B450" s="471"/>
      <c r="C450" s="471"/>
      <c r="D450" s="471"/>
      <c r="E450" s="471"/>
      <c r="F450" s="130">
        <f>+SUM(F446:F449)</f>
        <v>7374.3543621703357</v>
      </c>
      <c r="G450" s="130"/>
      <c r="H450" s="130">
        <f>+SUM(H446:H449)</f>
        <v>2783.9817007405954</v>
      </c>
      <c r="I450" s="448" t="s">
        <v>456</v>
      </c>
      <c r="J450" s="449"/>
      <c r="K450" s="449"/>
      <c r="L450" s="449"/>
      <c r="M450" s="450"/>
      <c r="N450" s="131" t="s">
        <v>404</v>
      </c>
      <c r="O450" s="157" t="str">
        <f>IF(_xlfn.XLOOKUP("CUMPLE",O449:O449,O449:O449,"NO CUMPLE",0,1)="CUMPLE","CUMPLE","NO CUMPLE")</f>
        <v>CUMPLE</v>
      </c>
      <c r="P450" s="153" t="str">
        <f>IF(_xlfn.XLOOKUP("CUMPLE",P449:P449,P449:P449,"NO CUMPLE",0,1)="CUMPLE","CUMPLE","NO CUMPLE")</f>
        <v>CUMPLE</v>
      </c>
      <c r="Q450" s="475"/>
      <c r="R450" s="70" t="str">
        <f>+IF(AND(M446="CUMPLE",Q446="CUMPLE"),"HABILITADO","NO HABILITADO")</f>
        <v>HABILITADO</v>
      </c>
    </row>
    <row r="451" spans="1:18" ht="15.75">
      <c r="A451" s="53"/>
      <c r="B451" s="53"/>
      <c r="C451" s="53"/>
      <c r="D451" s="53"/>
      <c r="E451" s="53"/>
      <c r="F451" s="53"/>
      <c r="G451" s="53"/>
      <c r="H451" s="53"/>
      <c r="I451" s="121"/>
      <c r="J451" s="53"/>
      <c r="K451" s="53"/>
      <c r="L451" s="53"/>
      <c r="M451" s="53"/>
      <c r="N451" s="53"/>
      <c r="O451" s="53"/>
      <c r="P451" s="54"/>
      <c r="Q451" s="54"/>
      <c r="R451" s="54"/>
    </row>
    <row r="452" spans="1:18" ht="16.5" thickBot="1">
      <c r="A452" s="53"/>
      <c r="B452" s="53"/>
      <c r="C452" s="53"/>
      <c r="D452" s="53"/>
      <c r="E452" s="53"/>
      <c r="F452" s="53"/>
      <c r="G452" s="53"/>
      <c r="H452" s="53"/>
      <c r="I452" s="121"/>
      <c r="J452" s="53"/>
      <c r="K452" s="53"/>
      <c r="L452" s="53"/>
      <c r="M452" s="53"/>
      <c r="N452" s="53"/>
      <c r="O452" s="53"/>
      <c r="P452" s="54"/>
      <c r="Q452" s="54"/>
      <c r="R452" s="54"/>
    </row>
    <row r="453" spans="1:18" ht="23.25" customHeight="1" thickBot="1">
      <c r="A453" s="451">
        <f>1+A439</f>
        <v>30</v>
      </c>
      <c r="B453" s="452"/>
      <c r="C453" s="452"/>
      <c r="D453" s="453"/>
      <c r="E453" s="454" t="str">
        <f>VLOOKUP(A453,'LISTA DE OFERENTES'!$A$4:$H$102,2,FALSE)</f>
        <v>CONSORCIO KENNEDY 2025</v>
      </c>
      <c r="F453" s="455"/>
      <c r="G453" s="455"/>
      <c r="H453" s="455"/>
      <c r="I453" s="455"/>
      <c r="J453" s="455"/>
      <c r="K453" s="455"/>
      <c r="L453" s="455"/>
      <c r="M453" s="455"/>
      <c r="N453" s="455"/>
      <c r="O453" s="455"/>
      <c r="P453" s="455"/>
      <c r="Q453" s="455"/>
      <c r="R453" s="455"/>
    </row>
    <row r="454" spans="1:18" ht="48" customHeight="1">
      <c r="A454" s="7" t="s">
        <v>423</v>
      </c>
      <c r="B454" s="122">
        <v>3</v>
      </c>
      <c r="C454" s="8" t="s">
        <v>424</v>
      </c>
      <c r="D454" s="23">
        <f>$D$1591</f>
        <v>1380.1114295749912</v>
      </c>
      <c r="E454" s="456"/>
      <c r="F454" s="457"/>
      <c r="G454" s="457"/>
      <c r="H454" s="457"/>
      <c r="I454" s="457"/>
      <c r="J454" s="457"/>
      <c r="K454" s="457"/>
      <c r="L454" s="457"/>
      <c r="M454" s="457"/>
      <c r="N454" s="457"/>
      <c r="O454" s="457"/>
      <c r="P454" s="457"/>
      <c r="Q454" s="457"/>
      <c r="R454" s="457"/>
    </row>
    <row r="455" spans="1:18" ht="38.25" customHeight="1">
      <c r="A455" s="460" t="s">
        <v>425</v>
      </c>
      <c r="B455" s="461"/>
      <c r="C455" s="462">
        <f>H465/B454</f>
        <v>698.53387995394235</v>
      </c>
      <c r="D455" s="463"/>
      <c r="E455" s="456"/>
      <c r="F455" s="457"/>
      <c r="G455" s="457"/>
      <c r="H455" s="457"/>
      <c r="I455" s="457"/>
      <c r="J455" s="457"/>
      <c r="K455" s="457"/>
      <c r="L455" s="457"/>
      <c r="M455" s="457"/>
      <c r="N455" s="457"/>
      <c r="O455" s="457"/>
      <c r="P455" s="457"/>
      <c r="Q455" s="457"/>
      <c r="R455" s="457"/>
    </row>
    <row r="456" spans="1:18" ht="32.25" customHeight="1">
      <c r="A456" s="464" t="s">
        <v>426</v>
      </c>
      <c r="B456" s="461"/>
      <c r="C456" s="446">
        <v>45923</v>
      </c>
      <c r="D456" s="447"/>
      <c r="E456" s="456"/>
      <c r="F456" s="457"/>
      <c r="G456" s="457"/>
      <c r="H456" s="457"/>
      <c r="I456" s="457"/>
      <c r="J456" s="457"/>
      <c r="K456" s="457"/>
      <c r="L456" s="457"/>
      <c r="M456" s="457"/>
      <c r="N456" s="457"/>
      <c r="O456" s="457"/>
      <c r="P456" s="457"/>
      <c r="Q456" s="457"/>
      <c r="R456" s="457"/>
    </row>
    <row r="457" spans="1:18" ht="32.25" customHeight="1" thickBot="1">
      <c r="A457" s="431" t="s">
        <v>427</v>
      </c>
      <c r="B457" s="432"/>
      <c r="C457" s="433" t="str">
        <f>+IF(H465&gt;D454,"CUMPLE","NO CUMPLE")</f>
        <v>CUMPLE</v>
      </c>
      <c r="D457" s="434"/>
      <c r="E457" s="458"/>
      <c r="F457" s="459"/>
      <c r="G457" s="459"/>
      <c r="H457" s="459"/>
      <c r="I457" s="459"/>
      <c r="J457" s="459"/>
      <c r="K457" s="459"/>
      <c r="L457" s="459"/>
      <c r="M457" s="459"/>
      <c r="N457" s="459"/>
      <c r="O457" s="459"/>
      <c r="P457" s="459"/>
      <c r="Q457" s="459"/>
      <c r="R457" s="459"/>
    </row>
    <row r="458" spans="1:18" ht="60.75">
      <c r="A458" s="435" t="s">
        <v>428</v>
      </c>
      <c r="B458" s="436"/>
      <c r="C458" s="436"/>
      <c r="D458" s="436"/>
      <c r="E458" s="436"/>
      <c r="F458" s="436"/>
      <c r="G458" s="159"/>
      <c r="H458" s="159"/>
      <c r="I458" s="160" t="s">
        <v>429</v>
      </c>
      <c r="J458" s="161" t="s">
        <v>430</v>
      </c>
      <c r="K458" s="437" t="s">
        <v>431</v>
      </c>
      <c r="L458" s="438"/>
      <c r="M458" s="439" t="s">
        <v>432</v>
      </c>
      <c r="N458" s="439" t="s">
        <v>433</v>
      </c>
      <c r="O458" s="439" t="s">
        <v>434</v>
      </c>
      <c r="P458" s="439" t="s">
        <v>435</v>
      </c>
      <c r="Q458" s="439" t="s">
        <v>436</v>
      </c>
      <c r="R458" s="426" t="s">
        <v>437</v>
      </c>
    </row>
    <row r="459" spans="1:18" s="10" customFormat="1" ht="94.5" customHeight="1">
      <c r="A459" s="162" t="s">
        <v>438</v>
      </c>
      <c r="B459" s="428" t="s">
        <v>439</v>
      </c>
      <c r="C459" s="429"/>
      <c r="D459" s="163" t="s">
        <v>440</v>
      </c>
      <c r="E459" s="163" t="s">
        <v>441</v>
      </c>
      <c r="F459" s="163" t="s">
        <v>442</v>
      </c>
      <c r="G459" s="164" t="s">
        <v>443</v>
      </c>
      <c r="H459" s="164" t="s">
        <v>444</v>
      </c>
      <c r="I459" s="165" t="s">
        <v>445</v>
      </c>
      <c r="J459" s="166" t="s">
        <v>446</v>
      </c>
      <c r="K459" s="166" t="s">
        <v>447</v>
      </c>
      <c r="L459" s="166" t="s">
        <v>448</v>
      </c>
      <c r="M459" s="440"/>
      <c r="N459" s="440"/>
      <c r="O459" s="440"/>
      <c r="P459" s="440"/>
      <c r="Q459" s="440"/>
      <c r="R459" s="427"/>
    </row>
    <row r="460" spans="1:18" s="10" customFormat="1" ht="15.75">
      <c r="A460" s="26" t="str">
        <f>VLOOKUP(A453,'LISTA DE OFERENTES'!$A$4:$H$102,5,FALSE)</f>
        <v>CONSTRUCTORA P-F LTDA - 50%</v>
      </c>
      <c r="B460" s="27"/>
      <c r="C460" s="27"/>
      <c r="D460" s="27"/>
      <c r="E460" s="27"/>
      <c r="F460" s="27"/>
      <c r="G460" s="27"/>
      <c r="H460" s="27"/>
      <c r="I460" s="123"/>
      <c r="J460" s="27"/>
      <c r="K460" s="472">
        <f>D454*0.5</f>
        <v>690.05571478749562</v>
      </c>
      <c r="L460" s="27"/>
      <c r="M460" s="474" t="s">
        <v>404</v>
      </c>
      <c r="N460" s="27"/>
      <c r="O460" s="27"/>
      <c r="P460" s="27"/>
      <c r="Q460" s="474" t="str">
        <f>+IF(AND(M460="CUMPLE",O465="CUMPLE",P465="CUMPLE"),"CUMPLE","NO CUMPLE")</f>
        <v>CUMPLE</v>
      </c>
      <c r="R460" s="28"/>
    </row>
    <row r="461" spans="1:18" s="10" customFormat="1" ht="75">
      <c r="A461" s="61" t="s">
        <v>608</v>
      </c>
      <c r="B461" s="430" t="s">
        <v>609</v>
      </c>
      <c r="C461" s="430"/>
      <c r="D461" s="2">
        <v>349192972</v>
      </c>
      <c r="E461" s="124">
        <v>2015</v>
      </c>
      <c r="F461" s="3">
        <f>D461/(VLOOKUP(E461,$D$1618:$E$1652,2,FALSE))</f>
        <v>541.93058430976953</v>
      </c>
      <c r="G461" s="125">
        <v>0.6</v>
      </c>
      <c r="H461" s="3">
        <f>F461*G461</f>
        <v>325.15835058586168</v>
      </c>
      <c r="I461" s="190">
        <v>42349</v>
      </c>
      <c r="J461" s="126" t="s">
        <v>404</v>
      </c>
      <c r="K461" s="473"/>
      <c r="L461" s="66">
        <f>H461</f>
        <v>325.15835058586168</v>
      </c>
      <c r="M461" s="474"/>
      <c r="N461" s="126" t="s">
        <v>404</v>
      </c>
      <c r="O461" s="126" t="s">
        <v>405</v>
      </c>
      <c r="P461" s="66" t="s">
        <v>405</v>
      </c>
      <c r="Q461" s="474"/>
      <c r="R461" s="9"/>
    </row>
    <row r="462" spans="1:18" s="10" customFormat="1" ht="15.75" customHeight="1">
      <c r="A462" s="26" t="str">
        <f>VLOOKUP(A453,'LISTA DE OFERENTES'!$A$4:$H$102,6,FALSE)</f>
        <v>AIDOCN LTDA - 50%</v>
      </c>
      <c r="B462" s="27"/>
      <c r="C462" s="27"/>
      <c r="D462" s="27"/>
      <c r="E462" s="27"/>
      <c r="F462" s="27"/>
      <c r="G462" s="27"/>
      <c r="H462" s="27"/>
      <c r="I462" s="123"/>
      <c r="J462" s="27"/>
      <c r="K462" s="473"/>
      <c r="L462" s="27"/>
      <c r="M462" s="474"/>
      <c r="N462" s="27"/>
      <c r="O462" s="27"/>
      <c r="P462" s="27"/>
      <c r="Q462" s="474"/>
      <c r="R462" s="28"/>
    </row>
    <row r="463" spans="1:18" s="10" customFormat="1" ht="60">
      <c r="A463" s="127" t="s">
        <v>610</v>
      </c>
      <c r="B463" s="430" t="s">
        <v>611</v>
      </c>
      <c r="C463" s="430"/>
      <c r="D463" s="2">
        <v>718610000</v>
      </c>
      <c r="E463" s="124">
        <v>2015</v>
      </c>
      <c r="F463" s="3">
        <f>D463/(VLOOKUP(E463,$D$1618:$E$1652,2,FALSE))</f>
        <v>1115.247924264763</v>
      </c>
      <c r="G463" s="128">
        <v>1</v>
      </c>
      <c r="H463" s="3">
        <f>F463*G463</f>
        <v>1115.247924264763</v>
      </c>
      <c r="I463" s="190">
        <v>42360</v>
      </c>
      <c r="J463" s="126" t="s">
        <v>404</v>
      </c>
      <c r="K463" s="473"/>
      <c r="L463" s="443">
        <f>H463+H464</f>
        <v>1770.4432892759655</v>
      </c>
      <c r="M463" s="474"/>
      <c r="N463" s="126" t="s">
        <v>404</v>
      </c>
      <c r="O463" s="126" t="s">
        <v>405</v>
      </c>
      <c r="P463" s="66" t="s">
        <v>404</v>
      </c>
      <c r="Q463" s="474"/>
      <c r="R463" s="9"/>
    </row>
    <row r="464" spans="1:18" s="10" customFormat="1" ht="60">
      <c r="A464" s="127" t="s">
        <v>612</v>
      </c>
      <c r="B464" s="430" t="s">
        <v>613</v>
      </c>
      <c r="C464" s="430"/>
      <c r="D464" s="2">
        <v>701845275</v>
      </c>
      <c r="E464" s="124">
        <v>2011</v>
      </c>
      <c r="F464" s="3">
        <f>D464/(VLOOKUP(E464,$D$1618:$E$1652,2,FALSE))</f>
        <v>1310.3907300224048</v>
      </c>
      <c r="G464" s="128">
        <v>0.5</v>
      </c>
      <c r="H464" s="3">
        <f>F464*G464</f>
        <v>655.1953650112024</v>
      </c>
      <c r="I464" s="190">
        <v>40735</v>
      </c>
      <c r="J464" s="126" t="s">
        <v>404</v>
      </c>
      <c r="K464" s="473"/>
      <c r="L464" s="444"/>
      <c r="M464" s="474"/>
      <c r="N464" s="126" t="s">
        <v>404</v>
      </c>
      <c r="O464" s="126" t="s">
        <v>404</v>
      </c>
      <c r="P464" s="66" t="s">
        <v>405</v>
      </c>
      <c r="Q464" s="474"/>
      <c r="R464" s="129"/>
    </row>
    <row r="465" spans="1:18" s="10" customFormat="1" ht="48" customHeight="1" thickBot="1">
      <c r="A465" s="471" t="s">
        <v>455</v>
      </c>
      <c r="B465" s="471"/>
      <c r="C465" s="471"/>
      <c r="D465" s="471"/>
      <c r="E465" s="471"/>
      <c r="F465" s="130">
        <f>+SUM(F460:F464)</f>
        <v>2967.5692385969373</v>
      </c>
      <c r="G465" s="130"/>
      <c r="H465" s="130">
        <f>+SUM(H460:H464)</f>
        <v>2095.6016398618272</v>
      </c>
      <c r="I465" s="448" t="s">
        <v>456</v>
      </c>
      <c r="J465" s="449"/>
      <c r="K465" s="449"/>
      <c r="L465" s="449"/>
      <c r="M465" s="450"/>
      <c r="N465" s="131" t="s">
        <v>404</v>
      </c>
      <c r="O465" s="157" t="str">
        <f>IF(_xlfn.XLOOKUP("CUMPLE",O461:O464,O461:O464,"NO CUMPLE",0,1)="CUMPLE","CUMPLE","NO CUMPLE")</f>
        <v>CUMPLE</v>
      </c>
      <c r="P465" s="153" t="str">
        <f>IF(_xlfn.XLOOKUP("CUMPLE",P461:P464,P461:P464,"NO CUMPLE",0,1)="CUMPLE","CUMPLE","NO CUMPLE")</f>
        <v>CUMPLE</v>
      </c>
      <c r="Q465" s="475"/>
      <c r="R465" s="70" t="str">
        <f>+IF(AND(M460="CUMPLE",Q460="CUMPLE"),"HABILITADO","NO HABILITADO")</f>
        <v>HABILITADO</v>
      </c>
    </row>
    <row r="466" spans="1:18" ht="15.75">
      <c r="A466" s="53"/>
      <c r="B466" s="53"/>
      <c r="C466" s="53"/>
      <c r="D466" s="53"/>
      <c r="E466" s="53"/>
      <c r="F466" s="53"/>
      <c r="G466" s="53"/>
      <c r="H466" s="53"/>
      <c r="I466" s="121"/>
      <c r="J466" s="53"/>
      <c r="K466" s="53"/>
      <c r="L466" s="53"/>
      <c r="M466" s="53"/>
      <c r="N466" s="53"/>
      <c r="O466" s="53"/>
      <c r="P466" s="54"/>
      <c r="Q466" s="54"/>
      <c r="R466" s="54"/>
    </row>
    <row r="467" spans="1:18" ht="16.5" thickBot="1">
      <c r="A467" s="53"/>
      <c r="B467" s="53"/>
      <c r="C467" s="53"/>
      <c r="D467" s="53"/>
      <c r="E467" s="53"/>
      <c r="F467" s="53"/>
      <c r="G467" s="53"/>
      <c r="H467" s="53"/>
      <c r="I467" s="121"/>
      <c r="J467" s="53"/>
      <c r="K467" s="53"/>
      <c r="L467" s="53"/>
      <c r="M467" s="53"/>
      <c r="N467" s="53"/>
      <c r="O467" s="53"/>
      <c r="P467" s="54"/>
      <c r="Q467" s="54"/>
      <c r="R467" s="54"/>
    </row>
    <row r="468" spans="1:18" ht="23.25" customHeight="1" thickBot="1">
      <c r="A468" s="451">
        <f>1+A453</f>
        <v>31</v>
      </c>
      <c r="B468" s="452"/>
      <c r="C468" s="452"/>
      <c r="D468" s="453"/>
      <c r="E468" s="454" t="str">
        <f>VLOOKUP(A468,'LISTA DE OFERENTES'!$A$4:$H$102,2,FALSE)</f>
        <v>MGC VIAS KENNEDY.</v>
      </c>
      <c r="F468" s="455"/>
      <c r="G468" s="455"/>
      <c r="H468" s="455"/>
      <c r="I468" s="455"/>
      <c r="J468" s="455"/>
      <c r="K468" s="455"/>
      <c r="L468" s="455"/>
      <c r="M468" s="455"/>
      <c r="N468" s="455"/>
      <c r="O468" s="455"/>
      <c r="P468" s="455"/>
      <c r="Q468" s="455"/>
      <c r="R468" s="455"/>
    </row>
    <row r="469" spans="1:18" ht="48" customHeight="1">
      <c r="A469" s="7" t="s">
        <v>423</v>
      </c>
      <c r="B469" s="122">
        <v>3</v>
      </c>
      <c r="C469" s="8" t="s">
        <v>424</v>
      </c>
      <c r="D469" s="23">
        <f>$D$1591</f>
        <v>1380.1114295749912</v>
      </c>
      <c r="E469" s="456"/>
      <c r="F469" s="457"/>
      <c r="G469" s="457"/>
      <c r="H469" s="457"/>
      <c r="I469" s="457"/>
      <c r="J469" s="457"/>
      <c r="K469" s="457"/>
      <c r="L469" s="457"/>
      <c r="M469" s="457"/>
      <c r="N469" s="457"/>
      <c r="O469" s="457"/>
      <c r="P469" s="457"/>
      <c r="Q469" s="457"/>
      <c r="R469" s="457"/>
    </row>
    <row r="470" spans="1:18" ht="38.25" customHeight="1">
      <c r="A470" s="460" t="s">
        <v>425</v>
      </c>
      <c r="B470" s="461"/>
      <c r="C470" s="462">
        <f>H481/B469</f>
        <v>2734.4302911186132</v>
      </c>
      <c r="D470" s="463"/>
      <c r="E470" s="456"/>
      <c r="F470" s="457"/>
      <c r="G470" s="457"/>
      <c r="H470" s="457"/>
      <c r="I470" s="457"/>
      <c r="J470" s="457"/>
      <c r="K470" s="457"/>
      <c r="L470" s="457"/>
      <c r="M470" s="457"/>
      <c r="N470" s="457"/>
      <c r="O470" s="457"/>
      <c r="P470" s="457"/>
      <c r="Q470" s="457"/>
      <c r="R470" s="457"/>
    </row>
    <row r="471" spans="1:18" ht="32.25" customHeight="1">
      <c r="A471" s="464" t="s">
        <v>426</v>
      </c>
      <c r="B471" s="461"/>
      <c r="C471" s="446">
        <v>45923</v>
      </c>
      <c r="D471" s="447"/>
      <c r="E471" s="456"/>
      <c r="F471" s="457"/>
      <c r="G471" s="457"/>
      <c r="H471" s="457"/>
      <c r="I471" s="457"/>
      <c r="J471" s="457"/>
      <c r="K471" s="457"/>
      <c r="L471" s="457"/>
      <c r="M471" s="457"/>
      <c r="N471" s="457"/>
      <c r="O471" s="457"/>
      <c r="P471" s="457"/>
      <c r="Q471" s="457"/>
      <c r="R471" s="457"/>
    </row>
    <row r="472" spans="1:18" ht="32.25" customHeight="1" thickBot="1">
      <c r="A472" s="431" t="s">
        <v>427</v>
      </c>
      <c r="B472" s="432"/>
      <c r="C472" s="433" t="str">
        <f>+IF(H481&gt;D469,"CUMPLE","NO CUMPLE")</f>
        <v>CUMPLE</v>
      </c>
      <c r="D472" s="434"/>
      <c r="E472" s="458"/>
      <c r="F472" s="459"/>
      <c r="G472" s="459"/>
      <c r="H472" s="459"/>
      <c r="I472" s="459"/>
      <c r="J472" s="459"/>
      <c r="K472" s="459"/>
      <c r="L472" s="459"/>
      <c r="M472" s="459"/>
      <c r="N472" s="459"/>
      <c r="O472" s="459"/>
      <c r="P472" s="459"/>
      <c r="Q472" s="459"/>
      <c r="R472" s="459"/>
    </row>
    <row r="473" spans="1:18" ht="60.75">
      <c r="A473" s="435" t="s">
        <v>428</v>
      </c>
      <c r="B473" s="436"/>
      <c r="C473" s="436"/>
      <c r="D473" s="436"/>
      <c r="E473" s="436"/>
      <c r="F473" s="436"/>
      <c r="G473" s="159"/>
      <c r="H473" s="159"/>
      <c r="I473" s="160" t="s">
        <v>429</v>
      </c>
      <c r="J473" s="161" t="s">
        <v>430</v>
      </c>
      <c r="K473" s="437" t="s">
        <v>431</v>
      </c>
      <c r="L473" s="438"/>
      <c r="M473" s="439" t="s">
        <v>432</v>
      </c>
      <c r="N473" s="439" t="s">
        <v>433</v>
      </c>
      <c r="O473" s="439" t="s">
        <v>434</v>
      </c>
      <c r="P473" s="439" t="s">
        <v>435</v>
      </c>
      <c r="Q473" s="439" t="s">
        <v>436</v>
      </c>
      <c r="R473" s="426" t="s">
        <v>437</v>
      </c>
    </row>
    <row r="474" spans="1:18" s="10" customFormat="1" ht="94.5" customHeight="1">
      <c r="A474" s="162" t="s">
        <v>438</v>
      </c>
      <c r="B474" s="428" t="s">
        <v>439</v>
      </c>
      <c r="C474" s="429"/>
      <c r="D474" s="163" t="s">
        <v>440</v>
      </c>
      <c r="E474" s="163" t="s">
        <v>441</v>
      </c>
      <c r="F474" s="163" t="s">
        <v>442</v>
      </c>
      <c r="G474" s="164" t="s">
        <v>443</v>
      </c>
      <c r="H474" s="164" t="s">
        <v>444</v>
      </c>
      <c r="I474" s="165" t="s">
        <v>445</v>
      </c>
      <c r="J474" s="166" t="s">
        <v>446</v>
      </c>
      <c r="K474" s="166" t="s">
        <v>447</v>
      </c>
      <c r="L474" s="166" t="s">
        <v>448</v>
      </c>
      <c r="M474" s="440"/>
      <c r="N474" s="440"/>
      <c r="O474" s="440"/>
      <c r="P474" s="440"/>
      <c r="Q474" s="440"/>
      <c r="R474" s="427"/>
    </row>
    <row r="475" spans="1:18" s="10" customFormat="1" ht="15.75" customHeight="1">
      <c r="A475" s="26" t="str">
        <f>VLOOKUP(A468,'LISTA DE OFERENTES'!$A$4:$H$102,5,FALSE)</f>
        <v>MARC PROYECTOS SAS - 30%</v>
      </c>
      <c r="B475" s="27"/>
      <c r="C475" s="27"/>
      <c r="D475" s="27"/>
      <c r="E475" s="27"/>
      <c r="F475" s="27"/>
      <c r="G475" s="27"/>
      <c r="H475" s="27"/>
      <c r="I475" s="123"/>
      <c r="J475" s="27"/>
      <c r="K475" s="472">
        <f>$D$1591*0.5</f>
        <v>690.05571478749562</v>
      </c>
      <c r="L475" s="27"/>
      <c r="M475" s="474" t="s">
        <v>404</v>
      </c>
      <c r="N475" s="27"/>
      <c r="O475" s="27"/>
      <c r="P475" s="27"/>
      <c r="Q475" s="474" t="str">
        <f>+IF(AND(M475="CUMPLE",O481="CUMPLE",P481="CUMPLE"),"CUMPLE","NO CUMPLE")</f>
        <v>CUMPLE</v>
      </c>
      <c r="R475" s="28"/>
    </row>
    <row r="476" spans="1:18" s="10" customFormat="1" ht="105">
      <c r="A476" s="61" t="s">
        <v>614</v>
      </c>
      <c r="B476" s="430" t="s">
        <v>615</v>
      </c>
      <c r="C476" s="430"/>
      <c r="D476" s="2">
        <v>2019975550</v>
      </c>
      <c r="E476" s="124">
        <v>2024</v>
      </c>
      <c r="F476" s="3">
        <f>D476/(VLOOKUP(E476,$D$1618:$E$1652,2,FALSE))</f>
        <v>1553.8273461538461</v>
      </c>
      <c r="G476" s="125">
        <v>1</v>
      </c>
      <c r="H476" s="3">
        <f>F476*G476</f>
        <v>1553.8273461538461</v>
      </c>
      <c r="I476" s="190">
        <v>45589</v>
      </c>
      <c r="J476" s="126" t="s">
        <v>404</v>
      </c>
      <c r="K476" s="473"/>
      <c r="L476" s="66">
        <f>H476</f>
        <v>1553.8273461538461</v>
      </c>
      <c r="M476" s="474"/>
      <c r="N476" s="126" t="s">
        <v>404</v>
      </c>
      <c r="O476" s="126" t="s">
        <v>405</v>
      </c>
      <c r="P476" s="66" t="s">
        <v>404</v>
      </c>
      <c r="Q476" s="474"/>
      <c r="R476" s="9"/>
    </row>
    <row r="477" spans="1:18" s="10" customFormat="1" ht="15.75" customHeight="1">
      <c r="A477" s="26" t="str">
        <f>VLOOKUP(A468,'LISTA DE OFERENTES'!$A$4:$H$102,6,FALSE)</f>
        <v>CON Y CON SAS - 30%</v>
      </c>
      <c r="B477" s="27"/>
      <c r="C477" s="27"/>
      <c r="D477" s="27"/>
      <c r="E477" s="27"/>
      <c r="F477" s="27"/>
      <c r="G477" s="27"/>
      <c r="H477" s="27"/>
      <c r="I477" s="123"/>
      <c r="J477" s="27"/>
      <c r="K477" s="473"/>
      <c r="L477" s="27"/>
      <c r="M477" s="474"/>
      <c r="N477" s="27"/>
      <c r="O477" s="27"/>
      <c r="P477" s="27"/>
      <c r="Q477" s="474"/>
      <c r="R477" s="28"/>
    </row>
    <row r="478" spans="1:18" s="10" customFormat="1" ht="60">
      <c r="A478" s="127" t="s">
        <v>616</v>
      </c>
      <c r="B478" s="430" t="s">
        <v>454</v>
      </c>
      <c r="C478" s="430"/>
      <c r="D478" s="2">
        <v>428455280</v>
      </c>
      <c r="E478" s="124">
        <v>2009</v>
      </c>
      <c r="F478" s="3">
        <f>D478/(VLOOKUP(E478,$D$1618:$E$1652,2,FALSE))</f>
        <v>862.25655061380564</v>
      </c>
      <c r="G478" s="128">
        <v>0.75</v>
      </c>
      <c r="H478" s="3">
        <f>F478*G478</f>
        <v>646.6924129603542</v>
      </c>
      <c r="I478" s="190">
        <v>40055</v>
      </c>
      <c r="J478" s="126" t="s">
        <v>404</v>
      </c>
      <c r="K478" s="473"/>
      <c r="L478" s="66">
        <f>H478</f>
        <v>646.6924129603542</v>
      </c>
      <c r="M478" s="474"/>
      <c r="N478" s="126" t="s">
        <v>404</v>
      </c>
      <c r="O478" s="126" t="s">
        <v>404</v>
      </c>
      <c r="P478" s="66" t="s">
        <v>404</v>
      </c>
      <c r="Q478" s="474"/>
      <c r="R478" s="9"/>
    </row>
    <row r="479" spans="1:18" s="10" customFormat="1" ht="15.75" customHeight="1">
      <c r="A479" s="26" t="str">
        <f>VLOOKUP(A468,'LISTA DE OFERENTES'!$A$4:$H$102,7,FALSE)</f>
        <v>GESTORES Y CONSULTORES G&amp;C LTDA - 40%</v>
      </c>
      <c r="B479" s="27"/>
      <c r="C479" s="27"/>
      <c r="D479" s="27"/>
      <c r="E479" s="27"/>
      <c r="F479" s="27"/>
      <c r="G479" s="27"/>
      <c r="H479" s="27"/>
      <c r="I479" s="123"/>
      <c r="J479" s="27"/>
      <c r="K479" s="473"/>
      <c r="L479" s="27"/>
      <c r="M479" s="474"/>
      <c r="N479" s="27"/>
      <c r="O479" s="27"/>
      <c r="P479" s="27"/>
      <c r="Q479" s="474"/>
      <c r="R479" s="28"/>
    </row>
    <row r="480" spans="1:18" s="10" customFormat="1" ht="75">
      <c r="A480" s="127" t="s">
        <v>617</v>
      </c>
      <c r="B480" s="430" t="s">
        <v>618</v>
      </c>
      <c r="C480" s="430"/>
      <c r="D480" s="2">
        <v>8856692596.1700001</v>
      </c>
      <c r="E480" s="124">
        <v>2017</v>
      </c>
      <c r="F480" s="3">
        <f>D480/(VLOOKUP(E480,$D$1618:$E$1652,2,FALSE))</f>
        <v>12005.54222848328</v>
      </c>
      <c r="G480" s="128">
        <v>0.5</v>
      </c>
      <c r="H480" s="3">
        <f>F480*G480</f>
        <v>6002.7711142416401</v>
      </c>
      <c r="I480" s="190">
        <v>43003</v>
      </c>
      <c r="J480" s="126" t="s">
        <v>404</v>
      </c>
      <c r="K480" s="473"/>
      <c r="L480" s="66">
        <f>H480</f>
        <v>6002.7711142416401</v>
      </c>
      <c r="M480" s="474"/>
      <c r="N480" s="126" t="s">
        <v>404</v>
      </c>
      <c r="O480" s="126" t="s">
        <v>405</v>
      </c>
      <c r="P480" s="66" t="s">
        <v>404</v>
      </c>
      <c r="Q480" s="474"/>
      <c r="R480" s="9"/>
    </row>
    <row r="481" spans="1:18" s="10" customFormat="1" ht="48" customHeight="1" thickBot="1">
      <c r="A481" s="471" t="s">
        <v>455</v>
      </c>
      <c r="B481" s="471"/>
      <c r="C481" s="471"/>
      <c r="D481" s="471"/>
      <c r="E481" s="471"/>
      <c r="F481" s="130">
        <f>+SUM(F475:F480)</f>
        <v>14421.626125250932</v>
      </c>
      <c r="G481" s="130"/>
      <c r="H481" s="130">
        <f>+SUM(H475:H480)</f>
        <v>8203.2908733558397</v>
      </c>
      <c r="I481" s="448" t="s">
        <v>456</v>
      </c>
      <c r="J481" s="449"/>
      <c r="K481" s="449"/>
      <c r="L481" s="449"/>
      <c r="M481" s="450"/>
      <c r="N481" s="131" t="s">
        <v>404</v>
      </c>
      <c r="O481" s="157" t="str">
        <f>IF(_xlfn.XLOOKUP("CUMPLE",O476:O480,O476:O480,"NO CUMPLE",0,1)="CUMPLE","CUMPLE","NO CUMPLE")</f>
        <v>CUMPLE</v>
      </c>
      <c r="P481" s="153" t="str">
        <f>IF(_xlfn.XLOOKUP("CUMPLE",P476:P480,P476:P480,"NO CUMPLE",0,1)="CUMPLE","CUMPLE","NO CUMPLE")</f>
        <v>CUMPLE</v>
      </c>
      <c r="Q481" s="475"/>
      <c r="R481" s="70" t="str">
        <f>+IF(AND(M475="CUMPLE",Q475="CUMPLE"),"HABILITADO","NO HABILITADO")</f>
        <v>HABILITADO</v>
      </c>
    </row>
    <row r="482" spans="1:18" ht="15.75">
      <c r="A482" s="53"/>
      <c r="B482" s="53"/>
      <c r="C482" s="53"/>
      <c r="D482" s="53"/>
      <c r="E482" s="53"/>
      <c r="F482" s="53"/>
      <c r="G482" s="53"/>
      <c r="H482" s="53"/>
      <c r="I482" s="121"/>
      <c r="J482" s="53"/>
      <c r="K482" s="53"/>
      <c r="L482" s="53"/>
      <c r="M482" s="53"/>
      <c r="N482" s="53"/>
      <c r="O482" s="53"/>
      <c r="P482" s="54"/>
      <c r="Q482" s="54"/>
      <c r="R482" s="54"/>
    </row>
    <row r="483" spans="1:18" ht="16.5" thickBot="1">
      <c r="A483" s="53"/>
      <c r="B483" s="53"/>
      <c r="C483" s="53"/>
      <c r="D483" s="53"/>
      <c r="E483" s="53"/>
      <c r="F483" s="53"/>
      <c r="G483" s="53"/>
      <c r="H483" s="53"/>
      <c r="I483" s="121"/>
      <c r="J483" s="53"/>
      <c r="K483" s="53"/>
      <c r="L483" s="53"/>
      <c r="M483" s="53"/>
      <c r="N483" s="53"/>
      <c r="O483" s="53"/>
      <c r="P483" s="54"/>
      <c r="Q483" s="54"/>
      <c r="R483" s="54"/>
    </row>
    <row r="484" spans="1:18" ht="23.25" customHeight="1" thickBot="1">
      <c r="A484" s="451">
        <f>1+A468</f>
        <v>32</v>
      </c>
      <c r="B484" s="452"/>
      <c r="C484" s="452"/>
      <c r="D484" s="453"/>
      <c r="E484" s="454" t="str">
        <f>VLOOKUP(A484,'LISTA DE OFERENTES'!$A$4:$H$102,2,FALSE)</f>
        <v>CONSORCIO TECNOLOGICO 11.</v>
      </c>
      <c r="F484" s="455"/>
      <c r="G484" s="455"/>
      <c r="H484" s="455"/>
      <c r="I484" s="455"/>
      <c r="J484" s="455"/>
      <c r="K484" s="455"/>
      <c r="L484" s="455"/>
      <c r="M484" s="455"/>
      <c r="N484" s="455"/>
      <c r="O484" s="455"/>
      <c r="P484" s="455"/>
      <c r="Q484" s="455"/>
      <c r="R484" s="455"/>
    </row>
    <row r="485" spans="1:18" ht="48" customHeight="1">
      <c r="A485" s="7" t="s">
        <v>423</v>
      </c>
      <c r="B485" s="122">
        <v>2</v>
      </c>
      <c r="C485" s="8" t="s">
        <v>424</v>
      </c>
      <c r="D485" s="23">
        <f>$D$1591</f>
        <v>1380.1114295749912</v>
      </c>
      <c r="E485" s="456"/>
      <c r="F485" s="457"/>
      <c r="G485" s="457"/>
      <c r="H485" s="457"/>
      <c r="I485" s="457"/>
      <c r="J485" s="457"/>
      <c r="K485" s="457"/>
      <c r="L485" s="457"/>
      <c r="M485" s="457"/>
      <c r="N485" s="457"/>
      <c r="O485" s="457"/>
      <c r="P485" s="457"/>
      <c r="Q485" s="457"/>
      <c r="R485" s="457"/>
    </row>
    <row r="486" spans="1:18" ht="38.25" customHeight="1">
      <c r="A486" s="460" t="s">
        <v>425</v>
      </c>
      <c r="B486" s="461"/>
      <c r="C486" s="462">
        <f>H497/B485</f>
        <v>1954.9702430993279</v>
      </c>
      <c r="D486" s="463"/>
      <c r="E486" s="456"/>
      <c r="F486" s="457"/>
      <c r="G486" s="457"/>
      <c r="H486" s="457"/>
      <c r="I486" s="457"/>
      <c r="J486" s="457"/>
      <c r="K486" s="457"/>
      <c r="L486" s="457"/>
      <c r="M486" s="457"/>
      <c r="N486" s="457"/>
      <c r="O486" s="457"/>
      <c r="P486" s="457"/>
      <c r="Q486" s="457"/>
      <c r="R486" s="457"/>
    </row>
    <row r="487" spans="1:18" ht="32.25" customHeight="1">
      <c r="A487" s="464" t="s">
        <v>426</v>
      </c>
      <c r="B487" s="461"/>
      <c r="C487" s="446">
        <v>45923</v>
      </c>
      <c r="D487" s="447"/>
      <c r="E487" s="456"/>
      <c r="F487" s="457"/>
      <c r="G487" s="457"/>
      <c r="H487" s="457"/>
      <c r="I487" s="457"/>
      <c r="J487" s="457"/>
      <c r="K487" s="457"/>
      <c r="L487" s="457"/>
      <c r="M487" s="457"/>
      <c r="N487" s="457"/>
      <c r="O487" s="457"/>
      <c r="P487" s="457"/>
      <c r="Q487" s="457"/>
      <c r="R487" s="457"/>
    </row>
    <row r="488" spans="1:18" ht="32.25" customHeight="1" thickBot="1">
      <c r="A488" s="431" t="s">
        <v>427</v>
      </c>
      <c r="B488" s="432"/>
      <c r="C488" s="433" t="str">
        <f>+IF(H497&gt;D485,"CUMPLE","NO CUMPLE")</f>
        <v>CUMPLE</v>
      </c>
      <c r="D488" s="434"/>
      <c r="E488" s="458"/>
      <c r="F488" s="459"/>
      <c r="G488" s="459"/>
      <c r="H488" s="459"/>
      <c r="I488" s="459"/>
      <c r="J488" s="459"/>
      <c r="K488" s="459"/>
      <c r="L488" s="459"/>
      <c r="M488" s="459"/>
      <c r="N488" s="459"/>
      <c r="O488" s="459"/>
      <c r="P488" s="459"/>
      <c r="Q488" s="459"/>
      <c r="R488" s="459"/>
    </row>
    <row r="489" spans="1:18" ht="60.75">
      <c r="A489" s="435" t="s">
        <v>428</v>
      </c>
      <c r="B489" s="436"/>
      <c r="C489" s="436"/>
      <c r="D489" s="436"/>
      <c r="E489" s="436"/>
      <c r="F489" s="436"/>
      <c r="G489" s="159"/>
      <c r="H489" s="159"/>
      <c r="I489" s="160" t="s">
        <v>429</v>
      </c>
      <c r="J489" s="161" t="s">
        <v>430</v>
      </c>
      <c r="K489" s="437" t="s">
        <v>431</v>
      </c>
      <c r="L489" s="438"/>
      <c r="M489" s="439" t="s">
        <v>432</v>
      </c>
      <c r="N489" s="439" t="s">
        <v>433</v>
      </c>
      <c r="O489" s="439" t="s">
        <v>434</v>
      </c>
      <c r="P489" s="439" t="s">
        <v>435</v>
      </c>
      <c r="Q489" s="439" t="s">
        <v>436</v>
      </c>
      <c r="R489" s="426" t="s">
        <v>437</v>
      </c>
    </row>
    <row r="490" spans="1:18" s="10" customFormat="1" ht="94.5" customHeight="1">
      <c r="A490" s="162" t="s">
        <v>438</v>
      </c>
      <c r="B490" s="428" t="s">
        <v>439</v>
      </c>
      <c r="C490" s="429"/>
      <c r="D490" s="163" t="s">
        <v>440</v>
      </c>
      <c r="E490" s="163" t="s">
        <v>441</v>
      </c>
      <c r="F490" s="163" t="s">
        <v>442</v>
      </c>
      <c r="G490" s="164" t="s">
        <v>443</v>
      </c>
      <c r="H490" s="164" t="s">
        <v>444</v>
      </c>
      <c r="I490" s="165" t="s">
        <v>445</v>
      </c>
      <c r="J490" s="166" t="s">
        <v>446</v>
      </c>
      <c r="K490" s="166" t="s">
        <v>447</v>
      </c>
      <c r="L490" s="166" t="s">
        <v>448</v>
      </c>
      <c r="M490" s="440"/>
      <c r="N490" s="440"/>
      <c r="O490" s="440"/>
      <c r="P490" s="440"/>
      <c r="Q490" s="440"/>
      <c r="R490" s="427"/>
    </row>
    <row r="491" spans="1:18" s="10" customFormat="1" ht="15.75" customHeight="1">
      <c r="A491" s="26" t="str">
        <f>VLOOKUP(A484,'LISTA DE OFERENTES'!$A$4:$H$102,5,FALSE)</f>
        <v>RAFAEL JAVIER GUISA RUEDA - 50%</v>
      </c>
      <c r="B491" s="27"/>
      <c r="C491" s="27"/>
      <c r="D491" s="27"/>
      <c r="E491" s="27"/>
      <c r="F491" s="27"/>
      <c r="G491" s="27"/>
      <c r="H491" s="27"/>
      <c r="I491" s="123"/>
      <c r="J491" s="27"/>
      <c r="K491" s="472">
        <f>$D$1591*0.5</f>
        <v>690.05571478749562</v>
      </c>
      <c r="L491" s="27"/>
      <c r="M491" s="474" t="s">
        <v>404</v>
      </c>
      <c r="N491" s="27"/>
      <c r="O491" s="27"/>
      <c r="P491" s="27"/>
      <c r="Q491" s="474" t="str">
        <f>+IF(AND(M491="CUMPLE",O497="CUMPLE",P497="CUMPLE"),"CUMPLE","NO CUMPLE")</f>
        <v>CUMPLE</v>
      </c>
      <c r="R491" s="28"/>
    </row>
    <row r="492" spans="1:18" s="10" customFormat="1" ht="75">
      <c r="A492" s="61" t="s">
        <v>619</v>
      </c>
      <c r="B492" s="430" t="s">
        <v>620</v>
      </c>
      <c r="C492" s="430"/>
      <c r="D492" s="2">
        <v>3369494234</v>
      </c>
      <c r="E492" s="124">
        <v>2024</v>
      </c>
      <c r="F492" s="3">
        <f>D492/(VLOOKUP(E492,$D$1618:$E$1652,2,FALSE))</f>
        <v>2591.9186415384615</v>
      </c>
      <c r="G492" s="125">
        <v>0.5</v>
      </c>
      <c r="H492" s="3">
        <f>F492*G492</f>
        <v>1295.9593207692308</v>
      </c>
      <c r="I492" s="190">
        <v>45516</v>
      </c>
      <c r="J492" s="126" t="s">
        <v>404</v>
      </c>
      <c r="K492" s="473"/>
      <c r="L492" s="66">
        <f>H492</f>
        <v>1295.9593207692308</v>
      </c>
      <c r="M492" s="474"/>
      <c r="N492" s="126" t="s">
        <v>404</v>
      </c>
      <c r="O492" s="126" t="s">
        <v>405</v>
      </c>
      <c r="P492" s="66" t="s">
        <v>405</v>
      </c>
      <c r="Q492" s="474"/>
      <c r="R492" s="9"/>
    </row>
    <row r="493" spans="1:18" s="10" customFormat="1" ht="90">
      <c r="A493" s="61" t="s">
        <v>621</v>
      </c>
      <c r="B493" s="430" t="s">
        <v>622</v>
      </c>
      <c r="C493" s="430"/>
      <c r="D493" s="2">
        <v>705932500</v>
      </c>
      <c r="E493" s="124">
        <v>2011</v>
      </c>
      <c r="F493" s="3">
        <f>D493/(VLOOKUP(E493,$D$1618:$E$1652,2,FALSE))</f>
        <v>1318.0218446601941</v>
      </c>
      <c r="G493" s="125">
        <v>0.5</v>
      </c>
      <c r="H493" s="3">
        <f>F493*G493</f>
        <v>659.01092233009706</v>
      </c>
      <c r="I493" s="190">
        <v>40903</v>
      </c>
      <c r="J493" s="126" t="s">
        <v>404</v>
      </c>
      <c r="K493" s="473"/>
      <c r="L493" s="66">
        <f>H493</f>
        <v>659.01092233009706</v>
      </c>
      <c r="M493" s="474"/>
      <c r="N493" s="126" t="s">
        <v>404</v>
      </c>
      <c r="O493" s="126" t="s">
        <v>404</v>
      </c>
      <c r="P493" s="66" t="s">
        <v>404</v>
      </c>
      <c r="Q493" s="474"/>
      <c r="R493" s="9"/>
    </row>
    <row r="494" spans="1:18" s="10" customFormat="1" ht="15.75" customHeight="1">
      <c r="A494" s="26" t="str">
        <f>VLOOKUP(A484,'LISTA DE OFERENTES'!$A$4:$H$102,6,FALSE)</f>
        <v>INTERVENTORIAS Y CONSTRUCCIONES S.A.S - 50%</v>
      </c>
      <c r="B494" s="27"/>
      <c r="C494" s="27"/>
      <c r="D494" s="27"/>
      <c r="E494" s="27"/>
      <c r="F494" s="27"/>
      <c r="G494" s="27"/>
      <c r="H494" s="27"/>
      <c r="I494" s="123"/>
      <c r="J494" s="27"/>
      <c r="K494" s="473"/>
      <c r="L494" s="27"/>
      <c r="M494" s="474"/>
      <c r="N494" s="27"/>
      <c r="O494" s="27"/>
      <c r="P494" s="27"/>
      <c r="Q494" s="474"/>
      <c r="R494" s="28"/>
    </row>
    <row r="495" spans="1:18" s="10" customFormat="1" ht="75">
      <c r="A495" s="127" t="s">
        <v>619</v>
      </c>
      <c r="B495" s="430" t="s">
        <v>620</v>
      </c>
      <c r="C495" s="430"/>
      <c r="D495" s="2">
        <v>3369494234</v>
      </c>
      <c r="E495" s="124">
        <v>2024</v>
      </c>
      <c r="F495" s="3">
        <f>D495/(VLOOKUP(E495,$D$1618:$E$1652,2,FALSE))</f>
        <v>2591.9186415384615</v>
      </c>
      <c r="G495" s="125">
        <v>0.5</v>
      </c>
      <c r="H495" s="3">
        <f>F495*G495</f>
        <v>1295.9593207692308</v>
      </c>
      <c r="I495" s="190">
        <v>45516</v>
      </c>
      <c r="J495" s="126" t="s">
        <v>404</v>
      </c>
      <c r="K495" s="473"/>
      <c r="L495" s="66">
        <f>H495</f>
        <v>1295.9593207692308</v>
      </c>
      <c r="M495" s="474"/>
      <c r="N495" s="126" t="s">
        <v>404</v>
      </c>
      <c r="O495" s="126" t="s">
        <v>405</v>
      </c>
      <c r="P495" s="66" t="s">
        <v>405</v>
      </c>
      <c r="Q495" s="474"/>
      <c r="R495" s="9"/>
    </row>
    <row r="496" spans="1:18" s="10" customFormat="1" ht="90">
      <c r="A496" s="127" t="s">
        <v>621</v>
      </c>
      <c r="B496" s="430" t="s">
        <v>622</v>
      </c>
      <c r="C496" s="430"/>
      <c r="D496" s="2">
        <v>705932500</v>
      </c>
      <c r="E496" s="124">
        <v>2011</v>
      </c>
      <c r="F496" s="3">
        <f>D496/(VLOOKUP(E496,$D$1618:$E$1652,2,FALSE))</f>
        <v>1318.0218446601941</v>
      </c>
      <c r="G496" s="125">
        <v>0.5</v>
      </c>
      <c r="H496" s="3">
        <f>F496*G496</f>
        <v>659.01092233009706</v>
      </c>
      <c r="I496" s="190">
        <v>40903</v>
      </c>
      <c r="J496" s="126" t="s">
        <v>404</v>
      </c>
      <c r="K496" s="473"/>
      <c r="L496" s="66">
        <f>H496</f>
        <v>659.01092233009706</v>
      </c>
      <c r="M496" s="474"/>
      <c r="N496" s="126" t="s">
        <v>404</v>
      </c>
      <c r="O496" s="126" t="s">
        <v>404</v>
      </c>
      <c r="P496" s="66" t="s">
        <v>404</v>
      </c>
      <c r="Q496" s="474"/>
      <c r="R496" s="129"/>
    </row>
    <row r="497" spans="1:18" s="10" customFormat="1" ht="48" customHeight="1" thickBot="1">
      <c r="A497" s="471" t="s">
        <v>455</v>
      </c>
      <c r="B497" s="471"/>
      <c r="C497" s="471"/>
      <c r="D497" s="471"/>
      <c r="E497" s="471"/>
      <c r="F497" s="130">
        <f>+SUM(F491:F496)</f>
        <v>7819.8809723973118</v>
      </c>
      <c r="G497" s="130"/>
      <c r="H497" s="130">
        <f>+SUM(H491:H496)</f>
        <v>3909.9404861986559</v>
      </c>
      <c r="I497" s="448" t="s">
        <v>456</v>
      </c>
      <c r="J497" s="449"/>
      <c r="K497" s="449"/>
      <c r="L497" s="449"/>
      <c r="M497" s="450"/>
      <c r="N497" s="131" t="s">
        <v>404</v>
      </c>
      <c r="O497" s="157" t="str">
        <f>IF(_xlfn.XLOOKUP("CUMPLE",O492:O496,O492:O496,"NO CUMPLE",0,1)="CUMPLE","CUMPLE","NO CUMPLE")</f>
        <v>CUMPLE</v>
      </c>
      <c r="P497" s="153" t="str">
        <f>IF(_xlfn.XLOOKUP("CUMPLE",P492:P496,P492:P496,"NO CUMPLE",0,1)="CUMPLE","CUMPLE","NO CUMPLE")</f>
        <v>CUMPLE</v>
      </c>
      <c r="Q497" s="475"/>
      <c r="R497" s="70" t="str">
        <f>+IF(AND(M491="CUMPLE",Q491="CUMPLE"),"HABILITADO","NO HABILITADO")</f>
        <v>HABILITADO</v>
      </c>
    </row>
    <row r="498" spans="1:18" ht="15.75">
      <c r="A498" s="53"/>
      <c r="B498" s="53"/>
      <c r="C498" s="53"/>
      <c r="D498" s="53"/>
      <c r="E498" s="53"/>
      <c r="F498" s="53"/>
      <c r="G498" s="53"/>
      <c r="H498" s="53"/>
      <c r="I498" s="121"/>
      <c r="J498" s="53"/>
      <c r="K498" s="53"/>
      <c r="L498" s="53"/>
      <c r="M498" s="53"/>
      <c r="N498" s="53"/>
      <c r="O498" s="53"/>
      <c r="P498" s="54"/>
      <c r="Q498" s="54"/>
      <c r="R498" s="54"/>
    </row>
    <row r="499" spans="1:18" ht="16.5" thickBot="1">
      <c r="A499" s="53"/>
      <c r="B499" s="53"/>
      <c r="C499" s="53"/>
      <c r="D499" s="53"/>
      <c r="E499" s="53"/>
      <c r="F499" s="53"/>
      <c r="G499" s="53"/>
      <c r="H499" s="53"/>
      <c r="I499" s="121"/>
      <c r="J499" s="53"/>
      <c r="K499" s="53"/>
      <c r="L499" s="53"/>
      <c r="M499" s="53"/>
      <c r="N499" s="53"/>
      <c r="O499" s="53"/>
      <c r="P499" s="54"/>
      <c r="Q499" s="54"/>
      <c r="R499" s="54"/>
    </row>
    <row r="500" spans="1:18" ht="23.25" customHeight="1" thickBot="1">
      <c r="A500" s="451">
        <f>1+A484</f>
        <v>33</v>
      </c>
      <c r="B500" s="452"/>
      <c r="C500" s="452"/>
      <c r="D500" s="453"/>
      <c r="E500" s="454" t="str">
        <f>VLOOKUP(A500,'LISTA DE OFERENTES'!$A$4:$H$102,2,FALSE)</f>
        <v>CONSORCIO INTERPROVIAL KENNEDY</v>
      </c>
      <c r="F500" s="455"/>
      <c r="G500" s="455"/>
      <c r="H500" s="455"/>
      <c r="I500" s="455"/>
      <c r="J500" s="455"/>
      <c r="K500" s="455"/>
      <c r="L500" s="455"/>
      <c r="M500" s="455"/>
      <c r="N500" s="455"/>
      <c r="O500" s="455"/>
      <c r="P500" s="455"/>
      <c r="Q500" s="455"/>
      <c r="R500" s="455"/>
    </row>
    <row r="501" spans="1:18" ht="48" customHeight="1">
      <c r="A501" s="7" t="s">
        <v>423</v>
      </c>
      <c r="B501" s="122">
        <v>1</v>
      </c>
      <c r="C501" s="8" t="s">
        <v>424</v>
      </c>
      <c r="D501" s="23">
        <f>$D$1591</f>
        <v>1380.1114295749912</v>
      </c>
      <c r="E501" s="456"/>
      <c r="F501" s="457"/>
      <c r="G501" s="457"/>
      <c r="H501" s="457"/>
      <c r="I501" s="457"/>
      <c r="J501" s="457"/>
      <c r="K501" s="457"/>
      <c r="L501" s="457"/>
      <c r="M501" s="457"/>
      <c r="N501" s="457"/>
      <c r="O501" s="457"/>
      <c r="P501" s="457"/>
      <c r="Q501" s="457"/>
      <c r="R501" s="457"/>
    </row>
    <row r="502" spans="1:18" ht="38.25" customHeight="1">
      <c r="A502" s="460" t="s">
        <v>425</v>
      </c>
      <c r="B502" s="461"/>
      <c r="C502" s="462">
        <f>H510/B501</f>
        <v>9386.1365420857583</v>
      </c>
      <c r="D502" s="463"/>
      <c r="E502" s="456"/>
      <c r="F502" s="457"/>
      <c r="G502" s="457"/>
      <c r="H502" s="457"/>
      <c r="I502" s="457"/>
      <c r="J502" s="457"/>
      <c r="K502" s="457"/>
      <c r="L502" s="457"/>
      <c r="M502" s="457"/>
      <c r="N502" s="457"/>
      <c r="O502" s="457"/>
      <c r="P502" s="457"/>
      <c r="Q502" s="457"/>
      <c r="R502" s="457"/>
    </row>
    <row r="503" spans="1:18" ht="32.25" customHeight="1">
      <c r="A503" s="464" t="s">
        <v>426</v>
      </c>
      <c r="B503" s="461"/>
      <c r="C503" s="446">
        <v>45923</v>
      </c>
      <c r="D503" s="447"/>
      <c r="E503" s="456"/>
      <c r="F503" s="457"/>
      <c r="G503" s="457"/>
      <c r="H503" s="457"/>
      <c r="I503" s="457"/>
      <c r="J503" s="457"/>
      <c r="K503" s="457"/>
      <c r="L503" s="457"/>
      <c r="M503" s="457"/>
      <c r="N503" s="457"/>
      <c r="O503" s="457"/>
      <c r="P503" s="457"/>
      <c r="Q503" s="457"/>
      <c r="R503" s="457"/>
    </row>
    <row r="504" spans="1:18" ht="32.25" customHeight="1" thickBot="1">
      <c r="A504" s="431" t="s">
        <v>427</v>
      </c>
      <c r="B504" s="432"/>
      <c r="C504" s="433" t="str">
        <f>+IF(H510&gt;D501,"CUMPLE","NO CUMPLE")</f>
        <v>CUMPLE</v>
      </c>
      <c r="D504" s="434"/>
      <c r="E504" s="458"/>
      <c r="F504" s="459"/>
      <c r="G504" s="459"/>
      <c r="H504" s="459"/>
      <c r="I504" s="459"/>
      <c r="J504" s="459"/>
      <c r="K504" s="459"/>
      <c r="L504" s="459"/>
      <c r="M504" s="459"/>
      <c r="N504" s="459"/>
      <c r="O504" s="459"/>
      <c r="P504" s="459"/>
      <c r="Q504" s="459"/>
      <c r="R504" s="459"/>
    </row>
    <row r="505" spans="1:18" ht="60.75">
      <c r="A505" s="435" t="s">
        <v>428</v>
      </c>
      <c r="B505" s="436"/>
      <c r="C505" s="436"/>
      <c r="D505" s="436"/>
      <c r="E505" s="436"/>
      <c r="F505" s="436"/>
      <c r="G505" s="159"/>
      <c r="H505" s="159"/>
      <c r="I505" s="160" t="s">
        <v>429</v>
      </c>
      <c r="J505" s="161" t="s">
        <v>430</v>
      </c>
      <c r="K505" s="437" t="s">
        <v>431</v>
      </c>
      <c r="L505" s="438"/>
      <c r="M505" s="439" t="s">
        <v>432</v>
      </c>
      <c r="N505" s="439" t="s">
        <v>433</v>
      </c>
      <c r="O505" s="439" t="s">
        <v>434</v>
      </c>
      <c r="P505" s="439" t="s">
        <v>435</v>
      </c>
      <c r="Q505" s="439" t="s">
        <v>436</v>
      </c>
      <c r="R505" s="426" t="s">
        <v>437</v>
      </c>
    </row>
    <row r="506" spans="1:18" s="10" customFormat="1" ht="94.5" customHeight="1">
      <c r="A506" s="162" t="s">
        <v>438</v>
      </c>
      <c r="B506" s="428" t="s">
        <v>439</v>
      </c>
      <c r="C506" s="429"/>
      <c r="D506" s="163" t="s">
        <v>440</v>
      </c>
      <c r="E506" s="163" t="s">
        <v>441</v>
      </c>
      <c r="F506" s="163" t="s">
        <v>442</v>
      </c>
      <c r="G506" s="164" t="s">
        <v>443</v>
      </c>
      <c r="H506" s="164" t="s">
        <v>444</v>
      </c>
      <c r="I506" s="165" t="s">
        <v>445</v>
      </c>
      <c r="J506" s="166" t="s">
        <v>446</v>
      </c>
      <c r="K506" s="166" t="s">
        <v>447</v>
      </c>
      <c r="L506" s="166" t="s">
        <v>448</v>
      </c>
      <c r="M506" s="440"/>
      <c r="N506" s="440"/>
      <c r="O506" s="440"/>
      <c r="P506" s="440"/>
      <c r="Q506" s="440"/>
      <c r="R506" s="427"/>
    </row>
    <row r="507" spans="1:18" s="10" customFormat="1" ht="30" customHeight="1">
      <c r="A507" s="26" t="str">
        <f>VLOOKUP(A500,'LISTA DE OFERENTES'!$A$4:$H$102,5,FALSE)</f>
        <v>CONSULTORIA E INTERVENTORIAS TECNICAS PROFESIONALES S.A.S - 90%</v>
      </c>
      <c r="B507" s="27"/>
      <c r="C507" s="27"/>
      <c r="D507" s="27"/>
      <c r="E507" s="27"/>
      <c r="F507" s="27"/>
      <c r="G507" s="27"/>
      <c r="H507" s="27"/>
      <c r="I507" s="123"/>
      <c r="J507" s="27"/>
      <c r="K507" s="472">
        <f>D501*0.5</f>
        <v>690.05571478749562</v>
      </c>
      <c r="L507" s="27"/>
      <c r="M507" s="474" t="s">
        <v>404</v>
      </c>
      <c r="N507" s="27"/>
      <c r="O507" s="27"/>
      <c r="P507" s="27"/>
      <c r="Q507" s="474" t="str">
        <f>+IF(AND(M507="CUMPLE",O510="CUMPLE",P510="CUMPLE"),"CUMPLE","NO CUMPLE")</f>
        <v>CUMPLE</v>
      </c>
      <c r="R507" s="28"/>
    </row>
    <row r="508" spans="1:18" s="10" customFormat="1" ht="75">
      <c r="A508" s="61" t="s">
        <v>623</v>
      </c>
      <c r="B508" s="430" t="s">
        <v>624</v>
      </c>
      <c r="C508" s="430"/>
      <c r="D508" s="2">
        <v>8865205964</v>
      </c>
      <c r="E508" s="124">
        <v>2012</v>
      </c>
      <c r="F508" s="3">
        <f>D508/(VLOOKUP(E508,$D$1618:$E$1652,2,FALSE))</f>
        <v>15643.560903476266</v>
      </c>
      <c r="G508" s="125">
        <v>0.6</v>
      </c>
      <c r="H508" s="3">
        <f>F508*G508</f>
        <v>9386.1365420857583</v>
      </c>
      <c r="I508" s="190">
        <v>41260</v>
      </c>
      <c r="J508" s="126" t="s">
        <v>404</v>
      </c>
      <c r="K508" s="473"/>
      <c r="L508" s="66">
        <f>H508</f>
        <v>9386.1365420857583</v>
      </c>
      <c r="M508" s="474"/>
      <c r="N508" s="126" t="s">
        <v>404</v>
      </c>
      <c r="O508" s="126" t="s">
        <v>404</v>
      </c>
      <c r="P508" s="66" t="s">
        <v>404</v>
      </c>
      <c r="Q508" s="474"/>
      <c r="R508" s="9"/>
    </row>
    <row r="509" spans="1:18" s="10" customFormat="1" ht="15.75" customHeight="1">
      <c r="A509" s="26" t="str">
        <f>VLOOKUP(A500,'LISTA DE OFERENTES'!$A$4:$H$102,6,FALSE)</f>
        <v>TCONTROL S.A.S. - 10%</v>
      </c>
      <c r="B509" s="27"/>
      <c r="C509" s="27"/>
      <c r="D509" s="27"/>
      <c r="E509" s="27"/>
      <c r="F509" s="27"/>
      <c r="G509" s="27"/>
      <c r="H509" s="27"/>
      <c r="I509" s="123"/>
      <c r="J509" s="27"/>
      <c r="K509" s="191"/>
      <c r="L509" s="27"/>
      <c r="M509" s="194"/>
      <c r="N509" s="27"/>
      <c r="O509" s="27"/>
      <c r="P509" s="27"/>
      <c r="Q509" s="491"/>
      <c r="R509" s="28"/>
    </row>
    <row r="510" spans="1:18" s="10" customFormat="1" ht="48" customHeight="1" thickBot="1">
      <c r="A510" s="471" t="s">
        <v>455</v>
      </c>
      <c r="B510" s="471"/>
      <c r="C510" s="471"/>
      <c r="D510" s="471"/>
      <c r="E510" s="471"/>
      <c r="F510" s="130">
        <f>+SUM(F507:F508)</f>
        <v>15643.560903476266</v>
      </c>
      <c r="G510" s="130"/>
      <c r="H510" s="130">
        <f>+SUM(H507:H508)</f>
        <v>9386.1365420857583</v>
      </c>
      <c r="I510" s="448" t="s">
        <v>456</v>
      </c>
      <c r="J510" s="449"/>
      <c r="K510" s="449"/>
      <c r="L510" s="449"/>
      <c r="M510" s="450"/>
      <c r="N510" s="131" t="s">
        <v>404</v>
      </c>
      <c r="O510" s="157" t="str">
        <f>IF(_xlfn.XLOOKUP("CUMPLE",O508:O508,O508:O508,"NO CUMPLE",0,1)="CUMPLE","CUMPLE","NO CUMPLE")</f>
        <v>CUMPLE</v>
      </c>
      <c r="P510" s="153" t="str">
        <f>IF(_xlfn.XLOOKUP("CUMPLE",P508:P508,P508:P508,"NO CUMPLE",0,1)="CUMPLE","CUMPLE","NO CUMPLE")</f>
        <v>CUMPLE</v>
      </c>
      <c r="Q510" s="475"/>
      <c r="R510" s="70" t="str">
        <f>+IF(AND(M507="CUMPLE",Q507="CUMPLE"),"HABILITADO","NO HABILITADO")</f>
        <v>HABILITADO</v>
      </c>
    </row>
    <row r="511" spans="1:18" ht="15.75">
      <c r="A511" s="53"/>
      <c r="B511" s="53"/>
      <c r="C511" s="53"/>
      <c r="D511" s="53"/>
      <c r="E511" s="53"/>
      <c r="F511" s="53"/>
      <c r="G511" s="53"/>
      <c r="H511" s="53"/>
      <c r="I511" s="121"/>
      <c r="J511" s="53"/>
      <c r="K511" s="53"/>
      <c r="L511" s="53"/>
      <c r="M511" s="53"/>
      <c r="N511" s="53"/>
      <c r="O511" s="53"/>
      <c r="P511" s="54"/>
      <c r="Q511" s="54"/>
      <c r="R511" s="54"/>
    </row>
    <row r="512" spans="1:18" ht="16.5" thickBot="1">
      <c r="A512" s="53"/>
      <c r="B512" s="53"/>
      <c r="C512" s="53"/>
      <c r="D512" s="53"/>
      <c r="E512" s="53"/>
      <c r="F512" s="53"/>
      <c r="G512" s="53"/>
      <c r="H512" s="53"/>
      <c r="I512" s="121"/>
      <c r="J512" s="53"/>
      <c r="K512" s="53"/>
      <c r="L512" s="53"/>
      <c r="M512" s="53"/>
      <c r="N512" s="53"/>
      <c r="O512" s="53"/>
      <c r="P512" s="54"/>
      <c r="Q512" s="54"/>
      <c r="R512" s="54"/>
    </row>
    <row r="513" spans="1:18" ht="23.25" customHeight="1" thickBot="1">
      <c r="A513" s="451">
        <f>1+A500</f>
        <v>34</v>
      </c>
      <c r="B513" s="452"/>
      <c r="C513" s="452"/>
      <c r="D513" s="453"/>
      <c r="E513" s="454" t="str">
        <f>VLOOKUP(A513,'LISTA DE OFERENTES'!$A$4:$H$102,2,FALSE)</f>
        <v>CONSORCIO TECHOTIBA.</v>
      </c>
      <c r="F513" s="455"/>
      <c r="G513" s="455"/>
      <c r="H513" s="455"/>
      <c r="I513" s="455"/>
      <c r="J513" s="455"/>
      <c r="K513" s="455"/>
      <c r="L513" s="455"/>
      <c r="M513" s="455"/>
      <c r="N513" s="455"/>
      <c r="O513" s="455"/>
      <c r="P513" s="455"/>
      <c r="Q513" s="455"/>
      <c r="R513" s="455"/>
    </row>
    <row r="514" spans="1:18" ht="48" customHeight="1">
      <c r="A514" s="7" t="s">
        <v>423</v>
      </c>
      <c r="B514" s="122">
        <v>3</v>
      </c>
      <c r="C514" s="8" t="s">
        <v>424</v>
      </c>
      <c r="D514" s="23">
        <f>$D$1591</f>
        <v>1380.1114295749912</v>
      </c>
      <c r="E514" s="456"/>
      <c r="F514" s="457"/>
      <c r="G514" s="457"/>
      <c r="H514" s="457"/>
      <c r="I514" s="457"/>
      <c r="J514" s="457"/>
      <c r="K514" s="457"/>
      <c r="L514" s="457"/>
      <c r="M514" s="457"/>
      <c r="N514" s="457"/>
      <c r="O514" s="457"/>
      <c r="P514" s="457"/>
      <c r="Q514" s="457"/>
      <c r="R514" s="457"/>
    </row>
    <row r="515" spans="1:18" ht="38.25" customHeight="1">
      <c r="A515" s="460" t="s">
        <v>425</v>
      </c>
      <c r="B515" s="461"/>
      <c r="C515" s="462">
        <f>H528/B514</f>
        <v>2241.5004445719728</v>
      </c>
      <c r="D515" s="463"/>
      <c r="E515" s="456"/>
      <c r="F515" s="457"/>
      <c r="G515" s="457"/>
      <c r="H515" s="457"/>
      <c r="I515" s="457"/>
      <c r="J515" s="457"/>
      <c r="K515" s="457"/>
      <c r="L515" s="457"/>
      <c r="M515" s="457"/>
      <c r="N515" s="457"/>
      <c r="O515" s="457"/>
      <c r="P515" s="457"/>
      <c r="Q515" s="457"/>
      <c r="R515" s="457"/>
    </row>
    <row r="516" spans="1:18" ht="32.25" customHeight="1">
      <c r="A516" s="464" t="s">
        <v>426</v>
      </c>
      <c r="B516" s="461"/>
      <c r="C516" s="446">
        <v>45923</v>
      </c>
      <c r="D516" s="447"/>
      <c r="E516" s="456"/>
      <c r="F516" s="457"/>
      <c r="G516" s="457"/>
      <c r="H516" s="457"/>
      <c r="I516" s="457"/>
      <c r="J516" s="457"/>
      <c r="K516" s="457"/>
      <c r="L516" s="457"/>
      <c r="M516" s="457"/>
      <c r="N516" s="457"/>
      <c r="O516" s="457"/>
      <c r="P516" s="457"/>
      <c r="Q516" s="457"/>
      <c r="R516" s="457"/>
    </row>
    <row r="517" spans="1:18" ht="32.25" customHeight="1" thickBot="1">
      <c r="A517" s="431" t="s">
        <v>427</v>
      </c>
      <c r="B517" s="432"/>
      <c r="C517" s="433" t="str">
        <f>+IF(H528&gt;D514,"CUMPLE","NO CUMPLE")</f>
        <v>CUMPLE</v>
      </c>
      <c r="D517" s="434"/>
      <c r="E517" s="458"/>
      <c r="F517" s="459"/>
      <c r="G517" s="459"/>
      <c r="H517" s="459"/>
      <c r="I517" s="459"/>
      <c r="J517" s="459"/>
      <c r="K517" s="459"/>
      <c r="L517" s="459"/>
      <c r="M517" s="459"/>
      <c r="N517" s="459"/>
      <c r="O517" s="459"/>
      <c r="P517" s="459"/>
      <c r="Q517" s="459"/>
      <c r="R517" s="459"/>
    </row>
    <row r="518" spans="1:18" ht="60.75">
      <c r="A518" s="435" t="s">
        <v>428</v>
      </c>
      <c r="B518" s="436"/>
      <c r="C518" s="436"/>
      <c r="D518" s="436"/>
      <c r="E518" s="436"/>
      <c r="F518" s="436"/>
      <c r="G518" s="159"/>
      <c r="H518" s="159"/>
      <c r="I518" s="160" t="s">
        <v>429</v>
      </c>
      <c r="J518" s="161" t="s">
        <v>430</v>
      </c>
      <c r="K518" s="437" t="s">
        <v>431</v>
      </c>
      <c r="L518" s="438"/>
      <c r="M518" s="439" t="s">
        <v>432</v>
      </c>
      <c r="N518" s="439" t="s">
        <v>433</v>
      </c>
      <c r="O518" s="439" t="s">
        <v>434</v>
      </c>
      <c r="P518" s="439" t="s">
        <v>435</v>
      </c>
      <c r="Q518" s="439" t="s">
        <v>436</v>
      </c>
      <c r="R518" s="426" t="s">
        <v>437</v>
      </c>
    </row>
    <row r="519" spans="1:18" s="10" customFormat="1" ht="94.5" customHeight="1">
      <c r="A519" s="162" t="s">
        <v>438</v>
      </c>
      <c r="B519" s="428" t="s">
        <v>439</v>
      </c>
      <c r="C519" s="429"/>
      <c r="D519" s="163" t="s">
        <v>440</v>
      </c>
      <c r="E519" s="163" t="s">
        <v>441</v>
      </c>
      <c r="F519" s="163" t="s">
        <v>442</v>
      </c>
      <c r="G519" s="164" t="s">
        <v>443</v>
      </c>
      <c r="H519" s="164" t="s">
        <v>444</v>
      </c>
      <c r="I519" s="165" t="s">
        <v>445</v>
      </c>
      <c r="J519" s="166" t="s">
        <v>446</v>
      </c>
      <c r="K519" s="166" t="s">
        <v>447</v>
      </c>
      <c r="L519" s="166" t="s">
        <v>448</v>
      </c>
      <c r="M519" s="440"/>
      <c r="N519" s="440"/>
      <c r="O519" s="440"/>
      <c r="P519" s="440"/>
      <c r="Q519" s="440"/>
      <c r="R519" s="427"/>
    </row>
    <row r="520" spans="1:18" s="10" customFormat="1" ht="30" customHeight="1">
      <c r="A520" s="26" t="str">
        <f>VLOOKUP(A513,'LISTA DE OFERENTES'!$A$4:$H$102,5,FALSE)</f>
        <v>CODIPRO INGENIERIA Y ARQUITECTURA LTDA. CONSTRUCCIONES, DISEÑOS Y PROYECTOS - 50%</v>
      </c>
      <c r="B520" s="27"/>
      <c r="C520" s="27"/>
      <c r="D520" s="27"/>
      <c r="E520" s="27"/>
      <c r="F520" s="27"/>
      <c r="G520" s="27"/>
      <c r="H520" s="27"/>
      <c r="I520" s="123"/>
      <c r="J520" s="27"/>
      <c r="K520" s="472">
        <f>$D$1591*0.5</f>
        <v>690.05571478749562</v>
      </c>
      <c r="L520" s="27"/>
      <c r="M520" s="474" t="s">
        <v>404</v>
      </c>
      <c r="N520" s="27"/>
      <c r="O520" s="27"/>
      <c r="P520" s="27"/>
      <c r="Q520" s="474" t="str">
        <f>+IF(AND(M520="CUMPLE",O528="CUMPLE",P528="CUMPLE"),"CUMPLE","NO CUMPLE")</f>
        <v>CUMPLE</v>
      </c>
      <c r="R520" s="28"/>
    </row>
    <row r="521" spans="1:18" s="10" customFormat="1" ht="150">
      <c r="A521" s="61" t="s">
        <v>625</v>
      </c>
      <c r="B521" s="430" t="s">
        <v>626</v>
      </c>
      <c r="C521" s="430"/>
      <c r="D521" s="2"/>
      <c r="E521" s="124">
        <v>2014</v>
      </c>
      <c r="F521" s="3">
        <v>2072.1</v>
      </c>
      <c r="G521" s="125">
        <v>0.3</v>
      </c>
      <c r="H521" s="3">
        <f>F521*G521</f>
        <v>621.63</v>
      </c>
      <c r="I521" s="190">
        <v>41845</v>
      </c>
      <c r="J521" s="126" t="s">
        <v>404</v>
      </c>
      <c r="K521" s="473"/>
      <c r="L521" s="443">
        <f>SUM(H521:H522)</f>
        <v>2938.9580803896106</v>
      </c>
      <c r="M521" s="474"/>
      <c r="N521" s="126" t="s">
        <v>404</v>
      </c>
      <c r="O521" s="126" t="s">
        <v>404</v>
      </c>
      <c r="P521" s="66" t="s">
        <v>404</v>
      </c>
      <c r="Q521" s="474"/>
      <c r="R521" s="9"/>
    </row>
    <row r="522" spans="1:18" s="10" customFormat="1" ht="75">
      <c r="A522" s="61" t="s">
        <v>627</v>
      </c>
      <c r="B522" s="430" t="s">
        <v>562</v>
      </c>
      <c r="C522" s="430"/>
      <c r="D522" s="2">
        <v>8396906456</v>
      </c>
      <c r="E522" s="124">
        <v>2014</v>
      </c>
      <c r="F522" s="3">
        <f>D522/(VLOOKUP(E522,$D$1618:$E$1652,2,FALSE))</f>
        <v>13631.34164935065</v>
      </c>
      <c r="G522" s="125">
        <v>0.17</v>
      </c>
      <c r="H522" s="3">
        <f>F522*G522</f>
        <v>2317.3280803896105</v>
      </c>
      <c r="I522" s="190">
        <v>41977</v>
      </c>
      <c r="J522" s="126" t="s">
        <v>404</v>
      </c>
      <c r="K522" s="473"/>
      <c r="L522" s="444"/>
      <c r="M522" s="474"/>
      <c r="N522" s="126" t="s">
        <v>404</v>
      </c>
      <c r="O522" s="126" t="s">
        <v>404</v>
      </c>
      <c r="P522" s="66" t="s">
        <v>405</v>
      </c>
      <c r="Q522" s="474"/>
      <c r="R522" s="9"/>
    </row>
    <row r="523" spans="1:18" s="10" customFormat="1" ht="15.75" customHeight="1">
      <c r="A523" s="26" t="str">
        <f>VLOOKUP(A513,'LISTA DE OFERENTES'!$A$4:$H$102,6,FALSE)</f>
        <v>INGENIERIA DE PROYECTOS AML S.A.S. - 40%</v>
      </c>
      <c r="B523" s="27"/>
      <c r="C523" s="27"/>
      <c r="D523" s="27"/>
      <c r="E523" s="27"/>
      <c r="F523" s="27"/>
      <c r="G523" s="27"/>
      <c r="H523" s="27"/>
      <c r="I523" s="123"/>
      <c r="J523" s="27"/>
      <c r="K523" s="473"/>
      <c r="L523" s="27"/>
      <c r="M523" s="474"/>
      <c r="N523" s="27"/>
      <c r="O523" s="27"/>
      <c r="P523" s="27"/>
      <c r="Q523" s="474"/>
      <c r="R523" s="28"/>
    </row>
    <row r="524" spans="1:18" s="10" customFormat="1" ht="150">
      <c r="A524" s="127" t="s">
        <v>625</v>
      </c>
      <c r="B524" s="430" t="s">
        <v>626</v>
      </c>
      <c r="C524" s="430"/>
      <c r="D524" s="2"/>
      <c r="E524" s="124">
        <v>2014</v>
      </c>
      <c r="F524" s="3">
        <v>2072.1</v>
      </c>
      <c r="G524" s="128">
        <v>0.5</v>
      </c>
      <c r="H524" s="3">
        <f>F524*G524</f>
        <v>1036.05</v>
      </c>
      <c r="I524" s="190">
        <v>41845</v>
      </c>
      <c r="J524" s="126" t="s">
        <v>404</v>
      </c>
      <c r="K524" s="473"/>
      <c r="L524" s="66">
        <f>H524</f>
        <v>1036.05</v>
      </c>
      <c r="M524" s="474"/>
      <c r="N524" s="126" t="s">
        <v>404</v>
      </c>
      <c r="O524" s="126" t="s">
        <v>404</v>
      </c>
      <c r="P524" s="66" t="s">
        <v>404</v>
      </c>
      <c r="Q524" s="474"/>
      <c r="R524" s="9"/>
    </row>
    <row r="525" spans="1:18" s="10" customFormat="1" ht="15.75" customHeight="1">
      <c r="A525" s="26" t="str">
        <f>VLOOKUP(A513,'LISTA DE OFERENTES'!$A$4:$H$102,7,FALSE)</f>
        <v>VÍAS Y CANALES S.A.S. NIT. - 10%</v>
      </c>
      <c r="B525" s="27"/>
      <c r="C525" s="27"/>
      <c r="D525" s="27"/>
      <c r="E525" s="27"/>
      <c r="F525" s="27"/>
      <c r="G525" s="27"/>
      <c r="H525" s="27"/>
      <c r="I525" s="123"/>
      <c r="J525" s="27"/>
      <c r="K525" s="473"/>
      <c r="L525" s="27"/>
      <c r="M525" s="474"/>
      <c r="N525" s="27"/>
      <c r="O525" s="27"/>
      <c r="P525" s="27"/>
      <c r="Q525" s="474"/>
      <c r="R525" s="28"/>
    </row>
    <row r="526" spans="1:18" s="10" customFormat="1" ht="75">
      <c r="A526" s="127" t="s">
        <v>628</v>
      </c>
      <c r="B526" s="430" t="s">
        <v>562</v>
      </c>
      <c r="C526" s="430"/>
      <c r="D526" s="2">
        <v>7014891649.3500004</v>
      </c>
      <c r="E526" s="124">
        <v>2015</v>
      </c>
      <c r="F526" s="3">
        <f>D526/(VLOOKUP(E526,$D$1618:$E$1652,2,FALSE))</f>
        <v>10886.772172499419</v>
      </c>
      <c r="G526" s="128">
        <v>0.19</v>
      </c>
      <c r="H526" s="3">
        <f>F526*G526</f>
        <v>2068.4867127748898</v>
      </c>
      <c r="I526" s="190">
        <v>42124</v>
      </c>
      <c r="J526" s="126" t="s">
        <v>404</v>
      </c>
      <c r="K526" s="473"/>
      <c r="L526" s="443">
        <f>SUM(H526:H527)</f>
        <v>4407.1732533263084</v>
      </c>
      <c r="M526" s="474"/>
      <c r="N526" s="126" t="s">
        <v>404</v>
      </c>
      <c r="O526" s="126" t="s">
        <v>404</v>
      </c>
      <c r="P526" s="66" t="s">
        <v>405</v>
      </c>
      <c r="Q526" s="474"/>
      <c r="R526" s="9"/>
    </row>
    <row r="527" spans="1:18" s="10" customFormat="1" ht="90">
      <c r="A527" s="127" t="s">
        <v>629</v>
      </c>
      <c r="B527" s="430" t="s">
        <v>626</v>
      </c>
      <c r="C527" s="430"/>
      <c r="D527" s="2">
        <v>2324186684</v>
      </c>
      <c r="E527" s="124">
        <v>2009</v>
      </c>
      <c r="F527" s="3">
        <f>D527/(VLOOKUP(E527,$D$1618:$E$1652,2,FALSE))</f>
        <v>4677.3730811028372</v>
      </c>
      <c r="G527" s="128">
        <v>0.5</v>
      </c>
      <c r="H527" s="3">
        <f>F527*G527</f>
        <v>2338.6865405514186</v>
      </c>
      <c r="I527" s="190">
        <v>40168</v>
      </c>
      <c r="J527" s="126" t="s">
        <v>404</v>
      </c>
      <c r="K527" s="473"/>
      <c r="L527" s="444"/>
      <c r="M527" s="474"/>
      <c r="N527" s="126" t="s">
        <v>404</v>
      </c>
      <c r="O527" s="126" t="s">
        <v>405</v>
      </c>
      <c r="P527" s="66" t="s">
        <v>404</v>
      </c>
      <c r="Q527" s="474"/>
      <c r="R527" s="129"/>
    </row>
    <row r="528" spans="1:18" s="10" customFormat="1" ht="48" customHeight="1" thickBot="1">
      <c r="A528" s="471" t="s">
        <v>455</v>
      </c>
      <c r="B528" s="471"/>
      <c r="C528" s="471"/>
      <c r="D528" s="471"/>
      <c r="E528" s="471"/>
      <c r="F528" s="130">
        <f>+SUM(F521:F527)</f>
        <v>33339.686902952904</v>
      </c>
      <c r="G528" s="130"/>
      <c r="H528" s="130">
        <f>+SUM(H526:H527,H522)</f>
        <v>6724.5013337159189</v>
      </c>
      <c r="I528" s="448" t="s">
        <v>456</v>
      </c>
      <c r="J528" s="449"/>
      <c r="K528" s="449"/>
      <c r="L528" s="449"/>
      <c r="M528" s="450"/>
      <c r="N528" s="131" t="s">
        <v>404</v>
      </c>
      <c r="O528" s="157" t="str">
        <f>IF(_xlfn.XLOOKUP("CUMPLE",O521:O527,O521:O527,"NO CUMPLE",0,1)="CUMPLE","CUMPLE","NO CUMPLE")</f>
        <v>CUMPLE</v>
      </c>
      <c r="P528" s="153" t="str">
        <f>IF(_xlfn.XLOOKUP("CUMPLE",P521:P527,P521:P527,"NO CUMPLE",0,1)="CUMPLE","CUMPLE","NO CUMPLE")</f>
        <v>CUMPLE</v>
      </c>
      <c r="Q528" s="475"/>
      <c r="R528" s="70" t="str">
        <f>+IF(AND(M520="CUMPLE",Q520="CUMPLE"),"HABILITADO","NO HABILITADO")</f>
        <v>HABILITADO</v>
      </c>
    </row>
    <row r="529" spans="1:18" ht="15.75">
      <c r="A529" s="53"/>
      <c r="B529" s="53"/>
      <c r="C529" s="53"/>
      <c r="D529" s="53"/>
      <c r="E529" s="53"/>
      <c r="F529" s="53"/>
      <c r="G529" s="53"/>
      <c r="H529" s="53"/>
      <c r="I529" s="121"/>
      <c r="J529" s="53"/>
      <c r="K529" s="53"/>
      <c r="L529" s="53"/>
      <c r="M529" s="53"/>
      <c r="N529" s="53"/>
      <c r="O529" s="53"/>
      <c r="P529" s="54"/>
      <c r="Q529" s="54"/>
      <c r="R529" s="54"/>
    </row>
    <row r="530" spans="1:18" ht="16.5" thickBot="1">
      <c r="A530" s="53"/>
      <c r="B530" s="53"/>
      <c r="C530" s="53"/>
      <c r="D530" s="53"/>
      <c r="E530" s="53"/>
      <c r="F530" s="53"/>
      <c r="G530" s="53"/>
      <c r="H530" s="53"/>
      <c r="I530" s="121"/>
      <c r="J530" s="53"/>
      <c r="K530" s="53"/>
      <c r="L530" s="53"/>
      <c r="M530" s="53"/>
      <c r="N530" s="53"/>
      <c r="O530" s="53"/>
      <c r="P530" s="54"/>
      <c r="Q530" s="54"/>
      <c r="R530" s="54"/>
    </row>
    <row r="531" spans="1:18" ht="23.25" customHeight="1" thickBot="1">
      <c r="A531" s="451">
        <f>1+A513</f>
        <v>35</v>
      </c>
      <c r="B531" s="452"/>
      <c r="C531" s="452"/>
      <c r="D531" s="453"/>
      <c r="E531" s="454" t="str">
        <f>VLOOKUP(A531,'LISTA DE OFERENTES'!$A$4:$H$102,2,FALSE)</f>
        <v>IAR PROYECTOS SAS</v>
      </c>
      <c r="F531" s="455"/>
      <c r="G531" s="455"/>
      <c r="H531" s="455"/>
      <c r="I531" s="455"/>
      <c r="J531" s="455"/>
      <c r="K531" s="455"/>
      <c r="L531" s="455"/>
      <c r="M531" s="455"/>
      <c r="N531" s="455"/>
      <c r="O531" s="455"/>
      <c r="P531" s="455"/>
      <c r="Q531" s="455"/>
      <c r="R531" s="455"/>
    </row>
    <row r="532" spans="1:18" ht="48" customHeight="1">
      <c r="A532" s="7" t="s">
        <v>423</v>
      </c>
      <c r="B532" s="122">
        <v>3</v>
      </c>
      <c r="C532" s="8" t="s">
        <v>424</v>
      </c>
      <c r="D532" s="23">
        <f>$D$1591</f>
        <v>1380.1114295749912</v>
      </c>
      <c r="E532" s="456"/>
      <c r="F532" s="457"/>
      <c r="G532" s="457"/>
      <c r="H532" s="457"/>
      <c r="I532" s="457"/>
      <c r="J532" s="457"/>
      <c r="K532" s="457"/>
      <c r="L532" s="457"/>
      <c r="M532" s="457"/>
      <c r="N532" s="457"/>
      <c r="O532" s="457"/>
      <c r="P532" s="457"/>
      <c r="Q532" s="457"/>
      <c r="R532" s="457"/>
    </row>
    <row r="533" spans="1:18" ht="38.25" customHeight="1">
      <c r="A533" s="460" t="s">
        <v>425</v>
      </c>
      <c r="B533" s="461"/>
      <c r="C533" s="462">
        <f>H542/B532</f>
        <v>2343.8200857076336</v>
      </c>
      <c r="D533" s="463"/>
      <c r="E533" s="456"/>
      <c r="F533" s="457"/>
      <c r="G533" s="457"/>
      <c r="H533" s="457"/>
      <c r="I533" s="457"/>
      <c r="J533" s="457"/>
      <c r="K533" s="457"/>
      <c r="L533" s="457"/>
      <c r="M533" s="457"/>
      <c r="N533" s="457"/>
      <c r="O533" s="457"/>
      <c r="P533" s="457"/>
      <c r="Q533" s="457"/>
      <c r="R533" s="457"/>
    </row>
    <row r="534" spans="1:18" ht="32.25" customHeight="1">
      <c r="A534" s="464" t="s">
        <v>426</v>
      </c>
      <c r="B534" s="461"/>
      <c r="C534" s="446">
        <v>45923</v>
      </c>
      <c r="D534" s="447"/>
      <c r="E534" s="456"/>
      <c r="F534" s="457"/>
      <c r="G534" s="457"/>
      <c r="H534" s="457"/>
      <c r="I534" s="457"/>
      <c r="J534" s="457"/>
      <c r="K534" s="457"/>
      <c r="L534" s="457"/>
      <c r="M534" s="457"/>
      <c r="N534" s="457"/>
      <c r="O534" s="457"/>
      <c r="P534" s="457"/>
      <c r="Q534" s="457"/>
      <c r="R534" s="457"/>
    </row>
    <row r="535" spans="1:18" ht="32.25" customHeight="1" thickBot="1">
      <c r="A535" s="431" t="s">
        <v>427</v>
      </c>
      <c r="B535" s="432"/>
      <c r="C535" s="433" t="str">
        <f>+IF(H542&gt;D532,"CUMPLE","NO CUMPLE")</f>
        <v>CUMPLE</v>
      </c>
      <c r="D535" s="434"/>
      <c r="E535" s="458"/>
      <c r="F535" s="459"/>
      <c r="G535" s="459"/>
      <c r="H535" s="459"/>
      <c r="I535" s="459"/>
      <c r="J535" s="459"/>
      <c r="K535" s="459"/>
      <c r="L535" s="459"/>
      <c r="M535" s="459"/>
      <c r="N535" s="459"/>
      <c r="O535" s="459"/>
      <c r="P535" s="459"/>
      <c r="Q535" s="459"/>
      <c r="R535" s="459"/>
    </row>
    <row r="536" spans="1:18" ht="60.75">
      <c r="A536" s="435" t="s">
        <v>428</v>
      </c>
      <c r="B536" s="436"/>
      <c r="C536" s="436"/>
      <c r="D536" s="436"/>
      <c r="E536" s="436"/>
      <c r="F536" s="436"/>
      <c r="G536" s="159"/>
      <c r="H536" s="159"/>
      <c r="I536" s="160" t="s">
        <v>429</v>
      </c>
      <c r="J536" s="161" t="s">
        <v>430</v>
      </c>
      <c r="K536" s="437" t="s">
        <v>431</v>
      </c>
      <c r="L536" s="438"/>
      <c r="M536" s="439" t="s">
        <v>432</v>
      </c>
      <c r="N536" s="439" t="s">
        <v>433</v>
      </c>
      <c r="O536" s="439" t="s">
        <v>434</v>
      </c>
      <c r="P536" s="439" t="s">
        <v>435</v>
      </c>
      <c r="Q536" s="439" t="s">
        <v>436</v>
      </c>
      <c r="R536" s="426" t="s">
        <v>437</v>
      </c>
    </row>
    <row r="537" spans="1:18" s="10" customFormat="1" ht="94.5" customHeight="1">
      <c r="A537" s="162" t="s">
        <v>438</v>
      </c>
      <c r="B537" s="428" t="s">
        <v>439</v>
      </c>
      <c r="C537" s="429"/>
      <c r="D537" s="163" t="s">
        <v>440</v>
      </c>
      <c r="E537" s="163" t="s">
        <v>441</v>
      </c>
      <c r="F537" s="163" t="s">
        <v>442</v>
      </c>
      <c r="G537" s="164" t="s">
        <v>443</v>
      </c>
      <c r="H537" s="164" t="s">
        <v>444</v>
      </c>
      <c r="I537" s="165" t="s">
        <v>445</v>
      </c>
      <c r="J537" s="166" t="s">
        <v>446</v>
      </c>
      <c r="K537" s="166" t="s">
        <v>447</v>
      </c>
      <c r="L537" s="166" t="s">
        <v>448</v>
      </c>
      <c r="M537" s="440"/>
      <c r="N537" s="440"/>
      <c r="O537" s="440"/>
      <c r="P537" s="440"/>
      <c r="Q537" s="440"/>
      <c r="R537" s="427"/>
    </row>
    <row r="538" spans="1:18" s="10" customFormat="1" ht="15.75" customHeight="1">
      <c r="A538" s="26" t="str">
        <f>VLOOKUP(A531,'LISTA DE OFERENTES'!$A$4:$H$102,5,FALSE)</f>
        <v>IAR PROYECTOS SAS - 100%</v>
      </c>
      <c r="B538" s="27"/>
      <c r="C538" s="27"/>
      <c r="D538" s="27"/>
      <c r="E538" s="27"/>
      <c r="F538" s="27"/>
      <c r="G538" s="27"/>
      <c r="H538" s="27"/>
      <c r="I538" s="123"/>
      <c r="J538" s="27"/>
      <c r="K538" s="472">
        <f>$D$1591*0.5</f>
        <v>690.05571478749562</v>
      </c>
      <c r="L538" s="27"/>
      <c r="M538" s="474" t="s">
        <v>404</v>
      </c>
      <c r="N538" s="27"/>
      <c r="O538" s="27"/>
      <c r="P538" s="27"/>
      <c r="Q538" s="474" t="str">
        <f>+IF(AND(M538="CUMPLE",O542="CUMPLE",P542="CUMPLE"),"CUMPLE","NO CUMPLE")</f>
        <v>CUMPLE</v>
      </c>
      <c r="R538" s="28"/>
    </row>
    <row r="539" spans="1:18" s="10" customFormat="1" ht="135">
      <c r="A539" s="61" t="s">
        <v>630</v>
      </c>
      <c r="B539" s="430" t="s">
        <v>631</v>
      </c>
      <c r="C539" s="430"/>
      <c r="D539" s="2">
        <v>1073073865</v>
      </c>
      <c r="E539" s="124">
        <v>2015</v>
      </c>
      <c r="F539" s="3">
        <f>D539/(VLOOKUP(E539,$D$1618:$E$1652,2,FALSE))</f>
        <v>1665.3586792892061</v>
      </c>
      <c r="G539" s="125">
        <v>0.5</v>
      </c>
      <c r="H539" s="3">
        <f>F539*G539</f>
        <v>832.67933964460303</v>
      </c>
      <c r="I539" s="190">
        <v>42354</v>
      </c>
      <c r="J539" s="126" t="s">
        <v>404</v>
      </c>
      <c r="K539" s="473"/>
      <c r="L539" s="443">
        <f>SUM(H539:H541)</f>
        <v>7031.4602571229007</v>
      </c>
      <c r="M539" s="474"/>
      <c r="N539" s="126" t="s">
        <v>404</v>
      </c>
      <c r="O539" s="126" t="s">
        <v>404</v>
      </c>
      <c r="P539" s="66" t="s">
        <v>404</v>
      </c>
      <c r="Q539" s="474"/>
      <c r="R539" s="9"/>
    </row>
    <row r="540" spans="1:18" s="10" customFormat="1" ht="45">
      <c r="A540" s="61" t="s">
        <v>632</v>
      </c>
      <c r="B540" s="430" t="s">
        <v>633</v>
      </c>
      <c r="C540" s="430"/>
      <c r="D540" s="2">
        <v>5558688156</v>
      </c>
      <c r="E540" s="124">
        <v>2016</v>
      </c>
      <c r="F540" s="3">
        <f>D540/(VLOOKUP(E540,$D$1618:$E$1652,2,FALSE))</f>
        <v>8062.4379488146433</v>
      </c>
      <c r="G540" s="125">
        <v>0.41</v>
      </c>
      <c r="H540" s="3">
        <f>F540*G540</f>
        <v>3305.5995590140037</v>
      </c>
      <c r="I540" s="190">
        <v>42718</v>
      </c>
      <c r="J540" s="126" t="s">
        <v>404</v>
      </c>
      <c r="K540" s="473"/>
      <c r="L540" s="445"/>
      <c r="M540" s="474"/>
      <c r="N540" s="126" t="s">
        <v>404</v>
      </c>
      <c r="O540" s="126" t="s">
        <v>404</v>
      </c>
      <c r="P540" s="66" t="s">
        <v>405</v>
      </c>
      <c r="Q540" s="474"/>
      <c r="R540" s="9"/>
    </row>
    <row r="541" spans="1:18" s="10" customFormat="1" ht="90">
      <c r="A541" s="127" t="s">
        <v>634</v>
      </c>
      <c r="B541" s="430" t="s">
        <v>635</v>
      </c>
      <c r="C541" s="430"/>
      <c r="D541" s="2">
        <v>2099703530</v>
      </c>
      <c r="E541" s="124">
        <v>2016</v>
      </c>
      <c r="F541" s="3">
        <f>D541/(VLOOKUP(E541,$D$1618:$E$1652,2,FALSE))</f>
        <v>3045.4540615413625</v>
      </c>
      <c r="G541" s="128">
        <v>0.95</v>
      </c>
      <c r="H541" s="3">
        <f>F541*G541</f>
        <v>2893.1813584642941</v>
      </c>
      <c r="I541" s="190">
        <v>42452</v>
      </c>
      <c r="J541" s="126" t="s">
        <v>404</v>
      </c>
      <c r="K541" s="473"/>
      <c r="L541" s="444"/>
      <c r="M541" s="474"/>
      <c r="N541" s="126" t="s">
        <v>404</v>
      </c>
      <c r="O541" s="126" t="s">
        <v>405</v>
      </c>
      <c r="P541" s="66" t="s">
        <v>404</v>
      </c>
      <c r="Q541" s="474"/>
      <c r="R541" s="9"/>
    </row>
    <row r="542" spans="1:18" s="10" customFormat="1" ht="48" customHeight="1" thickBot="1">
      <c r="A542" s="471" t="s">
        <v>455</v>
      </c>
      <c r="B542" s="471"/>
      <c r="C542" s="471"/>
      <c r="D542" s="471"/>
      <c r="E542" s="471"/>
      <c r="F542" s="130">
        <f>+SUM(F538:F541)</f>
        <v>12773.250689645212</v>
      </c>
      <c r="G542" s="130"/>
      <c r="H542" s="130">
        <f>+SUM(H538:H541)</f>
        <v>7031.4602571229007</v>
      </c>
      <c r="I542" s="448" t="s">
        <v>456</v>
      </c>
      <c r="J542" s="449"/>
      <c r="K542" s="449"/>
      <c r="L542" s="449"/>
      <c r="M542" s="450"/>
      <c r="N542" s="131" t="s">
        <v>404</v>
      </c>
      <c r="O542" s="157" t="str">
        <f>IF(_xlfn.XLOOKUP("CUMPLE",O539:O541,O539:O541,"NO CUMPLE",0,1)="CUMPLE","CUMPLE","NO CUMPLE")</f>
        <v>CUMPLE</v>
      </c>
      <c r="P542" s="153" t="str">
        <f>IF(_xlfn.XLOOKUP("CUMPLE",P539:P541,P539:P541,"NO CUMPLE",0,1)="CUMPLE","CUMPLE","NO CUMPLE")</f>
        <v>CUMPLE</v>
      </c>
      <c r="Q542" s="475"/>
      <c r="R542" s="70" t="str">
        <f>+IF(AND(M538="CUMPLE",Q538="CUMPLE"),"HABILITADO","NO HABILITADO")</f>
        <v>HABILITADO</v>
      </c>
    </row>
    <row r="543" spans="1:18" ht="15.75">
      <c r="A543" s="53"/>
      <c r="B543" s="53"/>
      <c r="C543" s="53"/>
      <c r="D543" s="53"/>
      <c r="E543" s="53"/>
      <c r="F543" s="53"/>
      <c r="G543" s="53"/>
      <c r="H543" s="53"/>
      <c r="I543" s="121"/>
      <c r="J543" s="53"/>
      <c r="K543" s="53"/>
      <c r="L543" s="53"/>
      <c r="M543" s="53"/>
      <c r="N543" s="53"/>
      <c r="O543" s="53"/>
      <c r="P543" s="54"/>
      <c r="Q543" s="54"/>
      <c r="R543" s="54"/>
    </row>
    <row r="544" spans="1:18" ht="16.5" thickBot="1">
      <c r="A544" s="53"/>
      <c r="B544" s="53"/>
      <c r="C544" s="53"/>
      <c r="D544" s="53"/>
      <c r="E544" s="53"/>
      <c r="F544" s="53"/>
      <c r="G544" s="53"/>
      <c r="H544" s="53"/>
      <c r="I544" s="121"/>
      <c r="J544" s="53"/>
      <c r="K544" s="53"/>
      <c r="L544" s="53"/>
      <c r="M544" s="53"/>
      <c r="N544" s="53"/>
      <c r="O544" s="53"/>
      <c r="P544" s="54"/>
      <c r="Q544" s="54"/>
      <c r="R544" s="54"/>
    </row>
    <row r="545" spans="1:18" ht="23.25" customHeight="1" thickBot="1">
      <c r="A545" s="451">
        <f>1+A531</f>
        <v>36</v>
      </c>
      <c r="B545" s="452"/>
      <c r="C545" s="452"/>
      <c r="D545" s="453"/>
      <c r="E545" s="454" t="str">
        <f>VLOOKUP(A545,'LISTA DE OFERENTES'!$A$4:$H$102,2,FALSE)</f>
        <v>CONSORCIO INTERURBANO</v>
      </c>
      <c r="F545" s="455"/>
      <c r="G545" s="455"/>
      <c r="H545" s="455"/>
      <c r="I545" s="455"/>
      <c r="J545" s="455"/>
      <c r="K545" s="455"/>
      <c r="L545" s="455"/>
      <c r="M545" s="455"/>
      <c r="N545" s="455"/>
      <c r="O545" s="455"/>
      <c r="P545" s="455"/>
      <c r="Q545" s="455"/>
      <c r="R545" s="455"/>
    </row>
    <row r="546" spans="1:18" ht="48" customHeight="1">
      <c r="A546" s="7" t="s">
        <v>423</v>
      </c>
      <c r="B546" s="122">
        <v>4</v>
      </c>
      <c r="C546" s="8" t="s">
        <v>424</v>
      </c>
      <c r="D546" s="23">
        <f>$D$1591</f>
        <v>1380.1114295749912</v>
      </c>
      <c r="E546" s="456"/>
      <c r="F546" s="457"/>
      <c r="G546" s="457"/>
      <c r="H546" s="457"/>
      <c r="I546" s="457"/>
      <c r="J546" s="457"/>
      <c r="K546" s="457"/>
      <c r="L546" s="457"/>
      <c r="M546" s="457"/>
      <c r="N546" s="457"/>
      <c r="O546" s="457"/>
      <c r="P546" s="457"/>
      <c r="Q546" s="457"/>
      <c r="R546" s="457"/>
    </row>
    <row r="547" spans="1:18" ht="38.25" customHeight="1">
      <c r="A547" s="460" t="s">
        <v>425</v>
      </c>
      <c r="B547" s="461"/>
      <c r="C547" s="462">
        <f>H558/B546</f>
        <v>7436.2020652301035</v>
      </c>
      <c r="D547" s="463"/>
      <c r="E547" s="456"/>
      <c r="F547" s="457"/>
      <c r="G547" s="457"/>
      <c r="H547" s="457"/>
      <c r="I547" s="457"/>
      <c r="J547" s="457"/>
      <c r="K547" s="457"/>
      <c r="L547" s="457"/>
      <c r="M547" s="457"/>
      <c r="N547" s="457"/>
      <c r="O547" s="457"/>
      <c r="P547" s="457"/>
      <c r="Q547" s="457"/>
      <c r="R547" s="457"/>
    </row>
    <row r="548" spans="1:18" ht="32.25" customHeight="1">
      <c r="A548" s="464" t="s">
        <v>426</v>
      </c>
      <c r="B548" s="461"/>
      <c r="C548" s="446">
        <v>45923</v>
      </c>
      <c r="D548" s="447"/>
      <c r="E548" s="456"/>
      <c r="F548" s="457"/>
      <c r="G548" s="457"/>
      <c r="H548" s="457"/>
      <c r="I548" s="457"/>
      <c r="J548" s="457"/>
      <c r="K548" s="457"/>
      <c r="L548" s="457"/>
      <c r="M548" s="457"/>
      <c r="N548" s="457"/>
      <c r="O548" s="457"/>
      <c r="P548" s="457"/>
      <c r="Q548" s="457"/>
      <c r="R548" s="457"/>
    </row>
    <row r="549" spans="1:18" ht="32.25" customHeight="1" thickBot="1">
      <c r="A549" s="431" t="s">
        <v>427</v>
      </c>
      <c r="B549" s="432"/>
      <c r="C549" s="433" t="str">
        <f>+IF(H558&gt;D546,"CUMPLE","NO CUMPLE")</f>
        <v>CUMPLE</v>
      </c>
      <c r="D549" s="434"/>
      <c r="E549" s="458"/>
      <c r="F549" s="459"/>
      <c r="G549" s="459"/>
      <c r="H549" s="459"/>
      <c r="I549" s="459"/>
      <c r="J549" s="459"/>
      <c r="K549" s="459"/>
      <c r="L549" s="459"/>
      <c r="M549" s="459"/>
      <c r="N549" s="459"/>
      <c r="O549" s="459"/>
      <c r="P549" s="459"/>
      <c r="Q549" s="459"/>
      <c r="R549" s="459"/>
    </row>
    <row r="550" spans="1:18" ht="60.75">
      <c r="A550" s="435" t="s">
        <v>428</v>
      </c>
      <c r="B550" s="436"/>
      <c r="C550" s="436"/>
      <c r="D550" s="436"/>
      <c r="E550" s="436"/>
      <c r="F550" s="436"/>
      <c r="G550" s="159"/>
      <c r="H550" s="159"/>
      <c r="I550" s="160" t="s">
        <v>429</v>
      </c>
      <c r="J550" s="161" t="s">
        <v>430</v>
      </c>
      <c r="K550" s="437" t="s">
        <v>431</v>
      </c>
      <c r="L550" s="438"/>
      <c r="M550" s="439" t="s">
        <v>432</v>
      </c>
      <c r="N550" s="439" t="s">
        <v>433</v>
      </c>
      <c r="O550" s="439" t="s">
        <v>434</v>
      </c>
      <c r="P550" s="439" t="s">
        <v>435</v>
      </c>
      <c r="Q550" s="439" t="s">
        <v>436</v>
      </c>
      <c r="R550" s="426" t="s">
        <v>437</v>
      </c>
    </row>
    <row r="551" spans="1:18" s="10" customFormat="1" ht="94.5" customHeight="1">
      <c r="A551" s="162" t="s">
        <v>438</v>
      </c>
      <c r="B551" s="428" t="s">
        <v>439</v>
      </c>
      <c r="C551" s="429"/>
      <c r="D551" s="163" t="s">
        <v>440</v>
      </c>
      <c r="E551" s="163" t="s">
        <v>441</v>
      </c>
      <c r="F551" s="163" t="s">
        <v>442</v>
      </c>
      <c r="G551" s="164" t="s">
        <v>443</v>
      </c>
      <c r="H551" s="164" t="s">
        <v>444</v>
      </c>
      <c r="I551" s="165" t="s">
        <v>445</v>
      </c>
      <c r="J551" s="166" t="s">
        <v>446</v>
      </c>
      <c r="K551" s="166" t="s">
        <v>447</v>
      </c>
      <c r="L551" s="166" t="s">
        <v>448</v>
      </c>
      <c r="M551" s="440"/>
      <c r="N551" s="440"/>
      <c r="O551" s="440"/>
      <c r="P551" s="440"/>
      <c r="Q551" s="440"/>
      <c r="R551" s="427"/>
    </row>
    <row r="552" spans="1:18" s="10" customFormat="1" ht="15.75" customHeight="1">
      <c r="A552" s="26" t="str">
        <f>VLOOKUP(A545,'LISTA DE OFERENTES'!$A$4:$H$102,5,FALSE)</f>
        <v>BATEMAN INGENIERIA SAS - 90%</v>
      </c>
      <c r="B552" s="27"/>
      <c r="C552" s="27"/>
      <c r="D552" s="27"/>
      <c r="E552" s="27"/>
      <c r="F552" s="27"/>
      <c r="G552" s="27"/>
      <c r="H552" s="27"/>
      <c r="I552" s="123"/>
      <c r="J552" s="27"/>
      <c r="K552" s="472">
        <f>$D$1591*0.5</f>
        <v>690.05571478749562</v>
      </c>
      <c r="L552" s="27"/>
      <c r="M552" s="474" t="s">
        <v>404</v>
      </c>
      <c r="N552" s="27"/>
      <c r="O552" s="27"/>
      <c r="P552" s="27"/>
      <c r="Q552" s="474" t="str">
        <f>+IF(AND(M552="CUMPLE",O558="CUMPLE",P558="CUMPLE"),"CUMPLE","NO CUMPLE")</f>
        <v>CUMPLE</v>
      </c>
      <c r="R552" s="28"/>
    </row>
    <row r="553" spans="1:18" s="10" customFormat="1" ht="120">
      <c r="A553" s="61" t="s">
        <v>636</v>
      </c>
      <c r="B553" s="430" t="s">
        <v>637</v>
      </c>
      <c r="C553" s="430"/>
      <c r="D553" s="2">
        <v>27658371395</v>
      </c>
      <c r="E553" s="124">
        <v>2017</v>
      </c>
      <c r="F553" s="3">
        <f>D553/(VLOOKUP(E553,$D$1618:$E$1652,2,FALSE))</f>
        <v>37491.844969005731</v>
      </c>
      <c r="G553" s="125">
        <v>0.5</v>
      </c>
      <c r="H553" s="3">
        <f>F553*G553</f>
        <v>18745.922484502866</v>
      </c>
      <c r="I553" s="190">
        <v>42879</v>
      </c>
      <c r="J553" s="126" t="s">
        <v>404</v>
      </c>
      <c r="K553" s="473"/>
      <c r="L553" s="443">
        <f>SUM(H553:H556)</f>
        <v>29744.808260920414</v>
      </c>
      <c r="M553" s="474"/>
      <c r="N553" s="126" t="s">
        <v>404</v>
      </c>
      <c r="O553" s="126" t="s">
        <v>404</v>
      </c>
      <c r="P553" s="66" t="s">
        <v>404</v>
      </c>
      <c r="Q553" s="474"/>
      <c r="R553" s="9"/>
    </row>
    <row r="554" spans="1:18" s="10" customFormat="1" ht="135">
      <c r="A554" s="61" t="s">
        <v>638</v>
      </c>
      <c r="B554" s="430" t="s">
        <v>624</v>
      </c>
      <c r="C554" s="430"/>
      <c r="D554" s="2">
        <v>1073073865</v>
      </c>
      <c r="E554" s="124">
        <v>2015</v>
      </c>
      <c r="F554" s="3">
        <f>D554/(VLOOKUP(E554,$D$1618:$E$1652,2,FALSE))</f>
        <v>1665.3586792892061</v>
      </c>
      <c r="G554" s="125">
        <v>0.25</v>
      </c>
      <c r="H554" s="3">
        <f>F554*G554</f>
        <v>416.33966982230152</v>
      </c>
      <c r="I554" s="190">
        <v>42354</v>
      </c>
      <c r="J554" s="126" t="s">
        <v>404</v>
      </c>
      <c r="K554" s="473"/>
      <c r="L554" s="445"/>
      <c r="M554" s="474"/>
      <c r="N554" s="126" t="s">
        <v>404</v>
      </c>
      <c r="O554" s="126" t="s">
        <v>404</v>
      </c>
      <c r="P554" s="66" t="s">
        <v>405</v>
      </c>
      <c r="Q554" s="474"/>
      <c r="R554" s="9"/>
    </row>
    <row r="555" spans="1:18" s="10" customFormat="1" ht="135">
      <c r="A555" s="127" t="s">
        <v>639</v>
      </c>
      <c r="B555" s="430" t="s">
        <v>454</v>
      </c>
      <c r="C555" s="430"/>
      <c r="D555" s="2">
        <v>5935577718</v>
      </c>
      <c r="E555" s="124">
        <v>2010</v>
      </c>
      <c r="F555" s="3">
        <f>D555/(VLOOKUP(E555,$D$1618:$E$1652,2,FALSE))</f>
        <v>11525.393627184467</v>
      </c>
      <c r="G555" s="128">
        <v>0.75</v>
      </c>
      <c r="H555" s="3">
        <f>F555*G555</f>
        <v>8644.0452203883506</v>
      </c>
      <c r="I555" s="190">
        <v>40451</v>
      </c>
      <c r="J555" s="126" t="s">
        <v>404</v>
      </c>
      <c r="K555" s="473"/>
      <c r="L555" s="445"/>
      <c r="M555" s="474"/>
      <c r="N555" s="126" t="s">
        <v>404</v>
      </c>
      <c r="O555" s="126" t="s">
        <v>404</v>
      </c>
      <c r="P555" s="66" t="s">
        <v>405</v>
      </c>
      <c r="Q555" s="474"/>
      <c r="R555" s="9"/>
    </row>
    <row r="556" spans="1:18" s="10" customFormat="1" ht="120">
      <c r="A556" s="127" t="s">
        <v>640</v>
      </c>
      <c r="B556" s="430" t="s">
        <v>641</v>
      </c>
      <c r="C556" s="430"/>
      <c r="D556" s="2">
        <v>4497322056</v>
      </c>
      <c r="E556" s="124">
        <v>2023</v>
      </c>
      <c r="F556" s="3">
        <f>D556/(VLOOKUP(E556,$D$1618:$E$1652,2,FALSE))</f>
        <v>3877.0017724137929</v>
      </c>
      <c r="G556" s="128">
        <v>0.5</v>
      </c>
      <c r="H556" s="3">
        <f>F556*G556</f>
        <v>1938.5008862068964</v>
      </c>
      <c r="I556" s="190">
        <v>45192</v>
      </c>
      <c r="J556" s="126" t="s">
        <v>404</v>
      </c>
      <c r="K556" s="473"/>
      <c r="L556" s="444"/>
      <c r="M556" s="474"/>
      <c r="N556" s="126" t="s">
        <v>404</v>
      </c>
      <c r="O556" s="126" t="s">
        <v>404</v>
      </c>
      <c r="P556" s="66" t="s">
        <v>404</v>
      </c>
      <c r="Q556" s="474"/>
      <c r="R556" s="129"/>
    </row>
    <row r="557" spans="1:18" s="10" customFormat="1" ht="15.75" customHeight="1">
      <c r="A557" s="26" t="str">
        <f>VLOOKUP(A545,'LISTA DE OFERENTES'!$A$4:$H$102,6,FALSE)</f>
        <v>GH INGENIERIA Y CONSULTORIA SAS - 10%</v>
      </c>
      <c r="B557" s="27"/>
      <c r="C557" s="27"/>
      <c r="D557" s="27"/>
      <c r="E557" s="27"/>
      <c r="F557" s="27"/>
      <c r="G557" s="27"/>
      <c r="H557" s="27"/>
      <c r="I557" s="123"/>
      <c r="J557" s="27"/>
      <c r="K557" s="27"/>
      <c r="L557" s="27"/>
      <c r="M557" s="27"/>
      <c r="N557" s="27"/>
      <c r="O557" s="27"/>
      <c r="P557" s="27"/>
      <c r="Q557" s="491"/>
      <c r="R557" s="28"/>
    </row>
    <row r="558" spans="1:18" s="10" customFormat="1" ht="48" customHeight="1" thickBot="1">
      <c r="A558" s="471" t="s">
        <v>455</v>
      </c>
      <c r="B558" s="471"/>
      <c r="C558" s="471"/>
      <c r="D558" s="471"/>
      <c r="E558" s="471"/>
      <c r="F558" s="130">
        <f>+SUM(F552:F556)</f>
        <v>54559.5990478932</v>
      </c>
      <c r="G558" s="130"/>
      <c r="H558" s="130">
        <f>+SUM(H552:H556)</f>
        <v>29744.808260920414</v>
      </c>
      <c r="I558" s="448" t="s">
        <v>456</v>
      </c>
      <c r="J558" s="449"/>
      <c r="K558" s="449"/>
      <c r="L558" s="449"/>
      <c r="M558" s="450"/>
      <c r="N558" s="131" t="s">
        <v>404</v>
      </c>
      <c r="O558" s="157" t="str">
        <f>IF(_xlfn.XLOOKUP("CUMPLE",O553:O556,O553:O556,"NO CUMPLE",0,1)="CUMPLE","CUMPLE","NO CUMPLE")</f>
        <v>CUMPLE</v>
      </c>
      <c r="P558" s="153" t="str">
        <f>IF(_xlfn.XLOOKUP("CUMPLE",P553:P556,P553:P556,"NO CUMPLE",0,1)="CUMPLE","CUMPLE","NO CUMPLE")</f>
        <v>CUMPLE</v>
      </c>
      <c r="Q558" s="475"/>
      <c r="R558" s="70" t="str">
        <f>+IF(AND(M552="CUMPLE",Q552="CUMPLE"),"HABILITADO","NO HABILITADO")</f>
        <v>HABILITADO</v>
      </c>
    </row>
    <row r="559" spans="1:18" ht="15.75">
      <c r="A559" s="53"/>
      <c r="B559" s="53"/>
      <c r="C559" s="53"/>
      <c r="D559" s="53"/>
      <c r="E559" s="53"/>
      <c r="F559" s="53"/>
      <c r="G559" s="53"/>
      <c r="H559" s="53"/>
      <c r="I559" s="121"/>
      <c r="J559" s="53"/>
      <c r="K559" s="53"/>
      <c r="L559" s="53"/>
      <c r="M559" s="53"/>
      <c r="N559" s="53"/>
      <c r="O559" s="53"/>
      <c r="P559" s="54"/>
      <c r="Q559" s="54"/>
      <c r="R559" s="54"/>
    </row>
    <row r="560" spans="1:18" ht="16.5" thickBot="1">
      <c r="A560" s="53"/>
      <c r="B560" s="53"/>
      <c r="C560" s="53"/>
      <c r="D560" s="53"/>
      <c r="E560" s="53"/>
      <c r="F560" s="53"/>
      <c r="G560" s="53"/>
      <c r="H560" s="53"/>
      <c r="I560" s="121"/>
      <c r="J560" s="53"/>
      <c r="K560" s="53"/>
      <c r="L560" s="53"/>
      <c r="M560" s="53"/>
      <c r="N560" s="53"/>
      <c r="O560" s="53"/>
      <c r="P560" s="54"/>
      <c r="Q560" s="54"/>
      <c r="R560" s="54"/>
    </row>
    <row r="561" spans="1:18" ht="23.25" customHeight="1" thickBot="1">
      <c r="A561" s="451">
        <f>1+A545</f>
        <v>37</v>
      </c>
      <c r="B561" s="452"/>
      <c r="C561" s="452"/>
      <c r="D561" s="453"/>
      <c r="E561" s="454" t="str">
        <f>VLOOKUP(A561,'LISTA DE OFERENTES'!$A$4:$H$102,2,FALSE)</f>
        <v>CONSORCIO INTERVIAL KENNEDY.</v>
      </c>
      <c r="F561" s="455"/>
      <c r="G561" s="455"/>
      <c r="H561" s="455"/>
      <c r="I561" s="455"/>
      <c r="J561" s="455"/>
      <c r="K561" s="455"/>
      <c r="L561" s="455"/>
      <c r="M561" s="455"/>
      <c r="N561" s="455"/>
      <c r="O561" s="455"/>
      <c r="P561" s="455"/>
      <c r="Q561" s="455"/>
      <c r="R561" s="455"/>
    </row>
    <row r="562" spans="1:18" ht="48" customHeight="1">
      <c r="A562" s="7" t="s">
        <v>423</v>
      </c>
      <c r="B562" s="122">
        <v>4</v>
      </c>
      <c r="C562" s="8" t="s">
        <v>424</v>
      </c>
      <c r="D562" s="23">
        <f>$D$1591</f>
        <v>1380.1114295749912</v>
      </c>
      <c r="E562" s="456"/>
      <c r="F562" s="457"/>
      <c r="G562" s="457"/>
      <c r="H562" s="457"/>
      <c r="I562" s="457"/>
      <c r="J562" s="457"/>
      <c r="K562" s="457"/>
      <c r="L562" s="457"/>
      <c r="M562" s="457"/>
      <c r="N562" s="457"/>
      <c r="O562" s="457"/>
      <c r="P562" s="457"/>
      <c r="Q562" s="457"/>
      <c r="R562" s="457"/>
    </row>
    <row r="563" spans="1:18" ht="38.25" customHeight="1">
      <c r="A563" s="460" t="s">
        <v>425</v>
      </c>
      <c r="B563" s="461"/>
      <c r="C563" s="462">
        <f>H574/B562</f>
        <v>1651.123282436482</v>
      </c>
      <c r="D563" s="463"/>
      <c r="E563" s="456"/>
      <c r="F563" s="457"/>
      <c r="G563" s="457"/>
      <c r="H563" s="457"/>
      <c r="I563" s="457"/>
      <c r="J563" s="457"/>
      <c r="K563" s="457"/>
      <c r="L563" s="457"/>
      <c r="M563" s="457"/>
      <c r="N563" s="457"/>
      <c r="O563" s="457"/>
      <c r="P563" s="457"/>
      <c r="Q563" s="457"/>
      <c r="R563" s="457"/>
    </row>
    <row r="564" spans="1:18" ht="32.25" customHeight="1">
      <c r="A564" s="464" t="s">
        <v>426</v>
      </c>
      <c r="B564" s="461"/>
      <c r="C564" s="446">
        <v>45923</v>
      </c>
      <c r="D564" s="447"/>
      <c r="E564" s="456"/>
      <c r="F564" s="457"/>
      <c r="G564" s="457"/>
      <c r="H564" s="457"/>
      <c r="I564" s="457"/>
      <c r="J564" s="457"/>
      <c r="K564" s="457"/>
      <c r="L564" s="457"/>
      <c r="M564" s="457"/>
      <c r="N564" s="457"/>
      <c r="O564" s="457"/>
      <c r="P564" s="457"/>
      <c r="Q564" s="457"/>
      <c r="R564" s="457"/>
    </row>
    <row r="565" spans="1:18" ht="32.25" customHeight="1" thickBot="1">
      <c r="A565" s="431" t="s">
        <v>427</v>
      </c>
      <c r="B565" s="432"/>
      <c r="C565" s="433" t="str">
        <f>+IF(H574&gt;D562,"CUMPLE","NO CUMPLE")</f>
        <v>CUMPLE</v>
      </c>
      <c r="D565" s="434"/>
      <c r="E565" s="458"/>
      <c r="F565" s="459"/>
      <c r="G565" s="459"/>
      <c r="H565" s="459"/>
      <c r="I565" s="459"/>
      <c r="J565" s="459"/>
      <c r="K565" s="459"/>
      <c r="L565" s="459"/>
      <c r="M565" s="459"/>
      <c r="N565" s="459"/>
      <c r="O565" s="459"/>
      <c r="P565" s="459"/>
      <c r="Q565" s="459"/>
      <c r="R565" s="459"/>
    </row>
    <row r="566" spans="1:18" ht="60.75">
      <c r="A566" s="435" t="s">
        <v>428</v>
      </c>
      <c r="B566" s="436"/>
      <c r="C566" s="436"/>
      <c r="D566" s="436"/>
      <c r="E566" s="436"/>
      <c r="F566" s="436"/>
      <c r="G566" s="159"/>
      <c r="H566" s="159"/>
      <c r="I566" s="160" t="s">
        <v>429</v>
      </c>
      <c r="J566" s="161" t="s">
        <v>430</v>
      </c>
      <c r="K566" s="437" t="s">
        <v>431</v>
      </c>
      <c r="L566" s="438"/>
      <c r="M566" s="439" t="s">
        <v>432</v>
      </c>
      <c r="N566" s="439" t="s">
        <v>433</v>
      </c>
      <c r="O566" s="439" t="s">
        <v>434</v>
      </c>
      <c r="P566" s="439" t="s">
        <v>435</v>
      </c>
      <c r="Q566" s="439" t="s">
        <v>436</v>
      </c>
      <c r="R566" s="426" t="s">
        <v>437</v>
      </c>
    </row>
    <row r="567" spans="1:18" s="10" customFormat="1" ht="94.5" customHeight="1">
      <c r="A567" s="162" t="s">
        <v>438</v>
      </c>
      <c r="B567" s="428" t="s">
        <v>439</v>
      </c>
      <c r="C567" s="429"/>
      <c r="D567" s="163" t="s">
        <v>440</v>
      </c>
      <c r="E567" s="163" t="s">
        <v>441</v>
      </c>
      <c r="F567" s="163" t="s">
        <v>442</v>
      </c>
      <c r="G567" s="164" t="s">
        <v>443</v>
      </c>
      <c r="H567" s="164" t="s">
        <v>444</v>
      </c>
      <c r="I567" s="165" t="s">
        <v>445</v>
      </c>
      <c r="J567" s="166" t="s">
        <v>446</v>
      </c>
      <c r="K567" s="166" t="s">
        <v>447</v>
      </c>
      <c r="L567" s="166" t="s">
        <v>448</v>
      </c>
      <c r="M567" s="440"/>
      <c r="N567" s="440"/>
      <c r="O567" s="440"/>
      <c r="P567" s="440"/>
      <c r="Q567" s="440"/>
      <c r="R567" s="427"/>
    </row>
    <row r="568" spans="1:18" s="10" customFormat="1" ht="15.75" customHeight="1">
      <c r="A568" s="26" t="str">
        <f>VLOOKUP(A561,'LISTA DE OFERENTES'!$A$4:$H$102,5,FALSE)</f>
        <v>AS INGENIERÍA Y CONSULTORÍA S.A.S. - 90%</v>
      </c>
      <c r="B568" s="27"/>
      <c r="C568" s="27"/>
      <c r="D568" s="27"/>
      <c r="E568" s="27"/>
      <c r="F568" s="27"/>
      <c r="G568" s="27"/>
      <c r="H568" s="27"/>
      <c r="I568" s="123"/>
      <c r="J568" s="27"/>
      <c r="K568" s="472">
        <f>$D$1591*0.5</f>
        <v>690.05571478749562</v>
      </c>
      <c r="L568" s="27"/>
      <c r="M568" s="474" t="s">
        <v>404</v>
      </c>
      <c r="N568" s="27"/>
      <c r="O568" s="27"/>
      <c r="P568" s="27"/>
      <c r="Q568" s="474" t="str">
        <f>+IF(AND(M568="CUMPLE",O574="CUMPLE",P574="CUMPLE"),"CUMPLE","NO CUMPLE")</f>
        <v>CUMPLE</v>
      </c>
      <c r="R568" s="28"/>
    </row>
    <row r="569" spans="1:18" s="10" customFormat="1" ht="90">
      <c r="A569" s="61" t="s">
        <v>642</v>
      </c>
      <c r="B569" s="430" t="s">
        <v>643</v>
      </c>
      <c r="C569" s="430"/>
      <c r="D569" s="2">
        <v>4163200000</v>
      </c>
      <c r="E569" s="124">
        <v>2016</v>
      </c>
      <c r="F569" s="3">
        <f>D569/(VLOOKUP(E569,$D$1618:$E$1652,2,FALSE))</f>
        <v>6038.3926434647656</v>
      </c>
      <c r="G569" s="125">
        <v>0.73</v>
      </c>
      <c r="H569" s="3">
        <f>F569*G569</f>
        <v>4408.0266297292792</v>
      </c>
      <c r="I569" s="190">
        <v>42628</v>
      </c>
      <c r="J569" s="126" t="s">
        <v>404</v>
      </c>
      <c r="K569" s="473"/>
      <c r="L569" s="66">
        <f>H569</f>
        <v>4408.0266297292792</v>
      </c>
      <c r="M569" s="474"/>
      <c r="N569" s="126" t="s">
        <v>404</v>
      </c>
      <c r="O569" s="126" t="s">
        <v>405</v>
      </c>
      <c r="P569" s="66" t="s">
        <v>405</v>
      </c>
      <c r="Q569" s="474"/>
      <c r="R569" s="9"/>
    </row>
    <row r="570" spans="1:18" s="10" customFormat="1" ht="75">
      <c r="A570" s="61" t="s">
        <v>644</v>
      </c>
      <c r="B570" s="430" t="s">
        <v>643</v>
      </c>
      <c r="C570" s="430"/>
      <c r="D570" s="2">
        <v>1614764550</v>
      </c>
      <c r="E570" s="124">
        <v>2020</v>
      </c>
      <c r="F570" s="3">
        <f>D570/(VLOOKUP(E570,$D$1618:$E$1652,2,FALSE))</f>
        <v>1839.5523255217856</v>
      </c>
      <c r="G570" s="125">
        <v>1</v>
      </c>
      <c r="H570" s="3">
        <f t="shared" ref="H570:H572" si="2">F570*G570</f>
        <v>1839.5523255217856</v>
      </c>
      <c r="I570" s="190">
        <v>44138</v>
      </c>
      <c r="J570" s="126" t="s">
        <v>404</v>
      </c>
      <c r="K570" s="473"/>
      <c r="L570" s="66">
        <f>H570</f>
        <v>1839.5523255217856</v>
      </c>
      <c r="M570" s="474"/>
      <c r="N570" s="126" t="s">
        <v>404</v>
      </c>
      <c r="O570" s="126" t="s">
        <v>405</v>
      </c>
      <c r="P570" s="66" t="s">
        <v>405</v>
      </c>
      <c r="Q570" s="474"/>
      <c r="R570" s="9"/>
    </row>
    <row r="571" spans="1:18" s="10" customFormat="1" ht="45">
      <c r="A571" s="127" t="s">
        <v>645</v>
      </c>
      <c r="B571" s="430" t="s">
        <v>646</v>
      </c>
      <c r="C571" s="430"/>
      <c r="D571" s="2">
        <v>382833266</v>
      </c>
      <c r="E571" s="124">
        <v>2018</v>
      </c>
      <c r="F571" s="3">
        <f>D571/(VLOOKUP(E571,$D$1618:$E$1652,2,FALSE))</f>
        <v>490.03159840356767</v>
      </c>
      <c r="G571" s="128">
        <v>0.1</v>
      </c>
      <c r="H571" s="3">
        <f t="shared" si="2"/>
        <v>49.003159840356773</v>
      </c>
      <c r="I571" s="190">
        <v>43227</v>
      </c>
      <c r="J571" s="126" t="s">
        <v>404</v>
      </c>
      <c r="K571" s="473"/>
      <c r="L571" s="66">
        <f>H571</f>
        <v>49.003159840356773</v>
      </c>
      <c r="M571" s="474"/>
      <c r="N571" s="126" t="s">
        <v>404</v>
      </c>
      <c r="O571" s="126" t="s">
        <v>405</v>
      </c>
      <c r="P571" s="66" t="s">
        <v>404</v>
      </c>
      <c r="Q571" s="474"/>
      <c r="R571" s="9"/>
    </row>
    <row r="572" spans="1:18" s="10" customFormat="1" ht="135">
      <c r="A572" s="127" t="s">
        <v>647</v>
      </c>
      <c r="B572" s="430" t="s">
        <v>576</v>
      </c>
      <c r="C572" s="430"/>
      <c r="D572" s="2">
        <v>559490325</v>
      </c>
      <c r="E572" s="124">
        <v>2021</v>
      </c>
      <c r="F572" s="3">
        <f>D572/(VLOOKUP(E572,$D$1618:$E$1652,2,FALSE))</f>
        <v>615.82202930901258</v>
      </c>
      <c r="G572" s="128">
        <v>0.5</v>
      </c>
      <c r="H572" s="3">
        <f t="shared" si="2"/>
        <v>307.91101465450629</v>
      </c>
      <c r="I572" s="190">
        <v>44438</v>
      </c>
      <c r="J572" s="126" t="s">
        <v>404</v>
      </c>
      <c r="K572" s="473"/>
      <c r="L572" s="66">
        <f>H572</f>
        <v>307.91101465450629</v>
      </c>
      <c r="M572" s="474"/>
      <c r="N572" s="126" t="s">
        <v>404</v>
      </c>
      <c r="O572" s="126" t="s">
        <v>404</v>
      </c>
      <c r="P572" s="66" t="s">
        <v>404</v>
      </c>
      <c r="Q572" s="474"/>
      <c r="R572" s="129"/>
    </row>
    <row r="573" spans="1:18" s="10" customFormat="1" ht="15.75" customHeight="1">
      <c r="A573" s="26" t="str">
        <f>VLOOKUP(A561,'LISTA DE OFERENTES'!$A$4:$H$102,6,FALSE)</f>
        <v>CONSULTORIAS DEL LLANO S.A.S - 10%</v>
      </c>
      <c r="B573" s="27"/>
      <c r="C573" s="27"/>
      <c r="D573" s="27"/>
      <c r="E573" s="27"/>
      <c r="F573" s="27"/>
      <c r="G573" s="27"/>
      <c r="H573" s="27"/>
      <c r="I573" s="123"/>
      <c r="J573" s="27"/>
      <c r="K573" s="473"/>
      <c r="L573" s="27"/>
      <c r="M573" s="474"/>
      <c r="N573" s="27"/>
      <c r="O573" s="27"/>
      <c r="P573" s="27"/>
      <c r="Q573" s="474"/>
      <c r="R573" s="28"/>
    </row>
    <row r="574" spans="1:18" s="10" customFormat="1" ht="48" customHeight="1" thickBot="1">
      <c r="A574" s="471" t="s">
        <v>455</v>
      </c>
      <c r="B574" s="471"/>
      <c r="C574" s="471"/>
      <c r="D574" s="471"/>
      <c r="E574" s="471"/>
      <c r="F574" s="130">
        <f>+SUM(F568:F573)</f>
        <v>8983.7985966991309</v>
      </c>
      <c r="G574" s="130"/>
      <c r="H574" s="130">
        <f>+SUM(H568:H573)</f>
        <v>6604.4931297459279</v>
      </c>
      <c r="I574" s="448" t="s">
        <v>456</v>
      </c>
      <c r="J574" s="449"/>
      <c r="K574" s="449"/>
      <c r="L574" s="449"/>
      <c r="M574" s="450"/>
      <c r="N574" s="131" t="s">
        <v>404</v>
      </c>
      <c r="O574" s="157" t="str">
        <f>IF(_xlfn.XLOOKUP("CUMPLE",O569:O573,O569:O573,"NO CUMPLE",0,1)="CUMPLE","CUMPLE","NO CUMPLE")</f>
        <v>CUMPLE</v>
      </c>
      <c r="P574" s="153" t="str">
        <f>IF(_xlfn.XLOOKUP("CUMPLE",P569:P573,P569:P573,"NO CUMPLE",0,1)="CUMPLE","CUMPLE","NO CUMPLE")</f>
        <v>CUMPLE</v>
      </c>
      <c r="Q574" s="475"/>
      <c r="R574" s="70" t="str">
        <f>+IF(AND(M568="CUMPLE",Q568="CUMPLE"),"HABILITADO","NO HABILITADO")</f>
        <v>HABILITADO</v>
      </c>
    </row>
    <row r="575" spans="1:18" ht="15.75">
      <c r="A575" s="53"/>
      <c r="B575" s="53"/>
      <c r="C575" s="53"/>
      <c r="D575" s="53"/>
      <c r="E575" s="53"/>
      <c r="F575" s="53"/>
      <c r="G575" s="53"/>
      <c r="H575" s="53"/>
      <c r="I575" s="121"/>
      <c r="J575" s="53"/>
      <c r="K575" s="53"/>
      <c r="L575" s="53"/>
      <c r="M575" s="53"/>
      <c r="N575" s="53"/>
      <c r="O575" s="53"/>
      <c r="P575" s="54"/>
      <c r="Q575" s="54"/>
      <c r="R575" s="54"/>
    </row>
    <row r="576" spans="1:18" ht="16.5" thickBot="1">
      <c r="A576" s="53"/>
      <c r="B576" s="53"/>
      <c r="C576" s="53"/>
      <c r="D576" s="53"/>
      <c r="E576" s="53"/>
      <c r="F576" s="53"/>
      <c r="G576" s="53"/>
      <c r="H576" s="53"/>
      <c r="I576" s="121"/>
      <c r="J576" s="53"/>
      <c r="K576" s="53"/>
      <c r="L576" s="53"/>
      <c r="M576" s="53"/>
      <c r="N576" s="53"/>
      <c r="O576" s="53"/>
      <c r="P576" s="54"/>
      <c r="Q576" s="54"/>
      <c r="R576" s="54"/>
    </row>
    <row r="577" spans="1:18" ht="23.25" customHeight="1" thickBot="1">
      <c r="A577" s="451">
        <f>1+A561</f>
        <v>38</v>
      </c>
      <c r="B577" s="452"/>
      <c r="C577" s="452"/>
      <c r="D577" s="453"/>
      <c r="E577" s="454" t="str">
        <f>VLOOKUP(A577,'LISTA DE OFERENTES'!$A$4:$H$102,2,FALSE)</f>
        <v>CONSORCIO SPL INGENIERÍA 78</v>
      </c>
      <c r="F577" s="455"/>
      <c r="G577" s="455"/>
      <c r="H577" s="455"/>
      <c r="I577" s="455"/>
      <c r="J577" s="455"/>
      <c r="K577" s="455"/>
      <c r="L577" s="455"/>
      <c r="M577" s="455"/>
      <c r="N577" s="455"/>
      <c r="O577" s="455"/>
      <c r="P577" s="455"/>
      <c r="Q577" s="455"/>
      <c r="R577" s="455"/>
    </row>
    <row r="578" spans="1:18" ht="48" customHeight="1">
      <c r="A578" s="7" t="s">
        <v>423</v>
      </c>
      <c r="B578" s="122">
        <v>3</v>
      </c>
      <c r="C578" s="8" t="s">
        <v>424</v>
      </c>
      <c r="D578" s="23">
        <f>$D$1591</f>
        <v>1380.1114295749912</v>
      </c>
      <c r="E578" s="456"/>
      <c r="F578" s="457"/>
      <c r="G578" s="457"/>
      <c r="H578" s="457"/>
      <c r="I578" s="457"/>
      <c r="J578" s="457"/>
      <c r="K578" s="457"/>
      <c r="L578" s="457"/>
      <c r="M578" s="457"/>
      <c r="N578" s="457"/>
      <c r="O578" s="457"/>
      <c r="P578" s="457"/>
      <c r="Q578" s="457"/>
      <c r="R578" s="457"/>
    </row>
    <row r="579" spans="1:18" ht="38.25" customHeight="1">
      <c r="A579" s="460" t="s">
        <v>425</v>
      </c>
      <c r="B579" s="461"/>
      <c r="C579" s="462">
        <f>H589/B578</f>
        <v>1128.4264090994147</v>
      </c>
      <c r="D579" s="463"/>
      <c r="E579" s="456"/>
      <c r="F579" s="457"/>
      <c r="G579" s="457"/>
      <c r="H579" s="457"/>
      <c r="I579" s="457"/>
      <c r="J579" s="457"/>
      <c r="K579" s="457"/>
      <c r="L579" s="457"/>
      <c r="M579" s="457"/>
      <c r="N579" s="457"/>
      <c r="O579" s="457"/>
      <c r="P579" s="457"/>
      <c r="Q579" s="457"/>
      <c r="R579" s="457"/>
    </row>
    <row r="580" spans="1:18" ht="32.25" customHeight="1">
      <c r="A580" s="464" t="s">
        <v>426</v>
      </c>
      <c r="B580" s="461"/>
      <c r="C580" s="446">
        <v>45923</v>
      </c>
      <c r="D580" s="447"/>
      <c r="E580" s="456"/>
      <c r="F580" s="457"/>
      <c r="G580" s="457"/>
      <c r="H580" s="457"/>
      <c r="I580" s="457"/>
      <c r="J580" s="457"/>
      <c r="K580" s="457"/>
      <c r="L580" s="457"/>
      <c r="M580" s="457"/>
      <c r="N580" s="457"/>
      <c r="O580" s="457"/>
      <c r="P580" s="457"/>
      <c r="Q580" s="457"/>
      <c r="R580" s="457"/>
    </row>
    <row r="581" spans="1:18" ht="32.25" customHeight="1" thickBot="1">
      <c r="A581" s="431" t="s">
        <v>427</v>
      </c>
      <c r="B581" s="432"/>
      <c r="C581" s="433" t="str">
        <f>+IF(H589&gt;D578,"CUMPLE","NO CUMPLE")</f>
        <v>CUMPLE</v>
      </c>
      <c r="D581" s="434"/>
      <c r="E581" s="458"/>
      <c r="F581" s="459"/>
      <c r="G581" s="459"/>
      <c r="H581" s="459"/>
      <c r="I581" s="459"/>
      <c r="J581" s="459"/>
      <c r="K581" s="459"/>
      <c r="L581" s="459"/>
      <c r="M581" s="459"/>
      <c r="N581" s="459"/>
      <c r="O581" s="459"/>
      <c r="P581" s="459"/>
      <c r="Q581" s="459"/>
      <c r="R581" s="459"/>
    </row>
    <row r="582" spans="1:18" ht="60.75">
      <c r="A582" s="435" t="s">
        <v>428</v>
      </c>
      <c r="B582" s="436"/>
      <c r="C582" s="436"/>
      <c r="D582" s="436"/>
      <c r="E582" s="436"/>
      <c r="F582" s="436"/>
      <c r="G582" s="159"/>
      <c r="H582" s="159"/>
      <c r="I582" s="160" t="s">
        <v>429</v>
      </c>
      <c r="J582" s="161" t="s">
        <v>430</v>
      </c>
      <c r="K582" s="437" t="s">
        <v>431</v>
      </c>
      <c r="L582" s="438"/>
      <c r="M582" s="439" t="s">
        <v>432</v>
      </c>
      <c r="N582" s="439" t="s">
        <v>433</v>
      </c>
      <c r="O582" s="439" t="s">
        <v>434</v>
      </c>
      <c r="P582" s="439" t="s">
        <v>435</v>
      </c>
      <c r="Q582" s="439" t="s">
        <v>436</v>
      </c>
      <c r="R582" s="426" t="s">
        <v>437</v>
      </c>
    </row>
    <row r="583" spans="1:18" s="10" customFormat="1" ht="94.5" customHeight="1">
      <c r="A583" s="162" t="s">
        <v>438</v>
      </c>
      <c r="B583" s="428" t="s">
        <v>439</v>
      </c>
      <c r="C583" s="429"/>
      <c r="D583" s="163" t="s">
        <v>440</v>
      </c>
      <c r="E583" s="163" t="s">
        <v>441</v>
      </c>
      <c r="F583" s="163" t="s">
        <v>442</v>
      </c>
      <c r="G583" s="164" t="s">
        <v>443</v>
      </c>
      <c r="H583" s="164" t="s">
        <v>444</v>
      </c>
      <c r="I583" s="165" t="s">
        <v>445</v>
      </c>
      <c r="J583" s="166" t="s">
        <v>446</v>
      </c>
      <c r="K583" s="166" t="s">
        <v>447</v>
      </c>
      <c r="L583" s="166" t="s">
        <v>448</v>
      </c>
      <c r="M583" s="440"/>
      <c r="N583" s="440"/>
      <c r="O583" s="440"/>
      <c r="P583" s="440"/>
      <c r="Q583" s="440"/>
      <c r="R583" s="427"/>
    </row>
    <row r="584" spans="1:18" s="10" customFormat="1" ht="15.75" customHeight="1" thickBot="1">
      <c r="A584" s="26" t="str">
        <f>VLOOKUP(A577,'LISTA DE OFERENTES'!$A$4:$H$102,5,FALSE)</f>
        <v>PROJEKTA LIMITADA INGENIEROS CONSULTORES - 90%</v>
      </c>
      <c r="B584" s="27"/>
      <c r="C584" s="27"/>
      <c r="D584" s="27"/>
      <c r="E584" s="27"/>
      <c r="F584" s="27"/>
      <c r="G584" s="27"/>
      <c r="H584" s="27"/>
      <c r="I584" s="123"/>
      <c r="J584" s="27"/>
      <c r="K584" s="472">
        <f>$D$1591*0.5</f>
        <v>690.05571478749562</v>
      </c>
      <c r="L584" s="27"/>
      <c r="M584" s="474" t="s">
        <v>404</v>
      </c>
      <c r="N584" s="27"/>
      <c r="O584" s="27"/>
      <c r="P584" s="27"/>
      <c r="Q584" s="474" t="str">
        <f>+IF(AND(M584="CUMPLE",O589="CUMPLE",P589="CUMPLE"),"CUMPLE","NO CUMPLE")</f>
        <v>CUMPLE</v>
      </c>
      <c r="R584" s="28"/>
    </row>
    <row r="585" spans="1:18" s="10" customFormat="1" ht="75.75" thickTop="1">
      <c r="A585" s="61" t="s">
        <v>648</v>
      </c>
      <c r="B585" s="430" t="s">
        <v>649</v>
      </c>
      <c r="C585" s="430"/>
      <c r="D585" s="192">
        <v>2181987632</v>
      </c>
      <c r="E585" s="124">
        <v>2020</v>
      </c>
      <c r="F585" s="3">
        <f>D585/(VLOOKUP(E585,$D$1618:$E$1652,2,FALSE))</f>
        <v>2485.7372690683446</v>
      </c>
      <c r="G585" s="125">
        <v>0.4</v>
      </c>
      <c r="H585" s="3">
        <f>F585*G585</f>
        <v>994.29490762733792</v>
      </c>
      <c r="I585" s="273">
        <v>43947</v>
      </c>
      <c r="J585" s="126" t="s">
        <v>404</v>
      </c>
      <c r="K585" s="473"/>
      <c r="L585" s="443">
        <f>SUM(H585:H587)</f>
        <v>3385.2792272982442</v>
      </c>
      <c r="M585" s="474"/>
      <c r="N585" s="126" t="s">
        <v>404</v>
      </c>
      <c r="O585" s="126" t="s">
        <v>404</v>
      </c>
      <c r="P585" s="66" t="s">
        <v>405</v>
      </c>
      <c r="Q585" s="474"/>
      <c r="R585" s="9"/>
    </row>
    <row r="586" spans="1:18" s="10" customFormat="1" ht="90">
      <c r="A586" s="61" t="s">
        <v>650</v>
      </c>
      <c r="B586" s="430" t="s">
        <v>649</v>
      </c>
      <c r="C586" s="430"/>
      <c r="D586" s="193">
        <v>2859834444.1900001</v>
      </c>
      <c r="E586" s="124">
        <v>2020</v>
      </c>
      <c r="F586" s="3">
        <f>D586/(VLOOKUP(E586,$D$1618:$E$1652,2,FALSE))</f>
        <v>3257.9456258294858</v>
      </c>
      <c r="G586" s="125">
        <v>0.4</v>
      </c>
      <c r="H586" s="3">
        <f>F586*G586</f>
        <v>1303.1782503317945</v>
      </c>
      <c r="I586" s="274">
        <v>44179</v>
      </c>
      <c r="J586" s="126" t="s">
        <v>404</v>
      </c>
      <c r="K586" s="473"/>
      <c r="L586" s="445"/>
      <c r="M586" s="474"/>
      <c r="N586" s="126" t="s">
        <v>404</v>
      </c>
      <c r="O586" s="126" t="s">
        <v>404</v>
      </c>
      <c r="P586" s="66" t="s">
        <v>405</v>
      </c>
      <c r="Q586" s="474"/>
      <c r="R586" s="9"/>
    </row>
    <row r="587" spans="1:18" s="10" customFormat="1" ht="75">
      <c r="A587" s="127" t="s">
        <v>651</v>
      </c>
      <c r="B587" s="430" t="s">
        <v>595</v>
      </c>
      <c r="C587" s="430"/>
      <c r="D587" s="193">
        <v>1255056252.5</v>
      </c>
      <c r="E587" s="124">
        <v>2008</v>
      </c>
      <c r="F587" s="3">
        <f>D587/(VLOOKUP(E587,$D$1618:$E$1652,2,FALSE))</f>
        <v>2719.5151733477792</v>
      </c>
      <c r="G587" s="128">
        <v>0.4</v>
      </c>
      <c r="H587" s="3">
        <f>F587*G587</f>
        <v>1087.8060693391117</v>
      </c>
      <c r="I587" s="274">
        <v>39531</v>
      </c>
      <c r="J587" s="126" t="s">
        <v>404</v>
      </c>
      <c r="K587" s="473"/>
      <c r="L587" s="444"/>
      <c r="M587" s="474"/>
      <c r="N587" s="126" t="s">
        <v>404</v>
      </c>
      <c r="O587" s="126" t="s">
        <v>405</v>
      </c>
      <c r="P587" s="66" t="s">
        <v>404</v>
      </c>
      <c r="Q587" s="474"/>
      <c r="R587" s="9"/>
    </row>
    <row r="588" spans="1:18" s="10" customFormat="1" ht="15.75" customHeight="1">
      <c r="A588" s="26" t="str">
        <f>VLOOKUP(A577,'LISTA DE OFERENTES'!$A$4:$H$102,6,FALSE)</f>
        <v>SPL INGENIERÍA SAS. - 10%</v>
      </c>
      <c r="B588" s="27"/>
      <c r="C588" s="27"/>
      <c r="D588" s="27"/>
      <c r="E588" s="27"/>
      <c r="F588" s="27"/>
      <c r="G588" s="27"/>
      <c r="H588" s="27"/>
      <c r="I588" s="123"/>
      <c r="J588" s="27"/>
      <c r="K588" s="473"/>
      <c r="L588" s="27"/>
      <c r="M588" s="474"/>
      <c r="N588" s="27"/>
      <c r="O588" s="27"/>
      <c r="P588" s="27"/>
      <c r="Q588" s="474"/>
      <c r="R588" s="28"/>
    </row>
    <row r="589" spans="1:18" s="10" customFormat="1" ht="48" customHeight="1" thickBot="1">
      <c r="A589" s="471" t="s">
        <v>455</v>
      </c>
      <c r="B589" s="471"/>
      <c r="C589" s="471"/>
      <c r="D589" s="471"/>
      <c r="E589" s="471"/>
      <c r="F589" s="130">
        <f>+SUM(F584:F588)</f>
        <v>8463.1980682456106</v>
      </c>
      <c r="G589" s="130"/>
      <c r="H589" s="130">
        <f>+SUM(H584:H588)</f>
        <v>3385.2792272982442</v>
      </c>
      <c r="I589" s="448" t="s">
        <v>456</v>
      </c>
      <c r="J589" s="449"/>
      <c r="K589" s="449"/>
      <c r="L589" s="449"/>
      <c r="M589" s="450"/>
      <c r="N589" s="131" t="s">
        <v>404</v>
      </c>
      <c r="O589" s="157" t="str">
        <f>IF(_xlfn.XLOOKUP("CUMPLE",O585:O588,O585:O588,"NO CUMPLE",0,1)="CUMPLE","CUMPLE","NO CUMPLE")</f>
        <v>CUMPLE</v>
      </c>
      <c r="P589" s="153" t="str">
        <f>IF(_xlfn.XLOOKUP("CUMPLE",P585:P588,P585:P588,"NO CUMPLE",0,1)="CUMPLE","CUMPLE","NO CUMPLE")</f>
        <v>CUMPLE</v>
      </c>
      <c r="Q589" s="475"/>
      <c r="R589" s="70" t="str">
        <f>+IF(AND(M584="CUMPLE",Q584="CUMPLE"),"HABILITADO","NO HABILITADO")</f>
        <v>HABILITADO</v>
      </c>
    </row>
    <row r="590" spans="1:18" ht="15.75">
      <c r="A590" s="53"/>
      <c r="B590" s="53"/>
      <c r="C590" s="53"/>
      <c r="D590" s="53"/>
      <c r="E590" s="53"/>
      <c r="F590" s="53"/>
      <c r="G590" s="53"/>
      <c r="H590" s="53"/>
      <c r="I590" s="121"/>
      <c r="J590" s="53"/>
      <c r="K590" s="53"/>
      <c r="L590" s="53"/>
      <c r="M590" s="53"/>
      <c r="N590" s="53"/>
      <c r="O590" s="53"/>
      <c r="P590" s="54"/>
      <c r="Q590" s="54"/>
      <c r="R590" s="54"/>
    </row>
    <row r="591" spans="1:18" ht="16.5" thickBot="1">
      <c r="A591" s="53"/>
      <c r="B591" s="53"/>
      <c r="C591" s="53"/>
      <c r="D591" s="53"/>
      <c r="E591" s="53"/>
      <c r="F591" s="53"/>
      <c r="G591" s="53"/>
      <c r="H591" s="53"/>
      <c r="I591" s="121"/>
      <c r="J591" s="53"/>
      <c r="K591" s="53"/>
      <c r="L591" s="53"/>
      <c r="M591" s="53"/>
      <c r="N591" s="53"/>
      <c r="O591" s="53"/>
      <c r="P591" s="54"/>
      <c r="Q591" s="54"/>
      <c r="R591" s="54"/>
    </row>
    <row r="592" spans="1:18" ht="23.25" customHeight="1" thickBot="1">
      <c r="A592" s="451">
        <f>1+A577</f>
        <v>39</v>
      </c>
      <c r="B592" s="452"/>
      <c r="C592" s="452"/>
      <c r="D592" s="453"/>
      <c r="E592" s="454" t="str">
        <f>VLOOKUP(A592,'LISTA DE OFERENTES'!$A$4:$H$102,2,FALSE)</f>
        <v>CONSORCIO VIAL TAED KENNEDY</v>
      </c>
      <c r="F592" s="455"/>
      <c r="G592" s="455"/>
      <c r="H592" s="455"/>
      <c r="I592" s="455"/>
      <c r="J592" s="455"/>
      <c r="K592" s="455"/>
      <c r="L592" s="455"/>
      <c r="M592" s="455"/>
      <c r="N592" s="455"/>
      <c r="O592" s="455"/>
      <c r="P592" s="455"/>
      <c r="Q592" s="455"/>
      <c r="R592" s="455"/>
    </row>
    <row r="593" spans="1:18" ht="48" customHeight="1">
      <c r="A593" s="7" t="s">
        <v>423</v>
      </c>
      <c r="B593" s="122">
        <v>3</v>
      </c>
      <c r="C593" s="8" t="s">
        <v>424</v>
      </c>
      <c r="D593" s="23">
        <f>$D$1591</f>
        <v>1380.1114295749912</v>
      </c>
      <c r="E593" s="456"/>
      <c r="F593" s="457"/>
      <c r="G593" s="457"/>
      <c r="H593" s="457"/>
      <c r="I593" s="457"/>
      <c r="J593" s="457"/>
      <c r="K593" s="457"/>
      <c r="L593" s="457"/>
      <c r="M593" s="457"/>
      <c r="N593" s="457"/>
      <c r="O593" s="457"/>
      <c r="P593" s="457"/>
      <c r="Q593" s="457"/>
      <c r="R593" s="457"/>
    </row>
    <row r="594" spans="1:18" ht="38.25" customHeight="1">
      <c r="A594" s="460" t="s">
        <v>425</v>
      </c>
      <c r="B594" s="461"/>
      <c r="C594" s="462">
        <f>H604/B593</f>
        <v>6721.5444294830995</v>
      </c>
      <c r="D594" s="463"/>
      <c r="E594" s="456"/>
      <c r="F594" s="457"/>
      <c r="G594" s="457"/>
      <c r="H594" s="457"/>
      <c r="I594" s="457"/>
      <c r="J594" s="457"/>
      <c r="K594" s="457"/>
      <c r="L594" s="457"/>
      <c r="M594" s="457"/>
      <c r="N594" s="457"/>
      <c r="O594" s="457"/>
      <c r="P594" s="457"/>
      <c r="Q594" s="457"/>
      <c r="R594" s="457"/>
    </row>
    <row r="595" spans="1:18" ht="32.25" customHeight="1">
      <c r="A595" s="464" t="s">
        <v>426</v>
      </c>
      <c r="B595" s="461"/>
      <c r="C595" s="446">
        <v>45923</v>
      </c>
      <c r="D595" s="447"/>
      <c r="E595" s="456"/>
      <c r="F595" s="457"/>
      <c r="G595" s="457"/>
      <c r="H595" s="457"/>
      <c r="I595" s="457"/>
      <c r="J595" s="457"/>
      <c r="K595" s="457"/>
      <c r="L595" s="457"/>
      <c r="M595" s="457"/>
      <c r="N595" s="457"/>
      <c r="O595" s="457"/>
      <c r="P595" s="457"/>
      <c r="Q595" s="457"/>
      <c r="R595" s="457"/>
    </row>
    <row r="596" spans="1:18" ht="32.25" customHeight="1" thickBot="1">
      <c r="A596" s="431" t="s">
        <v>427</v>
      </c>
      <c r="B596" s="432"/>
      <c r="C596" s="433" t="str">
        <f>+IF(H604&gt;D593,"CUMPLE","NO CUMPLE")</f>
        <v>CUMPLE</v>
      </c>
      <c r="D596" s="434"/>
      <c r="E596" s="458"/>
      <c r="F596" s="459"/>
      <c r="G596" s="459"/>
      <c r="H596" s="459"/>
      <c r="I596" s="459"/>
      <c r="J596" s="459"/>
      <c r="K596" s="459"/>
      <c r="L596" s="459"/>
      <c r="M596" s="459"/>
      <c r="N596" s="459"/>
      <c r="O596" s="459"/>
      <c r="P596" s="459"/>
      <c r="Q596" s="459"/>
      <c r="R596" s="459"/>
    </row>
    <row r="597" spans="1:18" ht="60.75">
      <c r="A597" s="435" t="s">
        <v>428</v>
      </c>
      <c r="B597" s="436"/>
      <c r="C597" s="436"/>
      <c r="D597" s="436"/>
      <c r="E597" s="436"/>
      <c r="F597" s="436"/>
      <c r="G597" s="159"/>
      <c r="H597" s="159"/>
      <c r="I597" s="160" t="s">
        <v>429</v>
      </c>
      <c r="J597" s="161" t="s">
        <v>430</v>
      </c>
      <c r="K597" s="437" t="s">
        <v>431</v>
      </c>
      <c r="L597" s="438"/>
      <c r="M597" s="439" t="s">
        <v>432</v>
      </c>
      <c r="N597" s="439" t="s">
        <v>433</v>
      </c>
      <c r="O597" s="439" t="s">
        <v>434</v>
      </c>
      <c r="P597" s="439" t="s">
        <v>435</v>
      </c>
      <c r="Q597" s="439" t="s">
        <v>436</v>
      </c>
      <c r="R597" s="426" t="s">
        <v>437</v>
      </c>
    </row>
    <row r="598" spans="1:18" s="10" customFormat="1" ht="94.5" customHeight="1">
      <c r="A598" s="162" t="s">
        <v>438</v>
      </c>
      <c r="B598" s="428" t="s">
        <v>439</v>
      </c>
      <c r="C598" s="429"/>
      <c r="D598" s="163" t="s">
        <v>440</v>
      </c>
      <c r="E598" s="163" t="s">
        <v>441</v>
      </c>
      <c r="F598" s="163" t="s">
        <v>442</v>
      </c>
      <c r="G598" s="164" t="s">
        <v>443</v>
      </c>
      <c r="H598" s="164" t="s">
        <v>444</v>
      </c>
      <c r="I598" s="165" t="s">
        <v>445</v>
      </c>
      <c r="J598" s="166" t="s">
        <v>446</v>
      </c>
      <c r="K598" s="166" t="s">
        <v>447</v>
      </c>
      <c r="L598" s="166" t="s">
        <v>448</v>
      </c>
      <c r="M598" s="440"/>
      <c r="N598" s="440"/>
      <c r="O598" s="440"/>
      <c r="P598" s="440"/>
      <c r="Q598" s="440"/>
      <c r="R598" s="427"/>
    </row>
    <row r="599" spans="1:18" s="10" customFormat="1" ht="15.75" customHeight="1">
      <c r="A599" s="26" t="str">
        <f>VLOOKUP(A592,'LISTA DE OFERENTES'!$A$4:$H$102,5,FALSE)</f>
        <v>ESTUDIO, DISEÑO Y CONSTRUCCION EN INGENIERIA SAS - 50%</v>
      </c>
      <c r="B599" s="27"/>
      <c r="C599" s="27"/>
      <c r="D599" s="27"/>
      <c r="E599" s="27"/>
      <c r="F599" s="27"/>
      <c r="G599" s="27"/>
      <c r="H599" s="27"/>
      <c r="I599" s="123"/>
      <c r="J599" s="27"/>
      <c r="K599" s="472">
        <f>$D$1591*0.5</f>
        <v>690.05571478749562</v>
      </c>
      <c r="L599" s="27"/>
      <c r="M599" s="474" t="s">
        <v>404</v>
      </c>
      <c r="N599" s="27"/>
      <c r="O599" s="27"/>
      <c r="P599" s="27"/>
      <c r="Q599" s="474" t="str">
        <f>+IF(AND(M599="CUMPLE",O604="CUMPLE",P604="CUMPLE"),"CUMPLE","NO CUMPLE")</f>
        <v>CUMPLE</v>
      </c>
      <c r="R599" s="28"/>
    </row>
    <row r="600" spans="1:18" s="10" customFormat="1" ht="60">
      <c r="A600" s="61" t="s">
        <v>652</v>
      </c>
      <c r="B600" s="430" t="s">
        <v>653</v>
      </c>
      <c r="C600" s="430"/>
      <c r="D600" s="2">
        <v>805213831</v>
      </c>
      <c r="E600" s="124">
        <v>2021</v>
      </c>
      <c r="F600" s="3">
        <f>D600/(VLOOKUP(E600,$D$1618:$E$1652,2,FALSE))</f>
        <v>886.28595219069132</v>
      </c>
      <c r="G600" s="125">
        <v>0.3332</v>
      </c>
      <c r="H600" s="3">
        <f>F600*G600</f>
        <v>295.31047926993836</v>
      </c>
      <c r="I600" s="190">
        <v>44446</v>
      </c>
      <c r="J600" s="126" t="s">
        <v>404</v>
      </c>
      <c r="K600" s="473"/>
      <c r="L600" s="66">
        <f>H600</f>
        <v>295.31047926993836</v>
      </c>
      <c r="M600" s="474"/>
      <c r="N600" s="126" t="s">
        <v>404</v>
      </c>
      <c r="O600" s="126" t="s">
        <v>404</v>
      </c>
      <c r="P600" s="66" t="s">
        <v>404</v>
      </c>
      <c r="Q600" s="474"/>
      <c r="R600" s="9"/>
    </row>
    <row r="601" spans="1:18" s="10" customFormat="1" ht="15.75" customHeight="1">
      <c r="A601" s="26" t="str">
        <f>VLOOKUP(A592,'LISTA DE OFERENTES'!$A$4:$H$102,6,FALSE)</f>
        <v>TABIQUE INGENIERIA SUCURSAL COLOMBIA - 50%</v>
      </c>
      <c r="B601" s="27"/>
      <c r="C601" s="27"/>
      <c r="D601" s="27"/>
      <c r="E601" s="27"/>
      <c r="F601" s="27"/>
      <c r="G601" s="27"/>
      <c r="H601" s="27"/>
      <c r="I601" s="123"/>
      <c r="J601" s="27"/>
      <c r="K601" s="473"/>
      <c r="L601" s="27"/>
      <c r="M601" s="474"/>
      <c r="N601" s="27"/>
      <c r="O601" s="27"/>
      <c r="P601" s="27"/>
      <c r="Q601" s="474"/>
      <c r="R601" s="28"/>
    </row>
    <row r="602" spans="1:18" s="10" customFormat="1" ht="30">
      <c r="A602" s="127" t="s">
        <v>654</v>
      </c>
      <c r="B602" s="430" t="s">
        <v>655</v>
      </c>
      <c r="C602" s="430"/>
      <c r="D602" s="2">
        <v>5634161848</v>
      </c>
      <c r="E602" s="124">
        <v>2008</v>
      </c>
      <c r="F602" s="3">
        <f>D602/(VLOOKUP(E602,$D$1618:$E$1652,2,FALSE))</f>
        <v>12208.368034669556</v>
      </c>
      <c r="G602" s="128">
        <v>1</v>
      </c>
      <c r="H602" s="3">
        <f>F602*G602</f>
        <v>12208.368034669556</v>
      </c>
      <c r="I602" s="190">
        <v>39804</v>
      </c>
      <c r="J602" s="126" t="s">
        <v>404</v>
      </c>
      <c r="K602" s="473"/>
      <c r="L602" s="443">
        <f>SUM(H602:H603)</f>
        <v>19869.322809179361</v>
      </c>
      <c r="M602" s="474"/>
      <c r="N602" s="126" t="s">
        <v>404</v>
      </c>
      <c r="O602" s="126" t="s">
        <v>405</v>
      </c>
      <c r="P602" s="66" t="s">
        <v>405</v>
      </c>
      <c r="Q602" s="474"/>
      <c r="R602" s="9"/>
    </row>
    <row r="603" spans="1:18" s="10" customFormat="1" ht="60">
      <c r="A603" s="127" t="s">
        <v>656</v>
      </c>
      <c r="B603" s="430" t="s">
        <v>655</v>
      </c>
      <c r="C603" s="430"/>
      <c r="D603" s="2">
        <v>3125669548</v>
      </c>
      <c r="E603" s="124">
        <v>2006</v>
      </c>
      <c r="F603" s="3">
        <f>D603/(VLOOKUP(E603,$D$1618:$E$1652,2,FALSE))</f>
        <v>7660.9547745098043</v>
      </c>
      <c r="G603" s="128">
        <v>1</v>
      </c>
      <c r="H603" s="3">
        <f>F603*G603</f>
        <v>7660.9547745098043</v>
      </c>
      <c r="I603" s="190">
        <v>38839</v>
      </c>
      <c r="J603" s="126" t="s">
        <v>404</v>
      </c>
      <c r="K603" s="473"/>
      <c r="L603" s="444"/>
      <c r="M603" s="474"/>
      <c r="N603" s="126" t="s">
        <v>404</v>
      </c>
      <c r="O603" s="126" t="s">
        <v>405</v>
      </c>
      <c r="P603" s="66" t="s">
        <v>405</v>
      </c>
      <c r="Q603" s="474"/>
      <c r="R603" s="129"/>
    </row>
    <row r="604" spans="1:18" s="10" customFormat="1" ht="48" customHeight="1" thickBot="1">
      <c r="A604" s="471" t="s">
        <v>455</v>
      </c>
      <c r="B604" s="471"/>
      <c r="C604" s="471"/>
      <c r="D604" s="471"/>
      <c r="E604" s="471"/>
      <c r="F604" s="130">
        <f>+SUM(F599:F603)</f>
        <v>20755.608761370051</v>
      </c>
      <c r="G604" s="130"/>
      <c r="H604" s="130">
        <f>+SUM(H599:H603)</f>
        <v>20164.633288449299</v>
      </c>
      <c r="I604" s="448" t="s">
        <v>456</v>
      </c>
      <c r="J604" s="449"/>
      <c r="K604" s="449"/>
      <c r="L604" s="449"/>
      <c r="M604" s="450"/>
      <c r="N604" s="131" t="s">
        <v>404</v>
      </c>
      <c r="O604" s="157" t="str">
        <f>IF(_xlfn.XLOOKUP("CUMPLE",O600:O603,O600:O603,"NO CUMPLE",0,1)="CUMPLE","CUMPLE","NO CUMPLE")</f>
        <v>CUMPLE</v>
      </c>
      <c r="P604" s="153" t="str">
        <f>IF(_xlfn.XLOOKUP("CUMPLE",P600:P603,P600:P603,"NO CUMPLE",0,1)="CUMPLE","CUMPLE","NO CUMPLE")</f>
        <v>CUMPLE</v>
      </c>
      <c r="Q604" s="475"/>
      <c r="R604" s="70" t="str">
        <f>+IF(AND(M599="CUMPLE",Q599="CUMPLE"),"HABILITADO","NO HABILITADO")</f>
        <v>HABILITADO</v>
      </c>
    </row>
    <row r="605" spans="1:18" ht="15.75">
      <c r="A605" s="53"/>
      <c r="B605" s="53"/>
      <c r="C605" s="53"/>
      <c r="D605" s="53"/>
      <c r="E605" s="53"/>
      <c r="F605" s="53"/>
      <c r="G605" s="53"/>
      <c r="H605" s="53"/>
      <c r="I605" s="121"/>
      <c r="J605" s="53"/>
      <c r="K605" s="53"/>
      <c r="L605" s="53"/>
      <c r="M605" s="53"/>
      <c r="N605" s="53"/>
      <c r="O605" s="53"/>
      <c r="P605" s="54"/>
      <c r="Q605" s="54"/>
      <c r="R605" s="54"/>
    </row>
    <row r="606" spans="1:18" ht="16.5" thickBot="1">
      <c r="A606" s="53"/>
      <c r="B606" s="53"/>
      <c r="C606" s="53"/>
      <c r="D606" s="53"/>
      <c r="E606" s="53"/>
      <c r="F606" s="53"/>
      <c r="G606" s="53"/>
      <c r="H606" s="53"/>
      <c r="I606" s="121"/>
      <c r="J606" s="53"/>
      <c r="K606" s="53"/>
      <c r="L606" s="53"/>
      <c r="M606" s="53"/>
      <c r="N606" s="53"/>
      <c r="O606" s="53"/>
      <c r="P606" s="54"/>
      <c r="Q606" s="54"/>
      <c r="R606" s="54"/>
    </row>
    <row r="607" spans="1:18" ht="23.25" customHeight="1" thickBot="1">
      <c r="A607" s="451">
        <f>1+A592</f>
        <v>40</v>
      </c>
      <c r="B607" s="452"/>
      <c r="C607" s="452"/>
      <c r="D607" s="453"/>
      <c r="E607" s="454" t="str">
        <f>VLOOKUP(A607,'LISTA DE OFERENTES'!$A$4:$H$102,2,FALSE)</f>
        <v>CONSORCIO CONEXIÓN VIAL KENNEDY.</v>
      </c>
      <c r="F607" s="455"/>
      <c r="G607" s="455"/>
      <c r="H607" s="455"/>
      <c r="I607" s="455"/>
      <c r="J607" s="455"/>
      <c r="K607" s="455"/>
      <c r="L607" s="455"/>
      <c r="M607" s="455"/>
      <c r="N607" s="455"/>
      <c r="O607" s="455"/>
      <c r="P607" s="455"/>
      <c r="Q607" s="455"/>
      <c r="R607" s="455"/>
    </row>
    <row r="608" spans="1:18" ht="48" customHeight="1">
      <c r="A608" s="7" t="s">
        <v>423</v>
      </c>
      <c r="B608" s="122">
        <v>7</v>
      </c>
      <c r="C608" s="8" t="s">
        <v>424</v>
      </c>
      <c r="D608" s="23">
        <f>$D$1591</f>
        <v>1380.1114295749912</v>
      </c>
      <c r="E608" s="456"/>
      <c r="F608" s="457"/>
      <c r="G608" s="457"/>
      <c r="H608" s="457"/>
      <c r="I608" s="457"/>
      <c r="J608" s="457"/>
      <c r="K608" s="457"/>
      <c r="L608" s="457"/>
      <c r="M608" s="457"/>
      <c r="N608" s="457"/>
      <c r="O608" s="457"/>
      <c r="P608" s="457"/>
      <c r="Q608" s="457"/>
      <c r="R608" s="457"/>
    </row>
    <row r="609" spans="1:18" ht="38.25" customHeight="1">
      <c r="A609" s="460" t="s">
        <v>425</v>
      </c>
      <c r="B609" s="461"/>
      <c r="C609" s="462">
        <f>H624/B608</f>
        <v>2552.7694837978815</v>
      </c>
      <c r="D609" s="463"/>
      <c r="E609" s="456"/>
      <c r="F609" s="457"/>
      <c r="G609" s="457"/>
      <c r="H609" s="457"/>
      <c r="I609" s="457"/>
      <c r="J609" s="457"/>
      <c r="K609" s="457"/>
      <c r="L609" s="457"/>
      <c r="M609" s="457"/>
      <c r="N609" s="457"/>
      <c r="O609" s="457"/>
      <c r="P609" s="457"/>
      <c r="Q609" s="457"/>
      <c r="R609" s="457"/>
    </row>
    <row r="610" spans="1:18" ht="32.25" customHeight="1">
      <c r="A610" s="464" t="s">
        <v>426</v>
      </c>
      <c r="B610" s="461"/>
      <c r="C610" s="446">
        <v>45923</v>
      </c>
      <c r="D610" s="447"/>
      <c r="E610" s="456"/>
      <c r="F610" s="457"/>
      <c r="G610" s="457"/>
      <c r="H610" s="457"/>
      <c r="I610" s="457"/>
      <c r="J610" s="457"/>
      <c r="K610" s="457"/>
      <c r="L610" s="457"/>
      <c r="M610" s="457"/>
      <c r="N610" s="457"/>
      <c r="O610" s="457"/>
      <c r="P610" s="457"/>
      <c r="Q610" s="457"/>
      <c r="R610" s="457"/>
    </row>
    <row r="611" spans="1:18" ht="32.25" customHeight="1" thickBot="1">
      <c r="A611" s="431" t="s">
        <v>427</v>
      </c>
      <c r="B611" s="432"/>
      <c r="C611" s="433" t="str">
        <f>+IF(H624&gt;D608,"CUMPLE","NO CUMPLE")</f>
        <v>CUMPLE</v>
      </c>
      <c r="D611" s="434"/>
      <c r="E611" s="458"/>
      <c r="F611" s="459"/>
      <c r="G611" s="459"/>
      <c r="H611" s="459"/>
      <c r="I611" s="459"/>
      <c r="J611" s="459"/>
      <c r="K611" s="459"/>
      <c r="L611" s="459"/>
      <c r="M611" s="459"/>
      <c r="N611" s="459"/>
      <c r="O611" s="459"/>
      <c r="P611" s="459"/>
      <c r="Q611" s="459"/>
      <c r="R611" s="459"/>
    </row>
    <row r="612" spans="1:18" ht="60.75">
      <c r="A612" s="435" t="s">
        <v>428</v>
      </c>
      <c r="B612" s="436"/>
      <c r="C612" s="436"/>
      <c r="D612" s="436"/>
      <c r="E612" s="436"/>
      <c r="F612" s="436"/>
      <c r="G612" s="159"/>
      <c r="H612" s="159"/>
      <c r="I612" s="160" t="s">
        <v>429</v>
      </c>
      <c r="J612" s="161" t="s">
        <v>430</v>
      </c>
      <c r="K612" s="437" t="s">
        <v>431</v>
      </c>
      <c r="L612" s="438"/>
      <c r="M612" s="439" t="s">
        <v>432</v>
      </c>
      <c r="N612" s="439" t="s">
        <v>433</v>
      </c>
      <c r="O612" s="439" t="s">
        <v>434</v>
      </c>
      <c r="P612" s="439" t="s">
        <v>435</v>
      </c>
      <c r="Q612" s="439" t="s">
        <v>436</v>
      </c>
      <c r="R612" s="426" t="s">
        <v>437</v>
      </c>
    </row>
    <row r="613" spans="1:18" s="10" customFormat="1" ht="94.5" customHeight="1">
      <c r="A613" s="162" t="s">
        <v>438</v>
      </c>
      <c r="B613" s="428" t="s">
        <v>439</v>
      </c>
      <c r="C613" s="429"/>
      <c r="D613" s="163" t="s">
        <v>440</v>
      </c>
      <c r="E613" s="163" t="s">
        <v>441</v>
      </c>
      <c r="F613" s="163" t="s">
        <v>442</v>
      </c>
      <c r="G613" s="164" t="s">
        <v>443</v>
      </c>
      <c r="H613" s="164" t="s">
        <v>444</v>
      </c>
      <c r="I613" s="165" t="s">
        <v>445</v>
      </c>
      <c r="J613" s="166" t="s">
        <v>446</v>
      </c>
      <c r="K613" s="166" t="s">
        <v>447</v>
      </c>
      <c r="L613" s="166" t="s">
        <v>448</v>
      </c>
      <c r="M613" s="440"/>
      <c r="N613" s="440"/>
      <c r="O613" s="440"/>
      <c r="P613" s="440"/>
      <c r="Q613" s="440"/>
      <c r="R613" s="427"/>
    </row>
    <row r="614" spans="1:18" s="10" customFormat="1" ht="15.75" customHeight="1">
      <c r="A614" s="26" t="str">
        <f>VLOOKUP(A607,'LISTA DE OFERENTES'!$A$4:$H$102,5,FALSE)</f>
        <v>MSC INGENIERIA SAS -50%</v>
      </c>
      <c r="B614" s="27"/>
      <c r="C614" s="27"/>
      <c r="D614" s="27"/>
      <c r="E614" s="27"/>
      <c r="F614" s="27"/>
      <c r="G614" s="27"/>
      <c r="H614" s="27"/>
      <c r="I614" s="123"/>
      <c r="J614" s="27"/>
      <c r="K614" s="472">
        <f>D608*0.5</f>
        <v>690.05571478749562</v>
      </c>
      <c r="L614" s="27"/>
      <c r="M614" s="474" t="s">
        <v>404</v>
      </c>
      <c r="N614" s="27"/>
      <c r="O614" s="27"/>
      <c r="P614" s="27"/>
      <c r="Q614" s="474" t="str">
        <f>+IF(AND(M614="CUMPLE",O624="CUMPLE",P624="CUMPLE"),"CUMPLE","NO CUMPLE")</f>
        <v>CUMPLE</v>
      </c>
      <c r="R614" s="28"/>
    </row>
    <row r="615" spans="1:18" s="10" customFormat="1" ht="150">
      <c r="A615" s="61" t="s">
        <v>657</v>
      </c>
      <c r="B615" s="499" t="s">
        <v>458</v>
      </c>
      <c r="C615" s="499"/>
      <c r="D615" s="2">
        <v>942458396</v>
      </c>
      <c r="E615" s="124">
        <v>2015</v>
      </c>
      <c r="F615" s="3">
        <f>D615/(VLOOKUP(E615,$D$1618:$E$1652,2,FALSE))</f>
        <v>1462.6497959183673</v>
      </c>
      <c r="G615" s="125">
        <v>1</v>
      </c>
      <c r="H615" s="3">
        <f>F615*G615</f>
        <v>1462.6497959183673</v>
      </c>
      <c r="I615" s="190">
        <v>42303</v>
      </c>
      <c r="J615" s="126" t="s">
        <v>404</v>
      </c>
      <c r="K615" s="473"/>
      <c r="L615" s="66">
        <f>H615</f>
        <v>1462.6497959183673</v>
      </c>
      <c r="M615" s="474"/>
      <c r="N615" s="126" t="s">
        <v>404</v>
      </c>
      <c r="O615" s="126" t="s">
        <v>404</v>
      </c>
      <c r="P615" s="66" t="s">
        <v>404</v>
      </c>
      <c r="Q615" s="474"/>
      <c r="R615" s="9"/>
    </row>
    <row r="616" spans="1:18" s="10" customFormat="1" ht="45">
      <c r="A616" s="61" t="s">
        <v>658</v>
      </c>
      <c r="B616" s="499" t="s">
        <v>454</v>
      </c>
      <c r="C616" s="499"/>
      <c r="D616" s="2">
        <v>596218655</v>
      </c>
      <c r="E616" s="124">
        <v>2004</v>
      </c>
      <c r="F616" s="3">
        <f>D616/(VLOOKUP(E616,$D$1618:$E$1652,2,FALSE))</f>
        <v>1665.4152374301675</v>
      </c>
      <c r="G616" s="125">
        <v>0.25</v>
      </c>
      <c r="H616" s="3">
        <f>F616*G616</f>
        <v>416.35380935754188</v>
      </c>
      <c r="I616" s="190">
        <v>45550</v>
      </c>
      <c r="J616" s="126" t="s">
        <v>404</v>
      </c>
      <c r="K616" s="473"/>
      <c r="L616" s="66">
        <f>H616</f>
        <v>416.35380935754188</v>
      </c>
      <c r="M616" s="474"/>
      <c r="N616" s="126" t="s">
        <v>405</v>
      </c>
      <c r="O616" s="126" t="s">
        <v>405</v>
      </c>
      <c r="P616" s="66" t="s">
        <v>405</v>
      </c>
      <c r="Q616" s="474"/>
      <c r="R616" s="9"/>
    </row>
    <row r="617" spans="1:18" s="10" customFormat="1" ht="90">
      <c r="A617" s="61" t="s">
        <v>659</v>
      </c>
      <c r="B617" s="499" t="s">
        <v>660</v>
      </c>
      <c r="C617" s="499"/>
      <c r="D617" s="2">
        <v>380440042</v>
      </c>
      <c r="E617" s="124">
        <v>2013</v>
      </c>
      <c r="F617" s="3">
        <f>D617/(VLOOKUP(E617,$D$1618:$E$1652,2,FALSE))</f>
        <v>645.36054622561494</v>
      </c>
      <c r="G617" s="125">
        <v>0.8</v>
      </c>
      <c r="H617" s="3">
        <f t="shared" ref="H617:H620" si="3">F617*G617</f>
        <v>516.28843698049195</v>
      </c>
      <c r="I617" s="190">
        <v>41351</v>
      </c>
      <c r="J617" s="126" t="s">
        <v>404</v>
      </c>
      <c r="K617" s="473"/>
      <c r="L617" s="66">
        <f>H617</f>
        <v>516.28843698049195</v>
      </c>
      <c r="M617" s="474"/>
      <c r="N617" s="332" t="s">
        <v>404</v>
      </c>
      <c r="O617" s="332" t="s">
        <v>404</v>
      </c>
      <c r="P617" s="332" t="s">
        <v>404</v>
      </c>
      <c r="Q617" s="474"/>
      <c r="R617" s="9"/>
    </row>
    <row r="618" spans="1:18" s="10" customFormat="1" ht="75">
      <c r="A618" s="127" t="s">
        <v>661</v>
      </c>
      <c r="B618" s="499" t="s">
        <v>454</v>
      </c>
      <c r="C618" s="499"/>
      <c r="D618" s="2">
        <v>34135014</v>
      </c>
      <c r="E618" s="124">
        <v>2004</v>
      </c>
      <c r="F618" s="3">
        <v>96.79</v>
      </c>
      <c r="G618" s="125">
        <v>1</v>
      </c>
      <c r="H618" s="3">
        <f t="shared" si="3"/>
        <v>96.79</v>
      </c>
      <c r="I618" s="190">
        <v>38303</v>
      </c>
      <c r="J618" s="66" t="s">
        <v>404</v>
      </c>
      <c r="K618" s="473"/>
      <c r="L618" s="66">
        <f>H618</f>
        <v>96.79</v>
      </c>
      <c r="M618" s="474"/>
      <c r="N618" s="332" t="s">
        <v>404</v>
      </c>
      <c r="O618" s="332" t="s">
        <v>405</v>
      </c>
      <c r="P618" s="332" t="s">
        <v>405</v>
      </c>
      <c r="Q618" s="474"/>
      <c r="R618" s="9" t="s">
        <v>579</v>
      </c>
    </row>
    <row r="619" spans="1:18" s="10" customFormat="1" ht="45">
      <c r="A619" s="127" t="s">
        <v>662</v>
      </c>
      <c r="B619" s="499" t="s">
        <v>663</v>
      </c>
      <c r="C619" s="499"/>
      <c r="D619" s="2">
        <v>52873048</v>
      </c>
      <c r="E619" s="124">
        <v>2002</v>
      </c>
      <c r="F619" s="3">
        <f>D619/(VLOOKUP(E619,$D$1618:$E$1652,2,FALSE))</f>
        <v>171.11018770226536</v>
      </c>
      <c r="G619" s="125">
        <v>1</v>
      </c>
      <c r="H619" s="3">
        <f t="shared" si="3"/>
        <v>171.11018770226536</v>
      </c>
      <c r="I619" s="190">
        <v>44880</v>
      </c>
      <c r="J619" s="66" t="s">
        <v>404</v>
      </c>
      <c r="K619" s="473"/>
      <c r="L619" s="66">
        <f t="shared" ref="L619:L620" si="4">H619</f>
        <v>171.11018770226536</v>
      </c>
      <c r="M619" s="474"/>
      <c r="N619" s="332" t="s">
        <v>404</v>
      </c>
      <c r="O619" s="332" t="s">
        <v>404</v>
      </c>
      <c r="P619" s="332" t="s">
        <v>405</v>
      </c>
      <c r="Q619" s="474"/>
      <c r="R619" s="9"/>
    </row>
    <row r="620" spans="1:18" s="10" customFormat="1" ht="30">
      <c r="A620" s="127" t="s">
        <v>664</v>
      </c>
      <c r="B620" s="499" t="s">
        <v>663</v>
      </c>
      <c r="C620" s="499"/>
      <c r="D620" s="2">
        <v>273573240</v>
      </c>
      <c r="E620" s="124">
        <v>2003</v>
      </c>
      <c r="F620" s="3">
        <f>D620/(VLOOKUP(E620,$D$1618:$E$1652,2,FALSE))</f>
        <v>824.01578313253015</v>
      </c>
      <c r="G620" s="125">
        <v>0.2</v>
      </c>
      <c r="H620" s="3">
        <f t="shared" si="3"/>
        <v>164.80315662650605</v>
      </c>
      <c r="I620" s="190">
        <v>45721</v>
      </c>
      <c r="J620" s="66" t="s">
        <v>404</v>
      </c>
      <c r="K620" s="473"/>
      <c r="L620" s="66">
        <f t="shared" si="4"/>
        <v>164.80315662650605</v>
      </c>
      <c r="M620" s="474"/>
      <c r="N620" s="332" t="s">
        <v>404</v>
      </c>
      <c r="O620" s="332" t="s">
        <v>405</v>
      </c>
      <c r="P620" s="332" t="s">
        <v>404</v>
      </c>
      <c r="Q620" s="474"/>
      <c r="R620" s="9"/>
    </row>
    <row r="621" spans="1:18" s="10" customFormat="1" ht="15.75" customHeight="1">
      <c r="A621" s="26" t="str">
        <f>VLOOKUP(A607,'LISTA DE OFERENTES'!$A$4:$H$102,6,FALSE)</f>
        <v>DESARROLLO TECNOLOGIA Y PLANEACION COLOMBIA SAS -40%</v>
      </c>
      <c r="B621" s="27"/>
      <c r="C621" s="27"/>
      <c r="D621" s="27"/>
      <c r="E621" s="27"/>
      <c r="F621" s="27"/>
      <c r="G621" s="27"/>
      <c r="H621" s="27"/>
      <c r="I621" s="123"/>
      <c r="J621" s="27"/>
      <c r="K621" s="473"/>
      <c r="L621" s="27"/>
      <c r="M621" s="474"/>
      <c r="N621" s="27"/>
      <c r="O621" s="27"/>
      <c r="P621" s="27"/>
      <c r="Q621" s="474"/>
      <c r="R621" s="28"/>
    </row>
    <row r="622" spans="1:18" s="10" customFormat="1" ht="75">
      <c r="A622" s="127" t="s">
        <v>665</v>
      </c>
      <c r="B622" s="430" t="s">
        <v>666</v>
      </c>
      <c r="C622" s="430"/>
      <c r="D622" s="2">
        <v>9205496902.2399998</v>
      </c>
      <c r="E622" s="124">
        <v>2014</v>
      </c>
      <c r="F622" s="3">
        <v>15041.391</v>
      </c>
      <c r="G622" s="128">
        <v>1</v>
      </c>
      <c r="H622" s="3">
        <f>F622*G622</f>
        <v>15041.391</v>
      </c>
      <c r="I622" s="190">
        <v>41820</v>
      </c>
      <c r="J622" s="126" t="s">
        <v>404</v>
      </c>
      <c r="K622" s="473"/>
      <c r="L622" s="66">
        <f>H622</f>
        <v>15041.391</v>
      </c>
      <c r="M622" s="474"/>
      <c r="N622" s="126" t="s">
        <v>404</v>
      </c>
      <c r="O622" s="126" t="s">
        <v>405</v>
      </c>
      <c r="P622" s="66" t="s">
        <v>404</v>
      </c>
      <c r="Q622" s="474"/>
      <c r="R622" s="9"/>
    </row>
    <row r="623" spans="1:18" s="10" customFormat="1" ht="15.75" customHeight="1">
      <c r="A623" s="26" t="str">
        <f>VLOOKUP(A607,'LISTA DE OFERENTES'!$A$4:$H$102,7,FALSE)</f>
        <v>GEPROBRAS SAS - 10%</v>
      </c>
      <c r="B623" s="27"/>
      <c r="C623" s="27"/>
      <c r="D623" s="27"/>
      <c r="E623" s="27"/>
      <c r="F623" s="27"/>
      <c r="G623" s="27"/>
      <c r="H623" s="27"/>
      <c r="I623" s="123"/>
      <c r="J623" s="27"/>
      <c r="K623" s="191"/>
      <c r="L623" s="27"/>
      <c r="M623" s="194"/>
      <c r="N623" s="27"/>
      <c r="O623" s="27"/>
      <c r="P623" s="27"/>
      <c r="Q623" s="491"/>
      <c r="R623" s="28"/>
    </row>
    <row r="624" spans="1:18" s="10" customFormat="1" ht="48" customHeight="1" thickBot="1">
      <c r="A624" s="471" t="s">
        <v>455</v>
      </c>
      <c r="B624" s="471"/>
      <c r="C624" s="471"/>
      <c r="D624" s="471"/>
      <c r="E624" s="471"/>
      <c r="F624" s="130">
        <f>+SUM(F614:F622)</f>
        <v>19906.732550408946</v>
      </c>
      <c r="G624" s="130"/>
      <c r="H624" s="130">
        <f>+SUM(H614:H622)</f>
        <v>17869.386386585171</v>
      </c>
      <c r="I624" s="448" t="s">
        <v>456</v>
      </c>
      <c r="J624" s="449"/>
      <c r="K624" s="449"/>
      <c r="L624" s="449"/>
      <c r="M624" s="450"/>
      <c r="N624" s="131" t="s">
        <v>404</v>
      </c>
      <c r="O624" s="157" t="str">
        <f>IF(_xlfn.XLOOKUP("CUMPLE",O615:O622,O615:O622,"NO CUMPLE",0,1)="CUMPLE","CUMPLE","NO CUMPLE")</f>
        <v>CUMPLE</v>
      </c>
      <c r="P624" s="153" t="str">
        <f>IF(_xlfn.XLOOKUP("CUMPLE",P615:P622,P615:P622,"NO CUMPLE",0,1)="CUMPLE","CUMPLE","NO CUMPLE")</f>
        <v>CUMPLE</v>
      </c>
      <c r="Q624" s="475"/>
      <c r="R624" s="70" t="str">
        <f>+IF(AND(M614="CUMPLE",Q614="CUMPLE"),"HABILITADO","NO HABILITADO")</f>
        <v>HABILITADO</v>
      </c>
    </row>
    <row r="625" spans="1:18" ht="15.75">
      <c r="A625" s="53"/>
      <c r="B625" s="53"/>
      <c r="C625" s="53"/>
      <c r="D625" s="53"/>
      <c r="E625" s="53"/>
      <c r="F625" s="53"/>
      <c r="G625" s="53"/>
      <c r="H625" s="53"/>
      <c r="I625" s="121"/>
      <c r="J625" s="53"/>
      <c r="K625" s="53"/>
      <c r="L625" s="53"/>
      <c r="M625" s="53"/>
      <c r="N625" s="53"/>
      <c r="O625" s="53"/>
      <c r="P625" s="54"/>
      <c r="Q625" s="54"/>
      <c r="R625" s="54"/>
    </row>
    <row r="626" spans="1:18" ht="16.5" thickBot="1">
      <c r="A626" s="53"/>
      <c r="B626" s="53"/>
      <c r="C626" s="53"/>
      <c r="D626" s="53"/>
      <c r="E626" s="53"/>
      <c r="F626" s="53"/>
      <c r="G626" s="53"/>
      <c r="H626" s="53"/>
      <c r="I626" s="121"/>
      <c r="J626" s="53"/>
      <c r="K626" s="53"/>
      <c r="L626" s="53"/>
      <c r="M626" s="53"/>
      <c r="N626" s="53"/>
      <c r="O626" s="53"/>
      <c r="P626" s="54"/>
      <c r="Q626" s="54"/>
      <c r="R626" s="54"/>
    </row>
    <row r="627" spans="1:18" s="196" customFormat="1" ht="23.25" customHeight="1" thickBot="1">
      <c r="A627" s="451">
        <f>1+A607</f>
        <v>41</v>
      </c>
      <c r="B627" s="452"/>
      <c r="C627" s="452"/>
      <c r="D627" s="453"/>
      <c r="E627" s="454" t="str">
        <f>VLOOKUP(A627,'LISTA DE OFERENTES'!$A$4:$H$102,2,FALSE)</f>
        <v>CB INGENIEROS S.A.S</v>
      </c>
      <c r="F627" s="455"/>
      <c r="G627" s="455"/>
      <c r="H627" s="455"/>
      <c r="I627" s="455"/>
      <c r="J627" s="455"/>
      <c r="K627" s="455"/>
      <c r="L627" s="455"/>
      <c r="M627" s="455"/>
      <c r="N627" s="455"/>
      <c r="O627" s="455"/>
      <c r="P627" s="455"/>
      <c r="Q627" s="455"/>
      <c r="R627" s="455"/>
    </row>
    <row r="628" spans="1:18" s="196" customFormat="1" ht="48" customHeight="1">
      <c r="A628" s="197" t="s">
        <v>423</v>
      </c>
      <c r="B628" s="198">
        <v>2</v>
      </c>
      <c r="C628" s="199" t="s">
        <v>424</v>
      </c>
      <c r="D628" s="23">
        <f>$D$1591</f>
        <v>1380.1114295749912</v>
      </c>
      <c r="E628" s="456"/>
      <c r="F628" s="457"/>
      <c r="G628" s="457"/>
      <c r="H628" s="457"/>
      <c r="I628" s="457"/>
      <c r="J628" s="457"/>
      <c r="K628" s="457"/>
      <c r="L628" s="457"/>
      <c r="M628" s="457"/>
      <c r="N628" s="457"/>
      <c r="O628" s="457"/>
      <c r="P628" s="457"/>
      <c r="Q628" s="457"/>
      <c r="R628" s="457"/>
    </row>
    <row r="629" spans="1:18" s="196" customFormat="1" ht="38.25" customHeight="1">
      <c r="A629" s="500" t="s">
        <v>425</v>
      </c>
      <c r="B629" s="501"/>
      <c r="C629" s="502">
        <f>H637/B628</f>
        <v>2668.5980488243013</v>
      </c>
      <c r="D629" s="503"/>
      <c r="E629" s="456"/>
      <c r="F629" s="457"/>
      <c r="G629" s="457"/>
      <c r="H629" s="457"/>
      <c r="I629" s="457"/>
      <c r="J629" s="457"/>
      <c r="K629" s="457"/>
      <c r="L629" s="457"/>
      <c r="M629" s="457"/>
      <c r="N629" s="457"/>
      <c r="O629" s="457"/>
      <c r="P629" s="457"/>
      <c r="Q629" s="457"/>
      <c r="R629" s="457"/>
    </row>
    <row r="630" spans="1:18" s="196" customFormat="1" ht="32.25" customHeight="1">
      <c r="A630" s="504" t="s">
        <v>426</v>
      </c>
      <c r="B630" s="501"/>
      <c r="C630" s="505">
        <v>45923</v>
      </c>
      <c r="D630" s="506"/>
      <c r="E630" s="456"/>
      <c r="F630" s="457"/>
      <c r="G630" s="457"/>
      <c r="H630" s="457"/>
      <c r="I630" s="457"/>
      <c r="J630" s="457"/>
      <c r="K630" s="457"/>
      <c r="L630" s="457"/>
      <c r="M630" s="457"/>
      <c r="N630" s="457"/>
      <c r="O630" s="457"/>
      <c r="P630" s="457"/>
      <c r="Q630" s="457"/>
      <c r="R630" s="457"/>
    </row>
    <row r="631" spans="1:18" s="196" customFormat="1" ht="32.25" customHeight="1" thickBot="1">
      <c r="A631" s="507" t="s">
        <v>427</v>
      </c>
      <c r="B631" s="508"/>
      <c r="C631" s="509" t="str">
        <f>+IF(H637&gt;D628,"CUMPLE","NO CUMPLE")</f>
        <v>CUMPLE</v>
      </c>
      <c r="D631" s="510"/>
      <c r="E631" s="458"/>
      <c r="F631" s="459"/>
      <c r="G631" s="459"/>
      <c r="H631" s="459"/>
      <c r="I631" s="459"/>
      <c r="J631" s="459"/>
      <c r="K631" s="459"/>
      <c r="L631" s="459"/>
      <c r="M631" s="459"/>
      <c r="N631" s="459"/>
      <c r="O631" s="459"/>
      <c r="P631" s="459"/>
      <c r="Q631" s="459"/>
      <c r="R631" s="459"/>
    </row>
    <row r="632" spans="1:18" s="196" customFormat="1" ht="47.25">
      <c r="A632" s="511" t="s">
        <v>428</v>
      </c>
      <c r="B632" s="512"/>
      <c r="C632" s="512"/>
      <c r="D632" s="512"/>
      <c r="E632" s="512"/>
      <c r="F632" s="512"/>
      <c r="G632" s="189"/>
      <c r="H632" s="189"/>
      <c r="I632" s="200" t="s">
        <v>429</v>
      </c>
      <c r="J632" s="187" t="s">
        <v>430</v>
      </c>
      <c r="K632" s="513" t="s">
        <v>431</v>
      </c>
      <c r="L632" s="514"/>
      <c r="M632" s="515" t="s">
        <v>432</v>
      </c>
      <c r="N632" s="515" t="s">
        <v>433</v>
      </c>
      <c r="O632" s="515" t="s">
        <v>434</v>
      </c>
      <c r="P632" s="515" t="s">
        <v>435</v>
      </c>
      <c r="Q632" s="515" t="s">
        <v>436</v>
      </c>
      <c r="R632" s="517" t="s">
        <v>437</v>
      </c>
    </row>
    <row r="633" spans="1:18" s="196" customFormat="1" ht="94.5" customHeight="1">
      <c r="A633" s="201" t="s">
        <v>438</v>
      </c>
      <c r="B633" s="519" t="s">
        <v>439</v>
      </c>
      <c r="C633" s="520"/>
      <c r="D633" s="202" t="s">
        <v>440</v>
      </c>
      <c r="E633" s="202" t="s">
        <v>441</v>
      </c>
      <c r="F633" s="202" t="s">
        <v>442</v>
      </c>
      <c r="G633" s="203" t="s">
        <v>443</v>
      </c>
      <c r="H633" s="203" t="s">
        <v>444</v>
      </c>
      <c r="I633" s="204" t="s">
        <v>445</v>
      </c>
      <c r="J633" s="205" t="s">
        <v>446</v>
      </c>
      <c r="K633" s="205" t="s">
        <v>447</v>
      </c>
      <c r="L633" s="205" t="s">
        <v>448</v>
      </c>
      <c r="M633" s="516"/>
      <c r="N633" s="516"/>
      <c r="O633" s="516"/>
      <c r="P633" s="516"/>
      <c r="Q633" s="516"/>
      <c r="R633" s="518"/>
    </row>
    <row r="634" spans="1:18" s="196" customFormat="1" ht="15.75">
      <c r="A634" s="26" t="str">
        <f>VLOOKUP(A627,'LISTA DE OFERENTES'!$A$4:$H$102,5,FALSE)</f>
        <v>CB INGENIEROS S.A.S - 100%</v>
      </c>
      <c r="B634" s="207"/>
      <c r="C634" s="207"/>
      <c r="D634" s="207"/>
      <c r="E634" s="207"/>
      <c r="F634" s="207"/>
      <c r="G634" s="207"/>
      <c r="H634" s="207"/>
      <c r="I634" s="208"/>
      <c r="J634" s="207"/>
      <c r="K634" s="521">
        <f>$D$1591*0.5</f>
        <v>690.05571478749562</v>
      </c>
      <c r="L634" s="207"/>
      <c r="M634" s="523" t="s">
        <v>404</v>
      </c>
      <c r="N634" s="207"/>
      <c r="O634" s="207"/>
      <c r="P634" s="207"/>
      <c r="Q634" s="523" t="str">
        <f>+IF(AND(N637="CUMPLE",O637="CUMPLE",P637="CUMPLE"),"CUMPLE","NO CUMPLE")</f>
        <v>CUMPLE</v>
      </c>
      <c r="R634" s="209"/>
    </row>
    <row r="635" spans="1:18" s="196" customFormat="1" ht="70.150000000000006" customHeight="1">
      <c r="A635" s="210" t="s">
        <v>667</v>
      </c>
      <c r="B635" s="525" t="s">
        <v>668</v>
      </c>
      <c r="C635" s="525"/>
      <c r="D635" s="211">
        <v>14009019376</v>
      </c>
      <c r="E635" s="124">
        <v>2015</v>
      </c>
      <c r="F635" s="3">
        <f>D635/(VLOOKUP(E635,$D$1618:$E$1652,2,FALSE))</f>
        <v>21741.319742376039</v>
      </c>
      <c r="G635" s="213">
        <v>0.2</v>
      </c>
      <c r="H635" s="212">
        <f>F635*G635</f>
        <v>4348.2639484752081</v>
      </c>
      <c r="I635" s="275">
        <v>42094</v>
      </c>
      <c r="J635" s="214" t="s">
        <v>404</v>
      </c>
      <c r="K635" s="522"/>
      <c r="L635" s="215">
        <f>H635</f>
        <v>4348.2639484752081</v>
      </c>
      <c r="M635" s="523"/>
      <c r="N635" s="214" t="s">
        <v>404</v>
      </c>
      <c r="O635" s="214" t="s">
        <v>404</v>
      </c>
      <c r="P635" s="215" t="s">
        <v>405</v>
      </c>
      <c r="Q635" s="523"/>
      <c r="R635" s="195"/>
    </row>
    <row r="636" spans="1:18" s="196" customFormat="1" ht="48.6" customHeight="1">
      <c r="A636" s="210" t="s">
        <v>669</v>
      </c>
      <c r="B636" s="525" t="s">
        <v>670</v>
      </c>
      <c r="C636" s="525"/>
      <c r="D636" s="211">
        <v>257221252</v>
      </c>
      <c r="E636" s="124">
        <v>2000</v>
      </c>
      <c r="F636" s="3">
        <f>D636/(VLOOKUP(E636,$D$1618:$E$1652,2,FALSE))</f>
        <v>988.93214917339481</v>
      </c>
      <c r="G636" s="213">
        <v>1</v>
      </c>
      <c r="H636" s="212">
        <f>F636*G636</f>
        <v>988.93214917339481</v>
      </c>
      <c r="I636" s="275">
        <v>36546</v>
      </c>
      <c r="J636" s="214" t="s">
        <v>404</v>
      </c>
      <c r="K636" s="522"/>
      <c r="L636" s="215">
        <f>H636</f>
        <v>988.93214917339481</v>
      </c>
      <c r="M636" s="523"/>
      <c r="N636" s="214" t="s">
        <v>404</v>
      </c>
      <c r="O636" s="214" t="s">
        <v>405</v>
      </c>
      <c r="P636" s="215" t="s">
        <v>404</v>
      </c>
      <c r="Q636" s="523"/>
      <c r="R636" s="195"/>
    </row>
    <row r="637" spans="1:18" s="196" customFormat="1" ht="48" customHeight="1" thickBot="1">
      <c r="A637" s="526" t="s">
        <v>455</v>
      </c>
      <c r="B637" s="526"/>
      <c r="C637" s="526"/>
      <c r="D637" s="526"/>
      <c r="E637" s="526"/>
      <c r="F637" s="130">
        <f>+SUM(F634:F636)</f>
        <v>22730.251891549433</v>
      </c>
      <c r="G637" s="130"/>
      <c r="H637" s="130">
        <f>+SUM(H634:H636)</f>
        <v>5337.1960976486025</v>
      </c>
      <c r="I637" s="527" t="s">
        <v>456</v>
      </c>
      <c r="J637" s="528"/>
      <c r="K637" s="528"/>
      <c r="L637" s="528"/>
      <c r="M637" s="529"/>
      <c r="N637" s="218" t="s">
        <v>404</v>
      </c>
      <c r="O637" s="219" t="str">
        <f>IF(_xlfn.XLOOKUP("CUMPLE",O635:O636,O635:O636,"NO CUMPLE",0,1)="CUMPLE","CUMPLE","NO CUMPLE")</f>
        <v>CUMPLE</v>
      </c>
      <c r="P637" s="220" t="str">
        <f>IF(_xlfn.XLOOKUP("CUMPLE",P635:P636,P635:P636,"NO CUMPLE",0,1)="CUMPLE","CUMPLE","NO CUMPLE")</f>
        <v>CUMPLE</v>
      </c>
      <c r="Q637" s="524"/>
      <c r="R637" s="221" t="str">
        <f>+IF(AND(M634="CUMPLE",Q634="CUMPLE"),"HABILITADO","NO HABILITADO")</f>
        <v>HABILITADO</v>
      </c>
    </row>
    <row r="638" spans="1:18" s="196" customFormat="1" ht="15.75">
      <c r="A638" s="53"/>
      <c r="B638" s="53"/>
      <c r="C638" s="53"/>
      <c r="D638" s="53"/>
      <c r="E638" s="53"/>
      <c r="F638" s="53"/>
      <c r="G638" s="53"/>
      <c r="H638" s="53"/>
      <c r="I638" s="121"/>
      <c r="J638" s="53"/>
      <c r="K638" s="53"/>
      <c r="L638" s="53"/>
      <c r="M638" s="53"/>
      <c r="N638" s="53"/>
      <c r="O638" s="53"/>
      <c r="P638" s="54"/>
      <c r="Q638" s="54"/>
      <c r="R638" s="54"/>
    </row>
    <row r="639" spans="1:18" s="196" customFormat="1" ht="16.5" thickBot="1">
      <c r="A639" s="53"/>
      <c r="B639" s="53"/>
      <c r="C639" s="53"/>
      <c r="D639" s="53"/>
      <c r="E639" s="53"/>
      <c r="F639" s="53"/>
      <c r="G639" s="53"/>
      <c r="H639" s="53"/>
      <c r="I639" s="121"/>
      <c r="J639" s="53"/>
      <c r="K639" s="53"/>
      <c r="L639" s="53"/>
      <c r="M639" s="53"/>
      <c r="N639" s="53"/>
      <c r="O639" s="53"/>
      <c r="P639" s="54"/>
      <c r="Q639" s="54"/>
      <c r="R639" s="54"/>
    </row>
    <row r="640" spans="1:18" s="196" customFormat="1" ht="23.25" customHeight="1" thickBot="1">
      <c r="A640" s="530">
        <f>1+A627</f>
        <v>42</v>
      </c>
      <c r="B640" s="531"/>
      <c r="C640" s="531"/>
      <c r="D640" s="532"/>
      <c r="E640" s="454" t="str">
        <f>VLOOKUP(A640,'LISTA DE OFERENTES'!$A$4:$H$102,2,FALSE)</f>
        <v>INGENIEROS CONSTRUCTORES Y ASESORES S.A.S</v>
      </c>
      <c r="F640" s="455"/>
      <c r="G640" s="455"/>
      <c r="H640" s="455"/>
      <c r="I640" s="455"/>
      <c r="J640" s="455"/>
      <c r="K640" s="455"/>
      <c r="L640" s="455"/>
      <c r="M640" s="455"/>
      <c r="N640" s="455"/>
      <c r="O640" s="455"/>
      <c r="P640" s="455"/>
      <c r="Q640" s="455"/>
      <c r="R640" s="455"/>
    </row>
    <row r="641" spans="1:18" s="196" customFormat="1" ht="48" customHeight="1">
      <c r="A641" s="197" t="s">
        <v>423</v>
      </c>
      <c r="B641" s="198">
        <v>4</v>
      </c>
      <c r="C641" s="199" t="s">
        <v>424</v>
      </c>
      <c r="D641" s="23">
        <f>$D$1591</f>
        <v>1380.1114295749912</v>
      </c>
      <c r="E641" s="456"/>
      <c r="F641" s="457"/>
      <c r="G641" s="457"/>
      <c r="H641" s="457"/>
      <c r="I641" s="457"/>
      <c r="J641" s="457"/>
      <c r="K641" s="457"/>
      <c r="L641" s="457"/>
      <c r="M641" s="457"/>
      <c r="N641" s="457"/>
      <c r="O641" s="457"/>
      <c r="P641" s="457"/>
      <c r="Q641" s="457"/>
      <c r="R641" s="457"/>
    </row>
    <row r="642" spans="1:18" s="196" customFormat="1" ht="38.25" customHeight="1">
      <c r="A642" s="500" t="s">
        <v>425</v>
      </c>
      <c r="B642" s="501"/>
      <c r="C642" s="502">
        <f>H652/B641</f>
        <v>1949.1276928811587</v>
      </c>
      <c r="D642" s="503"/>
      <c r="E642" s="456"/>
      <c r="F642" s="457"/>
      <c r="G642" s="457"/>
      <c r="H642" s="457"/>
      <c r="I642" s="457"/>
      <c r="J642" s="457"/>
      <c r="K642" s="457"/>
      <c r="L642" s="457"/>
      <c r="M642" s="457"/>
      <c r="N642" s="457"/>
      <c r="O642" s="457"/>
      <c r="P642" s="457"/>
      <c r="Q642" s="457"/>
      <c r="R642" s="457"/>
    </row>
    <row r="643" spans="1:18" s="196" customFormat="1" ht="32.25" customHeight="1">
      <c r="A643" s="504" t="s">
        <v>426</v>
      </c>
      <c r="B643" s="501"/>
      <c r="C643" s="505">
        <v>45923</v>
      </c>
      <c r="D643" s="506"/>
      <c r="E643" s="456"/>
      <c r="F643" s="457"/>
      <c r="G643" s="457"/>
      <c r="H643" s="457"/>
      <c r="I643" s="457"/>
      <c r="J643" s="457"/>
      <c r="K643" s="457"/>
      <c r="L643" s="457"/>
      <c r="M643" s="457"/>
      <c r="N643" s="457"/>
      <c r="O643" s="457"/>
      <c r="P643" s="457"/>
      <c r="Q643" s="457"/>
      <c r="R643" s="457"/>
    </row>
    <row r="644" spans="1:18" s="196" customFormat="1" ht="32.25" customHeight="1" thickBot="1">
      <c r="A644" s="507" t="s">
        <v>427</v>
      </c>
      <c r="B644" s="508"/>
      <c r="C644" s="509" t="str">
        <f>+IF(H652&gt;D641,"CUMPLE","NO CUMPLE")</f>
        <v>CUMPLE</v>
      </c>
      <c r="D644" s="510"/>
      <c r="E644" s="458"/>
      <c r="F644" s="459"/>
      <c r="G644" s="459"/>
      <c r="H644" s="459"/>
      <c r="I644" s="459"/>
      <c r="J644" s="459"/>
      <c r="K644" s="459"/>
      <c r="L644" s="459"/>
      <c r="M644" s="459"/>
      <c r="N644" s="459"/>
      <c r="O644" s="459"/>
      <c r="P644" s="459"/>
      <c r="Q644" s="459"/>
      <c r="R644" s="459"/>
    </row>
    <row r="645" spans="1:18" s="196" customFormat="1" ht="47.25">
      <c r="A645" s="511" t="s">
        <v>428</v>
      </c>
      <c r="B645" s="512"/>
      <c r="C645" s="512"/>
      <c r="D645" s="512"/>
      <c r="E645" s="512"/>
      <c r="F645" s="512"/>
      <c r="G645" s="189"/>
      <c r="H645" s="189"/>
      <c r="I645" s="200" t="s">
        <v>429</v>
      </c>
      <c r="J645" s="187" t="s">
        <v>430</v>
      </c>
      <c r="K645" s="513" t="s">
        <v>431</v>
      </c>
      <c r="L645" s="514"/>
      <c r="M645" s="515" t="s">
        <v>432</v>
      </c>
      <c r="N645" s="515" t="s">
        <v>433</v>
      </c>
      <c r="O645" s="515" t="s">
        <v>434</v>
      </c>
      <c r="P645" s="515" t="s">
        <v>435</v>
      </c>
      <c r="Q645" s="515" t="s">
        <v>436</v>
      </c>
      <c r="R645" s="517" t="s">
        <v>437</v>
      </c>
    </row>
    <row r="646" spans="1:18" s="196" customFormat="1" ht="94.5" customHeight="1">
      <c r="A646" s="201" t="s">
        <v>438</v>
      </c>
      <c r="B646" s="519" t="s">
        <v>439</v>
      </c>
      <c r="C646" s="520"/>
      <c r="D646" s="202" t="s">
        <v>440</v>
      </c>
      <c r="E646" s="202" t="s">
        <v>441</v>
      </c>
      <c r="F646" s="202" t="s">
        <v>442</v>
      </c>
      <c r="G646" s="203" t="s">
        <v>443</v>
      </c>
      <c r="H646" s="203" t="s">
        <v>444</v>
      </c>
      <c r="I646" s="204" t="s">
        <v>445</v>
      </c>
      <c r="J646" s="205" t="s">
        <v>446</v>
      </c>
      <c r="K646" s="205" t="s">
        <v>447</v>
      </c>
      <c r="L646" s="205" t="s">
        <v>448</v>
      </c>
      <c r="M646" s="516"/>
      <c r="N646" s="516"/>
      <c r="O646" s="516"/>
      <c r="P646" s="516"/>
      <c r="Q646" s="516"/>
      <c r="R646" s="518"/>
    </row>
    <row r="647" spans="1:18" s="196" customFormat="1" ht="15.75">
      <c r="A647" s="206" t="str">
        <f>VLOOKUP(A640,'LISTA DE OFERENTES'!$A$4:$H$102,5,FALSE)</f>
        <v>INGENIEROS CONSTRUCTORES Y ASESORES S.A.S - 100%</v>
      </c>
      <c r="B647" s="207"/>
      <c r="C647" s="207"/>
      <c r="D647" s="207"/>
      <c r="E647" s="207"/>
      <c r="F647" s="207"/>
      <c r="G647" s="207"/>
      <c r="H647" s="207"/>
      <c r="I647" s="208"/>
      <c r="J647" s="207"/>
      <c r="K647" s="521">
        <f>$D$1591*0.5</f>
        <v>690.05571478749562</v>
      </c>
      <c r="L647" s="207"/>
      <c r="M647" s="523" t="s">
        <v>404</v>
      </c>
      <c r="N647" s="207"/>
      <c r="O647" s="207"/>
      <c r="P647" s="207"/>
      <c r="Q647" s="523" t="str">
        <f>+IF(AND(N652="CUMPLE",O652="CUMPLE",P652="CUMPLE"),"CUMPLE","NO CUMPLE")</f>
        <v>CUMPLE</v>
      </c>
      <c r="R647" s="209"/>
    </row>
    <row r="648" spans="1:18" s="196" customFormat="1" ht="78" customHeight="1">
      <c r="A648" s="210" t="s">
        <v>671</v>
      </c>
      <c r="B648" s="525" t="s">
        <v>672</v>
      </c>
      <c r="C648" s="525"/>
      <c r="D648" s="211">
        <v>847209044</v>
      </c>
      <c r="E648" s="124">
        <v>2021</v>
      </c>
      <c r="F648" s="3">
        <f>D648/(VLOOKUP(E648,$D$1618:$E$1652,2,FALSE))</f>
        <v>932.50940974721686</v>
      </c>
      <c r="G648" s="213">
        <v>1</v>
      </c>
      <c r="H648" s="212">
        <f>F648*G648</f>
        <v>932.50940974721686</v>
      </c>
      <c r="I648" s="275">
        <v>44393</v>
      </c>
      <c r="J648" s="214" t="s">
        <v>404</v>
      </c>
      <c r="K648" s="522"/>
      <c r="L648" s="215">
        <f>H648</f>
        <v>932.50940974721686</v>
      </c>
      <c r="M648" s="523"/>
      <c r="N648" s="214" t="s">
        <v>404</v>
      </c>
      <c r="O648" s="214" t="s">
        <v>404</v>
      </c>
      <c r="P648" s="215" t="s">
        <v>405</v>
      </c>
      <c r="Q648" s="523"/>
      <c r="R648" s="195" t="s">
        <v>673</v>
      </c>
    </row>
    <row r="649" spans="1:18" s="196" customFormat="1" ht="162.6" customHeight="1">
      <c r="A649" s="210" t="s">
        <v>674</v>
      </c>
      <c r="B649" s="525" t="s">
        <v>675</v>
      </c>
      <c r="C649" s="525"/>
      <c r="D649" s="211">
        <v>504558537</v>
      </c>
      <c r="E649" s="124">
        <v>2021</v>
      </c>
      <c r="F649" s="3">
        <f>D649/(VLOOKUP(E649,$D$1618:$E$1652,2,FALSE))</f>
        <v>555.35949108776197</v>
      </c>
      <c r="G649" s="213">
        <v>1</v>
      </c>
      <c r="H649" s="212">
        <f>F649*G649</f>
        <v>555.35949108776197</v>
      </c>
      <c r="I649" s="275">
        <v>44427</v>
      </c>
      <c r="J649" s="214" t="s">
        <v>404</v>
      </c>
      <c r="K649" s="522"/>
      <c r="L649" s="215">
        <f>H649</f>
        <v>555.35949108776197</v>
      </c>
      <c r="M649" s="523"/>
      <c r="N649" s="214" t="s">
        <v>404</v>
      </c>
      <c r="O649" s="214" t="s">
        <v>404</v>
      </c>
      <c r="P649" s="214" t="s">
        <v>404</v>
      </c>
      <c r="Q649" s="523"/>
      <c r="R649" s="195"/>
    </row>
    <row r="650" spans="1:18" s="196" customFormat="1" ht="100.15" customHeight="1">
      <c r="A650" s="210" t="s">
        <v>676</v>
      </c>
      <c r="B650" s="525" t="s">
        <v>458</v>
      </c>
      <c r="C650" s="525"/>
      <c r="D650" s="211">
        <v>5870519884</v>
      </c>
      <c r="E650" s="124">
        <v>2023</v>
      </c>
      <c r="F650" s="3">
        <f>D650/(VLOOKUP(E650,$D$1618:$E$1652,2,FALSE))</f>
        <v>5060.7930034482761</v>
      </c>
      <c r="G650" s="213">
        <v>1</v>
      </c>
      <c r="H650" s="212">
        <f t="shared" ref="H650:H651" si="5">F650*G650</f>
        <v>5060.7930034482761</v>
      </c>
      <c r="I650" s="275">
        <v>45160</v>
      </c>
      <c r="J650" s="214" t="s">
        <v>404</v>
      </c>
      <c r="K650" s="522"/>
      <c r="L650" s="215">
        <f t="shared" ref="L650:L651" si="6">H650</f>
        <v>5060.7930034482761</v>
      </c>
      <c r="M650" s="523"/>
      <c r="N650" s="214" t="s">
        <v>404</v>
      </c>
      <c r="O650" s="214" t="s">
        <v>404</v>
      </c>
      <c r="P650" s="214" t="s">
        <v>404</v>
      </c>
      <c r="Q650" s="523"/>
      <c r="R650" s="195"/>
    </row>
    <row r="651" spans="1:18" s="196" customFormat="1" ht="75.599999999999994" customHeight="1">
      <c r="A651" s="210" t="s">
        <v>677</v>
      </c>
      <c r="B651" s="525" t="s">
        <v>678</v>
      </c>
      <c r="C651" s="525"/>
      <c r="D651" s="211">
        <v>1447504686</v>
      </c>
      <c r="E651" s="124">
        <v>2023</v>
      </c>
      <c r="F651" s="3">
        <f>D651/(VLOOKUP(E651,$D$1618:$E$1652,2,FALSE))</f>
        <v>1247.8488672413794</v>
      </c>
      <c r="G651" s="213">
        <v>1</v>
      </c>
      <c r="H651" s="212">
        <f t="shared" si="5"/>
        <v>1247.8488672413794</v>
      </c>
      <c r="I651" s="275">
        <v>45036</v>
      </c>
      <c r="J651" s="214" t="s">
        <v>404</v>
      </c>
      <c r="K651" s="522"/>
      <c r="L651" s="215">
        <f t="shared" si="6"/>
        <v>1247.8488672413794</v>
      </c>
      <c r="M651" s="523"/>
      <c r="N651" s="214" t="s">
        <v>404</v>
      </c>
      <c r="O651" s="214" t="s">
        <v>404</v>
      </c>
      <c r="P651" s="214" t="s">
        <v>404</v>
      </c>
      <c r="Q651" s="523"/>
      <c r="R651" s="195"/>
    </row>
    <row r="652" spans="1:18" s="196" customFormat="1" ht="48" customHeight="1" thickBot="1">
      <c r="A652" s="526" t="s">
        <v>455</v>
      </c>
      <c r="B652" s="526"/>
      <c r="C652" s="526"/>
      <c r="D652" s="526"/>
      <c r="E652" s="526"/>
      <c r="F652" s="130">
        <f>+SUM(F647:F651)</f>
        <v>7796.5107715246349</v>
      </c>
      <c r="G652" s="130"/>
      <c r="H652" s="130">
        <f>+SUM(H647:H651)</f>
        <v>7796.5107715246349</v>
      </c>
      <c r="I652" s="527" t="s">
        <v>456</v>
      </c>
      <c r="J652" s="528"/>
      <c r="K652" s="528"/>
      <c r="L652" s="528"/>
      <c r="M652" s="529"/>
      <c r="N652" s="218" t="s">
        <v>404</v>
      </c>
      <c r="O652" s="219" t="str">
        <f>IF(_xlfn.XLOOKUP("CUMPLE",O648:O651,O648:O651,"NO CUMPLE",0,1)="CUMPLE","CUMPLE","NO CUMPLE")</f>
        <v>CUMPLE</v>
      </c>
      <c r="P652" s="220" t="str">
        <f>IF(_xlfn.XLOOKUP("CUMPLE",P648:P651,P648:P651,"NO CUMPLE",0,1)="CUMPLE","CUMPLE","NO CUMPLE")</f>
        <v>CUMPLE</v>
      </c>
      <c r="Q652" s="524"/>
      <c r="R652" s="221" t="str">
        <f>+IF(AND(M647="CUMPLE",Q647="CUMPLE"),"HABILITADO","NO HABILITADO")</f>
        <v>HABILITADO</v>
      </c>
    </row>
    <row r="653" spans="1:18" s="196" customFormat="1" ht="15.75">
      <c r="A653" s="53"/>
      <c r="B653" s="53"/>
      <c r="C653" s="53"/>
      <c r="D653" s="53"/>
      <c r="E653" s="53"/>
      <c r="F653" s="53"/>
      <c r="G653" s="53"/>
      <c r="H653" s="53"/>
      <c r="I653" s="121"/>
      <c r="J653" s="53"/>
      <c r="K653" s="53"/>
      <c r="L653" s="53"/>
      <c r="M653" s="53"/>
      <c r="N653" s="53"/>
      <c r="O653" s="53"/>
      <c r="P653" s="54"/>
      <c r="Q653" s="54"/>
      <c r="R653" s="54"/>
    </row>
    <row r="654" spans="1:18" s="196" customFormat="1" ht="16.5" thickBot="1">
      <c r="A654" s="53"/>
      <c r="B654" s="53"/>
      <c r="C654" s="53"/>
      <c r="D654" s="53"/>
      <c r="E654" s="53"/>
      <c r="F654" s="53"/>
      <c r="G654" s="53"/>
      <c r="H654" s="53"/>
      <c r="I654" s="121"/>
      <c r="J654" s="53"/>
      <c r="K654" s="53"/>
      <c r="L654" s="53"/>
      <c r="M654" s="53"/>
      <c r="N654" s="53"/>
      <c r="O654" s="53"/>
      <c r="P654" s="54"/>
      <c r="Q654" s="54"/>
      <c r="R654" s="54"/>
    </row>
    <row r="655" spans="1:18" s="196" customFormat="1" ht="23.25" customHeight="1" thickBot="1">
      <c r="A655" s="530">
        <f>1+A640</f>
        <v>43</v>
      </c>
      <c r="B655" s="531"/>
      <c r="C655" s="531"/>
      <c r="D655" s="532"/>
      <c r="E655" s="454" t="str">
        <f>VLOOKUP(A655,'LISTA DE OFERENTES'!$A$4:$H$102,2,FALSE)</f>
        <v>CONSORCIO VIAL KENNEDY</v>
      </c>
      <c r="F655" s="455"/>
      <c r="G655" s="455"/>
      <c r="H655" s="455"/>
      <c r="I655" s="455"/>
      <c r="J655" s="455"/>
      <c r="K655" s="455"/>
      <c r="L655" s="455"/>
      <c r="M655" s="455"/>
      <c r="N655" s="455"/>
      <c r="O655" s="455"/>
      <c r="P655" s="455"/>
      <c r="Q655" s="455"/>
      <c r="R655" s="455"/>
    </row>
    <row r="656" spans="1:18" s="196" customFormat="1" ht="48" customHeight="1">
      <c r="A656" s="197" t="s">
        <v>423</v>
      </c>
      <c r="B656" s="198">
        <v>3</v>
      </c>
      <c r="C656" s="199" t="s">
        <v>424</v>
      </c>
      <c r="D656" s="23">
        <f>$D$1591</f>
        <v>1380.1114295749912</v>
      </c>
      <c r="E656" s="456"/>
      <c r="F656" s="457"/>
      <c r="G656" s="457"/>
      <c r="H656" s="457"/>
      <c r="I656" s="457"/>
      <c r="J656" s="457"/>
      <c r="K656" s="457"/>
      <c r="L656" s="457"/>
      <c r="M656" s="457"/>
      <c r="N656" s="457"/>
      <c r="O656" s="457"/>
      <c r="P656" s="457"/>
      <c r="Q656" s="457"/>
      <c r="R656" s="457"/>
    </row>
    <row r="657" spans="1:18" s="196" customFormat="1" ht="38.25" customHeight="1">
      <c r="A657" s="500" t="s">
        <v>425</v>
      </c>
      <c r="B657" s="501"/>
      <c r="C657" s="502">
        <f>H667/B656</f>
        <v>2844.8699424645333</v>
      </c>
      <c r="D657" s="503"/>
      <c r="E657" s="456"/>
      <c r="F657" s="457"/>
      <c r="G657" s="457"/>
      <c r="H657" s="457"/>
      <c r="I657" s="457"/>
      <c r="J657" s="457"/>
      <c r="K657" s="457"/>
      <c r="L657" s="457"/>
      <c r="M657" s="457"/>
      <c r="N657" s="457"/>
      <c r="O657" s="457"/>
      <c r="P657" s="457"/>
      <c r="Q657" s="457"/>
      <c r="R657" s="457"/>
    </row>
    <row r="658" spans="1:18" s="196" customFormat="1" ht="32.25" customHeight="1">
      <c r="A658" s="504" t="s">
        <v>426</v>
      </c>
      <c r="B658" s="501"/>
      <c r="C658" s="505">
        <v>45923</v>
      </c>
      <c r="D658" s="506"/>
      <c r="E658" s="456"/>
      <c r="F658" s="457"/>
      <c r="G658" s="457"/>
      <c r="H658" s="457"/>
      <c r="I658" s="457"/>
      <c r="J658" s="457"/>
      <c r="K658" s="457"/>
      <c r="L658" s="457"/>
      <c r="M658" s="457"/>
      <c r="N658" s="457"/>
      <c r="O658" s="457"/>
      <c r="P658" s="457"/>
      <c r="Q658" s="457"/>
      <c r="R658" s="457"/>
    </row>
    <row r="659" spans="1:18" s="196" customFormat="1" ht="32.25" customHeight="1" thickBot="1">
      <c r="A659" s="507" t="s">
        <v>427</v>
      </c>
      <c r="B659" s="508"/>
      <c r="C659" s="509" t="str">
        <f>+IF(H667&gt;D656,"CUMPLE","NO CUMPLE")</f>
        <v>CUMPLE</v>
      </c>
      <c r="D659" s="510"/>
      <c r="E659" s="458"/>
      <c r="F659" s="459"/>
      <c r="G659" s="459"/>
      <c r="H659" s="459"/>
      <c r="I659" s="459"/>
      <c r="J659" s="459"/>
      <c r="K659" s="459"/>
      <c r="L659" s="459"/>
      <c r="M659" s="459"/>
      <c r="N659" s="459"/>
      <c r="O659" s="459"/>
      <c r="P659" s="459"/>
      <c r="Q659" s="459"/>
      <c r="R659" s="459"/>
    </row>
    <row r="660" spans="1:18" s="196" customFormat="1" ht="47.25">
      <c r="A660" s="511" t="s">
        <v>428</v>
      </c>
      <c r="B660" s="512"/>
      <c r="C660" s="512"/>
      <c r="D660" s="512"/>
      <c r="E660" s="512"/>
      <c r="F660" s="512"/>
      <c r="G660" s="189"/>
      <c r="H660" s="189"/>
      <c r="I660" s="200" t="s">
        <v>429</v>
      </c>
      <c r="J660" s="187" t="s">
        <v>430</v>
      </c>
      <c r="K660" s="513" t="s">
        <v>431</v>
      </c>
      <c r="L660" s="514"/>
      <c r="M660" s="515" t="s">
        <v>432</v>
      </c>
      <c r="N660" s="515" t="s">
        <v>433</v>
      </c>
      <c r="O660" s="515" t="s">
        <v>434</v>
      </c>
      <c r="P660" s="515" t="s">
        <v>435</v>
      </c>
      <c r="Q660" s="515" t="s">
        <v>436</v>
      </c>
      <c r="R660" s="517" t="s">
        <v>437</v>
      </c>
    </row>
    <row r="661" spans="1:18" s="196" customFormat="1" ht="94.5" customHeight="1">
      <c r="A661" s="201" t="s">
        <v>438</v>
      </c>
      <c r="B661" s="519" t="s">
        <v>439</v>
      </c>
      <c r="C661" s="520"/>
      <c r="D661" s="202" t="s">
        <v>440</v>
      </c>
      <c r="E661" s="202" t="s">
        <v>441</v>
      </c>
      <c r="F661" s="202" t="s">
        <v>442</v>
      </c>
      <c r="G661" s="203" t="s">
        <v>443</v>
      </c>
      <c r="H661" s="203" t="s">
        <v>444</v>
      </c>
      <c r="I661" s="204" t="s">
        <v>445</v>
      </c>
      <c r="J661" s="205" t="s">
        <v>446</v>
      </c>
      <c r="K661" s="205" t="s">
        <v>447</v>
      </c>
      <c r="L661" s="205" t="s">
        <v>448</v>
      </c>
      <c r="M661" s="516"/>
      <c r="N661" s="516"/>
      <c r="O661" s="516"/>
      <c r="P661" s="516"/>
      <c r="Q661" s="516"/>
      <c r="R661" s="518"/>
    </row>
    <row r="662" spans="1:18" s="196" customFormat="1" ht="15.75">
      <c r="A662" s="206" t="str">
        <f>VLOOKUP(A655,'LISTA DE OFERENTES'!$A$4:$H$102,5,FALSE)</f>
        <v>PROYECTOS TECNICOS DE COLOMBIA S.A.S - 90%</v>
      </c>
      <c r="B662" s="207"/>
      <c r="C662" s="207"/>
      <c r="D662" s="207"/>
      <c r="E662" s="207"/>
      <c r="F662" s="207"/>
      <c r="G662" s="207"/>
      <c r="H662" s="207"/>
      <c r="I662" s="208"/>
      <c r="J662" s="207"/>
      <c r="K662" s="521">
        <f>$D$1591*0.5</f>
        <v>690.05571478749562</v>
      </c>
      <c r="L662" s="207"/>
      <c r="M662" s="523" t="s">
        <v>404</v>
      </c>
      <c r="N662" s="207"/>
      <c r="O662" s="207"/>
      <c r="P662" s="207"/>
      <c r="Q662" s="523" t="str">
        <f>+IF(AND(N667="CUMPLE",O667="CUMPLE",P667="CUMPLE"),"CUMPLE","NO CUMPLE")</f>
        <v>CUMPLE</v>
      </c>
      <c r="R662" s="209"/>
    </row>
    <row r="663" spans="1:18" s="196" customFormat="1" ht="259.5" customHeight="1">
      <c r="A663" s="222" t="s">
        <v>679</v>
      </c>
      <c r="B663" s="533" t="s">
        <v>680</v>
      </c>
      <c r="C663" s="534"/>
      <c r="D663" s="211">
        <v>17264931223.950001</v>
      </c>
      <c r="E663" s="124">
        <v>2018</v>
      </c>
      <c r="F663" s="3">
        <f>D663/(VLOOKUP(E663,$D$1618:$E$1652,2,FALSE))</f>
        <v>22099.338263879825</v>
      </c>
      <c r="G663" s="223">
        <v>0.3</v>
      </c>
      <c r="H663" s="212">
        <f>F663*G663</f>
        <v>6629.8014791639471</v>
      </c>
      <c r="I663" s="276">
        <v>43368</v>
      </c>
      <c r="J663" s="214" t="s">
        <v>404</v>
      </c>
      <c r="K663" s="522"/>
      <c r="L663" s="215">
        <f>H663</f>
        <v>6629.8014791639471</v>
      </c>
      <c r="M663" s="523"/>
      <c r="N663" s="214" t="s">
        <v>404</v>
      </c>
      <c r="O663" s="214" t="s">
        <v>404</v>
      </c>
      <c r="P663" s="215" t="s">
        <v>404</v>
      </c>
      <c r="Q663" s="523"/>
      <c r="R663" s="195"/>
    </row>
    <row r="664" spans="1:18" s="196" customFormat="1" ht="135" customHeight="1">
      <c r="A664" s="224" t="s">
        <v>681</v>
      </c>
      <c r="B664" s="533" t="s">
        <v>454</v>
      </c>
      <c r="C664" s="534"/>
      <c r="D664" s="211">
        <v>1832010260</v>
      </c>
      <c r="E664" s="124">
        <v>2024</v>
      </c>
      <c r="F664" s="3">
        <f>D664/(VLOOKUP(E664,$D$1618:$E$1652,2,FALSE))</f>
        <v>1409.2386615384614</v>
      </c>
      <c r="G664" s="225">
        <v>1</v>
      </c>
      <c r="H664" s="212">
        <f t="shared" ref="H664:H665" si="7">F664*G664</f>
        <v>1409.2386615384614</v>
      </c>
      <c r="I664" s="277">
        <v>45350</v>
      </c>
      <c r="J664" s="214" t="s">
        <v>404</v>
      </c>
      <c r="K664" s="522"/>
      <c r="L664" s="215">
        <f t="shared" ref="L664:L665" si="8">H664</f>
        <v>1409.2386615384614</v>
      </c>
      <c r="M664" s="523"/>
      <c r="N664" s="214" t="s">
        <v>404</v>
      </c>
      <c r="O664" s="214" t="s">
        <v>405</v>
      </c>
      <c r="P664" s="215" t="s">
        <v>405</v>
      </c>
      <c r="Q664" s="523"/>
      <c r="R664" s="195" t="s">
        <v>682</v>
      </c>
    </row>
    <row r="665" spans="1:18" s="196" customFormat="1" ht="157.9" customHeight="1">
      <c r="A665" s="224" t="s">
        <v>683</v>
      </c>
      <c r="B665" s="533" t="s">
        <v>684</v>
      </c>
      <c r="C665" s="534"/>
      <c r="D665" s="211">
        <v>759136967</v>
      </c>
      <c r="E665" s="124">
        <v>2018</v>
      </c>
      <c r="F665" s="3">
        <f>D665/(VLOOKUP(E665,$D$1618:$E$1652,2,FALSE))</f>
        <v>971.70526802194456</v>
      </c>
      <c r="G665" s="225">
        <v>0.51</v>
      </c>
      <c r="H665" s="212">
        <f t="shared" si="7"/>
        <v>495.56968669119175</v>
      </c>
      <c r="I665" s="277">
        <v>43293</v>
      </c>
      <c r="J665" s="214" t="s">
        <v>404</v>
      </c>
      <c r="K665" s="522"/>
      <c r="L665" s="215">
        <f t="shared" si="8"/>
        <v>495.56968669119175</v>
      </c>
      <c r="M665" s="523"/>
      <c r="N665" s="214" t="s">
        <v>404</v>
      </c>
      <c r="O665" s="214" t="s">
        <v>404</v>
      </c>
      <c r="P665" s="215" t="s">
        <v>405</v>
      </c>
      <c r="Q665" s="523"/>
      <c r="R665" s="195" t="s">
        <v>685</v>
      </c>
    </row>
    <row r="666" spans="1:18" s="196" customFormat="1" ht="15.75" customHeight="1">
      <c r="A666" s="206" t="str">
        <f>VLOOKUP(A655,'LISTA DE OFERENTES'!$A$4:$H$102,6,FALSE)</f>
        <v>COMPAÑÍA TECNICA DE INGENIERIA S.A.S - 10%</v>
      </c>
      <c r="B666" s="207"/>
      <c r="C666" s="207"/>
      <c r="D666" s="207"/>
      <c r="E666" s="207"/>
      <c r="F666" s="207"/>
      <c r="G666" s="207"/>
      <c r="H666" s="207"/>
      <c r="I666" s="208"/>
      <c r="J666" s="207"/>
      <c r="K666" s="522"/>
      <c r="L666" s="207"/>
      <c r="M666" s="523"/>
      <c r="N666" s="207"/>
      <c r="O666" s="207"/>
      <c r="P666" s="207"/>
      <c r="Q666" s="523"/>
      <c r="R666" s="209"/>
    </row>
    <row r="667" spans="1:18" s="196" customFormat="1" ht="48" customHeight="1" thickBot="1">
      <c r="A667" s="526" t="s">
        <v>455</v>
      </c>
      <c r="B667" s="526"/>
      <c r="C667" s="526"/>
      <c r="D667" s="526"/>
      <c r="E667" s="526"/>
      <c r="F667" s="130">
        <f>+SUM(F662:F666)</f>
        <v>24480.282193440231</v>
      </c>
      <c r="G667" s="130"/>
      <c r="H667" s="130">
        <f>+SUM(H662:H666)</f>
        <v>8534.6098273936004</v>
      </c>
      <c r="I667" s="527" t="s">
        <v>456</v>
      </c>
      <c r="J667" s="528"/>
      <c r="K667" s="528"/>
      <c r="L667" s="528"/>
      <c r="M667" s="529"/>
      <c r="N667" s="218" t="s">
        <v>404</v>
      </c>
      <c r="O667" s="219" t="str">
        <f>IF(_xlfn.XLOOKUP("CUMPLE",O663:O666,O663:O666,"NO CUMPLE",0,1)="CUMPLE","CUMPLE","NO CUMPLE")</f>
        <v>CUMPLE</v>
      </c>
      <c r="P667" s="220" t="str">
        <f>IF(_xlfn.XLOOKUP("CUMPLE",P663:P666,P663:P666,"NO CUMPLE",0,1)="CUMPLE","CUMPLE","NO CUMPLE")</f>
        <v>CUMPLE</v>
      </c>
      <c r="Q667" s="524"/>
      <c r="R667" s="221" t="str">
        <f>+IF(AND(M662="CUMPLE",Q662="CUMPLE"),"HABILITADO","NO HABILITADO")</f>
        <v>HABILITADO</v>
      </c>
    </row>
    <row r="668" spans="1:18" s="196" customFormat="1" ht="15.75">
      <c r="A668" s="53"/>
      <c r="B668" s="53"/>
      <c r="C668" s="53"/>
      <c r="D668" s="53"/>
      <c r="E668" s="53"/>
      <c r="F668" s="53"/>
      <c r="G668" s="53"/>
      <c r="H668" s="53"/>
      <c r="I668" s="121"/>
      <c r="J668" s="53"/>
      <c r="K668" s="53"/>
      <c r="L668" s="53"/>
      <c r="M668" s="53"/>
      <c r="N668" s="53"/>
      <c r="O668" s="53"/>
      <c r="P668" s="54"/>
      <c r="Q668" s="54"/>
      <c r="R668" s="54"/>
    </row>
    <row r="669" spans="1:18" s="196" customFormat="1" ht="16.5" thickBot="1">
      <c r="A669" s="53"/>
      <c r="B669" s="53"/>
      <c r="C669" s="53"/>
      <c r="D669" s="53"/>
      <c r="E669" s="53"/>
      <c r="F669" s="53"/>
      <c r="G669" s="53"/>
      <c r="H669" s="53"/>
      <c r="I669" s="121"/>
      <c r="J669" s="53"/>
      <c r="K669" s="53"/>
      <c r="L669" s="53"/>
      <c r="M669" s="53"/>
      <c r="N669" s="53"/>
      <c r="O669" s="53"/>
      <c r="P669" s="54"/>
      <c r="Q669" s="54"/>
      <c r="R669" s="54"/>
    </row>
    <row r="670" spans="1:18" s="196" customFormat="1" ht="23.25" customHeight="1" thickBot="1">
      <c r="A670" s="530">
        <f>1+A655</f>
        <v>44</v>
      </c>
      <c r="B670" s="531"/>
      <c r="C670" s="531"/>
      <c r="D670" s="532"/>
      <c r="E670" s="454" t="str">
        <f>VLOOKUP(A670,'LISTA DE OFERENTES'!$A$4:$H$102,2,FALSE)</f>
        <v>CONSORCIO INFRAESTRUCTURA KENNEDY 2025.</v>
      </c>
      <c r="F670" s="455"/>
      <c r="G670" s="455"/>
      <c r="H670" s="455"/>
      <c r="I670" s="455"/>
      <c r="J670" s="455"/>
      <c r="K670" s="455"/>
      <c r="L670" s="455"/>
      <c r="M670" s="455"/>
      <c r="N670" s="455"/>
      <c r="O670" s="455"/>
      <c r="P670" s="455"/>
      <c r="Q670" s="455"/>
      <c r="R670" s="455"/>
    </row>
    <row r="671" spans="1:18" s="196" customFormat="1" ht="48" customHeight="1">
      <c r="A671" s="197" t="s">
        <v>423</v>
      </c>
      <c r="B671" s="198">
        <v>2</v>
      </c>
      <c r="C671" s="199" t="s">
        <v>424</v>
      </c>
      <c r="D671" s="23">
        <f>$D$1591</f>
        <v>1380.1114295749912</v>
      </c>
      <c r="E671" s="456"/>
      <c r="F671" s="457"/>
      <c r="G671" s="457"/>
      <c r="H671" s="457"/>
      <c r="I671" s="457"/>
      <c r="J671" s="457"/>
      <c r="K671" s="457"/>
      <c r="L671" s="457"/>
      <c r="M671" s="457"/>
      <c r="N671" s="457"/>
      <c r="O671" s="457"/>
      <c r="P671" s="457"/>
      <c r="Q671" s="457"/>
      <c r="R671" s="457"/>
    </row>
    <row r="672" spans="1:18" s="196" customFormat="1" ht="38.25" customHeight="1">
      <c r="A672" s="500" t="s">
        <v>425</v>
      </c>
      <c r="B672" s="501"/>
      <c r="C672" s="502">
        <f>H681/B671</f>
        <v>1916.3049438194475</v>
      </c>
      <c r="D672" s="503"/>
      <c r="E672" s="456"/>
      <c r="F672" s="457"/>
      <c r="G672" s="457"/>
      <c r="H672" s="457"/>
      <c r="I672" s="457"/>
      <c r="J672" s="457"/>
      <c r="K672" s="457"/>
      <c r="L672" s="457"/>
      <c r="M672" s="457"/>
      <c r="N672" s="457"/>
      <c r="O672" s="457"/>
      <c r="P672" s="457"/>
      <c r="Q672" s="457"/>
      <c r="R672" s="457"/>
    </row>
    <row r="673" spans="1:18" s="196" customFormat="1" ht="32.25" customHeight="1">
      <c r="A673" s="504" t="s">
        <v>426</v>
      </c>
      <c r="B673" s="501"/>
      <c r="C673" s="505">
        <v>45923</v>
      </c>
      <c r="D673" s="506"/>
      <c r="E673" s="456"/>
      <c r="F673" s="457"/>
      <c r="G673" s="457"/>
      <c r="H673" s="457"/>
      <c r="I673" s="457"/>
      <c r="J673" s="457"/>
      <c r="K673" s="457"/>
      <c r="L673" s="457"/>
      <c r="M673" s="457"/>
      <c r="N673" s="457"/>
      <c r="O673" s="457"/>
      <c r="P673" s="457"/>
      <c r="Q673" s="457"/>
      <c r="R673" s="457"/>
    </row>
    <row r="674" spans="1:18" s="196" customFormat="1" ht="32.25" customHeight="1" thickBot="1">
      <c r="A674" s="507" t="s">
        <v>427</v>
      </c>
      <c r="B674" s="508"/>
      <c r="C674" s="509" t="str">
        <f>+IF(H681&gt;D671,"CUMPLE","NO CUMPLE")</f>
        <v>CUMPLE</v>
      </c>
      <c r="D674" s="510"/>
      <c r="E674" s="458"/>
      <c r="F674" s="459"/>
      <c r="G674" s="459"/>
      <c r="H674" s="459"/>
      <c r="I674" s="459"/>
      <c r="J674" s="459"/>
      <c r="K674" s="459"/>
      <c r="L674" s="459"/>
      <c r="M674" s="459"/>
      <c r="N674" s="459"/>
      <c r="O674" s="459"/>
      <c r="P674" s="459"/>
      <c r="Q674" s="459"/>
      <c r="R674" s="459"/>
    </row>
    <row r="675" spans="1:18" s="196" customFormat="1" ht="47.25">
      <c r="A675" s="511" t="s">
        <v>428</v>
      </c>
      <c r="B675" s="512"/>
      <c r="C675" s="512"/>
      <c r="D675" s="512"/>
      <c r="E675" s="512"/>
      <c r="F675" s="512"/>
      <c r="G675" s="189"/>
      <c r="H675" s="189"/>
      <c r="I675" s="200" t="s">
        <v>429</v>
      </c>
      <c r="J675" s="187" t="s">
        <v>430</v>
      </c>
      <c r="K675" s="513" t="s">
        <v>431</v>
      </c>
      <c r="L675" s="514"/>
      <c r="M675" s="515" t="s">
        <v>432</v>
      </c>
      <c r="N675" s="515" t="s">
        <v>433</v>
      </c>
      <c r="O675" s="515" t="s">
        <v>434</v>
      </c>
      <c r="P675" s="515" t="s">
        <v>435</v>
      </c>
      <c r="Q675" s="515" t="s">
        <v>436</v>
      </c>
      <c r="R675" s="517" t="s">
        <v>437</v>
      </c>
    </row>
    <row r="676" spans="1:18" s="196" customFormat="1" ht="94.5" customHeight="1">
      <c r="A676" s="201" t="s">
        <v>438</v>
      </c>
      <c r="B676" s="519" t="s">
        <v>439</v>
      </c>
      <c r="C676" s="520"/>
      <c r="D676" s="202" t="s">
        <v>440</v>
      </c>
      <c r="E676" s="202" t="s">
        <v>441</v>
      </c>
      <c r="F676" s="202" t="s">
        <v>442</v>
      </c>
      <c r="G676" s="203" t="s">
        <v>443</v>
      </c>
      <c r="H676" s="203" t="s">
        <v>444</v>
      </c>
      <c r="I676" s="204" t="s">
        <v>445</v>
      </c>
      <c r="J676" s="205" t="s">
        <v>446</v>
      </c>
      <c r="K676" s="205" t="s">
        <v>447</v>
      </c>
      <c r="L676" s="205" t="s">
        <v>448</v>
      </c>
      <c r="M676" s="516"/>
      <c r="N676" s="516"/>
      <c r="O676" s="516"/>
      <c r="P676" s="516"/>
      <c r="Q676" s="516"/>
      <c r="R676" s="518"/>
    </row>
    <row r="677" spans="1:18" s="196" customFormat="1" ht="15.75">
      <c r="A677" s="206" t="str">
        <f>VLOOKUP(A670,'LISTA DE OFERENTES'!$A$4:$H$102,5,FALSE)</f>
        <v>INTERVENTORIA Y GESTION INTERGES S.A.S - 50%</v>
      </c>
      <c r="B677" s="207"/>
      <c r="C677" s="207"/>
      <c r="D677" s="207"/>
      <c r="E677" s="207"/>
      <c r="F677" s="207"/>
      <c r="G677" s="207"/>
      <c r="H677" s="207"/>
      <c r="I677" s="208"/>
      <c r="J677" s="207"/>
      <c r="K677" s="521">
        <f>$D$1591*0.5</f>
        <v>690.05571478749562</v>
      </c>
      <c r="L677" s="207"/>
      <c r="M677" s="523" t="s">
        <v>404</v>
      </c>
      <c r="N677" s="207"/>
      <c r="O677" s="207"/>
      <c r="P677" s="207"/>
      <c r="Q677" s="523" t="str">
        <f>+IF(AND(N681="CUMPLE",O681="CUMPLE",P681="CUMPLE"),"CUMPLE","NO CUMPLE")</f>
        <v>CUMPLE</v>
      </c>
      <c r="R677" s="209"/>
    </row>
    <row r="678" spans="1:18" s="196" customFormat="1" ht="80.45" customHeight="1">
      <c r="A678" s="226" t="s">
        <v>686</v>
      </c>
      <c r="B678" s="525" t="s">
        <v>687</v>
      </c>
      <c r="C678" s="525"/>
      <c r="D678" s="211">
        <v>1879500000</v>
      </c>
      <c r="E678" s="124">
        <v>2010</v>
      </c>
      <c r="F678" s="3">
        <f>D678/(VLOOKUP(E678,$D$1618:$E$1652,2,FALSE))</f>
        <v>3649.5145631067962</v>
      </c>
      <c r="G678" s="213">
        <v>1</v>
      </c>
      <c r="H678" s="212">
        <f>F678*G678</f>
        <v>3649.5145631067962</v>
      </c>
      <c r="I678" s="275">
        <v>40374</v>
      </c>
      <c r="J678" s="214" t="s">
        <v>404</v>
      </c>
      <c r="K678" s="522"/>
      <c r="L678" s="215">
        <f>H678</f>
        <v>3649.5145631067962</v>
      </c>
      <c r="M678" s="523"/>
      <c r="N678" s="214" t="s">
        <v>404</v>
      </c>
      <c r="O678" s="214" t="s">
        <v>404</v>
      </c>
      <c r="P678" s="215" t="s">
        <v>404</v>
      </c>
      <c r="Q678" s="523"/>
      <c r="R678" s="195"/>
    </row>
    <row r="679" spans="1:18" s="196" customFormat="1" ht="15.75" customHeight="1">
      <c r="A679" s="206" t="str">
        <f>VLOOKUP(A670,'LISTA DE OFERENTES'!$A$4:$H$102,6,FALSE)</f>
        <v>JAMES ANDRADE ZAMBRANO - 50%</v>
      </c>
      <c r="B679" s="207"/>
      <c r="C679" s="207"/>
      <c r="D679" s="207"/>
      <c r="E679" s="207"/>
      <c r="F679" s="207"/>
      <c r="G679" s="207"/>
      <c r="H679" s="207"/>
      <c r="I679" s="208"/>
      <c r="J679" s="207"/>
      <c r="K679" s="522"/>
      <c r="L679" s="207"/>
      <c r="M679" s="523"/>
      <c r="N679" s="207"/>
      <c r="O679" s="207"/>
      <c r="P679" s="207"/>
      <c r="Q679" s="523"/>
      <c r="R679" s="209"/>
    </row>
    <row r="680" spans="1:18" s="196" customFormat="1" ht="95.45" customHeight="1">
      <c r="A680" s="216" t="s">
        <v>688</v>
      </c>
      <c r="B680" s="525" t="s">
        <v>689</v>
      </c>
      <c r="C680" s="525"/>
      <c r="D680" s="211">
        <v>275697172</v>
      </c>
      <c r="E680" s="124">
        <v>2009</v>
      </c>
      <c r="F680" s="3">
        <f>D680/(VLOOKUP(E680,$D$1618:$E$1652,2,FALSE))</f>
        <v>554.83431676393639</v>
      </c>
      <c r="G680" s="217">
        <v>0.33</v>
      </c>
      <c r="H680" s="212">
        <f>F680*G680</f>
        <v>183.09532453209903</v>
      </c>
      <c r="I680" s="275">
        <v>40176</v>
      </c>
      <c r="J680" s="214" t="s">
        <v>404</v>
      </c>
      <c r="K680" s="522"/>
      <c r="L680" s="215">
        <f>H680</f>
        <v>183.09532453209903</v>
      </c>
      <c r="M680" s="523"/>
      <c r="N680" s="214" t="s">
        <v>404</v>
      </c>
      <c r="O680" s="214" t="s">
        <v>404</v>
      </c>
      <c r="P680" s="215" t="s">
        <v>405</v>
      </c>
      <c r="Q680" s="523"/>
      <c r="R680" s="195" t="s">
        <v>685</v>
      </c>
    </row>
    <row r="681" spans="1:18" s="196" customFormat="1" ht="48" customHeight="1" thickBot="1">
      <c r="A681" s="526" t="s">
        <v>455</v>
      </c>
      <c r="B681" s="526"/>
      <c r="C681" s="526"/>
      <c r="D681" s="526"/>
      <c r="E681" s="526"/>
      <c r="F681" s="130">
        <f>+SUM(F677:F680)</f>
        <v>4204.3488798707331</v>
      </c>
      <c r="G681" s="130"/>
      <c r="H681" s="130">
        <f>+SUM(H677:H680)</f>
        <v>3832.6098876388951</v>
      </c>
      <c r="I681" s="527" t="s">
        <v>456</v>
      </c>
      <c r="J681" s="528"/>
      <c r="K681" s="528"/>
      <c r="L681" s="528"/>
      <c r="M681" s="529"/>
      <c r="N681" s="218" t="s">
        <v>404</v>
      </c>
      <c r="O681" s="219" t="str">
        <f>IF(_xlfn.XLOOKUP("CUMPLE",O678:O680,O678:O680,"NO CUMPLE",0,1)="CUMPLE","CUMPLE","NO CUMPLE")</f>
        <v>CUMPLE</v>
      </c>
      <c r="P681" s="220" t="str">
        <f>IF(_xlfn.XLOOKUP("CUMPLE",P678:P680,P678:P680,"NO CUMPLE",0,1)="CUMPLE","CUMPLE","NO CUMPLE")</f>
        <v>CUMPLE</v>
      </c>
      <c r="Q681" s="524"/>
      <c r="R681" s="221" t="str">
        <f>+IF(AND(M677="CUMPLE",Q677="CUMPLE"),"HABILITADO","NO HABILITADO")</f>
        <v>HABILITADO</v>
      </c>
    </row>
    <row r="682" spans="1:18" s="196" customFormat="1" ht="15.75">
      <c r="A682" s="53"/>
      <c r="B682" s="53"/>
      <c r="C682" s="53"/>
      <c r="D682" s="53"/>
      <c r="E682" s="53"/>
      <c r="F682" s="53"/>
      <c r="G682" s="53"/>
      <c r="H682" s="53"/>
      <c r="I682" s="121"/>
      <c r="J682" s="53"/>
      <c r="K682" s="53"/>
      <c r="L682" s="53"/>
      <c r="M682" s="53"/>
      <c r="N682" s="53"/>
      <c r="O682" s="53"/>
      <c r="P682" s="54"/>
      <c r="Q682" s="54"/>
      <c r="R682" s="54"/>
    </row>
    <row r="683" spans="1:18" s="196" customFormat="1" ht="16.5" thickBot="1">
      <c r="A683" s="53"/>
      <c r="B683" s="53"/>
      <c r="C683" s="53"/>
      <c r="D683" s="53"/>
      <c r="E683" s="53"/>
      <c r="F683" s="53"/>
      <c r="G683" s="53"/>
      <c r="H683" s="53"/>
      <c r="I683" s="121"/>
      <c r="J683" s="53"/>
      <c r="K683" s="53"/>
      <c r="L683" s="53"/>
      <c r="M683" s="53"/>
      <c r="N683" s="53"/>
      <c r="O683" s="53"/>
      <c r="P683" s="54"/>
      <c r="Q683" s="54"/>
      <c r="R683" s="54"/>
    </row>
    <row r="684" spans="1:18" s="196" customFormat="1" ht="23.25" customHeight="1" thickBot="1">
      <c r="A684" s="530">
        <f>1+A670</f>
        <v>45</v>
      </c>
      <c r="B684" s="531"/>
      <c r="C684" s="531"/>
      <c r="D684" s="532"/>
      <c r="E684" s="454" t="str">
        <f>VLOOKUP(A684,'LISTA DE OFERENTES'!$A$4:$H$102,2,FALSE)</f>
        <v>CONSORCIO ALFAYIZIN</v>
      </c>
      <c r="F684" s="455"/>
      <c r="G684" s="455"/>
      <c r="H684" s="455"/>
      <c r="I684" s="455"/>
      <c r="J684" s="455"/>
      <c r="K684" s="455"/>
      <c r="L684" s="455"/>
      <c r="M684" s="455"/>
      <c r="N684" s="455"/>
      <c r="O684" s="455"/>
      <c r="P684" s="455"/>
      <c r="Q684" s="455"/>
      <c r="R684" s="455"/>
    </row>
    <row r="685" spans="1:18" s="196" customFormat="1" ht="48" customHeight="1">
      <c r="A685" s="197" t="s">
        <v>423</v>
      </c>
      <c r="B685" s="198">
        <v>4</v>
      </c>
      <c r="C685" s="199" t="s">
        <v>424</v>
      </c>
      <c r="D685" s="23">
        <f>$D$1591</f>
        <v>1380.1114295749912</v>
      </c>
      <c r="E685" s="456"/>
      <c r="F685" s="457"/>
      <c r="G685" s="457"/>
      <c r="H685" s="457"/>
      <c r="I685" s="457"/>
      <c r="J685" s="457"/>
      <c r="K685" s="457"/>
      <c r="L685" s="457"/>
      <c r="M685" s="457"/>
      <c r="N685" s="457"/>
      <c r="O685" s="457"/>
      <c r="P685" s="457"/>
      <c r="Q685" s="457"/>
      <c r="R685" s="457"/>
    </row>
    <row r="686" spans="1:18" s="196" customFormat="1" ht="38.25" customHeight="1">
      <c r="A686" s="500" t="s">
        <v>425</v>
      </c>
      <c r="B686" s="501"/>
      <c r="C686" s="502">
        <f>H697/B685</f>
        <v>3487.0409255493005</v>
      </c>
      <c r="D686" s="503"/>
      <c r="E686" s="456"/>
      <c r="F686" s="457"/>
      <c r="G686" s="457"/>
      <c r="H686" s="457"/>
      <c r="I686" s="457"/>
      <c r="J686" s="457"/>
      <c r="K686" s="457"/>
      <c r="L686" s="457"/>
      <c r="M686" s="457"/>
      <c r="N686" s="457"/>
      <c r="O686" s="457"/>
      <c r="P686" s="457"/>
      <c r="Q686" s="457"/>
      <c r="R686" s="457"/>
    </row>
    <row r="687" spans="1:18" s="196" customFormat="1" ht="32.25" customHeight="1">
      <c r="A687" s="504" t="s">
        <v>426</v>
      </c>
      <c r="B687" s="501"/>
      <c r="C687" s="505">
        <v>45923</v>
      </c>
      <c r="D687" s="506"/>
      <c r="E687" s="456"/>
      <c r="F687" s="457"/>
      <c r="G687" s="457"/>
      <c r="H687" s="457"/>
      <c r="I687" s="457"/>
      <c r="J687" s="457"/>
      <c r="K687" s="457"/>
      <c r="L687" s="457"/>
      <c r="M687" s="457"/>
      <c r="N687" s="457"/>
      <c r="O687" s="457"/>
      <c r="P687" s="457"/>
      <c r="Q687" s="457"/>
      <c r="R687" s="457"/>
    </row>
    <row r="688" spans="1:18" s="196" customFormat="1" ht="32.25" customHeight="1" thickBot="1">
      <c r="A688" s="507" t="s">
        <v>427</v>
      </c>
      <c r="B688" s="508"/>
      <c r="C688" s="509" t="str">
        <f>+IF(H697&gt;D685,"CUMPLE","NO CUMPLE")</f>
        <v>CUMPLE</v>
      </c>
      <c r="D688" s="510"/>
      <c r="E688" s="458"/>
      <c r="F688" s="459"/>
      <c r="G688" s="459"/>
      <c r="H688" s="459"/>
      <c r="I688" s="459"/>
      <c r="J688" s="459"/>
      <c r="K688" s="459"/>
      <c r="L688" s="459"/>
      <c r="M688" s="459"/>
      <c r="N688" s="459"/>
      <c r="O688" s="459"/>
      <c r="P688" s="459"/>
      <c r="Q688" s="459"/>
      <c r="R688" s="459"/>
    </row>
    <row r="689" spans="1:18" s="196" customFormat="1" ht="47.25">
      <c r="A689" s="511" t="s">
        <v>428</v>
      </c>
      <c r="B689" s="512"/>
      <c r="C689" s="512"/>
      <c r="D689" s="512"/>
      <c r="E689" s="512"/>
      <c r="F689" s="512"/>
      <c r="G689" s="189"/>
      <c r="H689" s="189"/>
      <c r="I689" s="200" t="s">
        <v>429</v>
      </c>
      <c r="J689" s="187" t="s">
        <v>430</v>
      </c>
      <c r="K689" s="513" t="s">
        <v>431</v>
      </c>
      <c r="L689" s="514"/>
      <c r="M689" s="515" t="s">
        <v>432</v>
      </c>
      <c r="N689" s="515" t="s">
        <v>433</v>
      </c>
      <c r="O689" s="515" t="s">
        <v>434</v>
      </c>
      <c r="P689" s="515" t="s">
        <v>435</v>
      </c>
      <c r="Q689" s="515" t="s">
        <v>436</v>
      </c>
      <c r="R689" s="517" t="s">
        <v>437</v>
      </c>
    </row>
    <row r="690" spans="1:18" s="196" customFormat="1" ht="94.5" customHeight="1">
      <c r="A690" s="201" t="s">
        <v>438</v>
      </c>
      <c r="B690" s="519" t="s">
        <v>439</v>
      </c>
      <c r="C690" s="520"/>
      <c r="D690" s="202" t="s">
        <v>440</v>
      </c>
      <c r="E690" s="202" t="s">
        <v>441</v>
      </c>
      <c r="F690" s="202" t="s">
        <v>442</v>
      </c>
      <c r="G690" s="203" t="s">
        <v>443</v>
      </c>
      <c r="H690" s="203" t="s">
        <v>444</v>
      </c>
      <c r="I690" s="204" t="s">
        <v>445</v>
      </c>
      <c r="J690" s="205" t="s">
        <v>446</v>
      </c>
      <c r="K690" s="205" t="s">
        <v>447</v>
      </c>
      <c r="L690" s="205" t="s">
        <v>448</v>
      </c>
      <c r="M690" s="516"/>
      <c r="N690" s="516"/>
      <c r="O690" s="516"/>
      <c r="P690" s="516"/>
      <c r="Q690" s="516"/>
      <c r="R690" s="518"/>
    </row>
    <row r="691" spans="1:18" s="196" customFormat="1" ht="31.5">
      <c r="A691" s="206" t="str">
        <f>VLOOKUP(A684,'LISTA DE OFERENTES'!$A$4:$H$102,5,FALSE)</f>
        <v>JORGE PIDDO SEGUIDO DE LA EXPRESION SUCURSAL COLOMBIA - 90%</v>
      </c>
      <c r="B691" s="207"/>
      <c r="C691" s="207"/>
      <c r="D691" s="207"/>
      <c r="E691" s="207"/>
      <c r="F691" s="207"/>
      <c r="G691" s="207"/>
      <c r="H691" s="207"/>
      <c r="I691" s="208"/>
      <c r="J691" s="207"/>
      <c r="K691" s="521">
        <f>$D$1591*0.5</f>
        <v>690.05571478749562</v>
      </c>
      <c r="L691" s="207"/>
      <c r="M691" s="523" t="s">
        <v>404</v>
      </c>
      <c r="N691" s="207"/>
      <c r="O691" s="207"/>
      <c r="P691" s="207"/>
      <c r="Q691" s="523" t="str">
        <f>+IF(AND(N697="CUMPLE",O697="CUMPLE",P697="CUMPLE"),"CUMPLE","NO CUMPLE")</f>
        <v>NO CUMPLE</v>
      </c>
      <c r="R691" s="209"/>
    </row>
    <row r="692" spans="1:18" s="196" customFormat="1" ht="90">
      <c r="A692" s="227" t="s">
        <v>690</v>
      </c>
      <c r="B692" s="535" t="s">
        <v>691</v>
      </c>
      <c r="C692" s="536"/>
      <c r="D692" s="231">
        <v>7807794931</v>
      </c>
      <c r="E692" s="124">
        <v>2016</v>
      </c>
      <c r="F692" s="3">
        <f>D692/(VLOOKUP(E692,$D$1618:$E$1652,2,FALSE))</f>
        <v>11324.589612084908</v>
      </c>
      <c r="G692" s="229">
        <v>0.5</v>
      </c>
      <c r="H692" s="212">
        <f>F692*G692</f>
        <v>5662.2948060424542</v>
      </c>
      <c r="I692" s="278">
        <v>42734</v>
      </c>
      <c r="J692" s="214" t="s">
        <v>404</v>
      </c>
      <c r="K692" s="522"/>
      <c r="L692" s="215">
        <f>H692</f>
        <v>5662.2948060424542</v>
      </c>
      <c r="M692" s="523"/>
      <c r="N692" s="214" t="s">
        <v>404</v>
      </c>
      <c r="O692" s="214" t="s">
        <v>405</v>
      </c>
      <c r="P692" s="215" t="s">
        <v>405</v>
      </c>
      <c r="Q692" s="523"/>
      <c r="R692" s="195" t="s">
        <v>682</v>
      </c>
    </row>
    <row r="693" spans="1:18" s="196" customFormat="1" ht="54">
      <c r="A693" s="227" t="s">
        <v>692</v>
      </c>
      <c r="B693" s="535" t="s">
        <v>693</v>
      </c>
      <c r="C693" s="536"/>
      <c r="D693" s="231">
        <v>1419851136</v>
      </c>
      <c r="E693" s="124">
        <v>2015</v>
      </c>
      <c r="F693" s="3">
        <f>D693/(VLOOKUP(E693,$D$1618:$E$1652,2,FALSE))</f>
        <v>2203.5402126173663</v>
      </c>
      <c r="G693" s="229">
        <v>0.5</v>
      </c>
      <c r="H693" s="212">
        <f t="shared" ref="H693:H694" si="9">F693*G693</f>
        <v>1101.7701063086831</v>
      </c>
      <c r="I693" s="278">
        <v>42321</v>
      </c>
      <c r="J693" s="214" t="s">
        <v>404</v>
      </c>
      <c r="K693" s="522"/>
      <c r="L693" s="215">
        <f t="shared" ref="L693:L694" si="10">H693</f>
        <v>1101.7701063086831</v>
      </c>
      <c r="M693" s="523"/>
      <c r="N693" s="214" t="s">
        <v>404</v>
      </c>
      <c r="O693" s="214" t="s">
        <v>405</v>
      </c>
      <c r="P693" s="215" t="s">
        <v>405</v>
      </c>
      <c r="Q693" s="523"/>
      <c r="R693" s="195" t="s">
        <v>682</v>
      </c>
    </row>
    <row r="694" spans="1:18" s="196" customFormat="1" ht="72">
      <c r="A694" s="227" t="s">
        <v>694</v>
      </c>
      <c r="B694" s="535" t="s">
        <v>695</v>
      </c>
      <c r="C694" s="536"/>
      <c r="D694" s="231">
        <v>1841229308</v>
      </c>
      <c r="E694" s="124">
        <v>2017</v>
      </c>
      <c r="F694" s="3">
        <f>D694/(VLOOKUP(E694,$D$1618:$E$1652,2,FALSE))</f>
        <v>2495.8477410714409</v>
      </c>
      <c r="G694" s="229">
        <v>0.5</v>
      </c>
      <c r="H694" s="212">
        <f t="shared" si="9"/>
        <v>1247.9238705357204</v>
      </c>
      <c r="I694" s="278">
        <v>42812</v>
      </c>
      <c r="J694" s="214" t="s">
        <v>404</v>
      </c>
      <c r="K694" s="522"/>
      <c r="L694" s="215">
        <f t="shared" si="10"/>
        <v>1247.9238705357204</v>
      </c>
      <c r="M694" s="523"/>
      <c r="N694" s="214" t="s">
        <v>404</v>
      </c>
      <c r="O694" s="214" t="s">
        <v>405</v>
      </c>
      <c r="P694" s="215" t="s">
        <v>404</v>
      </c>
      <c r="Q694" s="523"/>
      <c r="R694" s="195" t="s">
        <v>696</v>
      </c>
    </row>
    <row r="695" spans="1:18" s="196" customFormat="1" ht="162.75" thickBot="1">
      <c r="A695" s="228" t="s">
        <v>697</v>
      </c>
      <c r="B695" s="537" t="s">
        <v>454</v>
      </c>
      <c r="C695" s="538"/>
      <c r="D695" s="232">
        <v>17214907266</v>
      </c>
      <c r="E695" s="124">
        <v>2023</v>
      </c>
      <c r="F695" s="3">
        <f>D695/(VLOOKUP(E695,$D$1618:$E$1652,2,FALSE))</f>
        <v>14840.437298275861</v>
      </c>
      <c r="G695" s="230">
        <v>0.4</v>
      </c>
      <c r="H695" s="212">
        <f>F695*G695</f>
        <v>5936.1749193103451</v>
      </c>
      <c r="I695" s="279">
        <v>45199</v>
      </c>
      <c r="J695" s="214" t="s">
        <v>404</v>
      </c>
      <c r="K695" s="522"/>
      <c r="L695" s="215">
        <f>H695</f>
        <v>5936.1749193103451</v>
      </c>
      <c r="M695" s="523"/>
      <c r="N695" s="214" t="s">
        <v>404</v>
      </c>
      <c r="O695" s="214" t="s">
        <v>405</v>
      </c>
      <c r="P695" s="215" t="s">
        <v>405</v>
      </c>
      <c r="Q695" s="523"/>
      <c r="R695" s="195" t="s">
        <v>682</v>
      </c>
    </row>
    <row r="696" spans="1:18" s="196" customFormat="1" ht="15.75" customHeight="1" thickTop="1">
      <c r="A696" s="206" t="str">
        <f>VLOOKUP(A684,'LISTA DE OFERENTES'!$A$4:$H$102,6,FALSE)</f>
        <v>OCCAS INGENIERIA S.A.S. - 10%</v>
      </c>
      <c r="B696" s="207"/>
      <c r="C696" s="207"/>
      <c r="D696" s="207"/>
      <c r="E696" s="207"/>
      <c r="F696" s="207"/>
      <c r="G696" s="207"/>
      <c r="H696" s="207"/>
      <c r="I696" s="208"/>
      <c r="J696" s="207"/>
      <c r="K696" s="522"/>
      <c r="L696" s="207"/>
      <c r="M696" s="523"/>
      <c r="N696" s="207"/>
      <c r="O696" s="207"/>
      <c r="P696" s="207"/>
      <c r="Q696" s="523"/>
      <c r="R696" s="209"/>
    </row>
    <row r="697" spans="1:18" s="196" customFormat="1" ht="48" customHeight="1" thickBot="1">
      <c r="A697" s="526" t="s">
        <v>455</v>
      </c>
      <c r="B697" s="526"/>
      <c r="C697" s="526"/>
      <c r="D697" s="526"/>
      <c r="E697" s="526"/>
      <c r="F697" s="130">
        <f>+SUM(F691:F696)</f>
        <v>30864.414864049577</v>
      </c>
      <c r="G697" s="130"/>
      <c r="H697" s="130">
        <f>+SUM(H691:H696)</f>
        <v>13948.163702197202</v>
      </c>
      <c r="I697" s="527" t="s">
        <v>456</v>
      </c>
      <c r="J697" s="528"/>
      <c r="K697" s="528"/>
      <c r="L697" s="528"/>
      <c r="M697" s="529"/>
      <c r="N697" s="218" t="s">
        <v>404</v>
      </c>
      <c r="O697" s="219" t="str">
        <f>IF(_xlfn.XLOOKUP("CUMPLE",O692:O696,O692:O696,"NO CUMPLE",0,1)="CUMPLE","CUMPLE","NO CUMPLE")</f>
        <v>NO CUMPLE</v>
      </c>
      <c r="P697" s="220" t="str">
        <f>IF(_xlfn.XLOOKUP("CUMPLE",P692:P696,P692:P696,"NO CUMPLE",0,1)="CUMPLE","CUMPLE","NO CUMPLE")</f>
        <v>CUMPLE</v>
      </c>
      <c r="Q697" s="524"/>
      <c r="R697" s="221" t="str">
        <f>+IF(AND(M691="CUMPLE",Q691="CUMPLE"),"HABILITADO","NO HABILITADO")</f>
        <v>NO HABILITADO</v>
      </c>
    </row>
    <row r="698" spans="1:18" s="196" customFormat="1" ht="15.75">
      <c r="A698" s="53"/>
      <c r="B698" s="53"/>
      <c r="C698" s="53"/>
      <c r="D698" s="53"/>
      <c r="E698" s="53"/>
      <c r="F698" s="53"/>
      <c r="G698" s="53"/>
      <c r="H698" s="53"/>
      <c r="I698" s="121"/>
      <c r="J698" s="53"/>
      <c r="K698" s="53"/>
      <c r="L698" s="53"/>
      <c r="M698" s="53"/>
      <c r="N698" s="53"/>
      <c r="O698" s="53"/>
      <c r="P698" s="54"/>
      <c r="Q698" s="54"/>
      <c r="R698" s="54"/>
    </row>
    <row r="699" spans="1:18" s="196" customFormat="1" ht="16.5" thickBot="1">
      <c r="A699" s="53"/>
      <c r="B699" s="53"/>
      <c r="C699" s="53"/>
      <c r="D699" s="53"/>
      <c r="E699" s="53"/>
      <c r="F699" s="53"/>
      <c r="G699" s="53"/>
      <c r="H699" s="53"/>
      <c r="I699" s="121"/>
      <c r="J699" s="53"/>
      <c r="K699" s="53"/>
      <c r="L699" s="53"/>
      <c r="M699" s="53"/>
      <c r="N699" s="53"/>
      <c r="O699" s="53"/>
      <c r="P699" s="54"/>
      <c r="Q699" s="54"/>
      <c r="R699" s="54"/>
    </row>
    <row r="700" spans="1:18" s="196" customFormat="1" ht="23.25" customHeight="1" thickBot="1">
      <c r="A700" s="530">
        <f>1+A684</f>
        <v>46</v>
      </c>
      <c r="B700" s="531"/>
      <c r="C700" s="531"/>
      <c r="D700" s="532"/>
      <c r="E700" s="454" t="str">
        <f>VLOOKUP(A700,'LISTA DE OFERENTES'!$A$4:$H$102,2,FALSE)</f>
        <v>TERRA PROYECTOS CIVILES S.A.S</v>
      </c>
      <c r="F700" s="455"/>
      <c r="G700" s="455"/>
      <c r="H700" s="455"/>
      <c r="I700" s="455"/>
      <c r="J700" s="455"/>
      <c r="K700" s="455"/>
      <c r="L700" s="455"/>
      <c r="M700" s="455"/>
      <c r="N700" s="455"/>
      <c r="O700" s="455"/>
      <c r="P700" s="455"/>
      <c r="Q700" s="455"/>
      <c r="R700" s="455"/>
    </row>
    <row r="701" spans="1:18" s="196" customFormat="1" ht="48" customHeight="1">
      <c r="A701" s="197" t="s">
        <v>423</v>
      </c>
      <c r="B701" s="198">
        <v>3</v>
      </c>
      <c r="C701" s="199" t="s">
        <v>424</v>
      </c>
      <c r="D701" s="23">
        <f>$D$1591</f>
        <v>1380.1114295749912</v>
      </c>
      <c r="E701" s="456"/>
      <c r="F701" s="457"/>
      <c r="G701" s="457"/>
      <c r="H701" s="457"/>
      <c r="I701" s="457"/>
      <c r="J701" s="457"/>
      <c r="K701" s="457"/>
      <c r="L701" s="457"/>
      <c r="M701" s="457"/>
      <c r="N701" s="457"/>
      <c r="O701" s="457"/>
      <c r="P701" s="457"/>
      <c r="Q701" s="457"/>
      <c r="R701" s="457"/>
    </row>
    <row r="702" spans="1:18" s="196" customFormat="1" ht="38.25" customHeight="1">
      <c r="A702" s="500" t="s">
        <v>425</v>
      </c>
      <c r="B702" s="501"/>
      <c r="C702" s="502">
        <f>H711/B701</f>
        <v>3600.8557337888979</v>
      </c>
      <c r="D702" s="503"/>
      <c r="E702" s="456"/>
      <c r="F702" s="457"/>
      <c r="G702" s="457"/>
      <c r="H702" s="457"/>
      <c r="I702" s="457"/>
      <c r="J702" s="457"/>
      <c r="K702" s="457"/>
      <c r="L702" s="457"/>
      <c r="M702" s="457"/>
      <c r="N702" s="457"/>
      <c r="O702" s="457"/>
      <c r="P702" s="457"/>
      <c r="Q702" s="457"/>
      <c r="R702" s="457"/>
    </row>
    <row r="703" spans="1:18" s="196" customFormat="1" ht="32.25" customHeight="1">
      <c r="A703" s="504" t="s">
        <v>426</v>
      </c>
      <c r="B703" s="501"/>
      <c r="C703" s="505">
        <v>45923</v>
      </c>
      <c r="D703" s="506"/>
      <c r="E703" s="456"/>
      <c r="F703" s="457"/>
      <c r="G703" s="457"/>
      <c r="H703" s="457"/>
      <c r="I703" s="457"/>
      <c r="J703" s="457"/>
      <c r="K703" s="457"/>
      <c r="L703" s="457"/>
      <c r="M703" s="457"/>
      <c r="N703" s="457"/>
      <c r="O703" s="457"/>
      <c r="P703" s="457"/>
      <c r="Q703" s="457"/>
      <c r="R703" s="457"/>
    </row>
    <row r="704" spans="1:18" s="196" customFormat="1" ht="32.25" customHeight="1" thickBot="1">
      <c r="A704" s="507" t="s">
        <v>427</v>
      </c>
      <c r="B704" s="508"/>
      <c r="C704" s="509" t="str">
        <f>+IF(H711&gt;D701,"CUMPLE","NO CUMPLE")</f>
        <v>CUMPLE</v>
      </c>
      <c r="D704" s="510"/>
      <c r="E704" s="458"/>
      <c r="F704" s="459"/>
      <c r="G704" s="459"/>
      <c r="H704" s="459"/>
      <c r="I704" s="459"/>
      <c r="J704" s="459"/>
      <c r="K704" s="459"/>
      <c r="L704" s="459"/>
      <c r="M704" s="459"/>
      <c r="N704" s="459"/>
      <c r="O704" s="459"/>
      <c r="P704" s="459"/>
      <c r="Q704" s="459"/>
      <c r="R704" s="459"/>
    </row>
    <row r="705" spans="1:18" s="196" customFormat="1" ht="47.25">
      <c r="A705" s="511" t="s">
        <v>428</v>
      </c>
      <c r="B705" s="512"/>
      <c r="C705" s="512"/>
      <c r="D705" s="512"/>
      <c r="E705" s="512"/>
      <c r="F705" s="512"/>
      <c r="G705" s="189"/>
      <c r="H705" s="189"/>
      <c r="I705" s="200" t="s">
        <v>429</v>
      </c>
      <c r="J705" s="187" t="s">
        <v>430</v>
      </c>
      <c r="K705" s="513" t="s">
        <v>431</v>
      </c>
      <c r="L705" s="514"/>
      <c r="M705" s="515" t="s">
        <v>432</v>
      </c>
      <c r="N705" s="515" t="s">
        <v>433</v>
      </c>
      <c r="O705" s="515" t="s">
        <v>434</v>
      </c>
      <c r="P705" s="515" t="s">
        <v>435</v>
      </c>
      <c r="Q705" s="515" t="s">
        <v>436</v>
      </c>
      <c r="R705" s="517" t="s">
        <v>437</v>
      </c>
    </row>
    <row r="706" spans="1:18" s="196" customFormat="1" ht="94.5" customHeight="1">
      <c r="A706" s="201" t="s">
        <v>438</v>
      </c>
      <c r="B706" s="519" t="s">
        <v>439</v>
      </c>
      <c r="C706" s="520"/>
      <c r="D706" s="202" t="s">
        <v>440</v>
      </c>
      <c r="E706" s="202" t="s">
        <v>441</v>
      </c>
      <c r="F706" s="202" t="s">
        <v>442</v>
      </c>
      <c r="G706" s="203" t="s">
        <v>443</v>
      </c>
      <c r="H706" s="203" t="s">
        <v>444</v>
      </c>
      <c r="I706" s="204" t="s">
        <v>445</v>
      </c>
      <c r="J706" s="205" t="s">
        <v>446</v>
      </c>
      <c r="K706" s="205" t="s">
        <v>447</v>
      </c>
      <c r="L706" s="205" t="s">
        <v>448</v>
      </c>
      <c r="M706" s="516"/>
      <c r="N706" s="516"/>
      <c r="O706" s="516"/>
      <c r="P706" s="516"/>
      <c r="Q706" s="516"/>
      <c r="R706" s="518"/>
    </row>
    <row r="707" spans="1:18" s="196" customFormat="1" ht="15.75">
      <c r="A707" s="206" t="str">
        <f>VLOOKUP(A700,'LISTA DE OFERENTES'!$A$4:$H$102,5,FALSE)</f>
        <v>TERRA PROYECTOS CIVILES S.A.S - 100%</v>
      </c>
      <c r="B707" s="207"/>
      <c r="C707" s="207"/>
      <c r="D707" s="207"/>
      <c r="E707" s="207"/>
      <c r="F707" s="207"/>
      <c r="G707" s="207"/>
      <c r="H707" s="207"/>
      <c r="I707" s="208"/>
      <c r="J707" s="207"/>
      <c r="K707" s="521">
        <f>$D$1591*0.5</f>
        <v>690.05571478749562</v>
      </c>
      <c r="L707" s="207"/>
      <c r="M707" s="523" t="s">
        <v>404</v>
      </c>
      <c r="N707" s="207"/>
      <c r="O707" s="207"/>
      <c r="P707" s="207"/>
      <c r="Q707" s="523" t="str">
        <f>+IF(AND(N711="CUMPLE",O711="CUMPLE",P711="CUMPLE"),"CUMPLE","NO CUMPLE")</f>
        <v>CUMPLE</v>
      </c>
      <c r="R707" s="209"/>
    </row>
    <row r="708" spans="1:18" s="196" customFormat="1" ht="110.45" customHeight="1">
      <c r="A708" s="210" t="s">
        <v>698</v>
      </c>
      <c r="B708" s="525" t="s">
        <v>670</v>
      </c>
      <c r="C708" s="525"/>
      <c r="D708" s="211">
        <v>1499546036</v>
      </c>
      <c r="E708" s="124">
        <v>2001</v>
      </c>
      <c r="F708" s="3">
        <f>D708/(VLOOKUP(E708,$D$1618:$E$1652,2,FALSE))</f>
        <v>5243.1679580419577</v>
      </c>
      <c r="G708" s="213">
        <v>1</v>
      </c>
      <c r="H708" s="212">
        <f>F708*G708</f>
        <v>5243.1679580419577</v>
      </c>
      <c r="I708" s="275">
        <v>36201</v>
      </c>
      <c r="J708" s="214" t="s">
        <v>404</v>
      </c>
      <c r="K708" s="522"/>
      <c r="L708" s="215">
        <f>H708</f>
        <v>5243.1679580419577</v>
      </c>
      <c r="M708" s="523"/>
      <c r="N708" s="333" t="s">
        <v>404</v>
      </c>
      <c r="O708" s="333" t="s">
        <v>405</v>
      </c>
      <c r="P708" s="333" t="s">
        <v>404</v>
      </c>
      <c r="Q708" s="523"/>
      <c r="R708" s="195"/>
    </row>
    <row r="709" spans="1:18" s="196" customFormat="1" ht="105" customHeight="1">
      <c r="A709" s="210" t="s">
        <v>699</v>
      </c>
      <c r="B709" s="525" t="s">
        <v>670</v>
      </c>
      <c r="C709" s="525"/>
      <c r="D709" s="211">
        <v>3394733741</v>
      </c>
      <c r="E709" s="124">
        <v>2002</v>
      </c>
      <c r="F709" s="3">
        <f>D709/(VLOOKUP(E709,$D$1618:$E$1652,2,FALSE))</f>
        <v>10986.193336569579</v>
      </c>
      <c r="G709" s="213">
        <v>0.25</v>
      </c>
      <c r="H709" s="212">
        <f>F709*G709</f>
        <v>2746.5483341423947</v>
      </c>
      <c r="I709" s="275">
        <v>37307</v>
      </c>
      <c r="J709" s="214" t="s">
        <v>404</v>
      </c>
      <c r="K709" s="522"/>
      <c r="L709" s="215">
        <f>H709</f>
        <v>2746.5483341423947</v>
      </c>
      <c r="M709" s="523"/>
      <c r="N709" s="333" t="s">
        <v>404</v>
      </c>
      <c r="O709" s="333" t="s">
        <v>404</v>
      </c>
      <c r="P709" s="333" t="s">
        <v>404</v>
      </c>
      <c r="Q709" s="523"/>
      <c r="R709" s="195"/>
    </row>
    <row r="710" spans="1:18" s="196" customFormat="1" ht="90" customHeight="1">
      <c r="A710" s="210" t="s">
        <v>700</v>
      </c>
      <c r="B710" s="525" t="s">
        <v>701</v>
      </c>
      <c r="C710" s="525"/>
      <c r="D710" s="234">
        <v>1146664298.8299999</v>
      </c>
      <c r="E710" s="124">
        <v>1998</v>
      </c>
      <c r="F710" s="3">
        <f>D710/(VLOOKUP(E710,$D$1618:$E$1652,2,FALSE))</f>
        <v>5625.7018183646833</v>
      </c>
      <c r="G710" s="213">
        <v>0.5</v>
      </c>
      <c r="H710" s="212">
        <f>F710*G710</f>
        <v>2812.8509091823416</v>
      </c>
      <c r="I710" s="275">
        <v>35812</v>
      </c>
      <c r="J710" s="214" t="s">
        <v>404</v>
      </c>
      <c r="K710" s="522"/>
      <c r="L710" s="215">
        <f>H710</f>
        <v>2812.8509091823416</v>
      </c>
      <c r="M710" s="523"/>
      <c r="N710" s="333" t="s">
        <v>404</v>
      </c>
      <c r="O710" s="333" t="s">
        <v>405</v>
      </c>
      <c r="P710" s="333" t="s">
        <v>405</v>
      </c>
      <c r="Q710" s="523"/>
      <c r="R710" s="195"/>
    </row>
    <row r="711" spans="1:18" s="196" customFormat="1" ht="48" customHeight="1" thickBot="1">
      <c r="A711" s="526" t="s">
        <v>455</v>
      </c>
      <c r="B711" s="526"/>
      <c r="C711" s="526"/>
      <c r="D711" s="526"/>
      <c r="E711" s="526"/>
      <c r="F711" s="130">
        <f>+SUM(F707:F710)</f>
        <v>21855.063112976219</v>
      </c>
      <c r="G711" s="130"/>
      <c r="H711" s="130">
        <f>+SUM(H707:H710)</f>
        <v>10802.567201366694</v>
      </c>
      <c r="I711" s="527" t="s">
        <v>456</v>
      </c>
      <c r="J711" s="528"/>
      <c r="K711" s="528"/>
      <c r="L711" s="528"/>
      <c r="M711" s="529"/>
      <c r="N711" s="218" t="s">
        <v>404</v>
      </c>
      <c r="O711" s="219" t="str">
        <f>IF(_xlfn.XLOOKUP("CUMPLE",O708:O710,O708:O710,"NO CUMPLE",0,1)="CUMPLE","CUMPLE","NO CUMPLE")</f>
        <v>CUMPLE</v>
      </c>
      <c r="P711" s="220" t="str">
        <f>IF(_xlfn.XLOOKUP("CUMPLE",P708:P710,P708:P710,"NO CUMPLE",0,1)="CUMPLE","CUMPLE","NO CUMPLE")</f>
        <v>CUMPLE</v>
      </c>
      <c r="Q711" s="524"/>
      <c r="R711" s="221" t="str">
        <f>+IF(AND(M707="CUMPLE",Q707="CUMPLE"),"HABILITADO","NO HABILITADO")</f>
        <v>HABILITADO</v>
      </c>
    </row>
    <row r="712" spans="1:18" s="196" customFormat="1" ht="15.75">
      <c r="A712" s="53"/>
      <c r="B712" s="53"/>
      <c r="C712" s="53"/>
      <c r="D712" s="53"/>
      <c r="E712" s="53"/>
      <c r="F712" s="53"/>
      <c r="G712" s="53"/>
      <c r="H712" s="53"/>
      <c r="I712" s="121"/>
      <c r="J712" s="53"/>
      <c r="K712" s="53"/>
      <c r="L712" s="53"/>
      <c r="M712" s="53"/>
      <c r="N712" s="53"/>
      <c r="O712" s="53"/>
      <c r="P712" s="54"/>
      <c r="Q712" s="54"/>
      <c r="R712" s="54"/>
    </row>
    <row r="713" spans="1:18" s="196" customFormat="1" ht="16.5" thickBot="1">
      <c r="A713" s="53"/>
      <c r="B713" s="53"/>
      <c r="C713" s="53"/>
      <c r="D713" s="53"/>
      <c r="E713" s="53"/>
      <c r="F713" s="53"/>
      <c r="G713" s="53"/>
      <c r="H713" s="53"/>
      <c r="I713" s="121"/>
      <c r="J713" s="53"/>
      <c r="K713" s="53"/>
      <c r="L713" s="53"/>
      <c r="M713" s="53"/>
      <c r="N713" s="53"/>
      <c r="O713" s="53"/>
      <c r="P713" s="54"/>
      <c r="Q713" s="54"/>
      <c r="R713" s="54"/>
    </row>
    <row r="714" spans="1:18" s="196" customFormat="1" ht="23.25" customHeight="1" thickBot="1">
      <c r="A714" s="530">
        <f>1+A700</f>
        <v>47</v>
      </c>
      <c r="B714" s="531"/>
      <c r="C714" s="531"/>
      <c r="D714" s="532"/>
      <c r="E714" s="454" t="str">
        <f>VLOOKUP(A714,'LISTA DE OFERENTES'!$A$4:$H$102,2,FALSE)</f>
        <v>ARQUITECTURA E INGENIERIA DE CONSULTA ARINCO S.A.S</v>
      </c>
      <c r="F714" s="455"/>
      <c r="G714" s="455"/>
      <c r="H714" s="455"/>
      <c r="I714" s="455"/>
      <c r="J714" s="455"/>
      <c r="K714" s="455"/>
      <c r="L714" s="455"/>
      <c r="M714" s="455"/>
      <c r="N714" s="455"/>
      <c r="O714" s="455"/>
      <c r="P714" s="455"/>
      <c r="Q714" s="455"/>
      <c r="R714" s="455"/>
    </row>
    <row r="715" spans="1:18" s="196" customFormat="1" ht="48" customHeight="1">
      <c r="A715" s="197" t="s">
        <v>423</v>
      </c>
      <c r="B715" s="198">
        <v>2</v>
      </c>
      <c r="C715" s="199" t="s">
        <v>424</v>
      </c>
      <c r="D715" s="23">
        <f>$D$1591</f>
        <v>1380.1114295749912</v>
      </c>
      <c r="E715" s="456"/>
      <c r="F715" s="457"/>
      <c r="G715" s="457"/>
      <c r="H715" s="457"/>
      <c r="I715" s="457"/>
      <c r="J715" s="457"/>
      <c r="K715" s="457"/>
      <c r="L715" s="457"/>
      <c r="M715" s="457"/>
      <c r="N715" s="457"/>
      <c r="O715" s="457"/>
      <c r="P715" s="457"/>
      <c r="Q715" s="457"/>
      <c r="R715" s="457"/>
    </row>
    <row r="716" spans="1:18" s="196" customFormat="1" ht="38.25" customHeight="1">
      <c r="A716" s="500" t="s">
        <v>425</v>
      </c>
      <c r="B716" s="501"/>
      <c r="C716" s="502">
        <f>H724/B715</f>
        <v>1685.5691526233504</v>
      </c>
      <c r="D716" s="503"/>
      <c r="E716" s="456"/>
      <c r="F716" s="457"/>
      <c r="G716" s="457"/>
      <c r="H716" s="457"/>
      <c r="I716" s="457"/>
      <c r="J716" s="457"/>
      <c r="K716" s="457"/>
      <c r="L716" s="457"/>
      <c r="M716" s="457"/>
      <c r="N716" s="457"/>
      <c r="O716" s="457"/>
      <c r="P716" s="457"/>
      <c r="Q716" s="457"/>
      <c r="R716" s="457"/>
    </row>
    <row r="717" spans="1:18" s="196" customFormat="1" ht="32.25" customHeight="1">
      <c r="A717" s="504" t="s">
        <v>426</v>
      </c>
      <c r="B717" s="501"/>
      <c r="C717" s="505">
        <v>45923</v>
      </c>
      <c r="D717" s="506"/>
      <c r="E717" s="456"/>
      <c r="F717" s="457"/>
      <c r="G717" s="457"/>
      <c r="H717" s="457"/>
      <c r="I717" s="457"/>
      <c r="J717" s="457"/>
      <c r="K717" s="457"/>
      <c r="L717" s="457"/>
      <c r="M717" s="457"/>
      <c r="N717" s="457"/>
      <c r="O717" s="457"/>
      <c r="P717" s="457"/>
      <c r="Q717" s="457"/>
      <c r="R717" s="457"/>
    </row>
    <row r="718" spans="1:18" s="196" customFormat="1" ht="32.25" customHeight="1" thickBot="1">
      <c r="A718" s="507" t="s">
        <v>427</v>
      </c>
      <c r="B718" s="508"/>
      <c r="C718" s="509" t="str">
        <f>+IF(H724&gt;D715,"CUMPLE","NO CUMPLE")</f>
        <v>CUMPLE</v>
      </c>
      <c r="D718" s="510"/>
      <c r="E718" s="458"/>
      <c r="F718" s="459"/>
      <c r="G718" s="459"/>
      <c r="H718" s="459"/>
      <c r="I718" s="459"/>
      <c r="J718" s="459"/>
      <c r="K718" s="459"/>
      <c r="L718" s="459"/>
      <c r="M718" s="459"/>
      <c r="N718" s="459"/>
      <c r="O718" s="459"/>
      <c r="P718" s="459"/>
      <c r="Q718" s="459"/>
      <c r="R718" s="459"/>
    </row>
    <row r="719" spans="1:18" s="196" customFormat="1" ht="47.25">
      <c r="A719" s="511" t="s">
        <v>428</v>
      </c>
      <c r="B719" s="512"/>
      <c r="C719" s="512"/>
      <c r="D719" s="512"/>
      <c r="E719" s="512"/>
      <c r="F719" s="512"/>
      <c r="G719" s="189"/>
      <c r="H719" s="189"/>
      <c r="I719" s="200" t="s">
        <v>429</v>
      </c>
      <c r="J719" s="187" t="s">
        <v>430</v>
      </c>
      <c r="K719" s="513" t="s">
        <v>431</v>
      </c>
      <c r="L719" s="514"/>
      <c r="M719" s="515" t="s">
        <v>432</v>
      </c>
      <c r="N719" s="515" t="s">
        <v>433</v>
      </c>
      <c r="O719" s="515" t="s">
        <v>434</v>
      </c>
      <c r="P719" s="515" t="s">
        <v>435</v>
      </c>
      <c r="Q719" s="515" t="s">
        <v>436</v>
      </c>
      <c r="R719" s="517" t="s">
        <v>437</v>
      </c>
    </row>
    <row r="720" spans="1:18" s="196" customFormat="1" ht="94.5" customHeight="1">
      <c r="A720" s="201" t="s">
        <v>438</v>
      </c>
      <c r="B720" s="519" t="s">
        <v>439</v>
      </c>
      <c r="C720" s="520"/>
      <c r="D720" s="202" t="s">
        <v>440</v>
      </c>
      <c r="E720" s="202" t="s">
        <v>441</v>
      </c>
      <c r="F720" s="202" t="s">
        <v>442</v>
      </c>
      <c r="G720" s="203" t="s">
        <v>443</v>
      </c>
      <c r="H720" s="203" t="s">
        <v>444</v>
      </c>
      <c r="I720" s="204" t="s">
        <v>445</v>
      </c>
      <c r="J720" s="205" t="s">
        <v>446</v>
      </c>
      <c r="K720" s="205" t="s">
        <v>447</v>
      </c>
      <c r="L720" s="205" t="s">
        <v>448</v>
      </c>
      <c r="M720" s="516"/>
      <c r="N720" s="516"/>
      <c r="O720" s="516"/>
      <c r="P720" s="516"/>
      <c r="Q720" s="516"/>
      <c r="R720" s="518"/>
    </row>
    <row r="721" spans="1:18" s="196" customFormat="1" ht="36" customHeight="1">
      <c r="A721" s="206" t="str">
        <f>VLOOKUP(A714,'LISTA DE OFERENTES'!$A$4:$H$102,5,FALSE)</f>
        <v>ARQUITECTURA E INGENIERIA DE CONSULTA ARINCO S.A.S - 100%</v>
      </c>
      <c r="B721" s="207"/>
      <c r="C721" s="207"/>
      <c r="D721" s="207"/>
      <c r="E721" s="207"/>
      <c r="F721" s="207"/>
      <c r="G721" s="207"/>
      <c r="H721" s="207"/>
      <c r="I721" s="208"/>
      <c r="J721" s="207"/>
      <c r="K721" s="521">
        <f>$D$1591*0.5</f>
        <v>690.05571478749562</v>
      </c>
      <c r="L721" s="207"/>
      <c r="M721" s="523" t="s">
        <v>404</v>
      </c>
      <c r="N721" s="207"/>
      <c r="O721" s="207"/>
      <c r="P721" s="207"/>
      <c r="Q721" s="523" t="str">
        <f>+IF(AND(N724="CUMPLE",O724="CUMPLE",P724="CUMPLE"),"CUMPLE","NO CUMPLE")</f>
        <v>CUMPLE</v>
      </c>
      <c r="R721" s="209"/>
    </row>
    <row r="722" spans="1:18" s="196" customFormat="1" ht="62.45" customHeight="1">
      <c r="A722" s="210" t="s">
        <v>702</v>
      </c>
      <c r="B722" s="525" t="s">
        <v>703</v>
      </c>
      <c r="C722" s="525"/>
      <c r="D722" s="234">
        <v>9232539922</v>
      </c>
      <c r="E722" s="124">
        <v>2009</v>
      </c>
      <c r="F722" s="3">
        <f>D722/(VLOOKUP(E722,$D$1618:$E$1652,2,FALSE))</f>
        <v>18580.277564902393</v>
      </c>
      <c r="G722" s="213">
        <v>0.15</v>
      </c>
      <c r="H722" s="212">
        <f>F722*G722</f>
        <v>2787.0416347353589</v>
      </c>
      <c r="I722" s="275">
        <v>39866</v>
      </c>
      <c r="J722" s="214" t="s">
        <v>404</v>
      </c>
      <c r="K722" s="522"/>
      <c r="L722" s="215">
        <f>H722</f>
        <v>2787.0416347353589</v>
      </c>
      <c r="M722" s="523"/>
      <c r="N722" s="214" t="s">
        <v>404</v>
      </c>
      <c r="O722" s="214" t="s">
        <v>405</v>
      </c>
      <c r="P722" s="215" t="s">
        <v>405</v>
      </c>
      <c r="Q722" s="523"/>
      <c r="R722" s="195"/>
    </row>
    <row r="723" spans="1:18" s="196" customFormat="1" ht="75.599999999999994" customHeight="1">
      <c r="A723" s="210" t="s">
        <v>704</v>
      </c>
      <c r="B723" s="525" t="s">
        <v>670</v>
      </c>
      <c r="C723" s="525"/>
      <c r="D723" s="211">
        <v>151923544</v>
      </c>
      <c r="E723" s="124">
        <v>2000</v>
      </c>
      <c r="F723" s="3">
        <f>D723/(VLOOKUP(E723,$D$1618:$E$1652,2,FALSE))</f>
        <v>584.09667051134181</v>
      </c>
      <c r="G723" s="213">
        <v>1</v>
      </c>
      <c r="H723" s="212">
        <f>F723*G723</f>
        <v>584.09667051134181</v>
      </c>
      <c r="I723" s="275">
        <v>36621</v>
      </c>
      <c r="J723" s="214" t="s">
        <v>404</v>
      </c>
      <c r="K723" s="522"/>
      <c r="L723" s="215">
        <f>H723</f>
        <v>584.09667051134181</v>
      </c>
      <c r="M723" s="523"/>
      <c r="N723" s="214" t="s">
        <v>404</v>
      </c>
      <c r="O723" s="214" t="s">
        <v>404</v>
      </c>
      <c r="P723" s="215" t="s">
        <v>404</v>
      </c>
      <c r="Q723" s="523"/>
      <c r="R723" s="195"/>
    </row>
    <row r="724" spans="1:18" s="196" customFormat="1" ht="48" customHeight="1" thickBot="1">
      <c r="A724" s="526" t="s">
        <v>455</v>
      </c>
      <c r="B724" s="526"/>
      <c r="C724" s="526"/>
      <c r="D724" s="526"/>
      <c r="E724" s="526"/>
      <c r="F724" s="130">
        <f>+SUM(F721:F723)</f>
        <v>19164.374235413736</v>
      </c>
      <c r="G724" s="130"/>
      <c r="H724" s="130">
        <f>+SUM(H721:H723)</f>
        <v>3371.1383052467008</v>
      </c>
      <c r="I724" s="527" t="s">
        <v>456</v>
      </c>
      <c r="J724" s="528"/>
      <c r="K724" s="528"/>
      <c r="L724" s="528"/>
      <c r="M724" s="529"/>
      <c r="N724" s="218" t="s">
        <v>404</v>
      </c>
      <c r="O724" s="219" t="str">
        <f>IF(_xlfn.XLOOKUP("CUMPLE",O722:O723,O722:O723,"NO CUMPLE",0,1)="CUMPLE","CUMPLE","NO CUMPLE")</f>
        <v>CUMPLE</v>
      </c>
      <c r="P724" s="220" t="str">
        <f>IF(_xlfn.XLOOKUP("CUMPLE",P722:P723,P722:P723,"NO CUMPLE",0,1)="CUMPLE","CUMPLE","NO CUMPLE")</f>
        <v>CUMPLE</v>
      </c>
      <c r="Q724" s="524"/>
      <c r="R724" s="221" t="str">
        <f>+IF(AND(M721="CUMPLE",Q721="CUMPLE"),"HABILITADO","NO HABILITADO")</f>
        <v>HABILITADO</v>
      </c>
    </row>
    <row r="725" spans="1:18" s="196" customFormat="1" ht="15.75">
      <c r="A725" s="53"/>
      <c r="B725" s="53"/>
      <c r="C725" s="53"/>
      <c r="D725" s="53"/>
      <c r="E725" s="53"/>
      <c r="F725" s="53"/>
      <c r="G725" s="53"/>
      <c r="H725" s="53"/>
      <c r="I725" s="121"/>
      <c r="J725" s="53"/>
      <c r="K725" s="53"/>
      <c r="L725" s="53"/>
      <c r="M725" s="53"/>
      <c r="N725" s="53"/>
      <c r="O725" s="53"/>
      <c r="P725" s="54"/>
      <c r="Q725" s="54"/>
      <c r="R725" s="54"/>
    </row>
    <row r="726" spans="1:18" s="196" customFormat="1" ht="16.5" thickBot="1">
      <c r="A726" s="53"/>
      <c r="B726" s="53"/>
      <c r="C726" s="53"/>
      <c r="D726" s="53"/>
      <c r="E726" s="53"/>
      <c r="F726" s="53"/>
      <c r="G726" s="53"/>
      <c r="H726" s="53"/>
      <c r="I726" s="121"/>
      <c r="J726" s="53"/>
      <c r="K726" s="53"/>
      <c r="L726" s="53"/>
      <c r="M726" s="53"/>
      <c r="N726" s="53"/>
      <c r="O726" s="53"/>
      <c r="P726" s="54"/>
      <c r="Q726" s="54"/>
      <c r="R726" s="54"/>
    </row>
    <row r="727" spans="1:18" s="196" customFormat="1" ht="23.25" customHeight="1" thickBot="1">
      <c r="A727" s="530">
        <f>1+A714</f>
        <v>48</v>
      </c>
      <c r="B727" s="531"/>
      <c r="C727" s="531"/>
      <c r="D727" s="532"/>
      <c r="E727" s="454" t="str">
        <f>VLOOKUP(A727,'LISTA DE OFERENTES'!$A$4:$H$102,2,FALSE)</f>
        <v>SAVIMAC SAS.</v>
      </c>
      <c r="F727" s="455"/>
      <c r="G727" s="455"/>
      <c r="H727" s="455"/>
      <c r="I727" s="455"/>
      <c r="J727" s="455"/>
      <c r="K727" s="455"/>
      <c r="L727" s="455"/>
      <c r="M727" s="455"/>
      <c r="N727" s="455"/>
      <c r="O727" s="455"/>
      <c r="P727" s="455"/>
      <c r="Q727" s="455"/>
      <c r="R727" s="455"/>
    </row>
    <row r="728" spans="1:18" s="196" customFormat="1" ht="48" customHeight="1">
      <c r="A728" s="197" t="s">
        <v>423</v>
      </c>
      <c r="B728" s="198">
        <v>2</v>
      </c>
      <c r="C728" s="199" t="s">
        <v>424</v>
      </c>
      <c r="D728" s="23">
        <f>$D$1591</f>
        <v>1380.1114295749912</v>
      </c>
      <c r="E728" s="456"/>
      <c r="F728" s="457"/>
      <c r="G728" s="457"/>
      <c r="H728" s="457"/>
      <c r="I728" s="457"/>
      <c r="J728" s="457"/>
      <c r="K728" s="457"/>
      <c r="L728" s="457"/>
      <c r="M728" s="457"/>
      <c r="N728" s="457"/>
      <c r="O728" s="457"/>
      <c r="P728" s="457"/>
      <c r="Q728" s="457"/>
      <c r="R728" s="457"/>
    </row>
    <row r="729" spans="1:18" s="196" customFormat="1" ht="38.25" customHeight="1">
      <c r="A729" s="500" t="s">
        <v>425</v>
      </c>
      <c r="B729" s="501"/>
      <c r="C729" s="502">
        <f>H737/B728</f>
        <v>1511.1789291004334</v>
      </c>
      <c r="D729" s="503"/>
      <c r="E729" s="456"/>
      <c r="F729" s="457"/>
      <c r="G729" s="457"/>
      <c r="H729" s="457"/>
      <c r="I729" s="457"/>
      <c r="J729" s="457"/>
      <c r="K729" s="457"/>
      <c r="L729" s="457"/>
      <c r="M729" s="457"/>
      <c r="N729" s="457"/>
      <c r="O729" s="457"/>
      <c r="P729" s="457"/>
      <c r="Q729" s="457"/>
      <c r="R729" s="457"/>
    </row>
    <row r="730" spans="1:18" s="196" customFormat="1" ht="32.25" customHeight="1">
      <c r="A730" s="504" t="s">
        <v>426</v>
      </c>
      <c r="B730" s="501"/>
      <c r="C730" s="505">
        <v>45923</v>
      </c>
      <c r="D730" s="506"/>
      <c r="E730" s="456"/>
      <c r="F730" s="457"/>
      <c r="G730" s="457"/>
      <c r="H730" s="457"/>
      <c r="I730" s="457"/>
      <c r="J730" s="457"/>
      <c r="K730" s="457"/>
      <c r="L730" s="457"/>
      <c r="M730" s="457"/>
      <c r="N730" s="457"/>
      <c r="O730" s="457"/>
      <c r="P730" s="457"/>
      <c r="Q730" s="457"/>
      <c r="R730" s="457"/>
    </row>
    <row r="731" spans="1:18" s="196" customFormat="1" ht="32.25" customHeight="1" thickBot="1">
      <c r="A731" s="507" t="s">
        <v>427</v>
      </c>
      <c r="B731" s="508"/>
      <c r="C731" s="509" t="str">
        <f>+IF(H737&gt;D728,"CUMPLE","NO CUMPLE")</f>
        <v>CUMPLE</v>
      </c>
      <c r="D731" s="510"/>
      <c r="E731" s="458"/>
      <c r="F731" s="459"/>
      <c r="G731" s="459"/>
      <c r="H731" s="459"/>
      <c r="I731" s="459"/>
      <c r="J731" s="459"/>
      <c r="K731" s="459"/>
      <c r="L731" s="459"/>
      <c r="M731" s="459"/>
      <c r="N731" s="459"/>
      <c r="O731" s="459"/>
      <c r="P731" s="459"/>
      <c r="Q731" s="459"/>
      <c r="R731" s="459"/>
    </row>
    <row r="732" spans="1:18" s="196" customFormat="1" ht="47.25">
      <c r="A732" s="511" t="s">
        <v>428</v>
      </c>
      <c r="B732" s="512"/>
      <c r="C732" s="512"/>
      <c r="D732" s="512"/>
      <c r="E732" s="512"/>
      <c r="F732" s="512"/>
      <c r="G732" s="189"/>
      <c r="H732" s="189"/>
      <c r="I732" s="200" t="s">
        <v>429</v>
      </c>
      <c r="J732" s="187" t="s">
        <v>430</v>
      </c>
      <c r="K732" s="513" t="s">
        <v>431</v>
      </c>
      <c r="L732" s="514"/>
      <c r="M732" s="515" t="s">
        <v>432</v>
      </c>
      <c r="N732" s="515" t="s">
        <v>433</v>
      </c>
      <c r="O732" s="515" t="s">
        <v>434</v>
      </c>
      <c r="P732" s="515" t="s">
        <v>435</v>
      </c>
      <c r="Q732" s="515" t="s">
        <v>436</v>
      </c>
      <c r="R732" s="517" t="s">
        <v>437</v>
      </c>
    </row>
    <row r="733" spans="1:18" s="196" customFormat="1" ht="94.5" customHeight="1">
      <c r="A733" s="201" t="s">
        <v>438</v>
      </c>
      <c r="B733" s="519" t="s">
        <v>439</v>
      </c>
      <c r="C733" s="520"/>
      <c r="D733" s="202" t="s">
        <v>440</v>
      </c>
      <c r="E733" s="202" t="s">
        <v>441</v>
      </c>
      <c r="F733" s="202" t="s">
        <v>442</v>
      </c>
      <c r="G733" s="203" t="s">
        <v>443</v>
      </c>
      <c r="H733" s="203" t="s">
        <v>444</v>
      </c>
      <c r="I733" s="204" t="s">
        <v>445</v>
      </c>
      <c r="J733" s="205" t="s">
        <v>446</v>
      </c>
      <c r="K733" s="205" t="s">
        <v>447</v>
      </c>
      <c r="L733" s="205" t="s">
        <v>448</v>
      </c>
      <c r="M733" s="516"/>
      <c r="N733" s="516"/>
      <c r="O733" s="516"/>
      <c r="P733" s="516"/>
      <c r="Q733" s="516"/>
      <c r="R733" s="518"/>
    </row>
    <row r="734" spans="1:18" s="196" customFormat="1" ht="42" customHeight="1">
      <c r="A734" s="206" t="str">
        <f>VLOOKUP(A727,'LISTA DE OFERENTES'!$A$4:$H$102,5,FALSE)</f>
        <v>SAVIMAC SAS. - 100%</v>
      </c>
      <c r="B734" s="207"/>
      <c r="C734" s="207"/>
      <c r="D734" s="207"/>
      <c r="E734" s="207"/>
      <c r="F734" s="207"/>
      <c r="G734" s="207"/>
      <c r="H734" s="207"/>
      <c r="I734" s="208"/>
      <c r="J734" s="207"/>
      <c r="K734" s="521">
        <f>$D$1591*0.5</f>
        <v>690.05571478749562</v>
      </c>
      <c r="L734" s="207"/>
      <c r="M734" s="523" t="s">
        <v>404</v>
      </c>
      <c r="N734" s="207"/>
      <c r="O734" s="207"/>
      <c r="P734" s="207"/>
      <c r="Q734" s="523" t="str">
        <f>+IF(AND(N737="CUMPLE",O737="CUMPLE",P737="CUMPLE"),"CUMPLE","NO CUMPLE")</f>
        <v>CUMPLE</v>
      </c>
      <c r="R734" s="209"/>
    </row>
    <row r="735" spans="1:18" s="196" customFormat="1" ht="115.9" customHeight="1">
      <c r="A735" s="233" t="s">
        <v>705</v>
      </c>
      <c r="B735" s="539" t="s">
        <v>706</v>
      </c>
      <c r="C735" s="540"/>
      <c r="D735" s="211">
        <v>1960000000</v>
      </c>
      <c r="E735" s="124">
        <v>2020</v>
      </c>
      <c r="F735" s="3">
        <f>D735/(VLOOKUP(E735,$D$1618:$E$1652,2,FALSE))</f>
        <v>2232.8472333769651</v>
      </c>
      <c r="G735" s="213">
        <v>0.49</v>
      </c>
      <c r="H735" s="212">
        <f>F735*G735</f>
        <v>1094.0951443547128</v>
      </c>
      <c r="I735" s="275">
        <v>44026</v>
      </c>
      <c r="J735" s="214" t="s">
        <v>404</v>
      </c>
      <c r="K735" s="522"/>
      <c r="L735" s="215">
        <f>H735</f>
        <v>1094.0951443547128</v>
      </c>
      <c r="M735" s="523"/>
      <c r="N735" s="214" t="s">
        <v>404</v>
      </c>
      <c r="O735" s="214" t="s">
        <v>404</v>
      </c>
      <c r="P735" s="215" t="s">
        <v>404</v>
      </c>
      <c r="Q735" s="523"/>
      <c r="R735" s="195"/>
    </row>
    <row r="736" spans="1:18" s="196" customFormat="1" ht="201" customHeight="1">
      <c r="A736" s="233" t="s">
        <v>707</v>
      </c>
      <c r="B736" s="541" t="s">
        <v>706</v>
      </c>
      <c r="C736" s="542"/>
      <c r="D736" s="211">
        <v>2506741528</v>
      </c>
      <c r="E736" s="124">
        <v>2024</v>
      </c>
      <c r="F736" s="3">
        <f>D736/(VLOOKUP(E736,$D$1618:$E$1652,2,FALSE))</f>
        <v>1928.2627138461539</v>
      </c>
      <c r="G736" s="213">
        <v>1</v>
      </c>
      <c r="H736" s="212">
        <f>F736*G736</f>
        <v>1928.2627138461539</v>
      </c>
      <c r="I736" s="275">
        <v>45560</v>
      </c>
      <c r="J736" s="214" t="s">
        <v>404</v>
      </c>
      <c r="K736" s="522"/>
      <c r="L736" s="215">
        <f>H736</f>
        <v>1928.2627138461539</v>
      </c>
      <c r="M736" s="523"/>
      <c r="N736" s="214" t="s">
        <v>404</v>
      </c>
      <c r="O736" s="214" t="s">
        <v>404</v>
      </c>
      <c r="P736" s="215" t="s">
        <v>404</v>
      </c>
      <c r="Q736" s="523"/>
      <c r="R736" s="195"/>
    </row>
    <row r="737" spans="1:18" s="196" customFormat="1" ht="48" customHeight="1" thickBot="1">
      <c r="A737" s="526" t="s">
        <v>455</v>
      </c>
      <c r="B737" s="526"/>
      <c r="C737" s="526"/>
      <c r="D737" s="526"/>
      <c r="E737" s="526"/>
      <c r="F737" s="130">
        <f>+SUM(F734:F736)</f>
        <v>4161.109947223119</v>
      </c>
      <c r="G737" s="130"/>
      <c r="H737" s="130">
        <f>+SUM(H734:H736)</f>
        <v>3022.3578582008668</v>
      </c>
      <c r="I737" s="527" t="s">
        <v>456</v>
      </c>
      <c r="J737" s="528"/>
      <c r="K737" s="528"/>
      <c r="L737" s="528"/>
      <c r="M737" s="529"/>
      <c r="N737" s="218" t="s">
        <v>404</v>
      </c>
      <c r="O737" s="219" t="str">
        <f>IF(_xlfn.XLOOKUP("CUMPLE",O735:O736,O735:O736,"NO CUMPLE",0,1)="CUMPLE","CUMPLE","NO CUMPLE")</f>
        <v>CUMPLE</v>
      </c>
      <c r="P737" s="220" t="str">
        <f>IF(_xlfn.XLOOKUP("CUMPLE",P735:P736,P735:P736,"NO CUMPLE",0,1)="CUMPLE","CUMPLE","NO CUMPLE")</f>
        <v>CUMPLE</v>
      </c>
      <c r="Q737" s="524"/>
      <c r="R737" s="221" t="str">
        <f>+IF(AND(M734="CUMPLE",Q734="CUMPLE"),"HABILITADO","NO HABILITADO")</f>
        <v>HABILITADO</v>
      </c>
    </row>
    <row r="738" spans="1:18" s="196" customFormat="1" ht="15.75">
      <c r="A738" s="53"/>
      <c r="B738" s="53"/>
      <c r="C738" s="53"/>
      <c r="D738" s="53"/>
      <c r="E738" s="53"/>
      <c r="F738" s="53"/>
      <c r="G738" s="53"/>
      <c r="H738" s="53"/>
      <c r="I738" s="121"/>
      <c r="J738" s="53"/>
      <c r="K738" s="53"/>
      <c r="L738" s="53"/>
      <c r="M738" s="53"/>
      <c r="N738" s="53"/>
      <c r="O738" s="53"/>
      <c r="P738" s="54"/>
      <c r="Q738" s="54"/>
      <c r="R738" s="54"/>
    </row>
    <row r="739" spans="1:18" s="196" customFormat="1" ht="16.5" thickBot="1">
      <c r="A739" s="53"/>
      <c r="B739" s="53"/>
      <c r="C739" s="53"/>
      <c r="D739" s="53"/>
      <c r="E739" s="53"/>
      <c r="F739" s="53"/>
      <c r="G739" s="53"/>
      <c r="H739" s="53"/>
      <c r="I739" s="121"/>
      <c r="J739" s="53"/>
      <c r="K739" s="53"/>
      <c r="L739" s="53"/>
      <c r="M739" s="53"/>
      <c r="N739" s="53"/>
      <c r="O739" s="53"/>
      <c r="P739" s="54"/>
      <c r="Q739" s="54"/>
      <c r="R739" s="54"/>
    </row>
    <row r="740" spans="1:18" s="196" customFormat="1" ht="23.25" customHeight="1" thickBot="1">
      <c r="A740" s="530">
        <f>1+A727</f>
        <v>49</v>
      </c>
      <c r="B740" s="531"/>
      <c r="C740" s="531"/>
      <c r="D740" s="532"/>
      <c r="E740" s="454" t="str">
        <f>VLOOKUP(A740,'LISTA DE OFERENTES'!$A$4:$H$102,2,FALSE)</f>
        <v>CONSORCIO VÍAS URBANAS P&amp;C K-003 - 2025.</v>
      </c>
      <c r="F740" s="455"/>
      <c r="G740" s="455"/>
      <c r="H740" s="455"/>
      <c r="I740" s="455"/>
      <c r="J740" s="455"/>
      <c r="K740" s="455"/>
      <c r="L740" s="455"/>
      <c r="M740" s="455"/>
      <c r="N740" s="455"/>
      <c r="O740" s="455"/>
      <c r="P740" s="455"/>
      <c r="Q740" s="455"/>
      <c r="R740" s="455"/>
    </row>
    <row r="741" spans="1:18" s="196" customFormat="1" ht="48" customHeight="1">
      <c r="A741" s="197" t="s">
        <v>423</v>
      </c>
      <c r="B741" s="198">
        <v>2</v>
      </c>
      <c r="C741" s="199" t="s">
        <v>424</v>
      </c>
      <c r="D741" s="23">
        <f>$D$1591</f>
        <v>1380.1114295749912</v>
      </c>
      <c r="E741" s="456"/>
      <c r="F741" s="457"/>
      <c r="G741" s="457"/>
      <c r="H741" s="457"/>
      <c r="I741" s="457"/>
      <c r="J741" s="457"/>
      <c r="K741" s="457"/>
      <c r="L741" s="457"/>
      <c r="M741" s="457"/>
      <c r="N741" s="457"/>
      <c r="O741" s="457"/>
      <c r="P741" s="457"/>
      <c r="Q741" s="457"/>
      <c r="R741" s="457"/>
    </row>
    <row r="742" spans="1:18" s="196" customFormat="1" ht="38.25" customHeight="1">
      <c r="A742" s="500" t="s">
        <v>425</v>
      </c>
      <c r="B742" s="501"/>
      <c r="C742" s="502">
        <f>H751/B741</f>
        <v>1667.5036357370225</v>
      </c>
      <c r="D742" s="503"/>
      <c r="E742" s="456"/>
      <c r="F742" s="457"/>
      <c r="G742" s="457"/>
      <c r="H742" s="457"/>
      <c r="I742" s="457"/>
      <c r="J742" s="457"/>
      <c r="K742" s="457"/>
      <c r="L742" s="457"/>
      <c r="M742" s="457"/>
      <c r="N742" s="457"/>
      <c r="O742" s="457"/>
      <c r="P742" s="457"/>
      <c r="Q742" s="457"/>
      <c r="R742" s="457"/>
    </row>
    <row r="743" spans="1:18" s="196" customFormat="1" ht="32.25" customHeight="1">
      <c r="A743" s="504" t="s">
        <v>426</v>
      </c>
      <c r="B743" s="501"/>
      <c r="C743" s="505">
        <v>45923</v>
      </c>
      <c r="D743" s="506"/>
      <c r="E743" s="456"/>
      <c r="F743" s="457"/>
      <c r="G743" s="457"/>
      <c r="H743" s="457"/>
      <c r="I743" s="457"/>
      <c r="J743" s="457"/>
      <c r="K743" s="457"/>
      <c r="L743" s="457"/>
      <c r="M743" s="457"/>
      <c r="N743" s="457"/>
      <c r="O743" s="457"/>
      <c r="P743" s="457"/>
      <c r="Q743" s="457"/>
      <c r="R743" s="457"/>
    </row>
    <row r="744" spans="1:18" s="196" customFormat="1" ht="32.25" customHeight="1" thickBot="1">
      <c r="A744" s="507" t="s">
        <v>427</v>
      </c>
      <c r="B744" s="508"/>
      <c r="C744" s="509" t="str">
        <f>+IF(H751&gt;D741,"CUMPLE","NO CUMPLE")</f>
        <v>CUMPLE</v>
      </c>
      <c r="D744" s="510"/>
      <c r="E744" s="458"/>
      <c r="F744" s="459"/>
      <c r="G744" s="459"/>
      <c r="H744" s="459"/>
      <c r="I744" s="459"/>
      <c r="J744" s="459"/>
      <c r="K744" s="459"/>
      <c r="L744" s="459"/>
      <c r="M744" s="459"/>
      <c r="N744" s="459"/>
      <c r="O744" s="459"/>
      <c r="P744" s="459"/>
      <c r="Q744" s="459"/>
      <c r="R744" s="459"/>
    </row>
    <row r="745" spans="1:18" s="196" customFormat="1" ht="47.25">
      <c r="A745" s="511" t="s">
        <v>428</v>
      </c>
      <c r="B745" s="512"/>
      <c r="C745" s="512"/>
      <c r="D745" s="512"/>
      <c r="E745" s="512"/>
      <c r="F745" s="512"/>
      <c r="G745" s="189"/>
      <c r="H745" s="189"/>
      <c r="I745" s="200" t="s">
        <v>429</v>
      </c>
      <c r="J745" s="187" t="s">
        <v>430</v>
      </c>
      <c r="K745" s="513" t="s">
        <v>431</v>
      </c>
      <c r="L745" s="514"/>
      <c r="M745" s="515" t="s">
        <v>432</v>
      </c>
      <c r="N745" s="515" t="s">
        <v>433</v>
      </c>
      <c r="O745" s="515" t="s">
        <v>434</v>
      </c>
      <c r="P745" s="515" t="s">
        <v>435</v>
      </c>
      <c r="Q745" s="515" t="s">
        <v>436</v>
      </c>
      <c r="R745" s="517" t="s">
        <v>437</v>
      </c>
    </row>
    <row r="746" spans="1:18" s="196" customFormat="1" ht="94.5" customHeight="1">
      <c r="A746" s="201" t="s">
        <v>438</v>
      </c>
      <c r="B746" s="519" t="s">
        <v>439</v>
      </c>
      <c r="C746" s="520"/>
      <c r="D746" s="202" t="s">
        <v>440</v>
      </c>
      <c r="E746" s="202" t="s">
        <v>441</v>
      </c>
      <c r="F746" s="202" t="s">
        <v>442</v>
      </c>
      <c r="G746" s="203" t="s">
        <v>443</v>
      </c>
      <c r="H746" s="203" t="s">
        <v>444</v>
      </c>
      <c r="I746" s="204" t="s">
        <v>445</v>
      </c>
      <c r="J746" s="205" t="s">
        <v>446</v>
      </c>
      <c r="K746" s="205" t="s">
        <v>447</v>
      </c>
      <c r="L746" s="205" t="s">
        <v>448</v>
      </c>
      <c r="M746" s="516"/>
      <c r="N746" s="516"/>
      <c r="O746" s="516"/>
      <c r="P746" s="516"/>
      <c r="Q746" s="516"/>
      <c r="R746" s="518"/>
    </row>
    <row r="747" spans="1:18" s="196" customFormat="1" ht="15.75">
      <c r="A747" s="206" t="str">
        <f>VLOOKUP(A740,'LISTA DE OFERENTES'!$A$4:$H$102,5,FALSE)</f>
        <v>PROYECTISTAS ASOCIADOS SAS - 91%</v>
      </c>
      <c r="B747" s="207"/>
      <c r="C747" s="207"/>
      <c r="D747" s="207"/>
      <c r="E747" s="207"/>
      <c r="F747" s="207"/>
      <c r="G747" s="207"/>
      <c r="H747" s="207"/>
      <c r="I747" s="208"/>
      <c r="J747" s="207"/>
      <c r="K747" s="521">
        <f>$D$1591*0.5</f>
        <v>690.05571478749562</v>
      </c>
      <c r="L747" s="207"/>
      <c r="M747" s="523" t="s">
        <v>404</v>
      </c>
      <c r="N747" s="207"/>
      <c r="O747" s="207"/>
      <c r="P747" s="207"/>
      <c r="Q747" s="523" t="str">
        <f>+IF(AND(N751="CUMPLE",O751="CUMPLE",P751="CUMPLE"),"CUMPLE","NO CUMPLE")</f>
        <v>CUMPLE</v>
      </c>
      <c r="R747" s="209"/>
    </row>
    <row r="748" spans="1:18" s="196" customFormat="1" ht="145.9" customHeight="1">
      <c r="A748" s="210" t="s">
        <v>708</v>
      </c>
      <c r="B748" s="525" t="s">
        <v>709</v>
      </c>
      <c r="C748" s="525"/>
      <c r="D748" s="211">
        <v>1452338505</v>
      </c>
      <c r="E748" s="124">
        <v>2019</v>
      </c>
      <c r="F748" s="3">
        <f>D748/(VLOOKUP(E748,$D$1618:$E$1652,2,FALSE))</f>
        <v>1753.7863113380251</v>
      </c>
      <c r="G748" s="213">
        <v>0.8</v>
      </c>
      <c r="H748" s="212">
        <f>F748*G748</f>
        <v>1403.0290490704201</v>
      </c>
      <c r="I748" s="275">
        <v>43586</v>
      </c>
      <c r="J748" s="214" t="s">
        <v>404</v>
      </c>
      <c r="K748" s="522"/>
      <c r="L748" s="215">
        <f>H748</f>
        <v>1403.0290490704201</v>
      </c>
      <c r="M748" s="523"/>
      <c r="N748" s="214" t="s">
        <v>404</v>
      </c>
      <c r="O748" s="214" t="s">
        <v>404</v>
      </c>
      <c r="P748" s="215" t="s">
        <v>404</v>
      </c>
      <c r="Q748" s="523"/>
      <c r="R748" s="195"/>
    </row>
    <row r="749" spans="1:18" s="196" customFormat="1" ht="142.9" customHeight="1">
      <c r="A749" s="210" t="s">
        <v>710</v>
      </c>
      <c r="B749" s="525" t="s">
        <v>711</v>
      </c>
      <c r="C749" s="525"/>
      <c r="D749" s="211">
        <v>1999877597.03</v>
      </c>
      <c r="E749" s="124">
        <v>2019</v>
      </c>
      <c r="F749" s="3">
        <f>D749/(VLOOKUP(E749,$D$1618:$E$1652,2,FALSE))</f>
        <v>2414.9727780045309</v>
      </c>
      <c r="G749" s="213">
        <v>0.8</v>
      </c>
      <c r="H749" s="212">
        <f>F749*G749</f>
        <v>1931.9782224036248</v>
      </c>
      <c r="I749" s="275">
        <v>43677</v>
      </c>
      <c r="J749" s="214" t="s">
        <v>404</v>
      </c>
      <c r="K749" s="522"/>
      <c r="L749" s="215">
        <f>H749</f>
        <v>1931.9782224036248</v>
      </c>
      <c r="M749" s="523"/>
      <c r="N749" s="214" t="s">
        <v>404</v>
      </c>
      <c r="O749" s="214" t="s">
        <v>404</v>
      </c>
      <c r="P749" s="215" t="s">
        <v>405</v>
      </c>
      <c r="Q749" s="523"/>
      <c r="R749" s="195"/>
    </row>
    <row r="750" spans="1:18" s="196" customFormat="1" ht="15.75" customHeight="1">
      <c r="A750" s="206" t="str">
        <f>VLOOKUP(A740,'LISTA DE OFERENTES'!$A$4:$H$102,6,FALSE)</f>
        <v>CONSTRUCTORA TEATINO VARGAS – CONSTRUTEV SAS - 9%</v>
      </c>
      <c r="B750" s="207"/>
      <c r="C750" s="207"/>
      <c r="D750" s="207"/>
      <c r="E750" s="207"/>
      <c r="F750" s="207"/>
      <c r="G750" s="207"/>
      <c r="H750" s="207"/>
      <c r="I750" s="208"/>
      <c r="J750" s="207"/>
      <c r="K750" s="522"/>
      <c r="L750" s="207"/>
      <c r="M750" s="523"/>
      <c r="N750" s="207"/>
      <c r="O750" s="207"/>
      <c r="P750" s="207"/>
      <c r="Q750" s="523"/>
      <c r="R750" s="209"/>
    </row>
    <row r="751" spans="1:18" s="196" customFormat="1" ht="48" customHeight="1" thickBot="1">
      <c r="A751" s="526" t="s">
        <v>455</v>
      </c>
      <c r="B751" s="526"/>
      <c r="C751" s="526"/>
      <c r="D751" s="526"/>
      <c r="E751" s="526"/>
      <c r="F751" s="130">
        <f>+SUM(F747:F750)</f>
        <v>4168.7590893425559</v>
      </c>
      <c r="G751" s="130"/>
      <c r="H751" s="130">
        <f>+SUM(H747:H750)</f>
        <v>3335.007271474045</v>
      </c>
      <c r="I751" s="527" t="s">
        <v>456</v>
      </c>
      <c r="J751" s="528"/>
      <c r="K751" s="528"/>
      <c r="L751" s="528"/>
      <c r="M751" s="529"/>
      <c r="N751" s="218" t="s">
        <v>404</v>
      </c>
      <c r="O751" s="219" t="str">
        <f>IF(_xlfn.XLOOKUP("CUMPLE",O748:O750,O748:O750,"NO CUMPLE",0,1)="CUMPLE","CUMPLE","NO CUMPLE")</f>
        <v>CUMPLE</v>
      </c>
      <c r="P751" s="220" t="str">
        <f>IF(_xlfn.XLOOKUP("CUMPLE",P748:P750,P748:P750,"NO CUMPLE",0,1)="CUMPLE","CUMPLE","NO CUMPLE")</f>
        <v>CUMPLE</v>
      </c>
      <c r="Q751" s="524"/>
      <c r="R751" s="221" t="str">
        <f>+IF(AND(M747="CUMPLE",Q747="CUMPLE"),"HABILITADO","NO HABILITADO")</f>
        <v>HABILITADO</v>
      </c>
    </row>
    <row r="752" spans="1:18" s="196" customFormat="1" ht="15.75">
      <c r="A752" s="53"/>
      <c r="B752" s="53"/>
      <c r="C752" s="53"/>
      <c r="D752" s="53"/>
      <c r="E752" s="53"/>
      <c r="F752" s="53"/>
      <c r="G752" s="53"/>
      <c r="H752" s="53"/>
      <c r="I752" s="121"/>
      <c r="J752" s="53"/>
      <c r="K752" s="53"/>
      <c r="L752" s="53"/>
      <c r="M752" s="53"/>
      <c r="N752" s="53"/>
      <c r="O752" s="53"/>
      <c r="P752" s="54"/>
      <c r="Q752" s="54"/>
      <c r="R752" s="54"/>
    </row>
    <row r="753" spans="1:18" ht="23.25" customHeight="1" thickBot="1">
      <c r="A753" s="451">
        <f>1+A740</f>
        <v>50</v>
      </c>
      <c r="B753" s="452"/>
      <c r="C753" s="452"/>
      <c r="D753" s="453"/>
      <c r="E753" s="454" t="str">
        <f>VLOOKUP(A753,'LISTA DE OFERENTES'!$A$4:$H$102,2,FALSE)</f>
        <v>BB CONSULTORA SAS</v>
      </c>
      <c r="F753" s="455"/>
      <c r="G753" s="455"/>
      <c r="H753" s="455"/>
      <c r="I753" s="455"/>
      <c r="J753" s="455"/>
      <c r="K753" s="455"/>
      <c r="L753" s="455"/>
      <c r="M753" s="455"/>
      <c r="N753" s="455"/>
      <c r="O753" s="455"/>
      <c r="P753" s="455"/>
      <c r="Q753" s="455"/>
      <c r="R753" s="455"/>
    </row>
    <row r="754" spans="1:18" ht="48" customHeight="1">
      <c r="A754" s="7" t="s">
        <v>423</v>
      </c>
      <c r="B754" s="122">
        <v>6</v>
      </c>
      <c r="C754" s="8" t="s">
        <v>424</v>
      </c>
      <c r="D754" s="23">
        <f>$D$1591</f>
        <v>1380.1114295749912</v>
      </c>
      <c r="E754" s="456"/>
      <c r="F754" s="457"/>
      <c r="G754" s="457"/>
      <c r="H754" s="457"/>
      <c r="I754" s="457"/>
      <c r="J754" s="457"/>
      <c r="K754" s="457"/>
      <c r="L754" s="457"/>
      <c r="M754" s="457"/>
      <c r="N754" s="457"/>
      <c r="O754" s="457"/>
      <c r="P754" s="457"/>
      <c r="Q754" s="457"/>
      <c r="R754" s="457"/>
    </row>
    <row r="755" spans="1:18" ht="38.25" customHeight="1">
      <c r="A755" s="460" t="s">
        <v>425</v>
      </c>
      <c r="B755" s="461"/>
      <c r="C755" s="462">
        <f>H767/B754</f>
        <v>2471.9945516566795</v>
      </c>
      <c r="D755" s="463"/>
      <c r="E755" s="456"/>
      <c r="F755" s="457"/>
      <c r="G755" s="457"/>
      <c r="H755" s="457"/>
      <c r="I755" s="457"/>
      <c r="J755" s="457"/>
      <c r="K755" s="457"/>
      <c r="L755" s="457"/>
      <c r="M755" s="457"/>
      <c r="N755" s="457"/>
      <c r="O755" s="457"/>
      <c r="P755" s="457"/>
      <c r="Q755" s="457"/>
      <c r="R755" s="457"/>
    </row>
    <row r="756" spans="1:18" ht="32.25" customHeight="1">
      <c r="A756" s="464" t="s">
        <v>426</v>
      </c>
      <c r="B756" s="461"/>
      <c r="C756" s="446">
        <v>45923</v>
      </c>
      <c r="D756" s="447"/>
      <c r="E756" s="456"/>
      <c r="F756" s="457"/>
      <c r="G756" s="457"/>
      <c r="H756" s="457"/>
      <c r="I756" s="457"/>
      <c r="J756" s="457"/>
      <c r="K756" s="457"/>
      <c r="L756" s="457"/>
      <c r="M756" s="457"/>
      <c r="N756" s="457"/>
      <c r="O756" s="457"/>
      <c r="P756" s="457"/>
      <c r="Q756" s="457"/>
      <c r="R756" s="457"/>
    </row>
    <row r="757" spans="1:18" ht="32.25" customHeight="1" thickBot="1">
      <c r="A757" s="431" t="s">
        <v>427</v>
      </c>
      <c r="B757" s="432"/>
      <c r="C757" s="433" t="str">
        <f>+IF(H767&gt;D754,"CUMPLE","NO CUMPLE")</f>
        <v>CUMPLE</v>
      </c>
      <c r="D757" s="434"/>
      <c r="E757" s="458"/>
      <c r="F757" s="459"/>
      <c r="G757" s="459"/>
      <c r="H757" s="459"/>
      <c r="I757" s="459"/>
      <c r="J757" s="459"/>
      <c r="K757" s="459"/>
      <c r="L757" s="459"/>
      <c r="M757" s="459"/>
      <c r="N757" s="459"/>
      <c r="O757" s="459"/>
      <c r="P757" s="459"/>
      <c r="Q757" s="459"/>
      <c r="R757" s="459"/>
    </row>
    <row r="758" spans="1:18" ht="60.75">
      <c r="A758" s="435" t="s">
        <v>428</v>
      </c>
      <c r="B758" s="436"/>
      <c r="C758" s="436"/>
      <c r="D758" s="436"/>
      <c r="E758" s="436"/>
      <c r="F758" s="436"/>
      <c r="G758" s="159"/>
      <c r="H758" s="159"/>
      <c r="I758" s="160" t="s">
        <v>429</v>
      </c>
      <c r="J758" s="161" t="s">
        <v>430</v>
      </c>
      <c r="K758" s="437" t="s">
        <v>431</v>
      </c>
      <c r="L758" s="438"/>
      <c r="M758" s="439" t="s">
        <v>432</v>
      </c>
      <c r="N758" s="439" t="s">
        <v>433</v>
      </c>
      <c r="O758" s="439" t="s">
        <v>434</v>
      </c>
      <c r="P758" s="439" t="s">
        <v>435</v>
      </c>
      <c r="Q758" s="439" t="s">
        <v>436</v>
      </c>
      <c r="R758" s="426" t="s">
        <v>437</v>
      </c>
    </row>
    <row r="759" spans="1:18" s="10" customFormat="1" ht="94.5" customHeight="1">
      <c r="A759" s="162" t="s">
        <v>438</v>
      </c>
      <c r="B759" s="428" t="s">
        <v>439</v>
      </c>
      <c r="C759" s="429"/>
      <c r="D759" s="163" t="s">
        <v>440</v>
      </c>
      <c r="E759" s="163" t="s">
        <v>441</v>
      </c>
      <c r="F759" s="163" t="s">
        <v>442</v>
      </c>
      <c r="G759" s="164" t="s">
        <v>443</v>
      </c>
      <c r="H759" s="164" t="s">
        <v>444</v>
      </c>
      <c r="I759" s="165" t="s">
        <v>445</v>
      </c>
      <c r="J759" s="166" t="s">
        <v>446</v>
      </c>
      <c r="K759" s="166" t="s">
        <v>447</v>
      </c>
      <c r="L759" s="166" t="s">
        <v>448</v>
      </c>
      <c r="M759" s="440"/>
      <c r="N759" s="440"/>
      <c r="O759" s="440"/>
      <c r="P759" s="440"/>
      <c r="Q759" s="440"/>
      <c r="R759" s="427"/>
    </row>
    <row r="760" spans="1:18" s="10" customFormat="1" ht="15.75">
      <c r="A760" s="26" t="str">
        <f>VLOOKUP(A753,'LISTA DE OFERENTES'!$A$4:$H$102,5,FALSE)</f>
        <v>BB CONSULTORA SAS</v>
      </c>
      <c r="B760" s="27"/>
      <c r="C760" s="27"/>
      <c r="D760" s="27"/>
      <c r="E760" s="27"/>
      <c r="F760" s="27"/>
      <c r="G760" s="27"/>
      <c r="H760" s="27"/>
      <c r="I760" s="123"/>
      <c r="J760" s="27"/>
      <c r="K760" s="472">
        <f>$D$1591*0.5</f>
        <v>690.05571478749562</v>
      </c>
      <c r="L760" s="27"/>
      <c r="M760" s="474" t="s">
        <v>404</v>
      </c>
      <c r="N760" s="27"/>
      <c r="O760" s="27"/>
      <c r="P760" s="27"/>
      <c r="Q760" s="474" t="str">
        <f>+IF(AND(N767="CUMPLE",O767="CUMPLE",P767="CUMPLE"),"CUMPLE","NO CUMPLE")</f>
        <v>CUMPLE</v>
      </c>
      <c r="R760" s="28"/>
    </row>
    <row r="761" spans="1:18" s="10" customFormat="1" ht="63.75" customHeight="1">
      <c r="A761" s="263" t="s">
        <v>712</v>
      </c>
      <c r="B761" s="543" t="s">
        <v>454</v>
      </c>
      <c r="C761" s="543"/>
      <c r="D761" s="2">
        <v>155915948</v>
      </c>
      <c r="E761" s="261">
        <v>1996</v>
      </c>
      <c r="F761" s="3">
        <f t="shared" ref="F761:F766" si="11">D761/(VLOOKUP(E761,$D$1618:$E$1652,2,FALSE))</f>
        <v>1097.0339349164467</v>
      </c>
      <c r="G761" s="262">
        <v>1</v>
      </c>
      <c r="H761" s="3">
        <f t="shared" ref="H761:H766" si="12">F761*G761</f>
        <v>1097.0339349164467</v>
      </c>
      <c r="I761" s="280">
        <v>35083</v>
      </c>
      <c r="J761" s="126" t="s">
        <v>404</v>
      </c>
      <c r="K761" s="473"/>
      <c r="L761" s="66">
        <f t="shared" ref="L761:L766" si="13">H761</f>
        <v>1097.0339349164467</v>
      </c>
      <c r="M761" s="474"/>
      <c r="N761" s="126" t="s">
        <v>404</v>
      </c>
      <c r="O761" s="126" t="s">
        <v>404</v>
      </c>
      <c r="P761" s="66" t="s">
        <v>405</v>
      </c>
      <c r="Q761" s="474"/>
      <c r="R761" s="9"/>
    </row>
    <row r="762" spans="1:18" s="10" customFormat="1" ht="63.75" customHeight="1">
      <c r="A762" s="263" t="s">
        <v>713</v>
      </c>
      <c r="B762" s="543" t="s">
        <v>454</v>
      </c>
      <c r="C762" s="543"/>
      <c r="D762" s="2">
        <v>406377806.10000002</v>
      </c>
      <c r="E762" s="261">
        <v>2012</v>
      </c>
      <c r="F762" s="3">
        <f t="shared" si="11"/>
        <v>717.09512281630498</v>
      </c>
      <c r="G762" s="262">
        <v>1</v>
      </c>
      <c r="H762" s="3">
        <f t="shared" si="12"/>
        <v>717.09512281630498</v>
      </c>
      <c r="I762" s="280">
        <v>41090</v>
      </c>
      <c r="J762" s="126" t="s">
        <v>404</v>
      </c>
      <c r="K762" s="473"/>
      <c r="L762" s="66">
        <f t="shared" si="13"/>
        <v>717.09512281630498</v>
      </c>
      <c r="M762" s="474"/>
      <c r="N762" s="126" t="s">
        <v>404</v>
      </c>
      <c r="O762" s="126" t="s">
        <v>404</v>
      </c>
      <c r="P762" s="66" t="s">
        <v>404</v>
      </c>
      <c r="Q762" s="474"/>
      <c r="R762" s="9"/>
    </row>
    <row r="763" spans="1:18" s="10" customFormat="1" ht="63.75" customHeight="1">
      <c r="A763" s="264" t="s">
        <v>714</v>
      </c>
      <c r="B763" s="543" t="s">
        <v>454</v>
      </c>
      <c r="C763" s="543"/>
      <c r="D763" s="2">
        <v>11777262738</v>
      </c>
      <c r="E763" s="261">
        <v>2015</v>
      </c>
      <c r="F763" s="3">
        <f t="shared" si="11"/>
        <v>18277.74150384108</v>
      </c>
      <c r="G763" s="262">
        <v>0.5</v>
      </c>
      <c r="H763" s="3">
        <f t="shared" si="12"/>
        <v>9138.87075192054</v>
      </c>
      <c r="I763" s="280">
        <v>42216</v>
      </c>
      <c r="J763" s="126" t="s">
        <v>404</v>
      </c>
      <c r="K763" s="473"/>
      <c r="L763" s="66">
        <f t="shared" si="13"/>
        <v>9138.87075192054</v>
      </c>
      <c r="M763" s="474"/>
      <c r="N763" s="126" t="s">
        <v>404</v>
      </c>
      <c r="O763" s="126" t="s">
        <v>404</v>
      </c>
      <c r="P763" s="66" t="s">
        <v>405</v>
      </c>
      <c r="Q763" s="474"/>
      <c r="R763" s="9"/>
    </row>
    <row r="764" spans="1:18" s="10" customFormat="1" ht="63.75" customHeight="1">
      <c r="A764" s="263" t="s">
        <v>715</v>
      </c>
      <c r="B764" s="543" t="s">
        <v>716</v>
      </c>
      <c r="C764" s="543"/>
      <c r="D764" s="2">
        <v>2765822545</v>
      </c>
      <c r="E764" s="261">
        <v>2008</v>
      </c>
      <c r="F764" s="3">
        <f t="shared" si="11"/>
        <v>5993.1149404117014</v>
      </c>
      <c r="G764" s="262">
        <v>0.245</v>
      </c>
      <c r="H764" s="3">
        <f t="shared" si="12"/>
        <v>1468.3131604008668</v>
      </c>
      <c r="I764" s="280">
        <v>39752</v>
      </c>
      <c r="J764" s="126" t="s">
        <v>404</v>
      </c>
      <c r="K764" s="473"/>
      <c r="L764" s="66">
        <f t="shared" si="13"/>
        <v>1468.3131604008668</v>
      </c>
      <c r="M764" s="474"/>
      <c r="N764" s="126" t="s">
        <v>404</v>
      </c>
      <c r="O764" s="126" t="s">
        <v>404</v>
      </c>
      <c r="P764" s="66" t="s">
        <v>404</v>
      </c>
      <c r="Q764" s="474"/>
      <c r="R764" s="9"/>
    </row>
    <row r="765" spans="1:18" s="10" customFormat="1" ht="63.75" customHeight="1">
      <c r="A765" s="263" t="s">
        <v>717</v>
      </c>
      <c r="B765" s="543" t="s">
        <v>716</v>
      </c>
      <c r="C765" s="543"/>
      <c r="D765" s="2">
        <v>2306505631</v>
      </c>
      <c r="E765" s="261">
        <v>2011</v>
      </c>
      <c r="F765" s="3">
        <f t="shared" si="11"/>
        <v>4306.395875653473</v>
      </c>
      <c r="G765" s="262">
        <v>0.245</v>
      </c>
      <c r="H765" s="3">
        <f t="shared" si="12"/>
        <v>1055.0669895351009</v>
      </c>
      <c r="I765" s="280">
        <v>40613</v>
      </c>
      <c r="J765" s="126" t="s">
        <v>404</v>
      </c>
      <c r="K765" s="473"/>
      <c r="L765" s="66">
        <f t="shared" si="13"/>
        <v>1055.0669895351009</v>
      </c>
      <c r="M765" s="474"/>
      <c r="N765" s="126" t="s">
        <v>404</v>
      </c>
      <c r="O765" s="126" t="s">
        <v>404</v>
      </c>
      <c r="P765" s="66" t="s">
        <v>404</v>
      </c>
      <c r="Q765" s="474"/>
      <c r="R765" s="9"/>
    </row>
    <row r="766" spans="1:18" s="10" customFormat="1" ht="63.75" customHeight="1">
      <c r="A766" s="265" t="s">
        <v>718</v>
      </c>
      <c r="B766" s="543" t="s">
        <v>719</v>
      </c>
      <c r="C766" s="543"/>
      <c r="D766" s="2">
        <v>3966462143</v>
      </c>
      <c r="E766" s="261">
        <v>2020</v>
      </c>
      <c r="F766" s="3">
        <f t="shared" si="11"/>
        <v>4518.6245011693964</v>
      </c>
      <c r="G766" s="262">
        <v>0.3</v>
      </c>
      <c r="H766" s="3">
        <f t="shared" si="12"/>
        <v>1355.587350350819</v>
      </c>
      <c r="I766" s="280">
        <v>43942</v>
      </c>
      <c r="J766" s="126" t="s">
        <v>404</v>
      </c>
      <c r="K766" s="473"/>
      <c r="L766" s="66">
        <f t="shared" si="13"/>
        <v>1355.587350350819</v>
      </c>
      <c r="M766" s="474"/>
      <c r="N766" s="126" t="s">
        <v>404</v>
      </c>
      <c r="O766" s="126" t="s">
        <v>404</v>
      </c>
      <c r="P766" s="66" t="s">
        <v>405</v>
      </c>
      <c r="Q766" s="474"/>
      <c r="R766" s="9"/>
    </row>
    <row r="767" spans="1:18" s="10" customFormat="1" ht="48" customHeight="1" thickBot="1">
      <c r="A767" s="471" t="s">
        <v>455</v>
      </c>
      <c r="B767" s="471"/>
      <c r="C767" s="471"/>
      <c r="D767" s="471"/>
      <c r="E767" s="471"/>
      <c r="F767" s="130">
        <f>+SUM(F760:F766)</f>
        <v>34910.005878808406</v>
      </c>
      <c r="G767" s="130"/>
      <c r="H767" s="130">
        <f>+SUM(H760:H766)</f>
        <v>14831.967309940077</v>
      </c>
      <c r="I767" s="448" t="s">
        <v>456</v>
      </c>
      <c r="J767" s="449"/>
      <c r="K767" s="449"/>
      <c r="L767" s="449"/>
      <c r="M767" s="450"/>
      <c r="N767" s="131" t="s">
        <v>404</v>
      </c>
      <c r="O767" s="157" t="str">
        <f>IF(_xlfn.XLOOKUP("CUMPLE",O761:O766,O761:O766,"NO CUMPLE",0,1)="CUMPLE","CUMPLE","NO CUMPLE")</f>
        <v>CUMPLE</v>
      </c>
      <c r="P767" s="153" t="str">
        <f>IF(_xlfn.XLOOKUP("CUMPLE",P761:P766,P761:P766,"NO CUMPLE",0,1)="CUMPLE","CUMPLE","NO CUMPLE")</f>
        <v>CUMPLE</v>
      </c>
      <c r="Q767" s="475"/>
      <c r="R767" s="70" t="str">
        <f>+IF(AND(M760="CUMPLE",Q760="CUMPLE"),"HABILITADO","NO HABILITADO")</f>
        <v>HABILITADO</v>
      </c>
    </row>
    <row r="768" spans="1:18" ht="15.75">
      <c r="A768" s="53"/>
      <c r="B768" s="53"/>
      <c r="C768" s="53"/>
      <c r="D768" s="53"/>
      <c r="E768" s="53"/>
      <c r="F768" s="53"/>
      <c r="G768" s="53"/>
      <c r="H768" s="53"/>
      <c r="I768" s="121"/>
      <c r="J768" s="53"/>
      <c r="K768" s="53"/>
      <c r="L768" s="53"/>
      <c r="M768" s="53"/>
      <c r="N768" s="53"/>
      <c r="O768" s="53"/>
      <c r="P768" s="54"/>
      <c r="Q768" s="54"/>
      <c r="R768" s="54"/>
    </row>
    <row r="769" spans="1:18" ht="16.5" thickBot="1">
      <c r="A769" s="53"/>
      <c r="B769" s="53"/>
      <c r="C769" s="53"/>
      <c r="D769" s="53"/>
      <c r="E769" s="53"/>
      <c r="F769" s="53"/>
      <c r="G769" s="53"/>
      <c r="H769" s="53"/>
      <c r="I769" s="121"/>
      <c r="J769" s="53"/>
      <c r="K769" s="53"/>
      <c r="L769" s="53"/>
      <c r="M769" s="53"/>
      <c r="N769" s="53"/>
      <c r="O769" s="53"/>
      <c r="P769" s="54"/>
      <c r="Q769" s="54"/>
      <c r="R769" s="54"/>
    </row>
    <row r="770" spans="1:18" ht="23.25" customHeight="1" thickBot="1">
      <c r="A770" s="451">
        <f>1+A753</f>
        <v>51</v>
      </c>
      <c r="B770" s="452"/>
      <c r="C770" s="452"/>
      <c r="D770" s="453"/>
      <c r="E770" s="454" t="str">
        <f>VLOOKUP(A770,'LISTA DE OFERENTES'!$A$4:$H$102,2,FALSE)</f>
        <v>CONSORCIO KENNEDY 3M</v>
      </c>
      <c r="F770" s="455"/>
      <c r="G770" s="455"/>
      <c r="H770" s="455"/>
      <c r="I770" s="455"/>
      <c r="J770" s="455"/>
      <c r="K770" s="455"/>
      <c r="L770" s="455"/>
      <c r="M770" s="455"/>
      <c r="N770" s="455"/>
      <c r="O770" s="455"/>
      <c r="P770" s="455"/>
      <c r="Q770" s="455"/>
      <c r="R770" s="455"/>
    </row>
    <row r="771" spans="1:18" ht="48" customHeight="1">
      <c r="A771" s="7" t="s">
        <v>423</v>
      </c>
      <c r="B771" s="122">
        <v>7</v>
      </c>
      <c r="C771" s="8" t="s">
        <v>424</v>
      </c>
      <c r="D771" s="23">
        <f>$D$1591</f>
        <v>1380.1114295749912</v>
      </c>
      <c r="E771" s="456"/>
      <c r="F771" s="457"/>
      <c r="G771" s="457"/>
      <c r="H771" s="457"/>
      <c r="I771" s="457"/>
      <c r="J771" s="457"/>
      <c r="K771" s="457"/>
      <c r="L771" s="457"/>
      <c r="M771" s="457"/>
      <c r="N771" s="457"/>
      <c r="O771" s="457"/>
      <c r="P771" s="457"/>
      <c r="Q771" s="457"/>
      <c r="R771" s="457"/>
    </row>
    <row r="772" spans="1:18" ht="38.25" customHeight="1">
      <c r="A772" s="460" t="s">
        <v>425</v>
      </c>
      <c r="B772" s="461"/>
      <c r="C772" s="462">
        <f>H787/B771</f>
        <v>2573.6414998324067</v>
      </c>
      <c r="D772" s="463"/>
      <c r="E772" s="456"/>
      <c r="F772" s="457"/>
      <c r="G772" s="457"/>
      <c r="H772" s="457"/>
      <c r="I772" s="457"/>
      <c r="J772" s="457"/>
      <c r="K772" s="457"/>
      <c r="L772" s="457"/>
      <c r="M772" s="457"/>
      <c r="N772" s="457"/>
      <c r="O772" s="457"/>
      <c r="P772" s="457"/>
      <c r="Q772" s="457"/>
      <c r="R772" s="457"/>
    </row>
    <row r="773" spans="1:18" ht="32.25" customHeight="1">
      <c r="A773" s="464" t="s">
        <v>426</v>
      </c>
      <c r="B773" s="461"/>
      <c r="C773" s="446">
        <v>45923</v>
      </c>
      <c r="D773" s="447"/>
      <c r="E773" s="456"/>
      <c r="F773" s="457"/>
      <c r="G773" s="457"/>
      <c r="H773" s="457"/>
      <c r="I773" s="457"/>
      <c r="J773" s="457"/>
      <c r="K773" s="457"/>
      <c r="L773" s="457"/>
      <c r="M773" s="457"/>
      <c r="N773" s="457"/>
      <c r="O773" s="457"/>
      <c r="P773" s="457"/>
      <c r="Q773" s="457"/>
      <c r="R773" s="457"/>
    </row>
    <row r="774" spans="1:18" ht="32.25" customHeight="1" thickBot="1">
      <c r="A774" s="431" t="s">
        <v>427</v>
      </c>
      <c r="B774" s="432"/>
      <c r="C774" s="433" t="str">
        <f>+IF(H787&gt;D771,"CUMPLE","NO CUMPLE")</f>
        <v>CUMPLE</v>
      </c>
      <c r="D774" s="434"/>
      <c r="E774" s="458"/>
      <c r="F774" s="459"/>
      <c r="G774" s="459"/>
      <c r="H774" s="459"/>
      <c r="I774" s="459"/>
      <c r="J774" s="459"/>
      <c r="K774" s="459"/>
      <c r="L774" s="459"/>
      <c r="M774" s="459"/>
      <c r="N774" s="459"/>
      <c r="O774" s="459"/>
      <c r="P774" s="459"/>
      <c r="Q774" s="459"/>
      <c r="R774" s="459"/>
    </row>
    <row r="775" spans="1:18" ht="60.75">
      <c r="A775" s="435" t="s">
        <v>428</v>
      </c>
      <c r="B775" s="436"/>
      <c r="C775" s="436"/>
      <c r="D775" s="436"/>
      <c r="E775" s="436"/>
      <c r="F775" s="436"/>
      <c r="G775" s="159"/>
      <c r="H775" s="159"/>
      <c r="I775" s="160" t="s">
        <v>429</v>
      </c>
      <c r="J775" s="161" t="s">
        <v>430</v>
      </c>
      <c r="K775" s="437" t="s">
        <v>431</v>
      </c>
      <c r="L775" s="438"/>
      <c r="M775" s="439" t="s">
        <v>432</v>
      </c>
      <c r="N775" s="439" t="s">
        <v>433</v>
      </c>
      <c r="O775" s="439" t="s">
        <v>434</v>
      </c>
      <c r="P775" s="439" t="s">
        <v>435</v>
      </c>
      <c r="Q775" s="439" t="s">
        <v>436</v>
      </c>
      <c r="R775" s="426" t="s">
        <v>437</v>
      </c>
    </row>
    <row r="776" spans="1:18" s="10" customFormat="1" ht="94.5" customHeight="1">
      <c r="A776" s="162" t="s">
        <v>438</v>
      </c>
      <c r="B776" s="428" t="s">
        <v>439</v>
      </c>
      <c r="C776" s="429"/>
      <c r="D776" s="163" t="s">
        <v>440</v>
      </c>
      <c r="E776" s="163" t="s">
        <v>441</v>
      </c>
      <c r="F776" s="163" t="s">
        <v>442</v>
      </c>
      <c r="G776" s="164" t="s">
        <v>443</v>
      </c>
      <c r="H776" s="164" t="s">
        <v>444</v>
      </c>
      <c r="I776" s="165" t="s">
        <v>445</v>
      </c>
      <c r="J776" s="166" t="s">
        <v>446</v>
      </c>
      <c r="K776" s="166" t="s">
        <v>447</v>
      </c>
      <c r="L776" s="166" t="s">
        <v>448</v>
      </c>
      <c r="M776" s="440"/>
      <c r="N776" s="440"/>
      <c r="O776" s="440"/>
      <c r="P776" s="440"/>
      <c r="Q776" s="440"/>
      <c r="R776" s="427"/>
    </row>
    <row r="777" spans="1:18" s="10" customFormat="1" ht="15.75">
      <c r="A777" s="26" t="str">
        <f>VLOOKUP(A770,'LISTA DE OFERENTES'!$A$4:$H$102,5,FALSE)</f>
        <v>MAB INGENIERÍA DE VALOR S.A. - 50%</v>
      </c>
      <c r="B777" s="27"/>
      <c r="C777" s="27"/>
      <c r="D777" s="27"/>
      <c r="E777" s="27"/>
      <c r="F777" s="27"/>
      <c r="G777" s="27"/>
      <c r="H777" s="27"/>
      <c r="I777" s="123"/>
      <c r="J777" s="27"/>
      <c r="K777" s="472">
        <f>$D$1591*0.5</f>
        <v>690.05571478749562</v>
      </c>
      <c r="L777" s="27"/>
      <c r="M777" s="474" t="s">
        <v>404</v>
      </c>
      <c r="N777" s="27"/>
      <c r="O777" s="27"/>
      <c r="P777" s="27"/>
      <c r="Q777" s="474" t="str">
        <f>+IF(AND(N787="CUMPLE",O787="CUMPLE",P787="CUMPLE"),"CUMPLE","NO CUMPLE")</f>
        <v>CUMPLE</v>
      </c>
      <c r="R777" s="28"/>
    </row>
    <row r="778" spans="1:18" s="10" customFormat="1" ht="106.5" customHeight="1">
      <c r="A778" s="61" t="s">
        <v>720</v>
      </c>
      <c r="B778" s="430" t="s">
        <v>458</v>
      </c>
      <c r="C778" s="430"/>
      <c r="D778" s="2">
        <v>9773308652</v>
      </c>
      <c r="E778" s="124">
        <v>2021</v>
      </c>
      <c r="F778" s="3">
        <v>10224.41</v>
      </c>
      <c r="G778" s="125">
        <v>0.7</v>
      </c>
      <c r="H778" s="3">
        <f>F778*G778</f>
        <v>7157.0869999999995</v>
      </c>
      <c r="I778" s="190">
        <v>44211</v>
      </c>
      <c r="J778" s="126" t="s">
        <v>404</v>
      </c>
      <c r="K778" s="473"/>
      <c r="L778" s="66">
        <f>H778</f>
        <v>7157.0869999999995</v>
      </c>
      <c r="M778" s="474"/>
      <c r="N778" s="126" t="s">
        <v>404</v>
      </c>
      <c r="O778" s="126" t="s">
        <v>404</v>
      </c>
      <c r="P778" s="66" t="s">
        <v>404</v>
      </c>
      <c r="Q778" s="474"/>
      <c r="R778" s="9"/>
    </row>
    <row r="779" spans="1:18" s="10" customFormat="1" ht="106.5" customHeight="1">
      <c r="A779" s="61" t="s">
        <v>721</v>
      </c>
      <c r="B779" s="430" t="s">
        <v>458</v>
      </c>
      <c r="C779" s="430"/>
      <c r="D779" s="2">
        <v>1237968749</v>
      </c>
      <c r="E779" s="124">
        <v>2010</v>
      </c>
      <c r="F779" s="3">
        <f>D779/(VLOOKUP(E779,$D$1618:$E$1652,2,FALSE))</f>
        <v>2403.8228135922332</v>
      </c>
      <c r="G779" s="125">
        <v>0.5</v>
      </c>
      <c r="H779" s="3">
        <f>F779*G779</f>
        <v>1201.9114067961166</v>
      </c>
      <c r="I779" s="190">
        <v>40260</v>
      </c>
      <c r="J779" s="126" t="s">
        <v>404</v>
      </c>
      <c r="K779" s="473"/>
      <c r="L779" s="66">
        <f>H779</f>
        <v>1201.9114067961166</v>
      </c>
      <c r="M779" s="474"/>
      <c r="N779" s="126" t="s">
        <v>404</v>
      </c>
      <c r="O779" s="126" t="s">
        <v>404</v>
      </c>
      <c r="P779" s="66" t="s">
        <v>404</v>
      </c>
      <c r="Q779" s="474"/>
      <c r="R779" s="9"/>
    </row>
    <row r="780" spans="1:18" s="10" customFormat="1" ht="106.5" customHeight="1">
      <c r="A780" s="61" t="s">
        <v>722</v>
      </c>
      <c r="B780" s="430" t="s">
        <v>458</v>
      </c>
      <c r="C780" s="430"/>
      <c r="D780" s="2">
        <v>1922779982</v>
      </c>
      <c r="E780" s="124">
        <v>2015</v>
      </c>
      <c r="F780" s="3">
        <f>D780/(VLOOKUP(E780,$D$1618:$E$1652,2,FALSE))</f>
        <v>2984.0614293474046</v>
      </c>
      <c r="G780" s="125">
        <v>1</v>
      </c>
      <c r="H780" s="3">
        <f>F780*G780</f>
        <v>2984.0614293474046</v>
      </c>
      <c r="I780" s="190">
        <v>42217</v>
      </c>
      <c r="J780" s="126" t="s">
        <v>404</v>
      </c>
      <c r="K780" s="473"/>
      <c r="L780" s="66">
        <f>H780</f>
        <v>2984.0614293474046</v>
      </c>
      <c r="M780" s="474"/>
      <c r="N780" s="126" t="s">
        <v>404</v>
      </c>
      <c r="O780" s="126" t="s">
        <v>404</v>
      </c>
      <c r="P780" s="66" t="s">
        <v>404</v>
      </c>
      <c r="Q780" s="474"/>
      <c r="R780" s="9"/>
    </row>
    <row r="781" spans="1:18" s="10" customFormat="1" ht="106.5" customHeight="1">
      <c r="A781" s="61" t="s">
        <v>723</v>
      </c>
      <c r="B781" s="430" t="s">
        <v>454</v>
      </c>
      <c r="C781" s="430"/>
      <c r="D781" s="2"/>
      <c r="E781" s="124">
        <v>2011</v>
      </c>
      <c r="F781" s="3">
        <v>343.02</v>
      </c>
      <c r="G781" s="125">
        <v>1</v>
      </c>
      <c r="H781" s="3">
        <f>F781*G781</f>
        <v>343.02</v>
      </c>
      <c r="I781" s="190">
        <v>40679</v>
      </c>
      <c r="J781" s="126" t="s">
        <v>404</v>
      </c>
      <c r="K781" s="473"/>
      <c r="L781" s="66">
        <f>H781</f>
        <v>343.02</v>
      </c>
      <c r="M781" s="474"/>
      <c r="N781" s="126" t="s">
        <v>404</v>
      </c>
      <c r="O781" s="126" t="s">
        <v>404</v>
      </c>
      <c r="P781" s="66" t="s">
        <v>405</v>
      </c>
      <c r="Q781" s="474"/>
      <c r="R781" s="9"/>
    </row>
    <row r="782" spans="1:18" s="10" customFormat="1" ht="106.5" customHeight="1">
      <c r="A782" s="61" t="s">
        <v>724</v>
      </c>
      <c r="B782" s="430" t="s">
        <v>725</v>
      </c>
      <c r="C782" s="430"/>
      <c r="D782" s="2"/>
      <c r="E782" s="124">
        <v>2013</v>
      </c>
      <c r="F782" s="3">
        <v>972.67</v>
      </c>
      <c r="G782" s="125">
        <v>1</v>
      </c>
      <c r="H782" s="3">
        <f>F782*G782</f>
        <v>972.67</v>
      </c>
      <c r="I782" s="190">
        <v>41611</v>
      </c>
      <c r="J782" s="126" t="s">
        <v>404</v>
      </c>
      <c r="K782" s="473"/>
      <c r="L782" s="66">
        <f>H782</f>
        <v>972.67</v>
      </c>
      <c r="M782" s="474"/>
      <c r="N782" s="126" t="s">
        <v>404</v>
      </c>
      <c r="O782" s="126" t="s">
        <v>404</v>
      </c>
      <c r="P782" s="66" t="s">
        <v>404</v>
      </c>
      <c r="Q782" s="474"/>
      <c r="R782" s="9"/>
    </row>
    <row r="783" spans="1:18" s="10" customFormat="1" ht="15.75" customHeight="1">
      <c r="A783" s="26" t="str">
        <f>VLOOKUP(A770,'LISTA DE OFERENTES'!$A$4:$H$102,6,FALSE)</f>
        <v>MAB SERVICIOS S.A.S. - 30%</v>
      </c>
      <c r="B783" s="27"/>
      <c r="C783" s="27"/>
      <c r="D783" s="27"/>
      <c r="E783" s="27"/>
      <c r="F783" s="27"/>
      <c r="G783" s="27"/>
      <c r="H783" s="27"/>
      <c r="I783" s="123"/>
      <c r="J783" s="27"/>
      <c r="K783" s="473"/>
      <c r="L783" s="27"/>
      <c r="M783" s="474"/>
      <c r="N783" s="27"/>
      <c r="O783" s="27"/>
      <c r="P783" s="27"/>
      <c r="Q783" s="474"/>
      <c r="R783" s="28"/>
    </row>
    <row r="784" spans="1:18" s="10" customFormat="1" ht="113.25" customHeight="1">
      <c r="A784" s="127" t="s">
        <v>726</v>
      </c>
      <c r="B784" s="430" t="s">
        <v>458</v>
      </c>
      <c r="C784" s="430"/>
      <c r="D784" s="2">
        <v>1865152229</v>
      </c>
      <c r="E784" s="124">
        <v>2015</v>
      </c>
      <c r="F784" s="3">
        <f>D784/(VLOOKUP(E784,$D$1618:$E$1652,2,FALSE))</f>
        <v>2894.6259470784512</v>
      </c>
      <c r="G784" s="128">
        <v>1</v>
      </c>
      <c r="H784" s="3">
        <f>F784*G784</f>
        <v>2894.6259470784512</v>
      </c>
      <c r="I784" s="190">
        <v>42200</v>
      </c>
      <c r="J784" s="126" t="s">
        <v>404</v>
      </c>
      <c r="K784" s="473"/>
      <c r="L784" s="66">
        <f>H784</f>
        <v>2894.6259470784512</v>
      </c>
      <c r="M784" s="474"/>
      <c r="N784" s="126" t="s">
        <v>404</v>
      </c>
      <c r="O784" s="126" t="s">
        <v>405</v>
      </c>
      <c r="P784" s="66" t="s">
        <v>404</v>
      </c>
      <c r="Q784" s="474"/>
      <c r="R784" s="9"/>
    </row>
    <row r="785" spans="1:18" s="10" customFormat="1" ht="15.75" customHeight="1">
      <c r="A785" s="26" t="str">
        <f>VLOOKUP(A770,'LISTA DE OFERENTES'!$A$4:$H$102,7,FALSE)</f>
        <v>MAB INFRAESTRUCTURA S.A.S. - 20%</v>
      </c>
      <c r="B785" s="27"/>
      <c r="C785" s="27"/>
      <c r="D785" s="27"/>
      <c r="E785" s="27"/>
      <c r="F785" s="27"/>
      <c r="G785" s="27"/>
      <c r="H785" s="27"/>
      <c r="I785" s="123"/>
      <c r="J785" s="27"/>
      <c r="K785" s="473"/>
      <c r="L785" s="27"/>
      <c r="M785" s="474"/>
      <c r="N785" s="27"/>
      <c r="O785" s="27"/>
      <c r="P785" s="27"/>
      <c r="Q785" s="474"/>
      <c r="R785" s="28"/>
    </row>
    <row r="786" spans="1:18" s="10" customFormat="1" ht="62.25" customHeight="1">
      <c r="A786" s="127" t="s">
        <v>727</v>
      </c>
      <c r="B786" s="430" t="s">
        <v>458</v>
      </c>
      <c r="C786" s="430"/>
      <c r="D786" s="2">
        <v>1586463617</v>
      </c>
      <c r="E786" s="124">
        <v>2015</v>
      </c>
      <c r="F786" s="3">
        <f>D786/(VLOOKUP(E786,$D$1618:$E$1652,2,FALSE))</f>
        <v>2462.1147156048733</v>
      </c>
      <c r="G786" s="128">
        <v>1</v>
      </c>
      <c r="H786" s="3">
        <f>F786*G786</f>
        <v>2462.1147156048733</v>
      </c>
      <c r="I786" s="190">
        <v>42180</v>
      </c>
      <c r="J786" s="126" t="s">
        <v>404</v>
      </c>
      <c r="K786" s="473"/>
      <c r="L786" s="66">
        <f>H786</f>
        <v>2462.1147156048733</v>
      </c>
      <c r="M786" s="474"/>
      <c r="N786" s="126" t="s">
        <v>404</v>
      </c>
      <c r="O786" s="126" t="s">
        <v>405</v>
      </c>
      <c r="P786" s="66" t="s">
        <v>404</v>
      </c>
      <c r="Q786" s="474"/>
      <c r="R786" s="9"/>
    </row>
    <row r="787" spans="1:18" s="10" customFormat="1" ht="48" customHeight="1" thickBot="1">
      <c r="A787" s="471" t="s">
        <v>455</v>
      </c>
      <c r="B787" s="471"/>
      <c r="C787" s="471"/>
      <c r="D787" s="471"/>
      <c r="E787" s="471"/>
      <c r="F787" s="130">
        <f>+SUM(F777:F786)</f>
        <v>22284.724905622959</v>
      </c>
      <c r="G787" s="130"/>
      <c r="H787" s="130">
        <f>+SUM(H777:H786)</f>
        <v>18015.490498826846</v>
      </c>
      <c r="I787" s="448" t="s">
        <v>456</v>
      </c>
      <c r="J787" s="449"/>
      <c r="K787" s="449"/>
      <c r="L787" s="449"/>
      <c r="M787" s="450"/>
      <c r="N787" s="131" t="s">
        <v>404</v>
      </c>
      <c r="O787" s="157" t="str">
        <f>IF(_xlfn.XLOOKUP("CUMPLE",O778:O786,O778:O786,"NO CUMPLE",0,1)="CUMPLE","CUMPLE","NO CUMPLE")</f>
        <v>CUMPLE</v>
      </c>
      <c r="P787" s="153" t="str">
        <f>IF(_xlfn.XLOOKUP("CUMPLE",P778:P786,P778:P786,"NO CUMPLE",0,1)="CUMPLE","CUMPLE","NO CUMPLE")</f>
        <v>CUMPLE</v>
      </c>
      <c r="Q787" s="475"/>
      <c r="R787" s="70" t="str">
        <f>+IF(AND(M777="CUMPLE",Q777="CUMPLE"),"HABILITADO","NO HABILITADO")</f>
        <v>HABILITADO</v>
      </c>
    </row>
    <row r="788" spans="1:18" ht="15.75">
      <c r="A788" s="53"/>
      <c r="B788" s="53"/>
      <c r="C788" s="53"/>
      <c r="D788" s="53"/>
      <c r="E788" s="53"/>
      <c r="F788" s="53"/>
      <c r="G788" s="53"/>
      <c r="H788" s="53"/>
      <c r="I788" s="121"/>
      <c r="J788" s="53"/>
      <c r="K788" s="53"/>
      <c r="L788" s="53"/>
      <c r="M788" s="53"/>
      <c r="N788" s="53"/>
      <c r="O788" s="53"/>
      <c r="P788" s="54"/>
      <c r="Q788" s="54"/>
      <c r="R788" s="54"/>
    </row>
    <row r="789" spans="1:18" ht="16.5" thickBot="1">
      <c r="A789" s="53"/>
      <c r="B789" s="53"/>
      <c r="C789" s="53"/>
      <c r="D789" s="53"/>
      <c r="E789" s="53"/>
      <c r="F789" s="53"/>
      <c r="G789" s="53"/>
      <c r="H789" s="53"/>
      <c r="I789" s="121"/>
      <c r="J789" s="53"/>
      <c r="K789" s="53"/>
      <c r="L789" s="53"/>
      <c r="M789" s="53"/>
      <c r="N789" s="53"/>
      <c r="O789" s="53"/>
      <c r="P789" s="54"/>
      <c r="Q789" s="54"/>
      <c r="R789" s="54"/>
    </row>
    <row r="790" spans="1:18" ht="23.25" customHeight="1" thickBot="1">
      <c r="A790" s="451">
        <f>1+A770</f>
        <v>52</v>
      </c>
      <c r="B790" s="452"/>
      <c r="C790" s="452"/>
      <c r="D790" s="453"/>
      <c r="E790" s="454" t="str">
        <f>VLOOKUP(A790,'LISTA DE OFERENTES'!$A$4:$H$102,2,FALSE)</f>
        <v>CONSORCIO CGR KENNEDY.</v>
      </c>
      <c r="F790" s="455"/>
      <c r="G790" s="455"/>
      <c r="H790" s="455"/>
      <c r="I790" s="455"/>
      <c r="J790" s="455"/>
      <c r="K790" s="455"/>
      <c r="L790" s="455"/>
      <c r="M790" s="455"/>
      <c r="N790" s="455"/>
      <c r="O790" s="455"/>
      <c r="P790" s="455"/>
      <c r="Q790" s="455"/>
      <c r="R790" s="455"/>
    </row>
    <row r="791" spans="1:18" ht="48" customHeight="1">
      <c r="A791" s="7" t="s">
        <v>423</v>
      </c>
      <c r="B791" s="122">
        <v>3</v>
      </c>
      <c r="C791" s="8" t="s">
        <v>424</v>
      </c>
      <c r="D791" s="23">
        <f>$D$1591</f>
        <v>1380.1114295749912</v>
      </c>
      <c r="E791" s="456"/>
      <c r="F791" s="457"/>
      <c r="G791" s="457"/>
      <c r="H791" s="457"/>
      <c r="I791" s="457"/>
      <c r="J791" s="457"/>
      <c r="K791" s="457"/>
      <c r="L791" s="457"/>
      <c r="M791" s="457"/>
      <c r="N791" s="457"/>
      <c r="O791" s="457"/>
      <c r="P791" s="457"/>
      <c r="Q791" s="457"/>
      <c r="R791" s="457"/>
    </row>
    <row r="792" spans="1:18" ht="38.25" customHeight="1">
      <c r="A792" s="460" t="s">
        <v>425</v>
      </c>
      <c r="B792" s="461"/>
      <c r="C792" s="462">
        <f>H802/B791</f>
        <v>2407.9644542457659</v>
      </c>
      <c r="D792" s="463"/>
      <c r="E792" s="456"/>
      <c r="F792" s="457"/>
      <c r="G792" s="457"/>
      <c r="H792" s="457"/>
      <c r="I792" s="457"/>
      <c r="J792" s="457"/>
      <c r="K792" s="457"/>
      <c r="L792" s="457"/>
      <c r="M792" s="457"/>
      <c r="N792" s="457"/>
      <c r="O792" s="457"/>
      <c r="P792" s="457"/>
      <c r="Q792" s="457"/>
      <c r="R792" s="457"/>
    </row>
    <row r="793" spans="1:18" ht="32.25" customHeight="1">
      <c r="A793" s="464" t="s">
        <v>426</v>
      </c>
      <c r="B793" s="461"/>
      <c r="C793" s="446">
        <v>45923</v>
      </c>
      <c r="D793" s="447"/>
      <c r="E793" s="456"/>
      <c r="F793" s="457"/>
      <c r="G793" s="457"/>
      <c r="H793" s="457"/>
      <c r="I793" s="457"/>
      <c r="J793" s="457"/>
      <c r="K793" s="457"/>
      <c r="L793" s="457"/>
      <c r="M793" s="457"/>
      <c r="N793" s="457"/>
      <c r="O793" s="457"/>
      <c r="P793" s="457"/>
      <c r="Q793" s="457"/>
      <c r="R793" s="457"/>
    </row>
    <row r="794" spans="1:18" ht="32.25" customHeight="1" thickBot="1">
      <c r="A794" s="431" t="s">
        <v>427</v>
      </c>
      <c r="B794" s="432"/>
      <c r="C794" s="433" t="str">
        <f>+IF(H802&gt;D791,"CUMPLE","NO CUMPLE")</f>
        <v>CUMPLE</v>
      </c>
      <c r="D794" s="434"/>
      <c r="E794" s="458"/>
      <c r="F794" s="459"/>
      <c r="G794" s="459"/>
      <c r="H794" s="459"/>
      <c r="I794" s="459"/>
      <c r="J794" s="459"/>
      <c r="K794" s="459"/>
      <c r="L794" s="459"/>
      <c r="M794" s="459"/>
      <c r="N794" s="459"/>
      <c r="O794" s="459"/>
      <c r="P794" s="459"/>
      <c r="Q794" s="459"/>
      <c r="R794" s="459"/>
    </row>
    <row r="795" spans="1:18" ht="60.75">
      <c r="A795" s="435" t="s">
        <v>428</v>
      </c>
      <c r="B795" s="436"/>
      <c r="C795" s="436"/>
      <c r="D795" s="436"/>
      <c r="E795" s="436"/>
      <c r="F795" s="436"/>
      <c r="G795" s="159"/>
      <c r="H795" s="159"/>
      <c r="I795" s="160" t="s">
        <v>429</v>
      </c>
      <c r="J795" s="161" t="s">
        <v>430</v>
      </c>
      <c r="K795" s="437" t="s">
        <v>431</v>
      </c>
      <c r="L795" s="438"/>
      <c r="M795" s="439" t="s">
        <v>432</v>
      </c>
      <c r="N795" s="439" t="s">
        <v>433</v>
      </c>
      <c r="O795" s="439" t="s">
        <v>434</v>
      </c>
      <c r="P795" s="439" t="s">
        <v>435</v>
      </c>
      <c r="Q795" s="439" t="s">
        <v>436</v>
      </c>
      <c r="R795" s="426" t="s">
        <v>437</v>
      </c>
    </row>
    <row r="796" spans="1:18" s="10" customFormat="1" ht="94.5" customHeight="1">
      <c r="A796" s="162" t="s">
        <v>438</v>
      </c>
      <c r="B796" s="428" t="s">
        <v>439</v>
      </c>
      <c r="C796" s="429"/>
      <c r="D796" s="163" t="s">
        <v>440</v>
      </c>
      <c r="E796" s="163" t="s">
        <v>441</v>
      </c>
      <c r="F796" s="163" t="s">
        <v>442</v>
      </c>
      <c r="G796" s="164" t="s">
        <v>443</v>
      </c>
      <c r="H796" s="164" t="s">
        <v>444</v>
      </c>
      <c r="I796" s="165" t="s">
        <v>445</v>
      </c>
      <c r="J796" s="166" t="s">
        <v>446</v>
      </c>
      <c r="K796" s="166" t="s">
        <v>447</v>
      </c>
      <c r="L796" s="166" t="s">
        <v>448</v>
      </c>
      <c r="M796" s="440"/>
      <c r="N796" s="440"/>
      <c r="O796" s="440"/>
      <c r="P796" s="440"/>
      <c r="Q796" s="440"/>
      <c r="R796" s="427"/>
    </row>
    <row r="797" spans="1:18" s="10" customFormat="1" ht="15.75">
      <c r="A797" s="26" t="str">
        <f>VLOOKUP(A790,'LISTA DE OFERENTES'!$A$4:$H$102,5,FALSE)</f>
        <v>CGR SAS - 90%</v>
      </c>
      <c r="B797" s="27"/>
      <c r="C797" s="27"/>
      <c r="D797" s="27"/>
      <c r="E797" s="27"/>
      <c r="F797" s="27"/>
      <c r="G797" s="27"/>
      <c r="H797" s="27"/>
      <c r="I797" s="123"/>
      <c r="J797" s="27"/>
      <c r="K797" s="472">
        <f>$D$1591*0.5</f>
        <v>690.05571478749562</v>
      </c>
      <c r="L797" s="27"/>
      <c r="M797" s="474" t="s">
        <v>404</v>
      </c>
      <c r="N797" s="27"/>
      <c r="O797" s="27"/>
      <c r="P797" s="27"/>
      <c r="Q797" s="474" t="str">
        <f>+IF(AND(N802="CUMPLE",O802="CUMPLE",P802="CUMPLE"),"CUMPLE","NO CUMPLE")</f>
        <v>CUMPLE</v>
      </c>
      <c r="R797" s="28"/>
    </row>
    <row r="798" spans="1:18" s="10" customFormat="1" ht="55.5" customHeight="1">
      <c r="A798" s="258" t="s">
        <v>728</v>
      </c>
      <c r="B798" s="430" t="s">
        <v>454</v>
      </c>
      <c r="C798" s="430"/>
      <c r="D798" s="2">
        <v>8453999978</v>
      </c>
      <c r="E798" s="124">
        <v>2014</v>
      </c>
      <c r="F798" s="3">
        <f>D798/(VLOOKUP(E798,$D$1618:$E$1652,2,FALSE))</f>
        <v>13724.025938311688</v>
      </c>
      <c r="G798" s="260">
        <v>0.28000000000000003</v>
      </c>
      <c r="H798" s="3">
        <f>F798*G798</f>
        <v>3842.7272627272732</v>
      </c>
      <c r="I798" s="281">
        <v>41977</v>
      </c>
      <c r="J798" s="126" t="s">
        <v>404</v>
      </c>
      <c r="K798" s="473"/>
      <c r="L798" s="66">
        <f>H798</f>
        <v>3842.7272627272732</v>
      </c>
      <c r="M798" s="474"/>
      <c r="N798" s="126" t="s">
        <v>404</v>
      </c>
      <c r="O798" s="126" t="s">
        <v>404</v>
      </c>
      <c r="P798" s="66" t="s">
        <v>405</v>
      </c>
      <c r="Q798" s="474"/>
      <c r="R798" s="9"/>
    </row>
    <row r="799" spans="1:18" s="10" customFormat="1" ht="55.5" customHeight="1">
      <c r="A799" s="258" t="s">
        <v>729</v>
      </c>
      <c r="B799" s="430" t="s">
        <v>454</v>
      </c>
      <c r="C799" s="430"/>
      <c r="D799" s="2">
        <v>1165570990</v>
      </c>
      <c r="E799" s="124">
        <v>2019</v>
      </c>
      <c r="F799" s="3">
        <f>D799/(VLOOKUP(E799,$D$1618:$E$1652,2,FALSE))</f>
        <v>1407.4972467625309</v>
      </c>
      <c r="G799" s="257">
        <v>0.8</v>
      </c>
      <c r="H799" s="3">
        <f>F799*G799</f>
        <v>1125.9977974100248</v>
      </c>
      <c r="I799" s="281">
        <v>43731</v>
      </c>
      <c r="J799" s="126" t="s">
        <v>404</v>
      </c>
      <c r="K799" s="473"/>
      <c r="L799" s="66">
        <f>H799</f>
        <v>1125.9977974100248</v>
      </c>
      <c r="M799" s="474"/>
      <c r="N799" s="126" t="s">
        <v>404</v>
      </c>
      <c r="O799" s="126" t="s">
        <v>404</v>
      </c>
      <c r="P799" s="66" t="s">
        <v>404</v>
      </c>
      <c r="Q799" s="474"/>
      <c r="R799" s="9"/>
    </row>
    <row r="800" spans="1:18" s="10" customFormat="1" ht="55.5" customHeight="1">
      <c r="A800" s="258" t="s">
        <v>730</v>
      </c>
      <c r="B800" s="430" t="s">
        <v>454</v>
      </c>
      <c r="C800" s="430"/>
      <c r="D800" s="2">
        <v>11275841513</v>
      </c>
      <c r="E800" s="124">
        <v>2022</v>
      </c>
      <c r="F800" s="3">
        <f>D800/(VLOOKUP(E800,$D$1618:$E$1652,2,FALSE))</f>
        <v>11275.841512999999</v>
      </c>
      <c r="G800" s="259">
        <v>0.2</v>
      </c>
      <c r="H800" s="3">
        <f>F800*G800</f>
        <v>2255.1683026000001</v>
      </c>
      <c r="I800" s="281">
        <v>44666</v>
      </c>
      <c r="J800" s="126" t="s">
        <v>404</v>
      </c>
      <c r="K800" s="473"/>
      <c r="L800" s="66">
        <f>H800</f>
        <v>2255.1683026000001</v>
      </c>
      <c r="M800" s="474"/>
      <c r="N800" s="126" t="s">
        <v>404</v>
      </c>
      <c r="O800" s="126" t="s">
        <v>404</v>
      </c>
      <c r="P800" s="66" t="s">
        <v>405</v>
      </c>
      <c r="Q800" s="474"/>
      <c r="R800" s="9"/>
    </row>
    <row r="801" spans="1:18" s="10" customFormat="1" ht="15.75" customHeight="1">
      <c r="A801" s="26" t="str">
        <f>VLOOKUP(A790,'LISTA DE OFERENTES'!$A$4:$H$102,6,FALSE)</f>
        <v>CGR INGENIEROS &amp; ARQUITECTOS SAS - 10%</v>
      </c>
      <c r="B801" s="27"/>
      <c r="C801" s="27"/>
      <c r="D801" s="27"/>
      <c r="E801" s="27"/>
      <c r="F801" s="27"/>
      <c r="G801" s="27"/>
      <c r="H801" s="27"/>
      <c r="I801" s="123"/>
      <c r="J801" s="27"/>
      <c r="K801" s="473"/>
      <c r="L801" s="27"/>
      <c r="M801" s="474"/>
      <c r="N801" s="27"/>
      <c r="O801" s="27"/>
      <c r="P801" s="27"/>
      <c r="Q801" s="474"/>
      <c r="R801" s="28"/>
    </row>
    <row r="802" spans="1:18" s="10" customFormat="1" ht="48" customHeight="1" thickBot="1">
      <c r="A802" s="471" t="s">
        <v>455</v>
      </c>
      <c r="B802" s="471"/>
      <c r="C802" s="471"/>
      <c r="D802" s="471"/>
      <c r="E802" s="471"/>
      <c r="F802" s="130">
        <f>+SUM(F797:F801)</f>
        <v>26407.36469807422</v>
      </c>
      <c r="G802" s="130"/>
      <c r="H802" s="130">
        <f>+SUM(H797:H801)</f>
        <v>7223.893362737298</v>
      </c>
      <c r="I802" s="448" t="s">
        <v>456</v>
      </c>
      <c r="J802" s="449"/>
      <c r="K802" s="449"/>
      <c r="L802" s="449"/>
      <c r="M802" s="450"/>
      <c r="N802" s="131" t="s">
        <v>404</v>
      </c>
      <c r="O802" s="157" t="str">
        <f>IF(_xlfn.XLOOKUP("CUMPLE",O798:O801,O798:O801,"NO CUMPLE",0,1)="CUMPLE","CUMPLE","NO CUMPLE")</f>
        <v>CUMPLE</v>
      </c>
      <c r="P802" s="153" t="str">
        <f>IF(_xlfn.XLOOKUP("CUMPLE",P798:P801,P798:P801,"NO CUMPLE",0,1)="CUMPLE","CUMPLE","NO CUMPLE")</f>
        <v>CUMPLE</v>
      </c>
      <c r="Q802" s="475"/>
      <c r="R802" s="70" t="str">
        <f>+IF(AND(M797="CUMPLE",Q797="CUMPLE"),"HABILITADO","NO HABILITADO")</f>
        <v>HABILITADO</v>
      </c>
    </row>
    <row r="803" spans="1:18" ht="15.75">
      <c r="A803" s="53"/>
      <c r="B803" s="53"/>
      <c r="C803" s="53"/>
      <c r="D803" s="53"/>
      <c r="E803" s="53"/>
      <c r="F803" s="53"/>
      <c r="G803" s="53"/>
      <c r="H803" s="53"/>
      <c r="I803" s="121"/>
      <c r="J803" s="53"/>
      <c r="K803" s="53"/>
      <c r="L803" s="53"/>
      <c r="M803" s="53"/>
      <c r="N803" s="53"/>
      <c r="O803" s="53"/>
      <c r="P803" s="54"/>
      <c r="Q803" s="54"/>
      <c r="R803" s="54"/>
    </row>
    <row r="804" spans="1:18" ht="16.5" thickBot="1">
      <c r="A804" s="53"/>
      <c r="B804" s="53"/>
      <c r="C804" s="53"/>
      <c r="D804" s="53"/>
      <c r="E804" s="53"/>
      <c r="F804" s="53"/>
      <c r="G804" s="53"/>
      <c r="H804" s="53"/>
      <c r="I804" s="121"/>
      <c r="J804" s="53"/>
      <c r="K804" s="53"/>
      <c r="L804" s="53"/>
      <c r="M804" s="53"/>
      <c r="N804" s="53"/>
      <c r="O804" s="53"/>
      <c r="P804" s="54"/>
      <c r="Q804" s="54"/>
      <c r="R804" s="54"/>
    </row>
    <row r="805" spans="1:18" ht="23.25" customHeight="1" thickBot="1">
      <c r="A805" s="451">
        <f>1+A790</f>
        <v>53</v>
      </c>
      <c r="B805" s="452"/>
      <c r="C805" s="452"/>
      <c r="D805" s="453"/>
      <c r="E805" s="454" t="str">
        <f>VLOOKUP(A805,'LISTA DE OFERENTES'!$A$4:$H$102,2,FALSE)</f>
        <v>PROBINTEC S.A.S.</v>
      </c>
      <c r="F805" s="455"/>
      <c r="G805" s="455"/>
      <c r="H805" s="455"/>
      <c r="I805" s="455"/>
      <c r="J805" s="455"/>
      <c r="K805" s="455"/>
      <c r="L805" s="455"/>
      <c r="M805" s="455"/>
      <c r="N805" s="455"/>
      <c r="O805" s="455"/>
      <c r="P805" s="455"/>
      <c r="Q805" s="455"/>
      <c r="R805" s="455"/>
    </row>
    <row r="806" spans="1:18" ht="48" customHeight="1">
      <c r="A806" s="7" t="s">
        <v>423</v>
      </c>
      <c r="B806" s="122">
        <v>1</v>
      </c>
      <c r="C806" s="8" t="s">
        <v>424</v>
      </c>
      <c r="D806" s="23">
        <f>$D$1591</f>
        <v>1380.1114295749912</v>
      </c>
      <c r="E806" s="456"/>
      <c r="F806" s="457"/>
      <c r="G806" s="457"/>
      <c r="H806" s="457"/>
      <c r="I806" s="457"/>
      <c r="J806" s="457"/>
      <c r="K806" s="457"/>
      <c r="L806" s="457"/>
      <c r="M806" s="457"/>
      <c r="N806" s="457"/>
      <c r="O806" s="457"/>
      <c r="P806" s="457"/>
      <c r="Q806" s="457"/>
      <c r="R806" s="457"/>
    </row>
    <row r="807" spans="1:18" ht="38.25" customHeight="1">
      <c r="A807" s="460" t="s">
        <v>425</v>
      </c>
      <c r="B807" s="461"/>
      <c r="C807" s="462">
        <f>H814/B806</f>
        <v>18130.26230863508</v>
      </c>
      <c r="D807" s="463"/>
      <c r="E807" s="456"/>
      <c r="F807" s="457"/>
      <c r="G807" s="457"/>
      <c r="H807" s="457"/>
      <c r="I807" s="457"/>
      <c r="J807" s="457"/>
      <c r="K807" s="457"/>
      <c r="L807" s="457"/>
      <c r="M807" s="457"/>
      <c r="N807" s="457"/>
      <c r="O807" s="457"/>
      <c r="P807" s="457"/>
      <c r="Q807" s="457"/>
      <c r="R807" s="457"/>
    </row>
    <row r="808" spans="1:18" ht="32.25" customHeight="1">
      <c r="A808" s="464" t="s">
        <v>426</v>
      </c>
      <c r="B808" s="461"/>
      <c r="C808" s="446">
        <v>45923</v>
      </c>
      <c r="D808" s="447"/>
      <c r="E808" s="456"/>
      <c r="F808" s="457"/>
      <c r="G808" s="457"/>
      <c r="H808" s="457"/>
      <c r="I808" s="457"/>
      <c r="J808" s="457"/>
      <c r="K808" s="457"/>
      <c r="L808" s="457"/>
      <c r="M808" s="457"/>
      <c r="N808" s="457"/>
      <c r="O808" s="457"/>
      <c r="P808" s="457"/>
      <c r="Q808" s="457"/>
      <c r="R808" s="457"/>
    </row>
    <row r="809" spans="1:18" ht="32.25" customHeight="1" thickBot="1">
      <c r="A809" s="431" t="s">
        <v>427</v>
      </c>
      <c r="B809" s="432"/>
      <c r="C809" s="433" t="str">
        <f>+IF(H814&gt;D806,"CUMPLE","NO CUMPLE")</f>
        <v>CUMPLE</v>
      </c>
      <c r="D809" s="434"/>
      <c r="E809" s="458"/>
      <c r="F809" s="459"/>
      <c r="G809" s="459"/>
      <c r="H809" s="459"/>
      <c r="I809" s="459"/>
      <c r="J809" s="459"/>
      <c r="K809" s="459"/>
      <c r="L809" s="459"/>
      <c r="M809" s="459"/>
      <c r="N809" s="459"/>
      <c r="O809" s="459"/>
      <c r="P809" s="459"/>
      <c r="Q809" s="459"/>
      <c r="R809" s="459"/>
    </row>
    <row r="810" spans="1:18" ht="60.75">
      <c r="A810" s="435" t="s">
        <v>428</v>
      </c>
      <c r="B810" s="436"/>
      <c r="C810" s="436"/>
      <c r="D810" s="436"/>
      <c r="E810" s="436"/>
      <c r="F810" s="436"/>
      <c r="G810" s="159"/>
      <c r="H810" s="159"/>
      <c r="I810" s="160" t="s">
        <v>429</v>
      </c>
      <c r="J810" s="161" t="s">
        <v>430</v>
      </c>
      <c r="K810" s="437" t="s">
        <v>431</v>
      </c>
      <c r="L810" s="438"/>
      <c r="M810" s="439" t="s">
        <v>432</v>
      </c>
      <c r="N810" s="439" t="s">
        <v>433</v>
      </c>
      <c r="O810" s="439" t="s">
        <v>434</v>
      </c>
      <c r="P810" s="439" t="s">
        <v>435</v>
      </c>
      <c r="Q810" s="439" t="s">
        <v>436</v>
      </c>
      <c r="R810" s="426" t="s">
        <v>437</v>
      </c>
    </row>
    <row r="811" spans="1:18" s="10" customFormat="1" ht="94.5" customHeight="1">
      <c r="A811" s="162" t="s">
        <v>438</v>
      </c>
      <c r="B811" s="428" t="s">
        <v>439</v>
      </c>
      <c r="C811" s="429"/>
      <c r="D811" s="163" t="s">
        <v>440</v>
      </c>
      <c r="E811" s="163" t="s">
        <v>441</v>
      </c>
      <c r="F811" s="163" t="s">
        <v>442</v>
      </c>
      <c r="G811" s="164" t="s">
        <v>443</v>
      </c>
      <c r="H811" s="164" t="s">
        <v>444</v>
      </c>
      <c r="I811" s="165" t="s">
        <v>445</v>
      </c>
      <c r="J811" s="166" t="s">
        <v>446</v>
      </c>
      <c r="K811" s="166" t="s">
        <v>447</v>
      </c>
      <c r="L811" s="166" t="s">
        <v>448</v>
      </c>
      <c r="M811" s="440"/>
      <c r="N811" s="440"/>
      <c r="O811" s="440"/>
      <c r="P811" s="440"/>
      <c r="Q811" s="440"/>
      <c r="R811" s="427"/>
    </row>
    <row r="812" spans="1:18" s="10" customFormat="1" ht="15.75">
      <c r="A812" s="26" t="str">
        <f>VLOOKUP(A805,'LISTA DE OFERENTES'!$A$4:$H$102,5,FALSE)</f>
        <v>PROBINTEC S.A.S.</v>
      </c>
      <c r="B812" s="27"/>
      <c r="C812" s="27"/>
      <c r="D812" s="27"/>
      <c r="E812" s="27"/>
      <c r="F812" s="27"/>
      <c r="G812" s="27"/>
      <c r="H812" s="27"/>
      <c r="I812" s="123"/>
      <c r="J812" s="27"/>
      <c r="K812" s="472">
        <f>$D$1591*0.5</f>
        <v>690.05571478749562</v>
      </c>
      <c r="L812" s="27"/>
      <c r="M812" s="474" t="s">
        <v>404</v>
      </c>
      <c r="N812" s="27"/>
      <c r="O812" s="27"/>
      <c r="P812" s="27"/>
      <c r="Q812" s="474" t="str">
        <f>+IF(AND(N814="CUMPLE",O814="CUMPLE",P814="CUMPLE"),"CUMPLE","NO CUMPLE")</f>
        <v>CUMPLE</v>
      </c>
      <c r="R812" s="28"/>
    </row>
    <row r="813" spans="1:18" s="10" customFormat="1" ht="74.25" customHeight="1">
      <c r="A813" s="61" t="s">
        <v>731</v>
      </c>
      <c r="B813" s="430" t="s">
        <v>732</v>
      </c>
      <c r="C813" s="430"/>
      <c r="D813" s="2">
        <v>12500000000</v>
      </c>
      <c r="E813" s="124">
        <v>2016</v>
      </c>
      <c r="F813" s="3">
        <f>D813/(VLOOKUP(E813,$D$1618:$E$1652,2,FALSE))</f>
        <v>18130.26230863508</v>
      </c>
      <c r="G813" s="125">
        <v>1</v>
      </c>
      <c r="H813" s="3">
        <f>F813*G813</f>
        <v>18130.26230863508</v>
      </c>
      <c r="I813" s="190">
        <v>42413</v>
      </c>
      <c r="J813" s="126" t="s">
        <v>404</v>
      </c>
      <c r="K813" s="473"/>
      <c r="L813" s="66">
        <f>H813</f>
        <v>18130.26230863508</v>
      </c>
      <c r="M813" s="474"/>
      <c r="N813" s="126" t="s">
        <v>404</v>
      </c>
      <c r="O813" s="126" t="s">
        <v>404</v>
      </c>
      <c r="P813" s="66" t="s">
        <v>404</v>
      </c>
      <c r="Q813" s="474"/>
      <c r="R813" s="9"/>
    </row>
    <row r="814" spans="1:18" s="10" customFormat="1" ht="48" customHeight="1" thickBot="1">
      <c r="A814" s="471" t="s">
        <v>455</v>
      </c>
      <c r="B814" s="471"/>
      <c r="C814" s="471"/>
      <c r="D814" s="471"/>
      <c r="E814" s="471"/>
      <c r="F814" s="130">
        <f>+SUM(F812:F813)</f>
        <v>18130.26230863508</v>
      </c>
      <c r="G814" s="130"/>
      <c r="H814" s="130">
        <f>+SUM(H812:H813)</f>
        <v>18130.26230863508</v>
      </c>
      <c r="I814" s="448" t="s">
        <v>456</v>
      </c>
      <c r="J814" s="449"/>
      <c r="K814" s="449"/>
      <c r="L814" s="449"/>
      <c r="M814" s="450"/>
      <c r="N814" s="131" t="s">
        <v>404</v>
      </c>
      <c r="O814" s="157" t="str">
        <f>IF(_xlfn.XLOOKUP("CUMPLE",O813:O813,O813:O813,"NO CUMPLE",0,1)="CUMPLE","CUMPLE","NO CUMPLE")</f>
        <v>CUMPLE</v>
      </c>
      <c r="P814" s="153" t="str">
        <f>IF(_xlfn.XLOOKUP("CUMPLE",P813:P813,P813:P813,"NO CUMPLE",0,1)="CUMPLE","CUMPLE","NO CUMPLE")</f>
        <v>CUMPLE</v>
      </c>
      <c r="Q814" s="475"/>
      <c r="R814" s="70" t="str">
        <f>+IF(AND(M812="CUMPLE",Q812="CUMPLE"),"HABILITADO","NO HABILITADO")</f>
        <v>HABILITADO</v>
      </c>
    </row>
    <row r="815" spans="1:18" ht="15.75">
      <c r="A815" s="53"/>
      <c r="B815" s="53"/>
      <c r="C815" s="53"/>
      <c r="D815" s="53"/>
      <c r="E815" s="53"/>
      <c r="F815" s="53"/>
      <c r="G815" s="53"/>
      <c r="H815" s="53"/>
      <c r="I815" s="121"/>
      <c r="J815" s="53"/>
      <c r="K815" s="53"/>
      <c r="L815" s="53"/>
      <c r="M815" s="53"/>
      <c r="N815" s="53"/>
      <c r="O815" s="53"/>
      <c r="P815" s="54"/>
      <c r="Q815" s="54"/>
      <c r="R815" s="54"/>
    </row>
    <row r="816" spans="1:18" ht="16.5" thickBot="1">
      <c r="A816" s="53"/>
      <c r="B816" s="53"/>
      <c r="C816" s="53"/>
      <c r="D816" s="53"/>
      <c r="E816" s="53"/>
      <c r="F816" s="53"/>
      <c r="G816" s="53"/>
      <c r="H816" s="53"/>
      <c r="I816" s="121"/>
      <c r="J816" s="53"/>
      <c r="K816" s="53"/>
      <c r="L816" s="53"/>
      <c r="M816" s="53"/>
      <c r="N816" s="53"/>
      <c r="O816" s="53"/>
      <c r="P816" s="54"/>
      <c r="Q816" s="54"/>
      <c r="R816" s="54"/>
    </row>
    <row r="817" spans="1:18" ht="23.25" customHeight="1" thickBot="1">
      <c r="A817" s="451">
        <f>1+A805</f>
        <v>54</v>
      </c>
      <c r="B817" s="452"/>
      <c r="C817" s="452"/>
      <c r="D817" s="453"/>
      <c r="E817" s="454" t="str">
        <f>VLOOKUP(A817,'LISTA DE OFERENTES'!$A$4:$H$102,2,FALSE)</f>
        <v>INTERVENTORIA Y CONSTRUCIVILES SAS</v>
      </c>
      <c r="F817" s="455"/>
      <c r="G817" s="455"/>
      <c r="H817" s="455"/>
      <c r="I817" s="455"/>
      <c r="J817" s="455"/>
      <c r="K817" s="455"/>
      <c r="L817" s="455"/>
      <c r="M817" s="455"/>
      <c r="N817" s="455"/>
      <c r="O817" s="455"/>
      <c r="P817" s="455"/>
      <c r="Q817" s="455"/>
      <c r="R817" s="455"/>
    </row>
    <row r="818" spans="1:18" ht="48" customHeight="1">
      <c r="A818" s="7" t="s">
        <v>423</v>
      </c>
      <c r="B818" s="122">
        <v>3</v>
      </c>
      <c r="C818" s="8" t="s">
        <v>424</v>
      </c>
      <c r="D818" s="23">
        <f>$D$1591</f>
        <v>1380.1114295749912</v>
      </c>
      <c r="E818" s="456"/>
      <c r="F818" s="457"/>
      <c r="G818" s="457"/>
      <c r="H818" s="457"/>
      <c r="I818" s="457"/>
      <c r="J818" s="457"/>
      <c r="K818" s="457"/>
      <c r="L818" s="457"/>
      <c r="M818" s="457"/>
      <c r="N818" s="457"/>
      <c r="O818" s="457"/>
      <c r="P818" s="457"/>
      <c r="Q818" s="457"/>
      <c r="R818" s="457"/>
    </row>
    <row r="819" spans="1:18" ht="38.25" customHeight="1">
      <c r="A819" s="460" t="s">
        <v>425</v>
      </c>
      <c r="B819" s="461"/>
      <c r="C819" s="462">
        <f>H828/B818</f>
        <v>2168.6166666666668</v>
      </c>
      <c r="D819" s="463"/>
      <c r="E819" s="456"/>
      <c r="F819" s="457"/>
      <c r="G819" s="457"/>
      <c r="H819" s="457"/>
      <c r="I819" s="457"/>
      <c r="J819" s="457"/>
      <c r="K819" s="457"/>
      <c r="L819" s="457"/>
      <c r="M819" s="457"/>
      <c r="N819" s="457"/>
      <c r="O819" s="457"/>
      <c r="P819" s="457"/>
      <c r="Q819" s="457"/>
      <c r="R819" s="457"/>
    </row>
    <row r="820" spans="1:18" ht="32.25" customHeight="1">
      <c r="A820" s="464" t="s">
        <v>426</v>
      </c>
      <c r="B820" s="461"/>
      <c r="C820" s="446">
        <v>45923</v>
      </c>
      <c r="D820" s="447"/>
      <c r="E820" s="456"/>
      <c r="F820" s="457"/>
      <c r="G820" s="457"/>
      <c r="H820" s="457"/>
      <c r="I820" s="457"/>
      <c r="J820" s="457"/>
      <c r="K820" s="457"/>
      <c r="L820" s="457"/>
      <c r="M820" s="457"/>
      <c r="N820" s="457"/>
      <c r="O820" s="457"/>
      <c r="P820" s="457"/>
      <c r="Q820" s="457"/>
      <c r="R820" s="457"/>
    </row>
    <row r="821" spans="1:18" ht="32.25" customHeight="1" thickBot="1">
      <c r="A821" s="431" t="s">
        <v>427</v>
      </c>
      <c r="B821" s="432"/>
      <c r="C821" s="433" t="str">
        <f>+IF(H828&gt;D818,"CUMPLE","NO CUMPLE")</f>
        <v>CUMPLE</v>
      </c>
      <c r="D821" s="434"/>
      <c r="E821" s="458"/>
      <c r="F821" s="459"/>
      <c r="G821" s="459"/>
      <c r="H821" s="459"/>
      <c r="I821" s="459"/>
      <c r="J821" s="459"/>
      <c r="K821" s="459"/>
      <c r="L821" s="459"/>
      <c r="M821" s="459"/>
      <c r="N821" s="459"/>
      <c r="O821" s="459"/>
      <c r="P821" s="459"/>
      <c r="Q821" s="459"/>
      <c r="R821" s="459"/>
    </row>
    <row r="822" spans="1:18" ht="60.75">
      <c r="A822" s="435" t="s">
        <v>428</v>
      </c>
      <c r="B822" s="436"/>
      <c r="C822" s="436"/>
      <c r="D822" s="436"/>
      <c r="E822" s="436"/>
      <c r="F822" s="436"/>
      <c r="G822" s="159"/>
      <c r="H822" s="159"/>
      <c r="I822" s="160" t="s">
        <v>429</v>
      </c>
      <c r="J822" s="161" t="s">
        <v>430</v>
      </c>
      <c r="K822" s="437" t="s">
        <v>431</v>
      </c>
      <c r="L822" s="438"/>
      <c r="M822" s="439" t="s">
        <v>432</v>
      </c>
      <c r="N822" s="439" t="s">
        <v>433</v>
      </c>
      <c r="O822" s="439" t="s">
        <v>434</v>
      </c>
      <c r="P822" s="439" t="s">
        <v>435</v>
      </c>
      <c r="Q822" s="439" t="s">
        <v>436</v>
      </c>
      <c r="R822" s="426" t="s">
        <v>437</v>
      </c>
    </row>
    <row r="823" spans="1:18" s="10" customFormat="1" ht="94.5" customHeight="1">
      <c r="A823" s="162" t="s">
        <v>438</v>
      </c>
      <c r="B823" s="428" t="s">
        <v>439</v>
      </c>
      <c r="C823" s="429"/>
      <c r="D823" s="163" t="s">
        <v>440</v>
      </c>
      <c r="E823" s="163" t="s">
        <v>441</v>
      </c>
      <c r="F823" s="163" t="s">
        <v>442</v>
      </c>
      <c r="G823" s="164" t="s">
        <v>443</v>
      </c>
      <c r="H823" s="164" t="s">
        <v>444</v>
      </c>
      <c r="I823" s="165" t="s">
        <v>445</v>
      </c>
      <c r="J823" s="166" t="s">
        <v>446</v>
      </c>
      <c r="K823" s="166" t="s">
        <v>447</v>
      </c>
      <c r="L823" s="166" t="s">
        <v>448</v>
      </c>
      <c r="M823" s="440"/>
      <c r="N823" s="440"/>
      <c r="O823" s="440"/>
      <c r="P823" s="440"/>
      <c r="Q823" s="440"/>
      <c r="R823" s="427"/>
    </row>
    <row r="824" spans="1:18" s="10" customFormat="1" ht="15.75">
      <c r="A824" s="26" t="str">
        <f>VLOOKUP(A817,'LISTA DE OFERENTES'!$A$4:$H$102,5,FALSE)</f>
        <v>INTERVENTORIA Y CONSTRUCIVILES SAS</v>
      </c>
      <c r="B824" s="27"/>
      <c r="C824" s="27"/>
      <c r="D824" s="27"/>
      <c r="E824" s="27"/>
      <c r="F824" s="27"/>
      <c r="G824" s="27"/>
      <c r="H824" s="27"/>
      <c r="I824" s="123"/>
      <c r="J824" s="27"/>
      <c r="K824" s="472">
        <f>$D$1591*0.5</f>
        <v>690.05571478749562</v>
      </c>
      <c r="L824" s="27"/>
      <c r="M824" s="474" t="s">
        <v>404</v>
      </c>
      <c r="N824" s="27"/>
      <c r="O824" s="27"/>
      <c r="P824" s="27"/>
      <c r="Q824" s="474" t="str">
        <f>+IF(AND(N828="CUMPLE",O828="CUMPLE",P828="CUMPLE"),"CUMPLE","NO CUMPLE")</f>
        <v>CUMPLE</v>
      </c>
      <c r="R824" s="28"/>
    </row>
    <row r="825" spans="1:18" s="10" customFormat="1" ht="120">
      <c r="A825" s="61" t="s">
        <v>733</v>
      </c>
      <c r="B825" s="430" t="s">
        <v>734</v>
      </c>
      <c r="C825" s="430"/>
      <c r="D825" s="2">
        <v>2472060000</v>
      </c>
      <c r="E825" s="124">
        <v>2022</v>
      </c>
      <c r="F825" s="3">
        <f>D825/(VLOOKUP(E825,$D$1618:$E$1652,2,FALSE))</f>
        <v>2472.06</v>
      </c>
      <c r="G825" s="125">
        <v>1</v>
      </c>
      <c r="H825" s="3">
        <f>F825*G825</f>
        <v>2472.06</v>
      </c>
      <c r="I825" s="190">
        <v>44707</v>
      </c>
      <c r="J825" s="126" t="s">
        <v>404</v>
      </c>
      <c r="K825" s="473"/>
      <c r="L825" s="66">
        <f>H825</f>
        <v>2472.06</v>
      </c>
      <c r="M825" s="474"/>
      <c r="N825" s="126" t="s">
        <v>404</v>
      </c>
      <c r="O825" s="126" t="s">
        <v>404</v>
      </c>
      <c r="P825" s="66" t="s">
        <v>404</v>
      </c>
      <c r="Q825" s="474"/>
      <c r="R825" s="9"/>
    </row>
    <row r="826" spans="1:18" s="10" customFormat="1" ht="300">
      <c r="A826" s="61" t="s">
        <v>735</v>
      </c>
      <c r="B826" s="430" t="s">
        <v>736</v>
      </c>
      <c r="C826" s="430"/>
      <c r="D826" s="2">
        <v>8373700000.000001</v>
      </c>
      <c r="E826" s="124">
        <v>2022</v>
      </c>
      <c r="F826" s="3">
        <f>D826/(VLOOKUP(E826,$D$1618:$E$1652,2,FALSE))</f>
        <v>8373.7000000000007</v>
      </c>
      <c r="G826" s="125">
        <v>0.3</v>
      </c>
      <c r="H826" s="3">
        <f>F826*G826</f>
        <v>2512.11</v>
      </c>
      <c r="I826" s="190">
        <v>44705</v>
      </c>
      <c r="J826" s="126" t="s">
        <v>404</v>
      </c>
      <c r="K826" s="473"/>
      <c r="L826" s="66">
        <f>H826</f>
        <v>2512.11</v>
      </c>
      <c r="M826" s="474"/>
      <c r="N826" s="126" t="s">
        <v>404</v>
      </c>
      <c r="O826" s="126" t="s">
        <v>404</v>
      </c>
      <c r="P826" s="66" t="s">
        <v>404</v>
      </c>
      <c r="Q826" s="474"/>
      <c r="R826" s="9"/>
    </row>
    <row r="827" spans="1:18" s="10" customFormat="1" ht="120">
      <c r="A827" s="61" t="s">
        <v>737</v>
      </c>
      <c r="B827" s="430" t="s">
        <v>583</v>
      </c>
      <c r="C827" s="430"/>
      <c r="D827" s="2">
        <v>1382485843.6800001</v>
      </c>
      <c r="E827" s="124">
        <v>2021</v>
      </c>
      <c r="F827" s="3">
        <f>D827/(VLOOKUP(E827,$D$1618:$E$1652,2,FALSE))</f>
        <v>1521.68</v>
      </c>
      <c r="G827" s="125">
        <v>1</v>
      </c>
      <c r="H827" s="3">
        <f>F827*G827</f>
        <v>1521.68</v>
      </c>
      <c r="I827" s="190">
        <v>44553</v>
      </c>
      <c r="J827" s="126" t="s">
        <v>404</v>
      </c>
      <c r="K827" s="473"/>
      <c r="L827" s="66">
        <f>H827</f>
        <v>1521.68</v>
      </c>
      <c r="M827" s="474"/>
      <c r="N827" s="126" t="s">
        <v>404</v>
      </c>
      <c r="O827" s="126" t="s">
        <v>404</v>
      </c>
      <c r="P827" s="66" t="s">
        <v>404</v>
      </c>
      <c r="Q827" s="474"/>
      <c r="R827" s="9"/>
    </row>
    <row r="828" spans="1:18" s="10" customFormat="1" ht="48" customHeight="1" thickBot="1">
      <c r="A828" s="471" t="s">
        <v>455</v>
      </c>
      <c r="B828" s="471"/>
      <c r="C828" s="471"/>
      <c r="D828" s="471"/>
      <c r="E828" s="471"/>
      <c r="F828" s="130">
        <f>+SUM(F824:F827)</f>
        <v>12367.44</v>
      </c>
      <c r="G828" s="130"/>
      <c r="H828" s="130">
        <f>+SUM(H824:H827)</f>
        <v>6505.85</v>
      </c>
      <c r="I828" s="448" t="s">
        <v>456</v>
      </c>
      <c r="J828" s="449"/>
      <c r="K828" s="449"/>
      <c r="L828" s="449"/>
      <c r="M828" s="450"/>
      <c r="N828" s="131" t="s">
        <v>404</v>
      </c>
      <c r="O828" s="157" t="str">
        <f>IF(_xlfn.XLOOKUP("CUMPLE",O825:O827,O825:O827,"NO CUMPLE",0,1)="CUMPLE","CUMPLE","NO CUMPLE")</f>
        <v>CUMPLE</v>
      </c>
      <c r="P828" s="153" t="str">
        <f>IF(_xlfn.XLOOKUP("CUMPLE",P825:P827,P825:P827,"NO CUMPLE",0,1)="CUMPLE","CUMPLE","NO CUMPLE")</f>
        <v>CUMPLE</v>
      </c>
      <c r="Q828" s="475"/>
      <c r="R828" s="70" t="str">
        <f>+IF(AND(M824="CUMPLE",Q824="CUMPLE"),"HABILITADO","NO HABILITADO")</f>
        <v>HABILITADO</v>
      </c>
    </row>
    <row r="829" spans="1:18" ht="15.75">
      <c r="A829" s="53"/>
      <c r="B829" s="53"/>
      <c r="C829" s="53"/>
      <c r="D829" s="53"/>
      <c r="E829" s="53"/>
      <c r="F829" s="53"/>
      <c r="G829" s="53"/>
      <c r="H829" s="53"/>
      <c r="I829" s="121"/>
      <c r="J829" s="53"/>
      <c r="K829" s="53"/>
      <c r="L829" s="53"/>
      <c r="M829" s="53"/>
      <c r="N829" s="53"/>
      <c r="O829" s="53"/>
      <c r="P829" s="54"/>
      <c r="Q829" s="54"/>
      <c r="R829" s="54"/>
    </row>
    <row r="830" spans="1:18" ht="16.5" thickBot="1">
      <c r="A830" s="53"/>
      <c r="B830" s="53"/>
      <c r="C830" s="53"/>
      <c r="D830" s="53"/>
      <c r="E830" s="53"/>
      <c r="F830" s="53"/>
      <c r="G830" s="53"/>
      <c r="H830" s="53"/>
      <c r="I830" s="121"/>
      <c r="J830" s="53"/>
      <c r="K830" s="53"/>
      <c r="L830" s="53"/>
      <c r="M830" s="53"/>
      <c r="N830" s="53"/>
      <c r="O830" s="53"/>
      <c r="P830" s="54"/>
      <c r="Q830" s="54"/>
      <c r="R830" s="54"/>
    </row>
    <row r="831" spans="1:18" ht="23.25" customHeight="1" thickBot="1">
      <c r="A831" s="451">
        <f>1+A817</f>
        <v>55</v>
      </c>
      <c r="B831" s="452"/>
      <c r="C831" s="452"/>
      <c r="D831" s="453"/>
      <c r="E831" s="454" t="str">
        <f>VLOOKUP(A831,'LISTA DE OFERENTES'!$A$4:$H$102,2,FALSE)</f>
        <v>CONSORCIO AL-IN 2025</v>
      </c>
      <c r="F831" s="455"/>
      <c r="G831" s="455"/>
      <c r="H831" s="455"/>
      <c r="I831" s="455"/>
      <c r="J831" s="455"/>
      <c r="K831" s="455"/>
      <c r="L831" s="455"/>
      <c r="M831" s="455"/>
      <c r="N831" s="455"/>
      <c r="O831" s="455"/>
      <c r="P831" s="455"/>
      <c r="Q831" s="455"/>
      <c r="R831" s="455"/>
    </row>
    <row r="832" spans="1:18" ht="48" customHeight="1">
      <c r="A832" s="7" t="s">
        <v>423</v>
      </c>
      <c r="B832" s="122">
        <v>3</v>
      </c>
      <c r="C832" s="8" t="s">
        <v>424</v>
      </c>
      <c r="D832" s="23">
        <f>$D$1591</f>
        <v>1380.1114295749912</v>
      </c>
      <c r="E832" s="456"/>
      <c r="F832" s="457"/>
      <c r="G832" s="457"/>
      <c r="H832" s="457"/>
      <c r="I832" s="457"/>
      <c r="J832" s="457"/>
      <c r="K832" s="457"/>
      <c r="L832" s="457"/>
      <c r="M832" s="457"/>
      <c r="N832" s="457"/>
      <c r="O832" s="457"/>
      <c r="P832" s="457"/>
      <c r="Q832" s="457"/>
      <c r="R832" s="457"/>
    </row>
    <row r="833" spans="1:18" ht="38.25" customHeight="1">
      <c r="A833" s="460" t="s">
        <v>425</v>
      </c>
      <c r="B833" s="461"/>
      <c r="C833" s="462">
        <f>H843/B832</f>
        <v>2970.2714965386026</v>
      </c>
      <c r="D833" s="463"/>
      <c r="E833" s="456"/>
      <c r="F833" s="457"/>
      <c r="G833" s="457"/>
      <c r="H833" s="457"/>
      <c r="I833" s="457"/>
      <c r="J833" s="457"/>
      <c r="K833" s="457"/>
      <c r="L833" s="457"/>
      <c r="M833" s="457"/>
      <c r="N833" s="457"/>
      <c r="O833" s="457"/>
      <c r="P833" s="457"/>
      <c r="Q833" s="457"/>
      <c r="R833" s="457"/>
    </row>
    <row r="834" spans="1:18" ht="32.25" customHeight="1">
      <c r="A834" s="464" t="s">
        <v>426</v>
      </c>
      <c r="B834" s="461"/>
      <c r="C834" s="446">
        <v>45923</v>
      </c>
      <c r="D834" s="447"/>
      <c r="E834" s="456"/>
      <c r="F834" s="457"/>
      <c r="G834" s="457"/>
      <c r="H834" s="457"/>
      <c r="I834" s="457"/>
      <c r="J834" s="457"/>
      <c r="K834" s="457"/>
      <c r="L834" s="457"/>
      <c r="M834" s="457"/>
      <c r="N834" s="457"/>
      <c r="O834" s="457"/>
      <c r="P834" s="457"/>
      <c r="Q834" s="457"/>
      <c r="R834" s="457"/>
    </row>
    <row r="835" spans="1:18" ht="32.25" customHeight="1" thickBot="1">
      <c r="A835" s="431" t="s">
        <v>427</v>
      </c>
      <c r="B835" s="432"/>
      <c r="C835" s="433" t="str">
        <f>+IF(H843&gt;D832,"CUMPLE","NO CUMPLE")</f>
        <v>CUMPLE</v>
      </c>
      <c r="D835" s="434"/>
      <c r="E835" s="458"/>
      <c r="F835" s="459"/>
      <c r="G835" s="459"/>
      <c r="H835" s="459"/>
      <c r="I835" s="459"/>
      <c r="J835" s="459"/>
      <c r="K835" s="459"/>
      <c r="L835" s="459"/>
      <c r="M835" s="459"/>
      <c r="N835" s="459"/>
      <c r="O835" s="459"/>
      <c r="P835" s="459"/>
      <c r="Q835" s="459"/>
      <c r="R835" s="459"/>
    </row>
    <row r="836" spans="1:18" ht="60.75">
      <c r="A836" s="435" t="s">
        <v>428</v>
      </c>
      <c r="B836" s="436"/>
      <c r="C836" s="436"/>
      <c r="D836" s="436"/>
      <c r="E836" s="436"/>
      <c r="F836" s="436"/>
      <c r="G836" s="159"/>
      <c r="H836" s="159"/>
      <c r="I836" s="160" t="s">
        <v>429</v>
      </c>
      <c r="J836" s="161" t="s">
        <v>430</v>
      </c>
      <c r="K836" s="437" t="s">
        <v>431</v>
      </c>
      <c r="L836" s="438"/>
      <c r="M836" s="439" t="s">
        <v>432</v>
      </c>
      <c r="N836" s="439" t="s">
        <v>433</v>
      </c>
      <c r="O836" s="439" t="s">
        <v>434</v>
      </c>
      <c r="P836" s="439" t="s">
        <v>435</v>
      </c>
      <c r="Q836" s="439" t="s">
        <v>436</v>
      </c>
      <c r="R836" s="426" t="s">
        <v>437</v>
      </c>
    </row>
    <row r="837" spans="1:18" s="10" customFormat="1" ht="94.5" customHeight="1">
      <c r="A837" s="162" t="s">
        <v>438</v>
      </c>
      <c r="B837" s="428" t="s">
        <v>439</v>
      </c>
      <c r="C837" s="429"/>
      <c r="D837" s="163" t="s">
        <v>440</v>
      </c>
      <c r="E837" s="163" t="s">
        <v>441</v>
      </c>
      <c r="F837" s="163" t="s">
        <v>442</v>
      </c>
      <c r="G837" s="164" t="s">
        <v>443</v>
      </c>
      <c r="H837" s="164" t="s">
        <v>444</v>
      </c>
      <c r="I837" s="165" t="s">
        <v>445</v>
      </c>
      <c r="J837" s="166" t="s">
        <v>446</v>
      </c>
      <c r="K837" s="166" t="s">
        <v>447</v>
      </c>
      <c r="L837" s="166" t="s">
        <v>448</v>
      </c>
      <c r="M837" s="440"/>
      <c r="N837" s="440"/>
      <c r="O837" s="440"/>
      <c r="P837" s="440"/>
      <c r="Q837" s="440"/>
      <c r="R837" s="427"/>
    </row>
    <row r="838" spans="1:18" s="10" customFormat="1" ht="15.75">
      <c r="A838" s="26" t="str">
        <f>VLOOKUP(A831,'LISTA DE OFERENTES'!$A$4:$H$102,5,FALSE)</f>
        <v>ALMA Interventoría &amp; Consultoría S.A.S</v>
      </c>
      <c r="B838" s="27"/>
      <c r="C838" s="27"/>
      <c r="D838" s="27"/>
      <c r="E838" s="27"/>
      <c r="F838" s="27"/>
      <c r="G838" s="27"/>
      <c r="H838" s="27"/>
      <c r="I838" s="123"/>
      <c r="J838" s="27"/>
      <c r="K838" s="472">
        <f>$D$1591*0.5</f>
        <v>690.05571478749562</v>
      </c>
      <c r="L838" s="27"/>
      <c r="M838" s="474" t="s">
        <v>404</v>
      </c>
      <c r="N838" s="27"/>
      <c r="O838" s="27"/>
      <c r="P838" s="27"/>
      <c r="Q838" s="474" t="str">
        <f>+IF(AND(N843="CUMPLE",O843="CUMPLE",P843="CUMPLE"),"CUMPLE","NO CUMPLE")</f>
        <v>CUMPLE</v>
      </c>
      <c r="R838" s="28"/>
    </row>
    <row r="839" spans="1:18" s="10" customFormat="1" ht="45">
      <c r="A839" s="61" t="s">
        <v>738</v>
      </c>
      <c r="B839" s="430" t="s">
        <v>557</v>
      </c>
      <c r="C839" s="430"/>
      <c r="D839" s="2">
        <v>1976275401</v>
      </c>
      <c r="E839" s="124">
        <v>2023</v>
      </c>
      <c r="F839" s="3">
        <f>D839/(VLOOKUP(E839,$D$1618:$E$1652,2,FALSE))</f>
        <v>1703.6856905172415</v>
      </c>
      <c r="G839" s="125">
        <v>0.75</v>
      </c>
      <c r="H839" s="3">
        <f>F839*G839</f>
        <v>1277.7642678879311</v>
      </c>
      <c r="I839" s="190">
        <v>45148</v>
      </c>
      <c r="J839" s="126" t="s">
        <v>404</v>
      </c>
      <c r="K839" s="473"/>
      <c r="L839" s="66">
        <f>H839</f>
        <v>1277.7642678879311</v>
      </c>
      <c r="M839" s="474"/>
      <c r="N839" s="126" t="s">
        <v>404</v>
      </c>
      <c r="O839" s="126" t="s">
        <v>404</v>
      </c>
      <c r="P839" s="66" t="s">
        <v>404</v>
      </c>
      <c r="Q839" s="474"/>
      <c r="R839" s="9"/>
    </row>
    <row r="840" spans="1:18" s="10" customFormat="1" ht="75">
      <c r="A840" s="61" t="s">
        <v>739</v>
      </c>
      <c r="B840" s="430" t="s">
        <v>740</v>
      </c>
      <c r="C840" s="430"/>
      <c r="D840" s="2">
        <v>1132380705</v>
      </c>
      <c r="E840" s="124">
        <v>2023</v>
      </c>
      <c r="F840" s="3">
        <f>D840/(VLOOKUP(E840,$D$1618:$E$1652,2,FALSE))</f>
        <v>976.19026293103445</v>
      </c>
      <c r="G840" s="125">
        <v>0.95</v>
      </c>
      <c r="H840" s="3">
        <f>F840*G840</f>
        <v>927.38074978448265</v>
      </c>
      <c r="I840" s="190">
        <v>45261</v>
      </c>
      <c r="J840" s="126" t="s">
        <v>404</v>
      </c>
      <c r="K840" s="473"/>
      <c r="L840" s="66">
        <f>H840</f>
        <v>927.38074978448265</v>
      </c>
      <c r="M840" s="474"/>
      <c r="N840" s="126" t="s">
        <v>404</v>
      </c>
      <c r="O840" s="126" t="s">
        <v>404</v>
      </c>
      <c r="P840" s="66" t="s">
        <v>404</v>
      </c>
      <c r="Q840" s="474"/>
      <c r="R840" s="9"/>
    </row>
    <row r="841" spans="1:18" s="10" customFormat="1" ht="15.75">
      <c r="A841" s="26" t="str">
        <f>VLOOKUP(A831,'LISTA DE OFERENTES'!$A$4:$H$102,6,FALSE)</f>
        <v>INTERNOVAC GROUP S.A.S - BIC</v>
      </c>
      <c r="B841" s="27"/>
      <c r="C841" s="27"/>
      <c r="D841" s="27"/>
      <c r="E841" s="27"/>
      <c r="F841" s="27"/>
      <c r="G841" s="27"/>
      <c r="H841" s="27"/>
      <c r="I841" s="123"/>
      <c r="J841" s="27"/>
      <c r="K841" s="473"/>
      <c r="L841" s="27"/>
      <c r="M841" s="474"/>
      <c r="N841" s="27"/>
      <c r="O841" s="27"/>
      <c r="P841" s="27"/>
      <c r="Q841" s="474"/>
      <c r="R841" s="28"/>
    </row>
    <row r="842" spans="1:18" s="10" customFormat="1" ht="120">
      <c r="A842" s="127" t="s">
        <v>741</v>
      </c>
      <c r="B842" s="430" t="s">
        <v>684</v>
      </c>
      <c r="C842" s="430"/>
      <c r="D842" s="2">
        <v>13096876574</v>
      </c>
      <c r="E842" s="124">
        <v>2018</v>
      </c>
      <c r="F842" s="3">
        <f>D842/(VLOOKUP(E842,$D$1618:$E$1652,2,FALSE))</f>
        <v>16764.173679858483</v>
      </c>
      <c r="G842" s="128">
        <v>0.4</v>
      </c>
      <c r="H842" s="3">
        <f>F842*G842</f>
        <v>6705.6694719433935</v>
      </c>
      <c r="I842" s="190">
        <v>43146</v>
      </c>
      <c r="J842" s="126" t="s">
        <v>404</v>
      </c>
      <c r="K842" s="473"/>
      <c r="L842" s="66">
        <f>H842</f>
        <v>6705.6694719433935</v>
      </c>
      <c r="M842" s="474"/>
      <c r="N842" s="126" t="s">
        <v>404</v>
      </c>
      <c r="O842" s="126" t="s">
        <v>404</v>
      </c>
      <c r="P842" s="66" t="s">
        <v>404</v>
      </c>
      <c r="Q842" s="474"/>
      <c r="R842" s="9"/>
    </row>
    <row r="843" spans="1:18" s="10" customFormat="1" ht="48" customHeight="1" thickBot="1">
      <c r="A843" s="471" t="s">
        <v>455</v>
      </c>
      <c r="B843" s="471"/>
      <c r="C843" s="471"/>
      <c r="D843" s="471"/>
      <c r="E843" s="471"/>
      <c r="F843" s="130">
        <f>+SUM(F838:F842)</f>
        <v>19444.049633306757</v>
      </c>
      <c r="G843" s="130"/>
      <c r="H843" s="130">
        <f>+SUM(H838:H842)</f>
        <v>8910.8144896158083</v>
      </c>
      <c r="I843" s="448" t="s">
        <v>456</v>
      </c>
      <c r="J843" s="449"/>
      <c r="K843" s="449"/>
      <c r="L843" s="449"/>
      <c r="M843" s="450"/>
      <c r="N843" s="131" t="s">
        <v>404</v>
      </c>
      <c r="O843" s="157" t="str">
        <f>IF(_xlfn.XLOOKUP("CUMPLE",O839:O842,O839:O842,"NO CUMPLE",0,1)="CUMPLE","CUMPLE","NO CUMPLE")</f>
        <v>CUMPLE</v>
      </c>
      <c r="P843" s="153" t="str">
        <f>IF(_xlfn.XLOOKUP("CUMPLE",P839:P842,P839:P842,"NO CUMPLE",0,1)="CUMPLE","CUMPLE","NO CUMPLE")</f>
        <v>CUMPLE</v>
      </c>
      <c r="Q843" s="475"/>
      <c r="R843" s="70" t="str">
        <f>+IF(AND(M838="CUMPLE",Q838="CUMPLE"),"HABILITADO","NO HABILITADO")</f>
        <v>HABILITADO</v>
      </c>
    </row>
    <row r="844" spans="1:18" ht="15.75">
      <c r="A844" s="53"/>
      <c r="B844" s="53"/>
      <c r="C844" s="53"/>
      <c r="D844" s="53"/>
      <c r="E844" s="53"/>
      <c r="F844" s="53"/>
      <c r="G844" s="53"/>
      <c r="H844" s="53"/>
      <c r="I844" s="121"/>
      <c r="J844" s="53"/>
      <c r="K844" s="53"/>
      <c r="L844" s="53"/>
      <c r="M844" s="53"/>
      <c r="N844" s="53"/>
      <c r="O844" s="53"/>
      <c r="P844" s="54"/>
      <c r="Q844" s="54"/>
      <c r="R844" s="54"/>
    </row>
    <row r="845" spans="1:18" ht="16.5" thickBot="1">
      <c r="A845" s="53"/>
      <c r="B845" s="53"/>
      <c r="C845" s="53"/>
      <c r="D845" s="53"/>
      <c r="E845" s="53"/>
      <c r="F845" s="53"/>
      <c r="G845" s="53"/>
      <c r="H845" s="53"/>
      <c r="I845" s="121"/>
      <c r="J845" s="53"/>
      <c r="K845" s="53"/>
      <c r="L845" s="53"/>
      <c r="M845" s="53"/>
      <c r="N845" s="53"/>
      <c r="O845" s="53"/>
      <c r="P845" s="54"/>
      <c r="Q845" s="54"/>
      <c r="R845" s="54"/>
    </row>
    <row r="846" spans="1:18" ht="23.25" customHeight="1" thickBot="1">
      <c r="A846" s="451">
        <f>1+A831</f>
        <v>56</v>
      </c>
      <c r="B846" s="452"/>
      <c r="C846" s="452"/>
      <c r="D846" s="453"/>
      <c r="E846" s="454" t="str">
        <f>VLOOKUP(A846,'LISTA DE OFERENTES'!$A$4:$H$102,2,FALSE)</f>
        <v>CONSORCIO INTERVIAS KENNEDY 03</v>
      </c>
      <c r="F846" s="455"/>
      <c r="G846" s="455"/>
      <c r="H846" s="455"/>
      <c r="I846" s="455"/>
      <c r="J846" s="455"/>
      <c r="K846" s="455"/>
      <c r="L846" s="455"/>
      <c r="M846" s="455"/>
      <c r="N846" s="455"/>
      <c r="O846" s="455"/>
      <c r="P846" s="455"/>
      <c r="Q846" s="455"/>
      <c r="R846" s="455"/>
    </row>
    <row r="847" spans="1:18" ht="48" customHeight="1">
      <c r="A847" s="7" t="s">
        <v>423</v>
      </c>
      <c r="B847" s="122">
        <v>3</v>
      </c>
      <c r="C847" s="8" t="s">
        <v>424</v>
      </c>
      <c r="D847" s="23">
        <f>$D$1591</f>
        <v>1380.1114295749912</v>
      </c>
      <c r="E847" s="456"/>
      <c r="F847" s="457"/>
      <c r="G847" s="457"/>
      <c r="H847" s="457"/>
      <c r="I847" s="457"/>
      <c r="J847" s="457"/>
      <c r="K847" s="457"/>
      <c r="L847" s="457"/>
      <c r="M847" s="457"/>
      <c r="N847" s="457"/>
      <c r="O847" s="457"/>
      <c r="P847" s="457"/>
      <c r="Q847" s="457"/>
      <c r="R847" s="457"/>
    </row>
    <row r="848" spans="1:18" ht="38.25" customHeight="1">
      <c r="A848" s="460" t="s">
        <v>425</v>
      </c>
      <c r="B848" s="461"/>
      <c r="C848" s="462">
        <f>H858/B847</f>
        <v>2329.9961063170394</v>
      </c>
      <c r="D848" s="463"/>
      <c r="E848" s="456"/>
      <c r="F848" s="457"/>
      <c r="G848" s="457"/>
      <c r="H848" s="457"/>
      <c r="I848" s="457"/>
      <c r="J848" s="457"/>
      <c r="K848" s="457"/>
      <c r="L848" s="457"/>
      <c r="M848" s="457"/>
      <c r="N848" s="457"/>
      <c r="O848" s="457"/>
      <c r="P848" s="457"/>
      <c r="Q848" s="457"/>
      <c r="R848" s="457"/>
    </row>
    <row r="849" spans="1:18" ht="32.25" customHeight="1">
      <c r="A849" s="464" t="s">
        <v>426</v>
      </c>
      <c r="B849" s="461"/>
      <c r="C849" s="446">
        <v>45923</v>
      </c>
      <c r="D849" s="447"/>
      <c r="E849" s="456"/>
      <c r="F849" s="457"/>
      <c r="G849" s="457"/>
      <c r="H849" s="457"/>
      <c r="I849" s="457"/>
      <c r="J849" s="457"/>
      <c r="K849" s="457"/>
      <c r="L849" s="457"/>
      <c r="M849" s="457"/>
      <c r="N849" s="457"/>
      <c r="O849" s="457"/>
      <c r="P849" s="457"/>
      <c r="Q849" s="457"/>
      <c r="R849" s="457"/>
    </row>
    <row r="850" spans="1:18" ht="32.25" customHeight="1" thickBot="1">
      <c r="A850" s="431" t="s">
        <v>427</v>
      </c>
      <c r="B850" s="432"/>
      <c r="C850" s="433" t="str">
        <f>+IF(H858&gt;D847,"CUMPLE","NO CUMPLE")</f>
        <v>CUMPLE</v>
      </c>
      <c r="D850" s="434"/>
      <c r="E850" s="458"/>
      <c r="F850" s="459"/>
      <c r="G850" s="459"/>
      <c r="H850" s="459"/>
      <c r="I850" s="459"/>
      <c r="J850" s="459"/>
      <c r="K850" s="459"/>
      <c r="L850" s="459"/>
      <c r="M850" s="459"/>
      <c r="N850" s="459"/>
      <c r="O850" s="459"/>
      <c r="P850" s="459"/>
      <c r="Q850" s="459"/>
      <c r="R850" s="459"/>
    </row>
    <row r="851" spans="1:18" ht="60.75">
      <c r="A851" s="435" t="s">
        <v>428</v>
      </c>
      <c r="B851" s="436"/>
      <c r="C851" s="436"/>
      <c r="D851" s="436"/>
      <c r="E851" s="436"/>
      <c r="F851" s="436"/>
      <c r="G851" s="159"/>
      <c r="H851" s="159"/>
      <c r="I851" s="160" t="s">
        <v>429</v>
      </c>
      <c r="J851" s="161" t="s">
        <v>430</v>
      </c>
      <c r="K851" s="437" t="s">
        <v>431</v>
      </c>
      <c r="L851" s="438"/>
      <c r="M851" s="439" t="s">
        <v>432</v>
      </c>
      <c r="N851" s="439" t="s">
        <v>433</v>
      </c>
      <c r="O851" s="439" t="s">
        <v>434</v>
      </c>
      <c r="P851" s="439" t="s">
        <v>435</v>
      </c>
      <c r="Q851" s="439" t="s">
        <v>436</v>
      </c>
      <c r="R851" s="426" t="s">
        <v>437</v>
      </c>
    </row>
    <row r="852" spans="1:18" s="10" customFormat="1" ht="94.5" customHeight="1">
      <c r="A852" s="162" t="s">
        <v>438</v>
      </c>
      <c r="B852" s="428" t="s">
        <v>439</v>
      </c>
      <c r="C852" s="429"/>
      <c r="D852" s="163" t="s">
        <v>440</v>
      </c>
      <c r="E852" s="163" t="s">
        <v>441</v>
      </c>
      <c r="F852" s="163" t="s">
        <v>442</v>
      </c>
      <c r="G852" s="164" t="s">
        <v>443</v>
      </c>
      <c r="H852" s="164" t="s">
        <v>444</v>
      </c>
      <c r="I852" s="165" t="s">
        <v>445</v>
      </c>
      <c r="J852" s="166" t="s">
        <v>446</v>
      </c>
      <c r="K852" s="166" t="s">
        <v>447</v>
      </c>
      <c r="L852" s="166" t="s">
        <v>448</v>
      </c>
      <c r="M852" s="440"/>
      <c r="N852" s="440"/>
      <c r="O852" s="440"/>
      <c r="P852" s="440"/>
      <c r="Q852" s="440"/>
      <c r="R852" s="427"/>
    </row>
    <row r="853" spans="1:18" s="10" customFormat="1" ht="15.75">
      <c r="A853" s="26" t="str">
        <f>VLOOKUP(A846,'LISTA DE OFERENTES'!$A$4:$H$102,5,FALSE)</f>
        <v>Gavinco Ingenieros Consultores S.A.S - 90%</v>
      </c>
      <c r="B853" s="27"/>
      <c r="C853" s="27"/>
      <c r="D853" s="27"/>
      <c r="E853" s="27"/>
      <c r="F853" s="27"/>
      <c r="G853" s="27"/>
      <c r="H853" s="27"/>
      <c r="I853" s="123"/>
      <c r="J853" s="27"/>
      <c r="K853" s="472">
        <f>$D$1591*0.5</f>
        <v>690.05571478749562</v>
      </c>
      <c r="L853" s="27"/>
      <c r="M853" s="474" t="s">
        <v>404</v>
      </c>
      <c r="N853" s="27"/>
      <c r="O853" s="27"/>
      <c r="P853" s="27"/>
      <c r="Q853" s="474" t="str">
        <f>+IF(AND(N858="CUMPLE",O858="CUMPLE",P858="CUMPLE"),"CUMPLE","NO CUMPLE")</f>
        <v>CUMPLE</v>
      </c>
      <c r="R853" s="28"/>
    </row>
    <row r="854" spans="1:18" s="10" customFormat="1" ht="150">
      <c r="A854" s="61" t="s">
        <v>742</v>
      </c>
      <c r="B854" s="430" t="s">
        <v>743</v>
      </c>
      <c r="C854" s="430"/>
      <c r="D854" s="2">
        <v>1868344720</v>
      </c>
      <c r="E854" s="124">
        <v>2018</v>
      </c>
      <c r="F854" s="3">
        <f>D854/(VLOOKUP(E854,$D$1618:$E$1652,2,FALSE))</f>
        <v>2391.5057306186814</v>
      </c>
      <c r="G854" s="125">
        <v>0.34</v>
      </c>
      <c r="H854" s="3">
        <f>F854*G854</f>
        <v>813.11194841035172</v>
      </c>
      <c r="I854" s="190">
        <v>43175</v>
      </c>
      <c r="J854" s="126" t="s">
        <v>404</v>
      </c>
      <c r="K854" s="473"/>
      <c r="L854" s="66">
        <f>H854</f>
        <v>813.11194841035172</v>
      </c>
      <c r="M854" s="474"/>
      <c r="N854" s="126" t="s">
        <v>404</v>
      </c>
      <c r="O854" s="126" t="s">
        <v>404</v>
      </c>
      <c r="P854" s="66" t="s">
        <v>404</v>
      </c>
      <c r="Q854" s="474"/>
      <c r="R854" s="9"/>
    </row>
    <row r="855" spans="1:18" s="10" customFormat="1" ht="45">
      <c r="A855" s="61" t="s">
        <v>744</v>
      </c>
      <c r="B855" s="430" t="s">
        <v>745</v>
      </c>
      <c r="C855" s="544"/>
      <c r="D855" s="2">
        <v>8400000000</v>
      </c>
      <c r="E855" s="124">
        <v>2020</v>
      </c>
      <c r="F855" s="3">
        <f>D855/(VLOOKUP(E855,$D$1618:$E$1652,2,FALSE))</f>
        <v>9569.3452859012777</v>
      </c>
      <c r="G855" s="125">
        <v>0.6</v>
      </c>
      <c r="H855" s="3">
        <f>F855*G855</f>
        <v>5741.6071715407661</v>
      </c>
      <c r="I855" s="190">
        <v>43992</v>
      </c>
      <c r="J855" s="126" t="s">
        <v>404</v>
      </c>
      <c r="K855" s="473"/>
      <c r="L855" s="66">
        <f>H855</f>
        <v>5741.6071715407661</v>
      </c>
      <c r="M855" s="474"/>
      <c r="N855" s="126" t="s">
        <v>404</v>
      </c>
      <c r="O855" s="126" t="s">
        <v>404</v>
      </c>
      <c r="P855" s="66" t="s">
        <v>405</v>
      </c>
      <c r="Q855" s="474"/>
      <c r="R855" s="9"/>
    </row>
    <row r="856" spans="1:18" s="10" customFormat="1" ht="105">
      <c r="A856" s="61" t="s">
        <v>746</v>
      </c>
      <c r="B856" s="430" t="s">
        <v>747</v>
      </c>
      <c r="C856" s="430"/>
      <c r="D856" s="2">
        <f>290179466+145089733</f>
        <v>435269199</v>
      </c>
      <c r="E856" s="124">
        <v>2022</v>
      </c>
      <c r="F856" s="3">
        <f>D856/(VLOOKUP(E856,$D$1618:$E$1652,2,FALSE))</f>
        <v>435.26919900000001</v>
      </c>
      <c r="G856" s="125">
        <v>1</v>
      </c>
      <c r="H856" s="3">
        <f>F856*G856</f>
        <v>435.26919900000001</v>
      </c>
      <c r="I856" s="190">
        <v>44914</v>
      </c>
      <c r="J856" s="126" t="s">
        <v>404</v>
      </c>
      <c r="K856" s="473"/>
      <c r="L856" s="66">
        <f>H856</f>
        <v>435.26919900000001</v>
      </c>
      <c r="M856" s="474"/>
      <c r="N856" s="126" t="s">
        <v>404</v>
      </c>
      <c r="O856" s="126" t="s">
        <v>404</v>
      </c>
      <c r="P856" s="66" t="s">
        <v>404</v>
      </c>
      <c r="Q856" s="474"/>
      <c r="R856" s="9"/>
    </row>
    <row r="857" spans="1:18" s="10" customFormat="1" ht="15.75" customHeight="1">
      <c r="A857" s="26" t="str">
        <f>VLOOKUP(A846,'LISTA DE OFERENTES'!$A$4:$H$102,6,FALSE)</f>
        <v>Sainpro Ingeniería S.A.S - 10%</v>
      </c>
      <c r="B857" s="27"/>
      <c r="C857" s="27"/>
      <c r="D857" s="27"/>
      <c r="E857" s="27"/>
      <c r="F857" s="27"/>
      <c r="G857" s="27"/>
      <c r="H857" s="27"/>
      <c r="I857" s="123"/>
      <c r="J857" s="27"/>
      <c r="K857" s="473"/>
      <c r="L857" s="27"/>
      <c r="M857" s="474"/>
      <c r="N857" s="27"/>
      <c r="O857" s="27"/>
      <c r="P857" s="27"/>
      <c r="Q857" s="474"/>
      <c r="R857" s="28"/>
    </row>
    <row r="858" spans="1:18" s="10" customFormat="1" ht="48" customHeight="1" thickBot="1">
      <c r="A858" s="471" t="s">
        <v>455</v>
      </c>
      <c r="B858" s="471"/>
      <c r="C858" s="471"/>
      <c r="D858" s="471"/>
      <c r="E858" s="471"/>
      <c r="F858" s="130">
        <f>+SUM(F853:F857)</f>
        <v>12396.120215519959</v>
      </c>
      <c r="G858" s="130"/>
      <c r="H858" s="130">
        <f>+SUM(H853:H857)</f>
        <v>6989.9883189511183</v>
      </c>
      <c r="I858" s="448" t="s">
        <v>456</v>
      </c>
      <c r="J858" s="449"/>
      <c r="K858" s="449"/>
      <c r="L858" s="449"/>
      <c r="M858" s="450"/>
      <c r="N858" s="131" t="s">
        <v>404</v>
      </c>
      <c r="O858" s="157" t="str">
        <f>IF(_xlfn.XLOOKUP("CUMPLE",O854:O857,O854:O857,"NO CUMPLE",0,1)="CUMPLE","CUMPLE","NO CUMPLE")</f>
        <v>CUMPLE</v>
      </c>
      <c r="P858" s="153" t="str">
        <f>IF(_xlfn.XLOOKUP("CUMPLE",P854:P857,P854:P857,"NO CUMPLE",0,1)="CUMPLE","CUMPLE","NO CUMPLE")</f>
        <v>CUMPLE</v>
      </c>
      <c r="Q858" s="475"/>
      <c r="R858" s="70" t="str">
        <f>+IF(AND(M853="CUMPLE",Q853="CUMPLE"),"HABILITADO","NO HABILITADO")</f>
        <v>HABILITADO</v>
      </c>
    </row>
    <row r="859" spans="1:18" ht="15.75">
      <c r="A859" s="53"/>
      <c r="B859" s="53"/>
      <c r="C859" s="53"/>
      <c r="D859" s="53"/>
      <c r="E859" s="53"/>
      <c r="F859" s="53"/>
      <c r="G859" s="53"/>
      <c r="H859" s="53"/>
      <c r="I859" s="121"/>
      <c r="J859" s="53"/>
      <c r="K859" s="53"/>
      <c r="L859" s="53"/>
      <c r="M859" s="53"/>
      <c r="N859" s="53"/>
      <c r="O859" s="53"/>
      <c r="P859" s="54"/>
      <c r="Q859" s="54"/>
      <c r="R859" s="54"/>
    </row>
    <row r="860" spans="1:18" ht="16.5" thickBot="1">
      <c r="A860" s="53"/>
      <c r="B860" s="53"/>
      <c r="C860" s="53"/>
      <c r="D860" s="53"/>
      <c r="E860" s="53"/>
      <c r="F860" s="53"/>
      <c r="G860" s="53"/>
      <c r="H860" s="53"/>
      <c r="I860" s="121"/>
      <c r="J860" s="53"/>
      <c r="K860" s="53"/>
      <c r="L860" s="53"/>
      <c r="M860" s="53"/>
      <c r="N860" s="53"/>
      <c r="O860" s="53"/>
      <c r="P860" s="54"/>
      <c r="Q860" s="54"/>
      <c r="R860" s="54"/>
    </row>
    <row r="861" spans="1:18" ht="23.25" customHeight="1" thickBot="1">
      <c r="A861" s="451">
        <f>1+A846</f>
        <v>57</v>
      </c>
      <c r="B861" s="452"/>
      <c r="C861" s="452"/>
      <c r="D861" s="453"/>
      <c r="E861" s="454" t="str">
        <f>VLOOKUP(A861,'LISTA DE OFERENTES'!$A$4:$H$102,2,FALSE)</f>
        <v>CONSORCIO INTER VIAS KENNEDY 2025</v>
      </c>
      <c r="F861" s="455"/>
      <c r="G861" s="455"/>
      <c r="H861" s="455"/>
      <c r="I861" s="455"/>
      <c r="J861" s="455"/>
      <c r="K861" s="455"/>
      <c r="L861" s="455"/>
      <c r="M861" s="455"/>
      <c r="N861" s="455"/>
      <c r="O861" s="455"/>
      <c r="P861" s="455"/>
      <c r="Q861" s="455"/>
      <c r="R861" s="455"/>
    </row>
    <row r="862" spans="1:18" ht="48" customHeight="1">
      <c r="A862" s="7" t="s">
        <v>423</v>
      </c>
      <c r="B862" s="122">
        <v>3</v>
      </c>
      <c r="C862" s="8" t="s">
        <v>424</v>
      </c>
      <c r="D862" s="23">
        <f>$D$1591</f>
        <v>1380.1114295749912</v>
      </c>
      <c r="E862" s="456"/>
      <c r="F862" s="457"/>
      <c r="G862" s="457"/>
      <c r="H862" s="457"/>
      <c r="I862" s="457"/>
      <c r="J862" s="457"/>
      <c r="K862" s="457"/>
      <c r="L862" s="457"/>
      <c r="M862" s="457"/>
      <c r="N862" s="457"/>
      <c r="O862" s="457"/>
      <c r="P862" s="457"/>
      <c r="Q862" s="457"/>
      <c r="R862" s="457"/>
    </row>
    <row r="863" spans="1:18" ht="38.25" customHeight="1">
      <c r="A863" s="460" t="s">
        <v>425</v>
      </c>
      <c r="B863" s="461"/>
      <c r="C863" s="462">
        <f>H873/B862</f>
        <v>1972.2336161394294</v>
      </c>
      <c r="D863" s="463"/>
      <c r="E863" s="456"/>
      <c r="F863" s="457"/>
      <c r="G863" s="457"/>
      <c r="H863" s="457"/>
      <c r="I863" s="457"/>
      <c r="J863" s="457"/>
      <c r="K863" s="457"/>
      <c r="L863" s="457"/>
      <c r="M863" s="457"/>
      <c r="N863" s="457"/>
      <c r="O863" s="457"/>
      <c r="P863" s="457"/>
      <c r="Q863" s="457"/>
      <c r="R863" s="457"/>
    </row>
    <row r="864" spans="1:18" ht="32.25" customHeight="1">
      <c r="A864" s="464" t="s">
        <v>426</v>
      </c>
      <c r="B864" s="461"/>
      <c r="C864" s="446">
        <v>45923</v>
      </c>
      <c r="D864" s="447"/>
      <c r="E864" s="456"/>
      <c r="F864" s="457"/>
      <c r="G864" s="457"/>
      <c r="H864" s="457"/>
      <c r="I864" s="457"/>
      <c r="J864" s="457"/>
      <c r="K864" s="457"/>
      <c r="L864" s="457"/>
      <c r="M864" s="457"/>
      <c r="N864" s="457"/>
      <c r="O864" s="457"/>
      <c r="P864" s="457"/>
      <c r="Q864" s="457"/>
      <c r="R864" s="457"/>
    </row>
    <row r="865" spans="1:18" ht="32.25" customHeight="1" thickBot="1">
      <c r="A865" s="431" t="s">
        <v>427</v>
      </c>
      <c r="B865" s="432"/>
      <c r="C865" s="433" t="str">
        <f>+IF(H873&gt;D862,"CUMPLE","NO CUMPLE")</f>
        <v>CUMPLE</v>
      </c>
      <c r="D865" s="434"/>
      <c r="E865" s="458"/>
      <c r="F865" s="459"/>
      <c r="G865" s="459"/>
      <c r="H865" s="459"/>
      <c r="I865" s="459"/>
      <c r="J865" s="459"/>
      <c r="K865" s="459"/>
      <c r="L865" s="459"/>
      <c r="M865" s="459"/>
      <c r="N865" s="459"/>
      <c r="O865" s="459"/>
      <c r="P865" s="459"/>
      <c r="Q865" s="459"/>
      <c r="R865" s="459"/>
    </row>
    <row r="866" spans="1:18" ht="60.75">
      <c r="A866" s="435" t="s">
        <v>428</v>
      </c>
      <c r="B866" s="436"/>
      <c r="C866" s="436"/>
      <c r="D866" s="436"/>
      <c r="E866" s="436"/>
      <c r="F866" s="436"/>
      <c r="G866" s="159"/>
      <c r="H866" s="159"/>
      <c r="I866" s="160" t="s">
        <v>429</v>
      </c>
      <c r="J866" s="161" t="s">
        <v>430</v>
      </c>
      <c r="K866" s="437" t="s">
        <v>431</v>
      </c>
      <c r="L866" s="438"/>
      <c r="M866" s="439" t="s">
        <v>432</v>
      </c>
      <c r="N866" s="439" t="s">
        <v>433</v>
      </c>
      <c r="O866" s="439" t="s">
        <v>434</v>
      </c>
      <c r="P866" s="439" t="s">
        <v>435</v>
      </c>
      <c r="Q866" s="439" t="s">
        <v>436</v>
      </c>
      <c r="R866" s="426" t="s">
        <v>437</v>
      </c>
    </row>
    <row r="867" spans="1:18" s="10" customFormat="1" ht="94.5" customHeight="1">
      <c r="A867" s="162" t="s">
        <v>438</v>
      </c>
      <c r="B867" s="428" t="s">
        <v>439</v>
      </c>
      <c r="C867" s="429"/>
      <c r="D867" s="163" t="s">
        <v>440</v>
      </c>
      <c r="E867" s="163" t="s">
        <v>441</v>
      </c>
      <c r="F867" s="163" t="s">
        <v>442</v>
      </c>
      <c r="G867" s="164" t="s">
        <v>443</v>
      </c>
      <c r="H867" s="164" t="s">
        <v>444</v>
      </c>
      <c r="I867" s="165" t="s">
        <v>445</v>
      </c>
      <c r="J867" s="166" t="s">
        <v>446</v>
      </c>
      <c r="K867" s="166" t="s">
        <v>447</v>
      </c>
      <c r="L867" s="166" t="s">
        <v>448</v>
      </c>
      <c r="M867" s="440"/>
      <c r="N867" s="440"/>
      <c r="O867" s="440"/>
      <c r="P867" s="440"/>
      <c r="Q867" s="440"/>
      <c r="R867" s="427"/>
    </row>
    <row r="868" spans="1:18" s="10" customFormat="1" ht="15.75" customHeight="1">
      <c r="A868" s="26" t="str">
        <f>VLOOKUP(A861,'LISTA DE OFERENTES'!$A$4:$H$102,5,FALSE)</f>
        <v>ARM CONSULTORIA Y CONSTRUCCIONES S.A.S</v>
      </c>
      <c r="B868" s="27"/>
      <c r="C868" s="27"/>
      <c r="D868" s="27"/>
      <c r="E868" s="27"/>
      <c r="F868" s="27"/>
      <c r="G868" s="27"/>
      <c r="H868" s="27"/>
      <c r="I868" s="123"/>
      <c r="J868" s="27"/>
      <c r="K868" s="472">
        <f>$D$1591*0.5</f>
        <v>690.05571478749562</v>
      </c>
      <c r="L868" s="27"/>
      <c r="M868" s="474" t="s">
        <v>404</v>
      </c>
      <c r="N868" s="27"/>
      <c r="O868" s="27"/>
      <c r="P868" s="27"/>
      <c r="Q868" s="474" t="str">
        <f>+IF(AND(N873="CUMPLE",O873="CUMPLE",P873="CUMPLE"),"CUMPLE","NO CUMPLE")</f>
        <v>CUMPLE</v>
      </c>
      <c r="R868" s="28"/>
    </row>
    <row r="869" spans="1:18" s="10" customFormat="1" ht="15.75" customHeight="1">
      <c r="A869" s="26" t="str">
        <f>VLOOKUP(A861,'LISTA DE OFERENTES'!$A$4:$H$102,6,FALSE)</f>
        <v>YOU ARE SERVICE SAS</v>
      </c>
      <c r="B869" s="27"/>
      <c r="C869" s="27"/>
      <c r="D869" s="27"/>
      <c r="E869" s="27"/>
      <c r="F869" s="27"/>
      <c r="G869" s="27"/>
      <c r="H869" s="27"/>
      <c r="I869" s="123"/>
      <c r="J869" s="27"/>
      <c r="K869" s="473"/>
      <c r="L869" s="27"/>
      <c r="M869" s="474"/>
      <c r="N869" s="27"/>
      <c r="O869" s="27"/>
      <c r="P869" s="27"/>
      <c r="Q869" s="474"/>
      <c r="R869" s="28"/>
    </row>
    <row r="870" spans="1:18" s="10" customFormat="1" ht="75">
      <c r="A870" s="61" t="s">
        <v>748</v>
      </c>
      <c r="B870" s="430" t="s">
        <v>749</v>
      </c>
      <c r="C870" s="430"/>
      <c r="D870" s="2">
        <v>1499638645.2</v>
      </c>
      <c r="E870" s="124">
        <v>2020</v>
      </c>
      <c r="F870" s="3">
        <f>D870/(VLOOKUP(E870,$D$1618:$E$1652,2,FALSE))</f>
        <v>1708.4</v>
      </c>
      <c r="G870" s="255">
        <v>0.3</v>
      </c>
      <c r="H870" s="3">
        <f>F870*G870</f>
        <v>512.52</v>
      </c>
      <c r="I870" s="283">
        <v>43909</v>
      </c>
      <c r="J870" s="126" t="s">
        <v>404</v>
      </c>
      <c r="K870" s="473"/>
      <c r="L870" s="66">
        <f>H870</f>
        <v>512.52</v>
      </c>
      <c r="M870" s="474"/>
      <c r="N870" s="126" t="s">
        <v>404</v>
      </c>
      <c r="O870" s="126" t="s">
        <v>404</v>
      </c>
      <c r="P870" s="66" t="s">
        <v>404</v>
      </c>
      <c r="Q870" s="474"/>
      <c r="R870" s="9"/>
    </row>
    <row r="871" spans="1:18" s="10" customFormat="1" ht="60">
      <c r="A871" s="61" t="s">
        <v>750</v>
      </c>
      <c r="B871" s="430" t="s">
        <v>751</v>
      </c>
      <c r="C871" s="430"/>
      <c r="D871" s="2">
        <v>5216170312</v>
      </c>
      <c r="E871" s="124">
        <v>2018</v>
      </c>
      <c r="F871" s="3">
        <f>D871/(VLOOKUP(E871,$D$1618:$E$1652,2,FALSE))</f>
        <v>6676.7663694476232</v>
      </c>
      <c r="G871" s="256">
        <v>0.51</v>
      </c>
      <c r="H871" s="3">
        <f>F871*G871</f>
        <v>3405.1508484182878</v>
      </c>
      <c r="I871" s="282">
        <v>43348</v>
      </c>
      <c r="J871" s="126" t="s">
        <v>404</v>
      </c>
      <c r="K871" s="473"/>
      <c r="L871" s="66">
        <f>H871</f>
        <v>3405.1508484182878</v>
      </c>
      <c r="M871" s="474"/>
      <c r="N871" s="126" t="s">
        <v>404</v>
      </c>
      <c r="O871" s="126" t="s">
        <v>404</v>
      </c>
      <c r="P871" s="66" t="s">
        <v>404</v>
      </c>
      <c r="Q871" s="474"/>
      <c r="R871" s="9"/>
    </row>
    <row r="872" spans="1:18" s="10" customFormat="1" ht="60">
      <c r="A872" s="61" t="s">
        <v>752</v>
      </c>
      <c r="B872" s="430" t="s">
        <v>751</v>
      </c>
      <c r="C872" s="430"/>
      <c r="D872" s="2">
        <v>6246904781.04</v>
      </c>
      <c r="E872" s="124">
        <v>2018</v>
      </c>
      <c r="F872" s="3">
        <f>D872/(VLOOKUP(E872,$D$1618:$E$1652,2,FALSE))</f>
        <v>7996.12</v>
      </c>
      <c r="G872" s="253">
        <v>0.25</v>
      </c>
      <c r="H872" s="3">
        <f>F872*G872</f>
        <v>1999.03</v>
      </c>
      <c r="I872" s="284">
        <v>43142</v>
      </c>
      <c r="J872" s="126" t="s">
        <v>404</v>
      </c>
      <c r="K872" s="473"/>
      <c r="L872" s="66">
        <f>H872</f>
        <v>1999.03</v>
      </c>
      <c r="M872" s="474"/>
      <c r="N872" s="126" t="s">
        <v>404</v>
      </c>
      <c r="O872" s="126" t="s">
        <v>404</v>
      </c>
      <c r="P872" s="66" t="s">
        <v>404</v>
      </c>
      <c r="Q872" s="474"/>
      <c r="R872" s="129"/>
    </row>
    <row r="873" spans="1:18" s="10" customFormat="1" ht="48" customHeight="1" thickBot="1">
      <c r="A873" s="471" t="s">
        <v>455</v>
      </c>
      <c r="B873" s="471"/>
      <c r="C873" s="471"/>
      <c r="D873" s="471"/>
      <c r="E873" s="471"/>
      <c r="F873" s="130">
        <f>+SUM(F868:F872)</f>
        <v>16381.286369447622</v>
      </c>
      <c r="G873" s="130"/>
      <c r="H873" s="130">
        <f>+SUM(H868:H872)</f>
        <v>5916.7008484182879</v>
      </c>
      <c r="I873" s="448" t="s">
        <v>456</v>
      </c>
      <c r="J873" s="449"/>
      <c r="K873" s="449"/>
      <c r="L873" s="449"/>
      <c r="M873" s="450"/>
      <c r="N873" s="131" t="s">
        <v>404</v>
      </c>
      <c r="O873" s="157" t="str">
        <f>IF(_xlfn.XLOOKUP("CUMPLE",O869:O872,O869:O872,"NO CUMPLE",0,1)="CUMPLE","CUMPLE","NO CUMPLE")</f>
        <v>CUMPLE</v>
      </c>
      <c r="P873" s="153" t="str">
        <f>IF(_xlfn.XLOOKUP("CUMPLE",P869:P872,P869:P872,"NO CUMPLE",0,1)="CUMPLE","CUMPLE","NO CUMPLE")</f>
        <v>CUMPLE</v>
      </c>
      <c r="Q873" s="475"/>
      <c r="R873" s="70" t="str">
        <f>+IF(AND(M868="CUMPLE",Q868="CUMPLE"),"HABILITADO","NO HABILITADO")</f>
        <v>HABILITADO</v>
      </c>
    </row>
    <row r="874" spans="1:18" ht="15.75">
      <c r="A874" s="53"/>
      <c r="B874" s="53"/>
      <c r="C874" s="53"/>
      <c r="D874" s="53"/>
      <c r="E874" s="53"/>
      <c r="F874" s="53"/>
      <c r="G874" s="53"/>
      <c r="H874" s="53"/>
      <c r="I874" s="121"/>
      <c r="J874" s="53"/>
      <c r="K874" s="53"/>
      <c r="L874" s="53"/>
      <c r="M874" s="53"/>
      <c r="N874" s="53"/>
      <c r="O874" s="53"/>
      <c r="P874" s="54"/>
      <c r="Q874" s="54"/>
      <c r="R874" s="54"/>
    </row>
    <row r="875" spans="1:18" ht="16.5" thickBot="1">
      <c r="A875" s="53"/>
      <c r="B875" s="53"/>
      <c r="C875" s="53"/>
      <c r="D875" s="53"/>
      <c r="E875" s="53"/>
      <c r="F875" s="53"/>
      <c r="G875" s="53"/>
      <c r="H875" s="53"/>
      <c r="I875" s="121"/>
      <c r="J875" s="53"/>
      <c r="K875" s="53"/>
      <c r="L875" s="53"/>
      <c r="M875" s="53"/>
      <c r="N875" s="53"/>
      <c r="O875" s="53"/>
      <c r="P875" s="54"/>
      <c r="Q875" s="54"/>
      <c r="R875" s="54"/>
    </row>
    <row r="876" spans="1:18" ht="23.25" customHeight="1" thickBot="1">
      <c r="A876" s="451">
        <f>1+A861</f>
        <v>58</v>
      </c>
      <c r="B876" s="452"/>
      <c r="C876" s="452"/>
      <c r="D876" s="453"/>
      <c r="E876" s="454" t="str">
        <f>VLOOKUP(A876,'LISTA DE OFERENTES'!$A$4:$H$102,2,FALSE)</f>
        <v>INVELER CONSULTORIA S.A.S</v>
      </c>
      <c r="F876" s="455"/>
      <c r="G876" s="455"/>
      <c r="H876" s="455"/>
      <c r="I876" s="455"/>
      <c r="J876" s="455"/>
      <c r="K876" s="455"/>
      <c r="L876" s="455"/>
      <c r="M876" s="455"/>
      <c r="N876" s="455"/>
      <c r="O876" s="455"/>
      <c r="P876" s="455"/>
      <c r="Q876" s="455"/>
      <c r="R876" s="455"/>
    </row>
    <row r="877" spans="1:18" ht="48" customHeight="1">
      <c r="A877" s="7" t="s">
        <v>423</v>
      </c>
      <c r="B877" s="122">
        <v>4</v>
      </c>
      <c r="C877" s="8" t="s">
        <v>424</v>
      </c>
      <c r="D877" s="23">
        <f>$D$1591</f>
        <v>1380.1114295749912</v>
      </c>
      <c r="E877" s="456"/>
      <c r="F877" s="457"/>
      <c r="G877" s="457"/>
      <c r="H877" s="457"/>
      <c r="I877" s="457"/>
      <c r="J877" s="457"/>
      <c r="K877" s="457"/>
      <c r="L877" s="457"/>
      <c r="M877" s="457"/>
      <c r="N877" s="457"/>
      <c r="O877" s="457"/>
      <c r="P877" s="457"/>
      <c r="Q877" s="457"/>
      <c r="R877" s="457"/>
    </row>
    <row r="878" spans="1:18" ht="38.25" customHeight="1">
      <c r="A878" s="460" t="s">
        <v>425</v>
      </c>
      <c r="B878" s="461"/>
      <c r="C878" s="462">
        <f>H888/B877</f>
        <v>2402.928952694308</v>
      </c>
      <c r="D878" s="463"/>
      <c r="E878" s="456"/>
      <c r="F878" s="457"/>
      <c r="G878" s="457"/>
      <c r="H878" s="457"/>
      <c r="I878" s="457"/>
      <c r="J878" s="457"/>
      <c r="K878" s="457"/>
      <c r="L878" s="457"/>
      <c r="M878" s="457"/>
      <c r="N878" s="457"/>
      <c r="O878" s="457"/>
      <c r="P878" s="457"/>
      <c r="Q878" s="457"/>
      <c r="R878" s="457"/>
    </row>
    <row r="879" spans="1:18" ht="32.25" customHeight="1">
      <c r="A879" s="464" t="s">
        <v>426</v>
      </c>
      <c r="B879" s="461"/>
      <c r="C879" s="446">
        <v>45923</v>
      </c>
      <c r="D879" s="447"/>
      <c r="E879" s="456"/>
      <c r="F879" s="457"/>
      <c r="G879" s="457"/>
      <c r="H879" s="457"/>
      <c r="I879" s="457"/>
      <c r="J879" s="457"/>
      <c r="K879" s="457"/>
      <c r="L879" s="457"/>
      <c r="M879" s="457"/>
      <c r="N879" s="457"/>
      <c r="O879" s="457"/>
      <c r="P879" s="457"/>
      <c r="Q879" s="457"/>
      <c r="R879" s="457"/>
    </row>
    <row r="880" spans="1:18" ht="32.25" customHeight="1" thickBot="1">
      <c r="A880" s="431" t="s">
        <v>427</v>
      </c>
      <c r="B880" s="432"/>
      <c r="C880" s="433" t="str">
        <f>+IF(H888&gt;D877,"CUMPLE","NO CUMPLE")</f>
        <v>CUMPLE</v>
      </c>
      <c r="D880" s="434"/>
      <c r="E880" s="458"/>
      <c r="F880" s="459"/>
      <c r="G880" s="459"/>
      <c r="H880" s="459"/>
      <c r="I880" s="459"/>
      <c r="J880" s="459"/>
      <c r="K880" s="459"/>
      <c r="L880" s="459"/>
      <c r="M880" s="459"/>
      <c r="N880" s="459"/>
      <c r="O880" s="459"/>
      <c r="P880" s="459"/>
      <c r="Q880" s="459"/>
      <c r="R880" s="459"/>
    </row>
    <row r="881" spans="1:18" ht="60.75">
      <c r="A881" s="435" t="s">
        <v>428</v>
      </c>
      <c r="B881" s="436"/>
      <c r="C881" s="436"/>
      <c r="D881" s="436"/>
      <c r="E881" s="436"/>
      <c r="F881" s="436"/>
      <c r="G881" s="159"/>
      <c r="H881" s="159"/>
      <c r="I881" s="160" t="s">
        <v>429</v>
      </c>
      <c r="J881" s="161" t="s">
        <v>430</v>
      </c>
      <c r="K881" s="437" t="s">
        <v>431</v>
      </c>
      <c r="L881" s="438"/>
      <c r="M881" s="439" t="s">
        <v>432</v>
      </c>
      <c r="N881" s="439" t="s">
        <v>433</v>
      </c>
      <c r="O881" s="439" t="s">
        <v>434</v>
      </c>
      <c r="P881" s="439" t="s">
        <v>435</v>
      </c>
      <c r="Q881" s="439" t="s">
        <v>436</v>
      </c>
      <c r="R881" s="426" t="s">
        <v>437</v>
      </c>
    </row>
    <row r="882" spans="1:18" s="10" customFormat="1" ht="94.5" customHeight="1">
      <c r="A882" s="162" t="s">
        <v>438</v>
      </c>
      <c r="B882" s="428" t="s">
        <v>439</v>
      </c>
      <c r="C882" s="429"/>
      <c r="D882" s="163" t="s">
        <v>440</v>
      </c>
      <c r="E882" s="163" t="s">
        <v>441</v>
      </c>
      <c r="F882" s="163" t="s">
        <v>442</v>
      </c>
      <c r="G882" s="164" t="s">
        <v>443</v>
      </c>
      <c r="H882" s="164" t="s">
        <v>444</v>
      </c>
      <c r="I882" s="165" t="s">
        <v>445</v>
      </c>
      <c r="J882" s="166" t="s">
        <v>446</v>
      </c>
      <c r="K882" s="166" t="s">
        <v>447</v>
      </c>
      <c r="L882" s="166" t="s">
        <v>448</v>
      </c>
      <c r="M882" s="440"/>
      <c r="N882" s="440"/>
      <c r="O882" s="440"/>
      <c r="P882" s="440"/>
      <c r="Q882" s="440"/>
      <c r="R882" s="427"/>
    </row>
    <row r="883" spans="1:18" s="10" customFormat="1" ht="15.75">
      <c r="A883" s="26" t="str">
        <f>VLOOKUP(A876,'LISTA DE OFERENTES'!$A$4:$H$102,5,FALSE)</f>
        <v>INVELER CONSULTORIA S.A.S</v>
      </c>
      <c r="B883" s="27"/>
      <c r="C883" s="27"/>
      <c r="D883" s="27"/>
      <c r="E883" s="27"/>
      <c r="F883" s="27"/>
      <c r="G883" s="27"/>
      <c r="H883" s="27"/>
      <c r="I883" s="123"/>
      <c r="J883" s="27"/>
      <c r="K883" s="472">
        <f>$D$1591*0.5</f>
        <v>690.05571478749562</v>
      </c>
      <c r="L883" s="27"/>
      <c r="M883" s="474" t="s">
        <v>404</v>
      </c>
      <c r="N883" s="27"/>
      <c r="O883" s="27"/>
      <c r="P883" s="27"/>
      <c r="Q883" s="474" t="str">
        <f>+IF(AND(N888="CUMPLE",O888="CUMPLE",P888="CUMPLE"),"CUMPLE","NO CUMPLE")</f>
        <v>CUMPLE</v>
      </c>
      <c r="R883" s="28"/>
    </row>
    <row r="884" spans="1:18" s="10" customFormat="1" ht="76.5" customHeight="1">
      <c r="A884" s="61" t="s">
        <v>753</v>
      </c>
      <c r="B884" s="430" t="s">
        <v>454</v>
      </c>
      <c r="C884" s="430"/>
      <c r="D884" s="2">
        <v>569749283</v>
      </c>
      <c r="E884" s="124">
        <v>2005</v>
      </c>
      <c r="F884" s="3">
        <f>D884/(VLOOKUP(E884,$D$1618:$E$1652,2,FALSE))</f>
        <v>1493.4450406290957</v>
      </c>
      <c r="G884" s="125">
        <v>1</v>
      </c>
      <c r="H884" s="3">
        <f>F884*G884</f>
        <v>1493.4450406290957</v>
      </c>
      <c r="I884" s="190">
        <v>38472</v>
      </c>
      <c r="J884" s="126" t="s">
        <v>404</v>
      </c>
      <c r="K884" s="473"/>
      <c r="L884" s="66">
        <f>H884</f>
        <v>1493.4450406290957</v>
      </c>
      <c r="M884" s="474"/>
      <c r="N884" s="126" t="s">
        <v>404</v>
      </c>
      <c r="O884" s="126" t="s">
        <v>404</v>
      </c>
      <c r="P884" s="66" t="s">
        <v>405</v>
      </c>
      <c r="Q884" s="474"/>
      <c r="R884" s="9"/>
    </row>
    <row r="885" spans="1:18" s="10" customFormat="1" ht="76.5" customHeight="1">
      <c r="A885" s="61" t="s">
        <v>754</v>
      </c>
      <c r="B885" s="430" t="s">
        <v>458</v>
      </c>
      <c r="C885" s="430"/>
      <c r="D885" s="2">
        <v>2381707955</v>
      </c>
      <c r="E885" s="124">
        <v>2004</v>
      </c>
      <c r="F885" s="3">
        <f>D885/(VLOOKUP(E885,$D$1618:$E$1652,2,FALSE))</f>
        <v>6652.815516759777</v>
      </c>
      <c r="G885" s="125">
        <v>0.4</v>
      </c>
      <c r="H885" s="3">
        <f>F885*G885</f>
        <v>2661.1262067039111</v>
      </c>
      <c r="I885" s="190">
        <v>38352</v>
      </c>
      <c r="J885" s="126" t="s">
        <v>404</v>
      </c>
      <c r="K885" s="473"/>
      <c r="L885" s="66">
        <f>H885</f>
        <v>2661.1262067039111</v>
      </c>
      <c r="M885" s="474"/>
      <c r="N885" s="126" t="s">
        <v>404</v>
      </c>
      <c r="O885" s="126" t="s">
        <v>404</v>
      </c>
      <c r="P885" s="66" t="s">
        <v>404</v>
      </c>
      <c r="Q885" s="474"/>
      <c r="R885" s="9"/>
    </row>
    <row r="886" spans="1:18" s="10" customFormat="1" ht="293.25" customHeight="1">
      <c r="A886" s="61" t="s">
        <v>755</v>
      </c>
      <c r="B886" s="430" t="s">
        <v>454</v>
      </c>
      <c r="C886" s="430"/>
      <c r="D886" s="2">
        <v>1863903544</v>
      </c>
      <c r="E886" s="124">
        <v>2011</v>
      </c>
      <c r="F886" s="3">
        <f>D886/(VLOOKUP(E886,$D$1618:$E$1652,2,FALSE))</f>
        <v>3480.0290216579538</v>
      </c>
      <c r="G886" s="125">
        <v>0.85</v>
      </c>
      <c r="H886" s="3">
        <f>F886*G886</f>
        <v>2958.0246684092608</v>
      </c>
      <c r="I886" s="190">
        <v>40683</v>
      </c>
      <c r="J886" s="126" t="s">
        <v>404</v>
      </c>
      <c r="K886" s="473"/>
      <c r="L886" s="66">
        <f>H886</f>
        <v>2958.0246684092608</v>
      </c>
      <c r="M886" s="474"/>
      <c r="N886" s="126" t="s">
        <v>404</v>
      </c>
      <c r="O886" s="126" t="s">
        <v>404</v>
      </c>
      <c r="P886" s="66" t="s">
        <v>405</v>
      </c>
      <c r="Q886" s="474"/>
      <c r="R886" s="9"/>
    </row>
    <row r="887" spans="1:18" s="10" customFormat="1" ht="150" customHeight="1">
      <c r="A887" s="61" t="s">
        <v>756</v>
      </c>
      <c r="B887" s="430" t="s">
        <v>454</v>
      </c>
      <c r="C887" s="430"/>
      <c r="D887" s="2">
        <v>1429496579.96</v>
      </c>
      <c r="E887" s="124">
        <v>2001</v>
      </c>
      <c r="F887" s="3">
        <f>D887/(VLOOKUP(E887,$D$1618:$E$1652,2,FALSE))</f>
        <v>4998.2397900699298</v>
      </c>
      <c r="G887" s="125">
        <v>0.5</v>
      </c>
      <c r="H887" s="3">
        <f>F887*G887</f>
        <v>2499.1198950349649</v>
      </c>
      <c r="I887" s="190">
        <v>37242</v>
      </c>
      <c r="J887" s="126" t="s">
        <v>404</v>
      </c>
      <c r="K887" s="473"/>
      <c r="L887" s="66">
        <f>H887</f>
        <v>2499.1198950349649</v>
      </c>
      <c r="M887" s="474"/>
      <c r="N887" s="126" t="s">
        <v>404</v>
      </c>
      <c r="O887" s="126" t="s">
        <v>404</v>
      </c>
      <c r="P887" s="66" t="s">
        <v>405</v>
      </c>
      <c r="Q887" s="474"/>
      <c r="R887" s="9"/>
    </row>
    <row r="888" spans="1:18" s="10" customFormat="1" ht="48" customHeight="1" thickBot="1">
      <c r="A888" s="471" t="s">
        <v>455</v>
      </c>
      <c r="B888" s="471"/>
      <c r="C888" s="471"/>
      <c r="D888" s="471"/>
      <c r="E888" s="471"/>
      <c r="F888" s="130">
        <f>+SUM(F883:F887)</f>
        <v>16624.529369116757</v>
      </c>
      <c r="G888" s="130"/>
      <c r="H888" s="130">
        <f>+SUM(H883:H887)</f>
        <v>9611.715810777232</v>
      </c>
      <c r="I888" s="448" t="s">
        <v>456</v>
      </c>
      <c r="J888" s="449"/>
      <c r="K888" s="449"/>
      <c r="L888" s="449"/>
      <c r="M888" s="450"/>
      <c r="N888" s="131" t="s">
        <v>404</v>
      </c>
      <c r="O888" s="157" t="str">
        <f>IF(_xlfn.XLOOKUP("CUMPLE",O884:O887,O884:O887,"NO CUMPLE",0,1)="CUMPLE","CUMPLE","NO CUMPLE")</f>
        <v>CUMPLE</v>
      </c>
      <c r="P888" s="153" t="str">
        <f>IF(_xlfn.XLOOKUP("CUMPLE",P884:P887,P884:P887,"NO CUMPLE",0,1)="CUMPLE","CUMPLE","NO CUMPLE")</f>
        <v>CUMPLE</v>
      </c>
      <c r="Q888" s="475"/>
      <c r="R888" s="70" t="str">
        <f>+IF(AND(M883="CUMPLE",Q883="CUMPLE"),"HABILITADO","NO HABILITADO")</f>
        <v>HABILITADO</v>
      </c>
    </row>
    <row r="889" spans="1:18" ht="15.75">
      <c r="A889" s="53"/>
      <c r="B889" s="53"/>
      <c r="C889" s="53"/>
      <c r="D889" s="53"/>
      <c r="E889" s="53"/>
      <c r="F889" s="53"/>
      <c r="G889" s="53"/>
      <c r="H889" s="53"/>
      <c r="I889" s="121"/>
      <c r="J889" s="53"/>
      <c r="K889" s="53"/>
      <c r="L889" s="53"/>
      <c r="M889" s="53"/>
      <c r="N889" s="53"/>
      <c r="O889" s="53"/>
      <c r="P889" s="54"/>
      <c r="Q889" s="54"/>
      <c r="R889" s="54"/>
    </row>
    <row r="890" spans="1:18" ht="16.5" thickBot="1">
      <c r="A890" s="53"/>
      <c r="B890" s="53"/>
      <c r="C890" s="53"/>
      <c r="D890" s="53"/>
      <c r="E890" s="53"/>
      <c r="F890" s="53"/>
      <c r="G890" s="53"/>
      <c r="H890" s="53"/>
      <c r="I890" s="121"/>
      <c r="J890" s="53"/>
      <c r="K890" s="53"/>
      <c r="L890" s="53"/>
      <c r="M890" s="53"/>
      <c r="N890" s="53"/>
      <c r="O890" s="53"/>
      <c r="P890" s="54"/>
      <c r="Q890" s="54"/>
      <c r="R890" s="54"/>
    </row>
    <row r="891" spans="1:18" ht="23.25" customHeight="1" thickBot="1">
      <c r="A891" s="451">
        <f>1+A876</f>
        <v>59</v>
      </c>
      <c r="B891" s="452"/>
      <c r="C891" s="452"/>
      <c r="D891" s="453"/>
      <c r="E891" s="454" t="str">
        <f>VLOOKUP(A891,'LISTA DE OFERENTES'!$A$4:$H$102,2,FALSE)</f>
        <v>CONSORCIO G2 2025.</v>
      </c>
      <c r="F891" s="455"/>
      <c r="G891" s="455"/>
      <c r="H891" s="455"/>
      <c r="I891" s="455"/>
      <c r="J891" s="455"/>
      <c r="K891" s="455"/>
      <c r="L891" s="455"/>
      <c r="M891" s="455"/>
      <c r="N891" s="455"/>
      <c r="O891" s="455"/>
      <c r="P891" s="455"/>
      <c r="Q891" s="455"/>
      <c r="R891" s="455"/>
    </row>
    <row r="892" spans="1:18" ht="48" customHeight="1">
      <c r="A892" s="7" t="s">
        <v>423</v>
      </c>
      <c r="B892" s="122">
        <v>1</v>
      </c>
      <c r="C892" s="8" t="s">
        <v>424</v>
      </c>
      <c r="D892" s="23">
        <f>$D$1591</f>
        <v>1380.1114295749912</v>
      </c>
      <c r="E892" s="456"/>
      <c r="F892" s="457"/>
      <c r="G892" s="457"/>
      <c r="H892" s="457"/>
      <c r="I892" s="457"/>
      <c r="J892" s="457"/>
      <c r="K892" s="457"/>
      <c r="L892" s="457"/>
      <c r="M892" s="457"/>
      <c r="N892" s="457"/>
      <c r="O892" s="457"/>
      <c r="P892" s="457"/>
      <c r="Q892" s="457"/>
      <c r="R892" s="457"/>
    </row>
    <row r="893" spans="1:18" ht="38.25" customHeight="1">
      <c r="A893" s="460" t="s">
        <v>425</v>
      </c>
      <c r="B893" s="461"/>
      <c r="C893" s="462">
        <f>H901/B892</f>
        <v>2093.550383116883</v>
      </c>
      <c r="D893" s="463"/>
      <c r="E893" s="456"/>
      <c r="F893" s="457"/>
      <c r="G893" s="457"/>
      <c r="H893" s="457"/>
      <c r="I893" s="457"/>
      <c r="J893" s="457"/>
      <c r="K893" s="457"/>
      <c r="L893" s="457"/>
      <c r="M893" s="457"/>
      <c r="N893" s="457"/>
      <c r="O893" s="457"/>
      <c r="P893" s="457"/>
      <c r="Q893" s="457"/>
      <c r="R893" s="457"/>
    </row>
    <row r="894" spans="1:18" ht="32.25" customHeight="1">
      <c r="A894" s="464" t="s">
        <v>426</v>
      </c>
      <c r="B894" s="461"/>
      <c r="C894" s="446">
        <v>45923</v>
      </c>
      <c r="D894" s="447"/>
      <c r="E894" s="456"/>
      <c r="F894" s="457"/>
      <c r="G894" s="457"/>
      <c r="H894" s="457"/>
      <c r="I894" s="457"/>
      <c r="J894" s="457"/>
      <c r="K894" s="457"/>
      <c r="L894" s="457"/>
      <c r="M894" s="457"/>
      <c r="N894" s="457"/>
      <c r="O894" s="457"/>
      <c r="P894" s="457"/>
      <c r="Q894" s="457"/>
      <c r="R894" s="457"/>
    </row>
    <row r="895" spans="1:18" ht="32.25" customHeight="1" thickBot="1">
      <c r="A895" s="431" t="s">
        <v>427</v>
      </c>
      <c r="B895" s="432"/>
      <c r="C895" s="433" t="str">
        <f>+IF(H901&gt;D892,"CUMPLE","NO CUMPLE")</f>
        <v>CUMPLE</v>
      </c>
      <c r="D895" s="434"/>
      <c r="E895" s="458"/>
      <c r="F895" s="459"/>
      <c r="G895" s="459"/>
      <c r="H895" s="459"/>
      <c r="I895" s="459"/>
      <c r="J895" s="459"/>
      <c r="K895" s="459"/>
      <c r="L895" s="459"/>
      <c r="M895" s="459"/>
      <c r="N895" s="459"/>
      <c r="O895" s="459"/>
      <c r="P895" s="459"/>
      <c r="Q895" s="459"/>
      <c r="R895" s="459"/>
    </row>
    <row r="896" spans="1:18" ht="60.75">
      <c r="A896" s="435" t="s">
        <v>428</v>
      </c>
      <c r="B896" s="436"/>
      <c r="C896" s="436"/>
      <c r="D896" s="436"/>
      <c r="E896" s="436"/>
      <c r="F896" s="436"/>
      <c r="G896" s="159"/>
      <c r="H896" s="159"/>
      <c r="I896" s="160" t="s">
        <v>429</v>
      </c>
      <c r="J896" s="161" t="s">
        <v>430</v>
      </c>
      <c r="K896" s="437" t="s">
        <v>431</v>
      </c>
      <c r="L896" s="438"/>
      <c r="M896" s="439" t="s">
        <v>432</v>
      </c>
      <c r="N896" s="439" t="s">
        <v>433</v>
      </c>
      <c r="O896" s="439" t="s">
        <v>434</v>
      </c>
      <c r="P896" s="439" t="s">
        <v>435</v>
      </c>
      <c r="Q896" s="439" t="s">
        <v>436</v>
      </c>
      <c r="R896" s="426" t="s">
        <v>437</v>
      </c>
    </row>
    <row r="897" spans="1:18" s="10" customFormat="1" ht="94.5" customHeight="1">
      <c r="A897" s="162" t="s">
        <v>438</v>
      </c>
      <c r="B897" s="428" t="s">
        <v>439</v>
      </c>
      <c r="C897" s="429"/>
      <c r="D897" s="163" t="s">
        <v>440</v>
      </c>
      <c r="E897" s="163" t="s">
        <v>441</v>
      </c>
      <c r="F897" s="163" t="s">
        <v>442</v>
      </c>
      <c r="G897" s="164" t="s">
        <v>443</v>
      </c>
      <c r="H897" s="164" t="s">
        <v>444</v>
      </c>
      <c r="I897" s="165" t="s">
        <v>445</v>
      </c>
      <c r="J897" s="166" t="s">
        <v>446</v>
      </c>
      <c r="K897" s="166" t="s">
        <v>447</v>
      </c>
      <c r="L897" s="166" t="s">
        <v>448</v>
      </c>
      <c r="M897" s="440"/>
      <c r="N897" s="440"/>
      <c r="O897" s="440"/>
      <c r="P897" s="440"/>
      <c r="Q897" s="440"/>
      <c r="R897" s="427"/>
    </row>
    <row r="898" spans="1:18" s="10" customFormat="1" ht="15.75">
      <c r="A898" s="26" t="str">
        <f>VLOOKUP(A891,'LISTA DE OFERENTES'!$A$4:$H$102,5,FALSE)</f>
        <v>INGENIERIA Y CONSULTORIA GHE S.A.S. - 10%</v>
      </c>
      <c r="B898" s="27"/>
      <c r="C898" s="27"/>
      <c r="D898" s="27"/>
      <c r="E898" s="27"/>
      <c r="F898" s="27"/>
      <c r="G898" s="27"/>
      <c r="H898" s="27"/>
      <c r="I898" s="123"/>
      <c r="J898" s="27"/>
      <c r="K898" s="472">
        <f>$D$1591*0.5</f>
        <v>690.05571478749562</v>
      </c>
      <c r="L898" s="27"/>
      <c r="M898" s="474" t="s">
        <v>404</v>
      </c>
      <c r="N898" s="27"/>
      <c r="O898" s="27"/>
      <c r="P898" s="27"/>
      <c r="Q898" s="474" t="str">
        <f>+IF(AND(N901="CUMPLE",O901="CUMPLE",P901="CUMPLE"),"CUMPLE","NO CUMPLE")</f>
        <v>CUMPLE</v>
      </c>
      <c r="R898" s="28"/>
    </row>
    <row r="899" spans="1:18" s="10" customFormat="1" ht="33.75" customHeight="1">
      <c r="A899" s="26" t="str">
        <f>VLOOKUP(A891,'LISTA DE OFERENTES'!$A$4:$H$102,6,FALSE)</f>
        <v>A2M PROYECTOS DE INGENIERIA S.A.S - 90%</v>
      </c>
      <c r="B899" s="27"/>
      <c r="C899" s="27"/>
      <c r="D899" s="27"/>
      <c r="E899" s="27"/>
      <c r="F899" s="27"/>
      <c r="G899" s="27"/>
      <c r="H899" s="27"/>
      <c r="I899" s="123"/>
      <c r="J899" s="27"/>
      <c r="K899" s="473"/>
      <c r="L899" s="27"/>
      <c r="M899" s="474"/>
      <c r="N899" s="27"/>
      <c r="O899" s="27"/>
      <c r="P899" s="27"/>
      <c r="Q899" s="474"/>
      <c r="R899" s="28"/>
    </row>
    <row r="900" spans="1:18" s="10" customFormat="1" ht="90">
      <c r="A900" s="127" t="s">
        <v>757</v>
      </c>
      <c r="B900" s="430" t="s">
        <v>758</v>
      </c>
      <c r="C900" s="544"/>
      <c r="D900" s="2">
        <v>2579254072</v>
      </c>
      <c r="E900" s="124">
        <v>2014</v>
      </c>
      <c r="F900" s="3">
        <f>D900/(VLOOKUP(E900,$D$1618:$E$1652,2,FALSE))</f>
        <v>4187.1007662337661</v>
      </c>
      <c r="G900" s="128">
        <v>0.5</v>
      </c>
      <c r="H900" s="3">
        <f>F900*G900</f>
        <v>2093.550383116883</v>
      </c>
      <c r="I900" s="190">
        <v>41764</v>
      </c>
      <c r="J900" s="126" t="s">
        <v>404</v>
      </c>
      <c r="K900" s="473"/>
      <c r="L900" s="66">
        <f>H900</f>
        <v>2093.550383116883</v>
      </c>
      <c r="M900" s="474"/>
      <c r="N900" s="126" t="s">
        <v>404</v>
      </c>
      <c r="O900" s="126" t="s">
        <v>404</v>
      </c>
      <c r="P900" s="66" t="s">
        <v>404</v>
      </c>
      <c r="Q900" s="474"/>
      <c r="R900" s="9"/>
    </row>
    <row r="901" spans="1:18" s="10" customFormat="1" ht="48" customHeight="1" thickBot="1">
      <c r="A901" s="471" t="s">
        <v>455</v>
      </c>
      <c r="B901" s="471"/>
      <c r="C901" s="471"/>
      <c r="D901" s="471"/>
      <c r="E901" s="471"/>
      <c r="F901" s="130">
        <f>+SUM(F898:F900)</f>
        <v>4187.1007662337661</v>
      </c>
      <c r="G901" s="130"/>
      <c r="H901" s="130">
        <f>+SUM(H898:H900)</f>
        <v>2093.550383116883</v>
      </c>
      <c r="I901" s="448" t="s">
        <v>456</v>
      </c>
      <c r="J901" s="449"/>
      <c r="K901" s="449"/>
      <c r="L901" s="449"/>
      <c r="M901" s="450"/>
      <c r="N901" s="131" t="s">
        <v>404</v>
      </c>
      <c r="O901" s="157" t="str">
        <f>IF(_xlfn.XLOOKUP("CUMPLE",O899:O900,O899:O900,"NO CUMPLE",0,1)="CUMPLE","CUMPLE","NO CUMPLE")</f>
        <v>CUMPLE</v>
      </c>
      <c r="P901" s="153" t="str">
        <f>IF(_xlfn.XLOOKUP("CUMPLE",P899:P900,P899:P900,"NO CUMPLE",0,1)="CUMPLE","CUMPLE","NO CUMPLE")</f>
        <v>CUMPLE</v>
      </c>
      <c r="Q901" s="475"/>
      <c r="R901" s="70" t="str">
        <f>+IF(AND(M898="CUMPLE",Q898="CUMPLE"),"HABILITADO","NO HABILITADO")</f>
        <v>HABILITADO</v>
      </c>
    </row>
    <row r="902" spans="1:18" ht="15.75">
      <c r="A902" s="53"/>
      <c r="B902" s="53"/>
      <c r="C902" s="53"/>
      <c r="D902" s="53"/>
      <c r="E902" s="53"/>
      <c r="F902" s="53"/>
      <c r="G902" s="53"/>
      <c r="H902" s="53"/>
      <c r="I902" s="121"/>
      <c r="J902" s="53"/>
      <c r="K902" s="53"/>
      <c r="L902" s="53"/>
      <c r="M902" s="53"/>
      <c r="N902" s="53"/>
      <c r="O902" s="53"/>
      <c r="P902" s="54"/>
      <c r="Q902" s="54"/>
      <c r="R902" s="54"/>
    </row>
    <row r="903" spans="1:18" ht="16.5" thickBot="1">
      <c r="A903" s="53"/>
      <c r="B903" s="53"/>
      <c r="C903" s="53"/>
      <c r="D903" s="53"/>
      <c r="E903" s="53"/>
      <c r="F903" s="53"/>
      <c r="G903" s="53"/>
      <c r="H903" s="53"/>
      <c r="I903" s="121"/>
      <c r="J903" s="53"/>
      <c r="K903" s="53"/>
      <c r="L903" s="53"/>
      <c r="M903" s="53"/>
      <c r="N903" s="53"/>
      <c r="O903" s="53"/>
      <c r="P903" s="54"/>
      <c r="Q903" s="54"/>
      <c r="R903" s="54"/>
    </row>
    <row r="904" spans="1:18" ht="23.25" customHeight="1" thickBot="1">
      <c r="A904" s="451">
        <f>1+A891</f>
        <v>60</v>
      </c>
      <c r="B904" s="452"/>
      <c r="C904" s="452"/>
      <c r="D904" s="453"/>
      <c r="E904" s="454" t="str">
        <f>VLOOKUP(A904,'LISTA DE OFERENTES'!$A$4:$H$102,2,FALSE)</f>
        <v>CONSORCIO FENIX.</v>
      </c>
      <c r="F904" s="455"/>
      <c r="G904" s="455"/>
      <c r="H904" s="455"/>
      <c r="I904" s="455"/>
      <c r="J904" s="455"/>
      <c r="K904" s="455"/>
      <c r="L904" s="455"/>
      <c r="M904" s="455"/>
      <c r="N904" s="455"/>
      <c r="O904" s="455"/>
      <c r="P904" s="455"/>
      <c r="Q904" s="455"/>
      <c r="R904" s="455"/>
    </row>
    <row r="905" spans="1:18" ht="48" customHeight="1">
      <c r="A905" s="7" t="s">
        <v>423</v>
      </c>
      <c r="B905" s="122">
        <v>3</v>
      </c>
      <c r="C905" s="8" t="s">
        <v>424</v>
      </c>
      <c r="D905" s="23">
        <f>$D$1591</f>
        <v>1380.1114295749912</v>
      </c>
      <c r="E905" s="456"/>
      <c r="F905" s="457"/>
      <c r="G905" s="457"/>
      <c r="H905" s="457"/>
      <c r="I905" s="457"/>
      <c r="J905" s="457"/>
      <c r="K905" s="457"/>
      <c r="L905" s="457"/>
      <c r="M905" s="457"/>
      <c r="N905" s="457"/>
      <c r="O905" s="457"/>
      <c r="P905" s="457"/>
      <c r="Q905" s="457"/>
      <c r="R905" s="457"/>
    </row>
    <row r="906" spans="1:18" ht="38.25" customHeight="1">
      <c r="A906" s="460" t="s">
        <v>425</v>
      </c>
      <c r="B906" s="461"/>
      <c r="C906" s="462">
        <f>H916/B905</f>
        <v>1671.7760978206095</v>
      </c>
      <c r="D906" s="463"/>
      <c r="E906" s="456"/>
      <c r="F906" s="457"/>
      <c r="G906" s="457"/>
      <c r="H906" s="457"/>
      <c r="I906" s="457"/>
      <c r="J906" s="457"/>
      <c r="K906" s="457"/>
      <c r="L906" s="457"/>
      <c r="M906" s="457"/>
      <c r="N906" s="457"/>
      <c r="O906" s="457"/>
      <c r="P906" s="457"/>
      <c r="Q906" s="457"/>
      <c r="R906" s="457"/>
    </row>
    <row r="907" spans="1:18" ht="32.25" customHeight="1">
      <c r="A907" s="464" t="s">
        <v>426</v>
      </c>
      <c r="B907" s="461"/>
      <c r="C907" s="446">
        <v>45923</v>
      </c>
      <c r="D907" s="447"/>
      <c r="E907" s="456"/>
      <c r="F907" s="457"/>
      <c r="G907" s="457"/>
      <c r="H907" s="457"/>
      <c r="I907" s="457"/>
      <c r="J907" s="457"/>
      <c r="K907" s="457"/>
      <c r="L907" s="457"/>
      <c r="M907" s="457"/>
      <c r="N907" s="457"/>
      <c r="O907" s="457"/>
      <c r="P907" s="457"/>
      <c r="Q907" s="457"/>
      <c r="R907" s="457"/>
    </row>
    <row r="908" spans="1:18" ht="32.25" customHeight="1" thickBot="1">
      <c r="A908" s="431" t="s">
        <v>427</v>
      </c>
      <c r="B908" s="432"/>
      <c r="C908" s="433" t="str">
        <f>+IF(H916&gt;D905,"CUMPLE","NO CUMPLE")</f>
        <v>CUMPLE</v>
      </c>
      <c r="D908" s="434"/>
      <c r="E908" s="458"/>
      <c r="F908" s="459"/>
      <c r="G908" s="459"/>
      <c r="H908" s="459"/>
      <c r="I908" s="459"/>
      <c r="J908" s="459"/>
      <c r="K908" s="459"/>
      <c r="L908" s="459"/>
      <c r="M908" s="459"/>
      <c r="N908" s="459"/>
      <c r="O908" s="459"/>
      <c r="P908" s="459"/>
      <c r="Q908" s="459"/>
      <c r="R908" s="459"/>
    </row>
    <row r="909" spans="1:18" ht="60.75">
      <c r="A909" s="435" t="s">
        <v>428</v>
      </c>
      <c r="B909" s="436"/>
      <c r="C909" s="436"/>
      <c r="D909" s="436"/>
      <c r="E909" s="436"/>
      <c r="F909" s="436"/>
      <c r="G909" s="159"/>
      <c r="H909" s="159"/>
      <c r="I909" s="160" t="s">
        <v>429</v>
      </c>
      <c r="J909" s="161" t="s">
        <v>430</v>
      </c>
      <c r="K909" s="437" t="s">
        <v>431</v>
      </c>
      <c r="L909" s="438"/>
      <c r="M909" s="439" t="s">
        <v>432</v>
      </c>
      <c r="N909" s="439" t="s">
        <v>433</v>
      </c>
      <c r="O909" s="439" t="s">
        <v>434</v>
      </c>
      <c r="P909" s="439" t="s">
        <v>435</v>
      </c>
      <c r="Q909" s="439" t="s">
        <v>436</v>
      </c>
      <c r="R909" s="426" t="s">
        <v>437</v>
      </c>
    </row>
    <row r="910" spans="1:18" s="10" customFormat="1" ht="94.5" customHeight="1">
      <c r="A910" s="162" t="s">
        <v>438</v>
      </c>
      <c r="B910" s="428" t="s">
        <v>439</v>
      </c>
      <c r="C910" s="429"/>
      <c r="D910" s="163" t="s">
        <v>440</v>
      </c>
      <c r="E910" s="163" t="s">
        <v>441</v>
      </c>
      <c r="F910" s="163" t="s">
        <v>442</v>
      </c>
      <c r="G910" s="164" t="s">
        <v>443</v>
      </c>
      <c r="H910" s="164" t="s">
        <v>444</v>
      </c>
      <c r="I910" s="165" t="s">
        <v>445</v>
      </c>
      <c r="J910" s="166" t="s">
        <v>446</v>
      </c>
      <c r="K910" s="166" t="s">
        <v>447</v>
      </c>
      <c r="L910" s="166" t="s">
        <v>448</v>
      </c>
      <c r="M910" s="440"/>
      <c r="N910" s="440"/>
      <c r="O910" s="440"/>
      <c r="P910" s="440"/>
      <c r="Q910" s="440"/>
      <c r="R910" s="427"/>
    </row>
    <row r="911" spans="1:18" s="10" customFormat="1" ht="15.75">
      <c r="A911" s="26" t="str">
        <f>VLOOKUP(A904,'LISTA DE OFERENTES'!$A$4:$H$102,5,FALSE)</f>
        <v>NORBERTO BAYONA ESPITIA - 90%</v>
      </c>
      <c r="B911" s="27"/>
      <c r="C911" s="27"/>
      <c r="D911" s="27"/>
      <c r="E911" s="27"/>
      <c r="F911" s="27"/>
      <c r="G911" s="27"/>
      <c r="H911" s="27"/>
      <c r="I911" s="123"/>
      <c r="J911" s="27"/>
      <c r="K911" s="472">
        <f>$D$1591*0.5</f>
        <v>690.05571478749562</v>
      </c>
      <c r="L911" s="27"/>
      <c r="M911" s="474" t="s">
        <v>404</v>
      </c>
      <c r="N911" s="27"/>
      <c r="O911" s="27"/>
      <c r="P911" s="27"/>
      <c r="Q911" s="474" t="str">
        <f>+IF(AND(N916="CUMPLE",O916="CUMPLE",P916="CUMPLE"),"CUMPLE","NO CUMPLE")</f>
        <v>CUMPLE</v>
      </c>
      <c r="R911" s="28"/>
    </row>
    <row r="912" spans="1:18" s="10" customFormat="1" ht="89.25">
      <c r="A912" s="127" t="s">
        <v>759</v>
      </c>
      <c r="B912" s="545" t="s">
        <v>595</v>
      </c>
      <c r="C912" s="546"/>
      <c r="D912" s="2">
        <v>920904236.99999869</v>
      </c>
      <c r="E912" s="124">
        <v>2011</v>
      </c>
      <c r="F912" s="3">
        <f>D912/(VLOOKUP(E912,$D$1618:$E$1652,2,FALSE))</f>
        <v>1719.38804518297</v>
      </c>
      <c r="G912" s="254">
        <v>0.7</v>
      </c>
      <c r="H912" s="3">
        <f>F912*G912</f>
        <v>1203.5716316280789</v>
      </c>
      <c r="I912" s="285">
        <v>40550</v>
      </c>
      <c r="J912" s="126" t="s">
        <v>404</v>
      </c>
      <c r="K912" s="473"/>
      <c r="L912" s="66">
        <f>H912</f>
        <v>1203.5716316280789</v>
      </c>
      <c r="M912" s="474"/>
      <c r="N912" s="126" t="s">
        <v>404</v>
      </c>
      <c r="O912" s="126" t="s">
        <v>404</v>
      </c>
      <c r="P912" s="66" t="s">
        <v>404</v>
      </c>
      <c r="Q912" s="474"/>
      <c r="R912" s="9"/>
    </row>
    <row r="913" spans="1:18" s="10" customFormat="1" ht="51">
      <c r="A913" s="127" t="s">
        <v>760</v>
      </c>
      <c r="B913" s="547" t="s">
        <v>562</v>
      </c>
      <c r="C913" s="548"/>
      <c r="D913" s="2">
        <v>2866359709.9999967</v>
      </c>
      <c r="E913" s="124">
        <v>2016</v>
      </c>
      <c r="F913" s="3">
        <f>D913/(VLOOKUP(E913,$D$1618:$E$1652,2,FALSE))</f>
        <v>4157.42827305625</v>
      </c>
      <c r="G913" s="254">
        <v>0.6</v>
      </c>
      <c r="H913" s="3">
        <f>F913*G913</f>
        <v>2494.4569638337498</v>
      </c>
      <c r="I913" s="285">
        <v>42628</v>
      </c>
      <c r="J913" s="126" t="s">
        <v>404</v>
      </c>
      <c r="K913" s="473"/>
      <c r="L913" s="66">
        <f>H913</f>
        <v>2494.4569638337498</v>
      </c>
      <c r="M913" s="474"/>
      <c r="N913" s="126" t="s">
        <v>404</v>
      </c>
      <c r="O913" s="126" t="s">
        <v>404</v>
      </c>
      <c r="P913" s="66" t="s">
        <v>405</v>
      </c>
      <c r="Q913" s="474"/>
      <c r="R913" s="9"/>
    </row>
    <row r="914" spans="1:18" s="10" customFormat="1" ht="75">
      <c r="A914" s="127" t="s">
        <v>761</v>
      </c>
      <c r="B914" s="549" t="s">
        <v>624</v>
      </c>
      <c r="C914" s="550"/>
      <c r="D914" s="2">
        <v>2634599396</v>
      </c>
      <c r="E914" s="124">
        <v>2022</v>
      </c>
      <c r="F914" s="3">
        <f>D914/(VLOOKUP(E914,$D$1618:$E$1652,2,FALSE))</f>
        <v>2634.5993960000001</v>
      </c>
      <c r="G914" s="254">
        <v>0.5</v>
      </c>
      <c r="H914" s="3">
        <f>F914*G914</f>
        <v>1317.299698</v>
      </c>
      <c r="I914" s="285">
        <v>44716</v>
      </c>
      <c r="J914" s="126" t="s">
        <v>404</v>
      </c>
      <c r="K914" s="473"/>
      <c r="L914" s="66">
        <f>H914</f>
        <v>1317.299698</v>
      </c>
      <c r="M914" s="474"/>
      <c r="N914" s="126" t="s">
        <v>404</v>
      </c>
      <c r="O914" s="126" t="s">
        <v>404</v>
      </c>
      <c r="P914" s="66" t="s">
        <v>405</v>
      </c>
      <c r="Q914" s="474"/>
      <c r="R914" s="9"/>
    </row>
    <row r="915" spans="1:18" s="10" customFormat="1" ht="15.75" customHeight="1">
      <c r="A915" s="26" t="str">
        <f>VLOOKUP(A904,'LISTA DE OFERENTES'!$A$4:$H$102,6,FALSE)</f>
        <v>INAR PROYECTOS DE INGENIERIA Y ARQUITECTURA S.A.S - 10%</v>
      </c>
      <c r="B915" s="27"/>
      <c r="C915" s="27"/>
      <c r="D915" s="27"/>
      <c r="E915" s="27"/>
      <c r="F915" s="27"/>
      <c r="G915" s="27"/>
      <c r="H915" s="27"/>
      <c r="I915" s="123"/>
      <c r="J915" s="27"/>
      <c r="K915" s="473"/>
      <c r="L915" s="27"/>
      <c r="M915" s="474"/>
      <c r="N915" s="27"/>
      <c r="O915" s="27"/>
      <c r="P915" s="27"/>
      <c r="Q915" s="474"/>
      <c r="R915" s="28"/>
    </row>
    <row r="916" spans="1:18" s="10" customFormat="1" ht="48" customHeight="1" thickBot="1">
      <c r="A916" s="471" t="s">
        <v>455</v>
      </c>
      <c r="B916" s="471"/>
      <c r="C916" s="471"/>
      <c r="D916" s="471"/>
      <c r="E916" s="471"/>
      <c r="F916" s="130">
        <f>+SUM(F911:F915)</f>
        <v>8511.4157142392196</v>
      </c>
      <c r="G916" s="130"/>
      <c r="H916" s="130">
        <f>+SUM(H911:H915)</f>
        <v>5015.3282934618283</v>
      </c>
      <c r="I916" s="448" t="s">
        <v>456</v>
      </c>
      <c r="J916" s="449"/>
      <c r="K916" s="449"/>
      <c r="L916" s="449"/>
      <c r="M916" s="450"/>
      <c r="N916" s="131" t="s">
        <v>404</v>
      </c>
      <c r="O916" s="157" t="str">
        <f>IF(_xlfn.XLOOKUP("CUMPLE",O912:O915,O912:O915,"NO CUMPLE",0,1)="CUMPLE","CUMPLE","NO CUMPLE")</f>
        <v>CUMPLE</v>
      </c>
      <c r="P916" s="153" t="str">
        <f>IF(_xlfn.XLOOKUP("CUMPLE",P912:P915,P912:P915,"NO CUMPLE",0,1)="CUMPLE","CUMPLE","NO CUMPLE")</f>
        <v>CUMPLE</v>
      </c>
      <c r="Q916" s="475"/>
      <c r="R916" s="70" t="str">
        <f>+IF(AND(M911="CUMPLE",Q911="CUMPLE"),"HABILITADO","NO HABILITADO")</f>
        <v>HABILITADO</v>
      </c>
    </row>
    <row r="917" spans="1:18" ht="15.75">
      <c r="A917" s="53"/>
      <c r="B917" s="53"/>
      <c r="C917" s="53"/>
      <c r="D917" s="53"/>
      <c r="E917" s="53"/>
      <c r="F917" s="53"/>
      <c r="G917" s="53"/>
      <c r="H917" s="53"/>
      <c r="I917" s="121"/>
      <c r="J917" s="53"/>
      <c r="K917" s="53"/>
      <c r="L917" s="53"/>
      <c r="M917" s="53"/>
      <c r="N917" s="53"/>
      <c r="O917" s="53"/>
      <c r="P917" s="54"/>
      <c r="Q917" s="54"/>
      <c r="R917" s="54"/>
    </row>
    <row r="918" spans="1:18" ht="15.75">
      <c r="A918" s="53"/>
      <c r="B918" s="53"/>
      <c r="C918" s="53"/>
      <c r="D918" s="53"/>
      <c r="E918" s="53"/>
      <c r="F918" s="53"/>
      <c r="G918" s="53"/>
      <c r="H918" s="53"/>
      <c r="I918" s="121"/>
      <c r="J918" s="53"/>
      <c r="K918" s="53"/>
      <c r="L918" s="53"/>
      <c r="M918" s="53"/>
      <c r="N918" s="53"/>
      <c r="O918" s="53"/>
      <c r="P918" s="54"/>
      <c r="Q918" s="54"/>
      <c r="R918" s="54"/>
    </row>
    <row r="919" spans="1:18" ht="23.25" customHeight="1" thickBot="1">
      <c r="A919" s="451">
        <f>1+A904</f>
        <v>61</v>
      </c>
      <c r="B919" s="452"/>
      <c r="C919" s="452"/>
      <c r="D919" s="453"/>
      <c r="E919" s="454" t="str">
        <f>VLOOKUP(A919,'LISTA DE OFERENTES'!$A$4:$H$102,2,FALSE)</f>
        <v>PIV INGENIERIA S.A.S.</v>
      </c>
      <c r="F919" s="455"/>
      <c r="G919" s="455"/>
      <c r="H919" s="455"/>
      <c r="I919" s="455"/>
      <c r="J919" s="455"/>
      <c r="K919" s="455"/>
      <c r="L919" s="455"/>
      <c r="M919" s="455"/>
      <c r="N919" s="455"/>
      <c r="O919" s="455"/>
      <c r="P919" s="455"/>
      <c r="Q919" s="455"/>
      <c r="R919" s="455"/>
    </row>
    <row r="920" spans="1:18" ht="48" customHeight="1">
      <c r="A920" s="7" t="s">
        <v>423</v>
      </c>
      <c r="B920" s="122">
        <v>2</v>
      </c>
      <c r="C920" s="8" t="s">
        <v>424</v>
      </c>
      <c r="D920" s="23">
        <f>$D$1591</f>
        <v>1380.1114295749912</v>
      </c>
      <c r="E920" s="456"/>
      <c r="F920" s="457"/>
      <c r="G920" s="457"/>
      <c r="H920" s="457"/>
      <c r="I920" s="457"/>
      <c r="J920" s="457"/>
      <c r="K920" s="457"/>
      <c r="L920" s="457"/>
      <c r="M920" s="457"/>
      <c r="N920" s="457"/>
      <c r="O920" s="457"/>
      <c r="P920" s="457"/>
      <c r="Q920" s="457"/>
      <c r="R920" s="457"/>
    </row>
    <row r="921" spans="1:18" ht="38.25" customHeight="1">
      <c r="A921" s="460" t="s">
        <v>425</v>
      </c>
      <c r="B921" s="461"/>
      <c r="C921" s="462">
        <f>H929/B920</f>
        <v>1590.1422780521389</v>
      </c>
      <c r="D921" s="463"/>
      <c r="E921" s="456"/>
      <c r="F921" s="457"/>
      <c r="G921" s="457"/>
      <c r="H921" s="457"/>
      <c r="I921" s="457"/>
      <c r="J921" s="457"/>
      <c r="K921" s="457"/>
      <c r="L921" s="457"/>
      <c r="M921" s="457"/>
      <c r="N921" s="457"/>
      <c r="O921" s="457"/>
      <c r="P921" s="457"/>
      <c r="Q921" s="457"/>
      <c r="R921" s="457"/>
    </row>
    <row r="922" spans="1:18" ht="32.25" customHeight="1">
      <c r="A922" s="464" t="s">
        <v>426</v>
      </c>
      <c r="B922" s="461"/>
      <c r="C922" s="446">
        <v>45923</v>
      </c>
      <c r="D922" s="447"/>
      <c r="E922" s="456"/>
      <c r="F922" s="457"/>
      <c r="G922" s="457"/>
      <c r="H922" s="457"/>
      <c r="I922" s="457"/>
      <c r="J922" s="457"/>
      <c r="K922" s="457"/>
      <c r="L922" s="457"/>
      <c r="M922" s="457"/>
      <c r="N922" s="457"/>
      <c r="O922" s="457"/>
      <c r="P922" s="457"/>
      <c r="Q922" s="457"/>
      <c r="R922" s="457"/>
    </row>
    <row r="923" spans="1:18" ht="32.25" customHeight="1" thickBot="1">
      <c r="A923" s="431" t="s">
        <v>427</v>
      </c>
      <c r="B923" s="432"/>
      <c r="C923" s="433" t="str">
        <f>+IF(H929&gt;D920,"CUMPLE","NO CUMPLE")</f>
        <v>CUMPLE</v>
      </c>
      <c r="D923" s="434"/>
      <c r="E923" s="458"/>
      <c r="F923" s="459"/>
      <c r="G923" s="459"/>
      <c r="H923" s="459"/>
      <c r="I923" s="459"/>
      <c r="J923" s="459"/>
      <c r="K923" s="459"/>
      <c r="L923" s="459"/>
      <c r="M923" s="459"/>
      <c r="N923" s="459"/>
      <c r="O923" s="459"/>
      <c r="P923" s="459"/>
      <c r="Q923" s="459"/>
      <c r="R923" s="459"/>
    </row>
    <row r="924" spans="1:18" ht="60.75">
      <c r="A924" s="435" t="s">
        <v>428</v>
      </c>
      <c r="B924" s="436"/>
      <c r="C924" s="436"/>
      <c r="D924" s="436"/>
      <c r="E924" s="436"/>
      <c r="F924" s="436"/>
      <c r="G924" s="159"/>
      <c r="H924" s="159"/>
      <c r="I924" s="160" t="s">
        <v>429</v>
      </c>
      <c r="J924" s="161" t="s">
        <v>430</v>
      </c>
      <c r="K924" s="437" t="s">
        <v>431</v>
      </c>
      <c r="L924" s="438"/>
      <c r="M924" s="439" t="s">
        <v>432</v>
      </c>
      <c r="N924" s="439" t="s">
        <v>433</v>
      </c>
      <c r="O924" s="439" t="s">
        <v>434</v>
      </c>
      <c r="P924" s="439" t="s">
        <v>435</v>
      </c>
      <c r="Q924" s="439" t="s">
        <v>436</v>
      </c>
      <c r="R924" s="426" t="s">
        <v>437</v>
      </c>
    </row>
    <row r="925" spans="1:18" s="10" customFormat="1" ht="94.5" customHeight="1">
      <c r="A925" s="162" t="s">
        <v>438</v>
      </c>
      <c r="B925" s="428" t="s">
        <v>439</v>
      </c>
      <c r="C925" s="429"/>
      <c r="D925" s="163" t="s">
        <v>440</v>
      </c>
      <c r="E925" s="163" t="s">
        <v>441</v>
      </c>
      <c r="F925" s="163" t="s">
        <v>442</v>
      </c>
      <c r="G925" s="164" t="s">
        <v>443</v>
      </c>
      <c r="H925" s="164" t="s">
        <v>444</v>
      </c>
      <c r="I925" s="165" t="s">
        <v>445</v>
      </c>
      <c r="J925" s="166" t="s">
        <v>446</v>
      </c>
      <c r="K925" s="166" t="s">
        <v>447</v>
      </c>
      <c r="L925" s="166" t="s">
        <v>448</v>
      </c>
      <c r="M925" s="440"/>
      <c r="N925" s="440"/>
      <c r="O925" s="440"/>
      <c r="P925" s="440"/>
      <c r="Q925" s="440"/>
      <c r="R925" s="427"/>
    </row>
    <row r="926" spans="1:18" s="10" customFormat="1" ht="15.75">
      <c r="A926" s="26" t="str">
        <f>VLOOKUP(A919,'LISTA DE OFERENTES'!$A$4:$H$102,5,FALSE)</f>
        <v>PIV INGENIERIA S.A.S.</v>
      </c>
      <c r="B926" s="27"/>
      <c r="C926" s="27"/>
      <c r="D926" s="27"/>
      <c r="E926" s="27"/>
      <c r="F926" s="27"/>
      <c r="G926" s="27"/>
      <c r="H926" s="27"/>
      <c r="I926" s="123"/>
      <c r="J926" s="27"/>
      <c r="K926" s="472">
        <f>$D$1591*0.5</f>
        <v>690.05571478749562</v>
      </c>
      <c r="L926" s="27"/>
      <c r="M926" s="474" t="s">
        <v>404</v>
      </c>
      <c r="N926" s="27"/>
      <c r="O926" s="27"/>
      <c r="P926" s="27"/>
      <c r="Q926" s="474" t="str">
        <f>+IF(AND(N929="CUMPLE",O929="CUMPLE",P929="CUMPLE"),"CUMPLE","NO CUMPLE")</f>
        <v>CUMPLE</v>
      </c>
      <c r="R926" s="28"/>
    </row>
    <row r="927" spans="1:18" s="10" customFormat="1" ht="75">
      <c r="A927" s="61" t="s">
        <v>762</v>
      </c>
      <c r="B927" s="430" t="s">
        <v>763</v>
      </c>
      <c r="C927" s="430"/>
      <c r="D927" s="2">
        <v>842636641</v>
      </c>
      <c r="E927" s="124">
        <v>2001</v>
      </c>
      <c r="F927" s="3">
        <f>D927/(VLOOKUP(E927,$D$1618:$E$1652,2,FALSE))</f>
        <v>2946.2819615384615</v>
      </c>
      <c r="G927" s="125">
        <v>0.15</v>
      </c>
      <c r="H927" s="3">
        <f>F927*G927</f>
        <v>441.94229423076922</v>
      </c>
      <c r="I927" s="190">
        <v>36976</v>
      </c>
      <c r="J927" s="126" t="s">
        <v>404</v>
      </c>
      <c r="K927" s="473"/>
      <c r="L927" s="66">
        <f>H927</f>
        <v>441.94229423076922</v>
      </c>
      <c r="M927" s="474"/>
      <c r="N927" s="126" t="s">
        <v>404</v>
      </c>
      <c r="O927" s="126" t="s">
        <v>404</v>
      </c>
      <c r="P927" s="66" t="s">
        <v>404</v>
      </c>
      <c r="Q927" s="474"/>
      <c r="R927" s="9"/>
    </row>
    <row r="928" spans="1:18" s="10" customFormat="1" ht="75">
      <c r="A928" s="61" t="s">
        <v>764</v>
      </c>
      <c r="B928" s="430" t="s">
        <v>765</v>
      </c>
      <c r="C928" s="430"/>
      <c r="D928" s="2">
        <v>5102604768</v>
      </c>
      <c r="E928" s="124">
        <v>2016</v>
      </c>
      <c r="F928" s="3">
        <f>D928/(VLOOKUP(E928,$D$1618:$E$1652,2,FALSE))</f>
        <v>7400.9250320905639</v>
      </c>
      <c r="G928" s="125">
        <v>0.37</v>
      </c>
      <c r="H928" s="3">
        <f>F928*G928</f>
        <v>2738.3422618735085</v>
      </c>
      <c r="I928" s="190">
        <v>42564</v>
      </c>
      <c r="J928" s="126" t="s">
        <v>404</v>
      </c>
      <c r="K928" s="473"/>
      <c r="L928" s="66">
        <f>H928</f>
        <v>2738.3422618735085</v>
      </c>
      <c r="M928" s="474"/>
      <c r="N928" s="126" t="s">
        <v>404</v>
      </c>
      <c r="O928" s="126" t="s">
        <v>404</v>
      </c>
      <c r="P928" s="66" t="s">
        <v>405</v>
      </c>
      <c r="Q928" s="474"/>
      <c r="R928" s="9"/>
    </row>
    <row r="929" spans="1:18" s="10" customFormat="1" ht="48" customHeight="1" thickBot="1">
      <c r="A929" s="471" t="s">
        <v>455</v>
      </c>
      <c r="B929" s="471"/>
      <c r="C929" s="471"/>
      <c r="D929" s="471"/>
      <c r="E929" s="471"/>
      <c r="F929" s="130">
        <f>+SUM(F926:F928)</f>
        <v>10347.206993629025</v>
      </c>
      <c r="G929" s="130"/>
      <c r="H929" s="130">
        <f>+SUM(H926:H928)</f>
        <v>3180.2845561042777</v>
      </c>
      <c r="I929" s="448" t="s">
        <v>456</v>
      </c>
      <c r="J929" s="449"/>
      <c r="K929" s="449"/>
      <c r="L929" s="449"/>
      <c r="M929" s="450"/>
      <c r="N929" s="131" t="s">
        <v>404</v>
      </c>
      <c r="O929" s="157" t="str">
        <f>IF(_xlfn.XLOOKUP("CUMPLE",O927:O928,O927:O928,"NO CUMPLE",0,1)="CUMPLE","CUMPLE","NO CUMPLE")</f>
        <v>CUMPLE</v>
      </c>
      <c r="P929" s="153" t="str">
        <f>IF(_xlfn.XLOOKUP("CUMPLE",P927:P928,P927:P928,"NO CUMPLE",0,1)="CUMPLE","CUMPLE","NO CUMPLE")</f>
        <v>CUMPLE</v>
      </c>
      <c r="Q929" s="475"/>
      <c r="R929" s="70" t="str">
        <f>+IF(AND(M926="CUMPLE",Q926="CUMPLE"),"HABILITADO","NO HABILITADO")</f>
        <v>HABILITADO</v>
      </c>
    </row>
    <row r="930" spans="1:18" ht="15.75">
      <c r="A930" s="53"/>
      <c r="B930" s="53"/>
      <c r="C930" s="53"/>
      <c r="D930" s="53"/>
      <c r="E930" s="53"/>
      <c r="F930" s="53"/>
      <c r="G930" s="53"/>
      <c r="H930" s="53"/>
      <c r="I930" s="121"/>
      <c r="J930" s="53"/>
      <c r="K930" s="53"/>
      <c r="L930" s="53"/>
      <c r="M930" s="53"/>
      <c r="N930" s="53"/>
      <c r="O930" s="53"/>
      <c r="P930" s="54"/>
      <c r="Q930" s="54"/>
      <c r="R930" s="54"/>
    </row>
    <row r="931" spans="1:18" ht="16.5" thickBot="1">
      <c r="A931" s="53"/>
      <c r="B931" s="53"/>
      <c r="C931" s="53"/>
      <c r="D931" s="53"/>
      <c r="E931" s="53"/>
      <c r="F931" s="53"/>
      <c r="G931" s="53"/>
      <c r="H931" s="53"/>
      <c r="I931" s="121"/>
      <c r="J931" s="53"/>
      <c r="K931" s="53"/>
      <c r="L931" s="53"/>
      <c r="M931" s="53"/>
      <c r="N931" s="53"/>
      <c r="O931" s="53"/>
      <c r="P931" s="54"/>
      <c r="Q931" s="54"/>
      <c r="R931" s="54"/>
    </row>
    <row r="932" spans="1:18" ht="23.25" customHeight="1" thickBot="1">
      <c r="A932" s="451">
        <f>1+A919</f>
        <v>62</v>
      </c>
      <c r="B932" s="452"/>
      <c r="C932" s="452"/>
      <c r="D932" s="453"/>
      <c r="E932" s="454" t="str">
        <f>VLOOKUP(A932,'LISTA DE OFERENTES'!$A$4:$H$102,2,FALSE)</f>
        <v>CONSORCIO KENNEDY 03 2025</v>
      </c>
      <c r="F932" s="455"/>
      <c r="G932" s="455"/>
      <c r="H932" s="455"/>
      <c r="I932" s="455"/>
      <c r="J932" s="455"/>
      <c r="K932" s="455"/>
      <c r="L932" s="455"/>
      <c r="M932" s="455"/>
      <c r="N932" s="455"/>
      <c r="O932" s="455"/>
      <c r="P932" s="455"/>
      <c r="Q932" s="455"/>
      <c r="R932" s="455"/>
    </row>
    <row r="933" spans="1:18" ht="48" customHeight="1">
      <c r="A933" s="7" t="s">
        <v>423</v>
      </c>
      <c r="B933" s="122">
        <v>4</v>
      </c>
      <c r="C933" s="8" t="s">
        <v>424</v>
      </c>
      <c r="D933" s="23">
        <f>$D$1591</f>
        <v>1380.1114295749912</v>
      </c>
      <c r="E933" s="456"/>
      <c r="F933" s="457"/>
      <c r="G933" s="457"/>
      <c r="H933" s="457"/>
      <c r="I933" s="457"/>
      <c r="J933" s="457"/>
      <c r="K933" s="457"/>
      <c r="L933" s="457"/>
      <c r="M933" s="457"/>
      <c r="N933" s="457"/>
      <c r="O933" s="457"/>
      <c r="P933" s="457"/>
      <c r="Q933" s="457"/>
      <c r="R933" s="457"/>
    </row>
    <row r="934" spans="1:18" ht="38.25" customHeight="1">
      <c r="A934" s="460" t="s">
        <v>425</v>
      </c>
      <c r="B934" s="461"/>
      <c r="C934" s="462">
        <f>H945/B933</f>
        <v>2221.5424220617115</v>
      </c>
      <c r="D934" s="463"/>
      <c r="E934" s="456"/>
      <c r="F934" s="457"/>
      <c r="G934" s="457"/>
      <c r="H934" s="457"/>
      <c r="I934" s="457"/>
      <c r="J934" s="457"/>
      <c r="K934" s="457"/>
      <c r="L934" s="457"/>
      <c r="M934" s="457"/>
      <c r="N934" s="457"/>
      <c r="O934" s="457"/>
      <c r="P934" s="457"/>
      <c r="Q934" s="457"/>
      <c r="R934" s="457"/>
    </row>
    <row r="935" spans="1:18" ht="32.25" customHeight="1">
      <c r="A935" s="464" t="s">
        <v>426</v>
      </c>
      <c r="B935" s="461"/>
      <c r="C935" s="446">
        <v>45923</v>
      </c>
      <c r="D935" s="447"/>
      <c r="E935" s="456"/>
      <c r="F935" s="457"/>
      <c r="G935" s="457"/>
      <c r="H935" s="457"/>
      <c r="I935" s="457"/>
      <c r="J935" s="457"/>
      <c r="K935" s="457"/>
      <c r="L935" s="457"/>
      <c r="M935" s="457"/>
      <c r="N935" s="457"/>
      <c r="O935" s="457"/>
      <c r="P935" s="457"/>
      <c r="Q935" s="457"/>
      <c r="R935" s="457"/>
    </row>
    <row r="936" spans="1:18" ht="32.25" customHeight="1" thickBot="1">
      <c r="A936" s="431" t="s">
        <v>427</v>
      </c>
      <c r="B936" s="432"/>
      <c r="C936" s="433" t="str">
        <f>+IF(H945&gt;D933,"CUMPLE","NO CUMPLE")</f>
        <v>CUMPLE</v>
      </c>
      <c r="D936" s="434"/>
      <c r="E936" s="458"/>
      <c r="F936" s="459"/>
      <c r="G936" s="459"/>
      <c r="H936" s="459"/>
      <c r="I936" s="459"/>
      <c r="J936" s="459"/>
      <c r="K936" s="459"/>
      <c r="L936" s="459"/>
      <c r="M936" s="459"/>
      <c r="N936" s="459"/>
      <c r="O936" s="459"/>
      <c r="P936" s="459"/>
      <c r="Q936" s="459"/>
      <c r="R936" s="459"/>
    </row>
    <row r="937" spans="1:18" ht="60.75">
      <c r="A937" s="435" t="s">
        <v>428</v>
      </c>
      <c r="B937" s="436"/>
      <c r="C937" s="436"/>
      <c r="D937" s="436"/>
      <c r="E937" s="436"/>
      <c r="F937" s="436"/>
      <c r="G937" s="159"/>
      <c r="H937" s="159"/>
      <c r="I937" s="160" t="s">
        <v>429</v>
      </c>
      <c r="J937" s="161" t="s">
        <v>430</v>
      </c>
      <c r="K937" s="437" t="s">
        <v>431</v>
      </c>
      <c r="L937" s="438"/>
      <c r="M937" s="439" t="s">
        <v>432</v>
      </c>
      <c r="N937" s="439" t="s">
        <v>433</v>
      </c>
      <c r="O937" s="439" t="s">
        <v>434</v>
      </c>
      <c r="P937" s="439" t="s">
        <v>435</v>
      </c>
      <c r="Q937" s="439" t="s">
        <v>436</v>
      </c>
      <c r="R937" s="426" t="s">
        <v>437</v>
      </c>
    </row>
    <row r="938" spans="1:18" s="10" customFormat="1" ht="94.5" customHeight="1">
      <c r="A938" s="162" t="s">
        <v>438</v>
      </c>
      <c r="B938" s="428" t="s">
        <v>439</v>
      </c>
      <c r="C938" s="429"/>
      <c r="D938" s="163" t="s">
        <v>440</v>
      </c>
      <c r="E938" s="163" t="s">
        <v>441</v>
      </c>
      <c r="F938" s="163" t="s">
        <v>442</v>
      </c>
      <c r="G938" s="164" t="s">
        <v>443</v>
      </c>
      <c r="H938" s="164" t="s">
        <v>444</v>
      </c>
      <c r="I938" s="165" t="s">
        <v>445</v>
      </c>
      <c r="J938" s="166" t="s">
        <v>446</v>
      </c>
      <c r="K938" s="166" t="s">
        <v>447</v>
      </c>
      <c r="L938" s="166" t="s">
        <v>448</v>
      </c>
      <c r="M938" s="440"/>
      <c r="N938" s="440"/>
      <c r="O938" s="440"/>
      <c r="P938" s="440"/>
      <c r="Q938" s="440"/>
      <c r="R938" s="427"/>
    </row>
    <row r="939" spans="1:18" s="10" customFormat="1" ht="15.75">
      <c r="A939" s="26" t="str">
        <f>VLOOKUP(A932,'LISTA DE OFERENTES'!$A$4:$H$102,5,FALSE)</f>
        <v>MT PROJECTS S.A.S</v>
      </c>
      <c r="B939" s="27"/>
      <c r="C939" s="27"/>
      <c r="D939" s="27"/>
      <c r="E939" s="27"/>
      <c r="F939" s="27"/>
      <c r="G939" s="27"/>
      <c r="H939" s="27"/>
      <c r="I939" s="123"/>
      <c r="J939" s="27"/>
      <c r="K939" s="472">
        <f>$D$1591*0.5</f>
        <v>690.05571478749562</v>
      </c>
      <c r="L939" s="27"/>
      <c r="M939" s="474" t="s">
        <v>404</v>
      </c>
      <c r="N939" s="27"/>
      <c r="O939" s="27"/>
      <c r="P939" s="27"/>
      <c r="Q939" s="474" t="str">
        <f>+IF(AND(N945="CUMPLE",O945="CUMPLE",P945="CUMPLE"),"CUMPLE","NO CUMPLE")</f>
        <v>CUMPLE</v>
      </c>
      <c r="R939" s="28"/>
    </row>
    <row r="940" spans="1:18" s="10" customFormat="1" ht="15.75" customHeight="1">
      <c r="A940" s="26" t="str">
        <f>VLOOKUP(A932,'LISTA DE OFERENTES'!$A$4:$H$102,6,FALSE)</f>
        <v>INGENIERIA MASTER S.A.S</v>
      </c>
      <c r="B940" s="27"/>
      <c r="C940" s="27"/>
      <c r="D940" s="27"/>
      <c r="E940" s="27"/>
      <c r="F940" s="27"/>
      <c r="G940" s="27"/>
      <c r="H940" s="27"/>
      <c r="I940" s="123"/>
      <c r="J940" s="27"/>
      <c r="K940" s="473"/>
      <c r="L940" s="27"/>
      <c r="M940" s="474"/>
      <c r="N940" s="27"/>
      <c r="O940" s="27"/>
      <c r="P940" s="27"/>
      <c r="Q940" s="474"/>
      <c r="R940" s="28"/>
    </row>
    <row r="941" spans="1:18" s="10" customFormat="1" ht="105">
      <c r="A941" s="242" t="s">
        <v>766</v>
      </c>
      <c r="B941" s="430" t="s">
        <v>498</v>
      </c>
      <c r="C941" s="430"/>
      <c r="D941" s="2">
        <v>3975374619</v>
      </c>
      <c r="E941" s="124">
        <v>2017</v>
      </c>
      <c r="F941" s="3">
        <f>D941/(VLOOKUP(E941,$D$1618:$E$1652,2,FALSE))</f>
        <v>5388.7528944025962</v>
      </c>
      <c r="G941" s="243">
        <v>1</v>
      </c>
      <c r="H941" s="3">
        <f>F941*G941</f>
        <v>5388.7528944025962</v>
      </c>
      <c r="I941" s="190">
        <v>42916</v>
      </c>
      <c r="J941" s="126" t="s">
        <v>404</v>
      </c>
      <c r="K941" s="473"/>
      <c r="L941" s="66">
        <f>H941</f>
        <v>5388.7528944025962</v>
      </c>
      <c r="M941" s="474"/>
      <c r="N941" s="126" t="s">
        <v>404</v>
      </c>
      <c r="O941" s="126" t="s">
        <v>404</v>
      </c>
      <c r="P941" s="66" t="s">
        <v>404</v>
      </c>
      <c r="Q941" s="474"/>
      <c r="R941" s="28"/>
    </row>
    <row r="942" spans="1:18" s="10" customFormat="1" ht="60">
      <c r="A942" s="242" t="s">
        <v>767</v>
      </c>
      <c r="B942" s="430" t="s">
        <v>768</v>
      </c>
      <c r="C942" s="430"/>
      <c r="D942" s="2">
        <v>415754739</v>
      </c>
      <c r="E942" s="124">
        <v>2016</v>
      </c>
      <c r="F942" s="3">
        <f>D942/(VLOOKUP(E942,$D$1618:$E$1652,2,FALSE))</f>
        <v>603.01939793024928</v>
      </c>
      <c r="G942" s="128">
        <v>0.5</v>
      </c>
      <c r="H942" s="3">
        <f>F942*G942</f>
        <v>301.50969896512464</v>
      </c>
      <c r="I942" s="190">
        <v>42429</v>
      </c>
      <c r="J942" s="126" t="s">
        <v>404</v>
      </c>
      <c r="K942" s="473"/>
      <c r="L942" s="66">
        <f>H942</f>
        <v>301.50969896512464</v>
      </c>
      <c r="M942" s="474"/>
      <c r="N942" s="126" t="s">
        <v>404</v>
      </c>
      <c r="O942" s="126" t="s">
        <v>404</v>
      </c>
      <c r="P942" s="66" t="s">
        <v>404</v>
      </c>
      <c r="Q942" s="474"/>
      <c r="R942" s="9"/>
    </row>
    <row r="943" spans="1:18" s="10" customFormat="1" ht="75">
      <c r="A943" s="242" t="s">
        <v>769</v>
      </c>
      <c r="B943" s="430" t="s">
        <v>770</v>
      </c>
      <c r="C943" s="430"/>
      <c r="D943" s="2">
        <v>2078672384</v>
      </c>
      <c r="E943" s="124">
        <v>2018</v>
      </c>
      <c r="F943" s="3">
        <f>D943/(VLOOKUP(E943,$D$1618:$E$1652,2,FALSE))</f>
        <v>2660.7278973736693</v>
      </c>
      <c r="G943" s="128">
        <v>0.7</v>
      </c>
      <c r="H943" s="3">
        <f>F943*G943</f>
        <v>1862.5095281615684</v>
      </c>
      <c r="I943" s="190">
        <v>43221</v>
      </c>
      <c r="J943" s="126" t="s">
        <v>404</v>
      </c>
      <c r="K943" s="473"/>
      <c r="L943" s="66">
        <f>H943</f>
        <v>1862.5095281615684</v>
      </c>
      <c r="M943" s="474"/>
      <c r="N943" s="126" t="s">
        <v>404</v>
      </c>
      <c r="O943" s="126" t="s">
        <v>404</v>
      </c>
      <c r="P943" s="66" t="s">
        <v>404</v>
      </c>
      <c r="Q943" s="474"/>
      <c r="R943" s="9"/>
    </row>
    <row r="944" spans="1:18" s="10" customFormat="1" ht="75">
      <c r="A944" s="242" t="s">
        <v>771</v>
      </c>
      <c r="B944" s="430" t="s">
        <v>772</v>
      </c>
      <c r="C944" s="430"/>
      <c r="D944" s="2">
        <v>793977642</v>
      </c>
      <c r="E944" s="124">
        <v>2013</v>
      </c>
      <c r="F944" s="3">
        <f>D944/(VLOOKUP(E944,$D$1618:$E$1652,2,FALSE))</f>
        <v>1346.8662290076336</v>
      </c>
      <c r="G944" s="128">
        <v>0.99</v>
      </c>
      <c r="H944" s="3">
        <f>F944*G944</f>
        <v>1333.3975667175573</v>
      </c>
      <c r="I944" s="190">
        <v>41542</v>
      </c>
      <c r="J944" s="126" t="s">
        <v>404</v>
      </c>
      <c r="K944" s="473"/>
      <c r="L944" s="66">
        <f>H944</f>
        <v>1333.3975667175573</v>
      </c>
      <c r="M944" s="474"/>
      <c r="N944" s="126" t="s">
        <v>404</v>
      </c>
      <c r="O944" s="126" t="s">
        <v>404</v>
      </c>
      <c r="P944" s="66" t="s">
        <v>404</v>
      </c>
      <c r="Q944" s="474"/>
      <c r="R944" s="129"/>
    </row>
    <row r="945" spans="1:18" s="10" customFormat="1" ht="48" customHeight="1" thickBot="1">
      <c r="A945" s="471" t="s">
        <v>455</v>
      </c>
      <c r="B945" s="471"/>
      <c r="C945" s="471"/>
      <c r="D945" s="471"/>
      <c r="E945" s="471"/>
      <c r="F945" s="130">
        <f>+SUM(F939:F944)</f>
        <v>9999.3664187141494</v>
      </c>
      <c r="G945" s="130"/>
      <c r="H945" s="130">
        <f>+SUM(H939:H944)</f>
        <v>8886.1696882468459</v>
      </c>
      <c r="I945" s="448" t="s">
        <v>456</v>
      </c>
      <c r="J945" s="449"/>
      <c r="K945" s="449"/>
      <c r="L945" s="449"/>
      <c r="M945" s="450"/>
      <c r="N945" s="131" t="s">
        <v>404</v>
      </c>
      <c r="O945" s="157" t="str">
        <f>IF(_xlfn.XLOOKUP("CUMPLE",O940:O944,O940:O944,"NO CUMPLE",0,1)="CUMPLE","CUMPLE","NO CUMPLE")</f>
        <v>CUMPLE</v>
      </c>
      <c r="P945" s="153" t="str">
        <f>IF(_xlfn.XLOOKUP("CUMPLE",P940:P944,P940:P944,"NO CUMPLE",0,1)="CUMPLE","CUMPLE","NO CUMPLE")</f>
        <v>CUMPLE</v>
      </c>
      <c r="Q945" s="475"/>
      <c r="R945" s="70" t="str">
        <f>+IF(AND(M939="CUMPLE",Q939="CUMPLE"),"HABILITADO","NO HABILITADO")</f>
        <v>HABILITADO</v>
      </c>
    </row>
    <row r="946" spans="1:18" ht="15.75">
      <c r="A946" s="53"/>
      <c r="B946" s="53"/>
      <c r="C946" s="53"/>
      <c r="D946" s="53"/>
      <c r="E946" s="53"/>
      <c r="F946" s="53"/>
      <c r="G946" s="53"/>
      <c r="H946" s="53"/>
      <c r="I946" s="121"/>
      <c r="J946" s="53"/>
      <c r="K946" s="53"/>
      <c r="L946" s="53"/>
      <c r="M946" s="53"/>
      <c r="N946" s="53"/>
      <c r="O946" s="53"/>
      <c r="P946" s="54"/>
      <c r="Q946" s="54"/>
      <c r="R946" s="54"/>
    </row>
    <row r="947" spans="1:18" ht="16.5" thickBot="1">
      <c r="A947" s="53"/>
      <c r="B947" s="53"/>
      <c r="C947" s="53"/>
      <c r="D947" s="53"/>
      <c r="E947" s="53"/>
      <c r="F947" s="53"/>
      <c r="G947" s="53"/>
      <c r="H947" s="53"/>
      <c r="I947" s="121"/>
      <c r="J947" s="53"/>
      <c r="K947" s="53"/>
      <c r="L947" s="53"/>
      <c r="M947" s="53"/>
      <c r="N947" s="53"/>
      <c r="O947" s="53"/>
      <c r="P947" s="54"/>
      <c r="Q947" s="54"/>
      <c r="R947" s="54"/>
    </row>
    <row r="948" spans="1:18" ht="23.25" customHeight="1" thickBot="1">
      <c r="A948" s="451">
        <f>1+A932</f>
        <v>63</v>
      </c>
      <c r="B948" s="452"/>
      <c r="C948" s="452"/>
      <c r="D948" s="453"/>
      <c r="E948" s="454" t="str">
        <f>VLOOKUP(A948,'LISTA DE OFERENTES'!$A$4:$H$102,2,FALSE)</f>
        <v>C INTERVIAS T&amp;P KENNEDY</v>
      </c>
      <c r="F948" s="455"/>
      <c r="G948" s="455"/>
      <c r="H948" s="455"/>
      <c r="I948" s="455"/>
      <c r="J948" s="455"/>
      <c r="K948" s="455"/>
      <c r="L948" s="455"/>
      <c r="M948" s="455"/>
      <c r="N948" s="455"/>
      <c r="O948" s="455"/>
      <c r="P948" s="455"/>
      <c r="Q948" s="455"/>
      <c r="R948" s="455"/>
    </row>
    <row r="949" spans="1:18" ht="48" customHeight="1">
      <c r="A949" s="7" t="s">
        <v>423</v>
      </c>
      <c r="B949" s="122">
        <v>6</v>
      </c>
      <c r="C949" s="8" t="s">
        <v>424</v>
      </c>
      <c r="D949" s="23">
        <f>$D$1591</f>
        <v>1380.1114295749912</v>
      </c>
      <c r="E949" s="456"/>
      <c r="F949" s="457"/>
      <c r="G949" s="457"/>
      <c r="H949" s="457"/>
      <c r="I949" s="457"/>
      <c r="J949" s="457"/>
      <c r="K949" s="457"/>
      <c r="L949" s="457"/>
      <c r="M949" s="457"/>
      <c r="N949" s="457"/>
      <c r="O949" s="457"/>
      <c r="P949" s="457"/>
      <c r="Q949" s="457"/>
      <c r="R949" s="457"/>
    </row>
    <row r="950" spans="1:18" ht="38.25" customHeight="1">
      <c r="A950" s="460" t="s">
        <v>425</v>
      </c>
      <c r="B950" s="461"/>
      <c r="C950" s="462">
        <f>H963/B949</f>
        <v>2745.0011285821315</v>
      </c>
      <c r="D950" s="463"/>
      <c r="E950" s="456"/>
      <c r="F950" s="457"/>
      <c r="G950" s="457"/>
      <c r="H950" s="457"/>
      <c r="I950" s="457"/>
      <c r="J950" s="457"/>
      <c r="K950" s="457"/>
      <c r="L950" s="457"/>
      <c r="M950" s="457"/>
      <c r="N950" s="457"/>
      <c r="O950" s="457"/>
      <c r="P950" s="457"/>
      <c r="Q950" s="457"/>
      <c r="R950" s="457"/>
    </row>
    <row r="951" spans="1:18" ht="32.25" customHeight="1">
      <c r="A951" s="464" t="s">
        <v>426</v>
      </c>
      <c r="B951" s="461"/>
      <c r="C951" s="446">
        <v>45923</v>
      </c>
      <c r="D951" s="447"/>
      <c r="E951" s="456"/>
      <c r="F951" s="457"/>
      <c r="G951" s="457"/>
      <c r="H951" s="457"/>
      <c r="I951" s="457"/>
      <c r="J951" s="457"/>
      <c r="K951" s="457"/>
      <c r="L951" s="457"/>
      <c r="M951" s="457"/>
      <c r="N951" s="457"/>
      <c r="O951" s="457"/>
      <c r="P951" s="457"/>
      <c r="Q951" s="457"/>
      <c r="R951" s="457"/>
    </row>
    <row r="952" spans="1:18" ht="32.25" customHeight="1" thickBot="1">
      <c r="A952" s="431" t="s">
        <v>427</v>
      </c>
      <c r="B952" s="432"/>
      <c r="C952" s="433" t="str">
        <f>+IF(H963&gt;D949,"CUMPLE","NO CUMPLE")</f>
        <v>CUMPLE</v>
      </c>
      <c r="D952" s="434"/>
      <c r="E952" s="458"/>
      <c r="F952" s="459"/>
      <c r="G952" s="459"/>
      <c r="H952" s="459"/>
      <c r="I952" s="459"/>
      <c r="J952" s="459"/>
      <c r="K952" s="459"/>
      <c r="L952" s="459"/>
      <c r="M952" s="459"/>
      <c r="N952" s="459"/>
      <c r="O952" s="459"/>
      <c r="P952" s="459"/>
      <c r="Q952" s="459"/>
      <c r="R952" s="459"/>
    </row>
    <row r="953" spans="1:18" ht="60.75">
      <c r="A953" s="435" t="s">
        <v>428</v>
      </c>
      <c r="B953" s="436"/>
      <c r="C953" s="436"/>
      <c r="D953" s="436"/>
      <c r="E953" s="436"/>
      <c r="F953" s="436"/>
      <c r="G953" s="159"/>
      <c r="H953" s="159"/>
      <c r="I953" s="160" t="s">
        <v>429</v>
      </c>
      <c r="J953" s="161" t="s">
        <v>430</v>
      </c>
      <c r="K953" s="437" t="s">
        <v>431</v>
      </c>
      <c r="L953" s="438"/>
      <c r="M953" s="439" t="s">
        <v>432</v>
      </c>
      <c r="N953" s="439" t="s">
        <v>433</v>
      </c>
      <c r="O953" s="439" t="s">
        <v>434</v>
      </c>
      <c r="P953" s="439" t="s">
        <v>435</v>
      </c>
      <c r="Q953" s="439" t="s">
        <v>436</v>
      </c>
      <c r="R953" s="426" t="s">
        <v>437</v>
      </c>
    </row>
    <row r="954" spans="1:18" s="10" customFormat="1" ht="94.5" customHeight="1">
      <c r="A954" s="162" t="s">
        <v>438</v>
      </c>
      <c r="B954" s="428" t="s">
        <v>439</v>
      </c>
      <c r="C954" s="429"/>
      <c r="D954" s="163" t="s">
        <v>440</v>
      </c>
      <c r="E954" s="163" t="s">
        <v>441</v>
      </c>
      <c r="F954" s="163" t="s">
        <v>442</v>
      </c>
      <c r="G954" s="164" t="s">
        <v>443</v>
      </c>
      <c r="H954" s="164" t="s">
        <v>444</v>
      </c>
      <c r="I954" s="165" t="s">
        <v>445</v>
      </c>
      <c r="J954" s="166" t="s">
        <v>446</v>
      </c>
      <c r="K954" s="166" t="s">
        <v>447</v>
      </c>
      <c r="L954" s="166" t="s">
        <v>448</v>
      </c>
      <c r="M954" s="440"/>
      <c r="N954" s="440"/>
      <c r="O954" s="440"/>
      <c r="P954" s="440"/>
      <c r="Q954" s="440"/>
      <c r="R954" s="427"/>
    </row>
    <row r="955" spans="1:18" s="10" customFormat="1" ht="15.75">
      <c r="A955" s="26" t="str">
        <f>VLOOKUP(A948,'LISTA DE OFERENTES'!$A$4:$H$102,5,FALSE)</f>
        <v>TECNICA Y PROYECTOS DE INGENIERÍA S.A.S</v>
      </c>
      <c r="B955" s="27"/>
      <c r="C955" s="27"/>
      <c r="D955" s="27"/>
      <c r="E955" s="27"/>
      <c r="F955" s="27"/>
      <c r="G955" s="27"/>
      <c r="H955" s="27"/>
      <c r="I955" s="123"/>
      <c r="J955" s="27"/>
      <c r="K955" s="472">
        <f>$D$1591*0.5</f>
        <v>690.05571478749562</v>
      </c>
      <c r="L955" s="27"/>
      <c r="M955" s="474" t="s">
        <v>404</v>
      </c>
      <c r="N955" s="27"/>
      <c r="O955" s="27"/>
      <c r="P955" s="27"/>
      <c r="Q955" s="474" t="str">
        <f>+IF(AND(N963="CUMPLE",O963="CUMPLE",P963="CUMPLE"),"CUMPLE","NO CUMPLE")</f>
        <v>CUMPLE</v>
      </c>
      <c r="R955" s="28"/>
    </row>
    <row r="956" spans="1:18" s="10" customFormat="1" ht="72">
      <c r="A956" s="250" t="s">
        <v>773</v>
      </c>
      <c r="B956" s="551" t="s">
        <v>774</v>
      </c>
      <c r="C956" s="552"/>
      <c r="D956" s="2">
        <v>116197312</v>
      </c>
      <c r="E956" s="124">
        <v>2021</v>
      </c>
      <c r="F956" s="3">
        <f>D956/(VLOOKUP(E956,$D$1618:$E$1652,2,FALSE))</f>
        <v>127.89651809634506</v>
      </c>
      <c r="G956" s="125">
        <v>0.7</v>
      </c>
      <c r="H956" s="3">
        <f>F956*G956</f>
        <v>89.527562667441543</v>
      </c>
      <c r="I956" s="286">
        <v>44392</v>
      </c>
      <c r="J956" s="126" t="s">
        <v>404</v>
      </c>
      <c r="K956" s="473"/>
      <c r="L956" s="66">
        <f>H956</f>
        <v>89.527562667441543</v>
      </c>
      <c r="M956" s="474"/>
      <c r="N956" s="126" t="s">
        <v>404</v>
      </c>
      <c r="O956" s="126" t="s">
        <v>404</v>
      </c>
      <c r="P956" s="66" t="s">
        <v>404</v>
      </c>
      <c r="Q956" s="474"/>
      <c r="R956" s="9"/>
    </row>
    <row r="957" spans="1:18" s="10" customFormat="1" ht="108.75" thickBot="1">
      <c r="A957" s="251" t="s">
        <v>775</v>
      </c>
      <c r="B957" s="553" t="s">
        <v>776</v>
      </c>
      <c r="C957" s="554"/>
      <c r="D957" s="2">
        <v>74270280</v>
      </c>
      <c r="E957" s="124">
        <v>2022</v>
      </c>
      <c r="F957" s="3">
        <f>D957/(VLOOKUP(E957,$D$1618:$E$1652,2,FALSE))</f>
        <v>74.27028</v>
      </c>
      <c r="G957" s="125">
        <v>1</v>
      </c>
      <c r="H957" s="3">
        <f>F957*G957</f>
        <v>74.27028</v>
      </c>
      <c r="I957" s="286">
        <v>44922</v>
      </c>
      <c r="J957" s="126" t="s">
        <v>404</v>
      </c>
      <c r="K957" s="473"/>
      <c r="L957" s="66">
        <f>H957</f>
        <v>74.27028</v>
      </c>
      <c r="M957" s="474"/>
      <c r="N957" s="126" t="s">
        <v>404</v>
      </c>
      <c r="O957" s="126" t="s">
        <v>404</v>
      </c>
      <c r="P957" s="66" t="s">
        <v>405</v>
      </c>
      <c r="Q957" s="474"/>
      <c r="R957" s="9"/>
    </row>
    <row r="958" spans="1:18" s="10" customFormat="1" ht="16.5" thickTop="1">
      <c r="A958" s="245" t="str">
        <f>VLOOKUP(A948,'LISTA DE OFERENTES'!$A$4:$H$102,6,FALSE)</f>
        <v>PLANES S.A.S.</v>
      </c>
      <c r="B958" s="246"/>
      <c r="C958" s="246"/>
      <c r="D958" s="27"/>
      <c r="E958" s="27"/>
      <c r="F958" s="27"/>
      <c r="G958" s="246"/>
      <c r="H958" s="27"/>
      <c r="I958" s="186"/>
      <c r="J958" s="27"/>
      <c r="K958" s="473"/>
      <c r="L958" s="27"/>
      <c r="M958" s="474"/>
      <c r="N958" s="27"/>
      <c r="O958" s="27"/>
      <c r="P958" s="27"/>
      <c r="Q958" s="474"/>
      <c r="R958" s="28"/>
    </row>
    <row r="959" spans="1:18" s="10" customFormat="1" ht="60">
      <c r="A959" s="247" t="s">
        <v>777</v>
      </c>
      <c r="B959" s="555" t="s">
        <v>778</v>
      </c>
      <c r="C959" s="556"/>
      <c r="D959" s="2">
        <v>1146217827.29</v>
      </c>
      <c r="E959" s="124">
        <v>1995</v>
      </c>
      <c r="F959" s="3">
        <f>D959/(VLOOKUP(E959,$D$1618:$E$1652,2,FALSE))</f>
        <v>9637.5087426534265</v>
      </c>
      <c r="G959" s="249">
        <v>1</v>
      </c>
      <c r="H959" s="3">
        <f>F959*G959</f>
        <v>9637.5087426534265</v>
      </c>
      <c r="I959" s="287">
        <v>34941</v>
      </c>
      <c r="J959" s="126" t="s">
        <v>404</v>
      </c>
      <c r="K959" s="473"/>
      <c r="L959" s="66">
        <f>H959</f>
        <v>9637.5087426534265</v>
      </c>
      <c r="M959" s="474"/>
      <c r="N959" s="126" t="s">
        <v>404</v>
      </c>
      <c r="O959" s="126" t="s">
        <v>404</v>
      </c>
      <c r="P959" s="66" t="s">
        <v>405</v>
      </c>
      <c r="Q959" s="474"/>
      <c r="R959" s="9"/>
    </row>
    <row r="960" spans="1:18" s="10" customFormat="1" ht="90">
      <c r="A960" s="244" t="s">
        <v>779</v>
      </c>
      <c r="B960" s="551" t="s">
        <v>780</v>
      </c>
      <c r="C960" s="552"/>
      <c r="D960" s="2">
        <v>261136388</v>
      </c>
      <c r="E960" s="124">
        <v>2000</v>
      </c>
      <c r="F960" s="3">
        <f>D960/(VLOOKUP(E960,$D$1618:$E$1652,2,FALSE))</f>
        <v>1003.9845751633987</v>
      </c>
      <c r="G960" s="248">
        <v>0.5</v>
      </c>
      <c r="H960" s="3">
        <f>F960*G960</f>
        <v>501.99228758169937</v>
      </c>
      <c r="I960" s="288">
        <v>36872</v>
      </c>
      <c r="J960" s="126" t="s">
        <v>404</v>
      </c>
      <c r="K960" s="473"/>
      <c r="L960" s="66">
        <f>H960</f>
        <v>501.99228758169937</v>
      </c>
      <c r="M960" s="474"/>
      <c r="N960" s="126" t="s">
        <v>404</v>
      </c>
      <c r="O960" s="126" t="s">
        <v>404</v>
      </c>
      <c r="P960" s="66" t="s">
        <v>404</v>
      </c>
      <c r="Q960" s="474"/>
      <c r="R960" s="9"/>
    </row>
    <row r="961" spans="1:18" s="10" customFormat="1" ht="90">
      <c r="A961" s="244" t="s">
        <v>781</v>
      </c>
      <c r="B961" s="551" t="s">
        <v>782</v>
      </c>
      <c r="C961" s="552"/>
      <c r="D961" s="2">
        <v>10922423850</v>
      </c>
      <c r="E961" s="124">
        <v>2014</v>
      </c>
      <c r="F961" s="3">
        <f>D961/(VLOOKUP(E961,$D$1618:$E$1652,2,FALSE))</f>
        <v>17731.207548701299</v>
      </c>
      <c r="G961" s="248">
        <v>0.245</v>
      </c>
      <c r="H961" s="3">
        <f>F961*G961</f>
        <v>4344.1458494318185</v>
      </c>
      <c r="I961" s="288">
        <v>41911</v>
      </c>
      <c r="J961" s="126" t="s">
        <v>404</v>
      </c>
      <c r="K961" s="473"/>
      <c r="L961" s="66">
        <f>H961</f>
        <v>4344.1458494318185</v>
      </c>
      <c r="M961" s="474"/>
      <c r="N961" s="126" t="s">
        <v>404</v>
      </c>
      <c r="O961" s="126" t="s">
        <v>404</v>
      </c>
      <c r="P961" s="66" t="s">
        <v>404</v>
      </c>
      <c r="Q961" s="474"/>
      <c r="R961" s="9"/>
    </row>
    <row r="962" spans="1:18" s="10" customFormat="1" ht="90">
      <c r="A962" s="244" t="s">
        <v>783</v>
      </c>
      <c r="B962" s="551" t="s">
        <v>784</v>
      </c>
      <c r="C962" s="552"/>
      <c r="D962" s="2">
        <v>1549892472</v>
      </c>
      <c r="E962" s="124">
        <v>2007</v>
      </c>
      <c r="F962" s="3">
        <f>D962/(VLOOKUP(E962,$D$1618:$E$1652,2,FALSE))</f>
        <v>3573.6510767811851</v>
      </c>
      <c r="G962" s="248">
        <v>0.51</v>
      </c>
      <c r="H962" s="3">
        <f>F962*G962</f>
        <v>1822.5620491584045</v>
      </c>
      <c r="I962" s="288">
        <v>39113</v>
      </c>
      <c r="J962" s="126" t="s">
        <v>404</v>
      </c>
      <c r="K962" s="473"/>
      <c r="L962" s="66">
        <f>H962</f>
        <v>1822.5620491584045</v>
      </c>
      <c r="M962" s="474"/>
      <c r="N962" s="126" t="s">
        <v>404</v>
      </c>
      <c r="O962" s="126" t="s">
        <v>404</v>
      </c>
      <c r="P962" s="66" t="s">
        <v>404</v>
      </c>
      <c r="Q962" s="474"/>
      <c r="R962" s="129"/>
    </row>
    <row r="963" spans="1:18" s="10" customFormat="1" ht="48" customHeight="1" thickBot="1">
      <c r="A963" s="471" t="s">
        <v>455</v>
      </c>
      <c r="B963" s="471"/>
      <c r="C963" s="471"/>
      <c r="D963" s="471"/>
      <c r="E963" s="471"/>
      <c r="F963" s="130">
        <f>+SUM(F955:F962)</f>
        <v>32148.518741395652</v>
      </c>
      <c r="G963" s="130"/>
      <c r="H963" s="130">
        <f>+SUM(H955:H962)</f>
        <v>16470.00677149279</v>
      </c>
      <c r="I963" s="448" t="s">
        <v>456</v>
      </c>
      <c r="J963" s="449"/>
      <c r="K963" s="449"/>
      <c r="L963" s="449"/>
      <c r="M963" s="450"/>
      <c r="N963" s="131" t="s">
        <v>404</v>
      </c>
      <c r="O963" s="157" t="str">
        <f>IF(_xlfn.XLOOKUP("CUMPLE",O956:O962,O956:O962,"NO CUMPLE",0,1)="CUMPLE","CUMPLE","NO CUMPLE")</f>
        <v>CUMPLE</v>
      </c>
      <c r="P963" s="153" t="str">
        <f>IF(_xlfn.XLOOKUP("CUMPLE",P956:P962,P956:P962,"NO CUMPLE",0,1)="CUMPLE","CUMPLE","NO CUMPLE")</f>
        <v>CUMPLE</v>
      </c>
      <c r="Q963" s="475"/>
      <c r="R963" s="70" t="str">
        <f>+IF(AND(M955="CUMPLE",Q955="CUMPLE"),"HABILITADO","NO HABILITADO")</f>
        <v>HABILITADO</v>
      </c>
    </row>
    <row r="964" spans="1:18" ht="15.75">
      <c r="A964" s="53"/>
      <c r="B964" s="53"/>
      <c r="C964" s="53"/>
      <c r="D964" s="53"/>
      <c r="E964" s="53"/>
      <c r="F964" s="53"/>
      <c r="G964" s="53"/>
      <c r="H964" s="53"/>
      <c r="I964" s="121"/>
      <c r="J964" s="53"/>
      <c r="K964" s="53"/>
      <c r="L964" s="53"/>
      <c r="M964" s="53"/>
      <c r="N964" s="53"/>
      <c r="O964" s="53"/>
      <c r="P964" s="54"/>
      <c r="Q964" s="54"/>
      <c r="R964" s="54"/>
    </row>
    <row r="965" spans="1:18" ht="16.5" thickBot="1">
      <c r="A965" s="53"/>
      <c r="B965" s="53"/>
      <c r="C965" s="53"/>
      <c r="D965" s="53"/>
      <c r="E965" s="53"/>
      <c r="F965" s="53"/>
      <c r="G965" s="53"/>
      <c r="H965" s="53"/>
      <c r="I965" s="121"/>
      <c r="J965" s="53"/>
      <c r="K965" s="53"/>
      <c r="L965" s="53"/>
      <c r="M965" s="53"/>
      <c r="N965" s="53"/>
      <c r="O965" s="53"/>
      <c r="P965" s="54"/>
      <c r="Q965" s="54"/>
      <c r="R965" s="54"/>
    </row>
    <row r="966" spans="1:18" ht="23.25" customHeight="1" thickBot="1">
      <c r="A966" s="451">
        <f>1+A948</f>
        <v>64</v>
      </c>
      <c r="B966" s="452"/>
      <c r="C966" s="452"/>
      <c r="D966" s="453"/>
      <c r="E966" s="454" t="str">
        <f>VLOOKUP(A966,'LISTA DE OFERENTES'!$A$4:$H$102,2,FALSE)</f>
        <v>CONSORCIO TS 03</v>
      </c>
      <c r="F966" s="455"/>
      <c r="G966" s="455"/>
      <c r="H966" s="455"/>
      <c r="I966" s="455"/>
      <c r="J966" s="455"/>
      <c r="K966" s="455"/>
      <c r="L966" s="455"/>
      <c r="M966" s="455"/>
      <c r="N966" s="455"/>
      <c r="O966" s="455"/>
      <c r="P966" s="455"/>
      <c r="Q966" s="455"/>
      <c r="R966" s="455"/>
    </row>
    <row r="967" spans="1:18" ht="48" customHeight="1">
      <c r="A967" s="7" t="s">
        <v>423</v>
      </c>
      <c r="B967" s="122">
        <v>3</v>
      </c>
      <c r="C967" s="8" t="s">
        <v>424</v>
      </c>
      <c r="D967" s="23">
        <f>$D$1591</f>
        <v>1380.1114295749912</v>
      </c>
      <c r="E967" s="456"/>
      <c r="F967" s="457"/>
      <c r="G967" s="457"/>
      <c r="H967" s="457"/>
      <c r="I967" s="457"/>
      <c r="J967" s="457"/>
      <c r="K967" s="457"/>
      <c r="L967" s="457"/>
      <c r="M967" s="457"/>
      <c r="N967" s="457"/>
      <c r="O967" s="457"/>
      <c r="P967" s="457"/>
      <c r="Q967" s="457"/>
      <c r="R967" s="457"/>
    </row>
    <row r="968" spans="1:18" ht="38.25" customHeight="1">
      <c r="A968" s="460" t="s">
        <v>425</v>
      </c>
      <c r="B968" s="461"/>
      <c r="C968" s="462">
        <f>H978/B967</f>
        <v>2163.2694036521757</v>
      </c>
      <c r="D968" s="463"/>
      <c r="E968" s="456"/>
      <c r="F968" s="457"/>
      <c r="G968" s="457"/>
      <c r="H968" s="457"/>
      <c r="I968" s="457"/>
      <c r="J968" s="457"/>
      <c r="K968" s="457"/>
      <c r="L968" s="457"/>
      <c r="M968" s="457"/>
      <c r="N968" s="457"/>
      <c r="O968" s="457"/>
      <c r="P968" s="457"/>
      <c r="Q968" s="457"/>
      <c r="R968" s="457"/>
    </row>
    <row r="969" spans="1:18" ht="32.25" customHeight="1">
      <c r="A969" s="464" t="s">
        <v>426</v>
      </c>
      <c r="B969" s="461"/>
      <c r="C969" s="446">
        <v>45923</v>
      </c>
      <c r="D969" s="447"/>
      <c r="E969" s="456"/>
      <c r="F969" s="457"/>
      <c r="G969" s="457"/>
      <c r="H969" s="457"/>
      <c r="I969" s="457"/>
      <c r="J969" s="457"/>
      <c r="K969" s="457"/>
      <c r="L969" s="457"/>
      <c r="M969" s="457"/>
      <c r="N969" s="457"/>
      <c r="O969" s="457"/>
      <c r="P969" s="457"/>
      <c r="Q969" s="457"/>
      <c r="R969" s="457"/>
    </row>
    <row r="970" spans="1:18" ht="32.25" customHeight="1" thickBot="1">
      <c r="A970" s="431" t="s">
        <v>427</v>
      </c>
      <c r="B970" s="432"/>
      <c r="C970" s="433" t="str">
        <f>+IF(H978&gt;D967,"CUMPLE","NO CUMPLE")</f>
        <v>CUMPLE</v>
      </c>
      <c r="D970" s="434"/>
      <c r="E970" s="458"/>
      <c r="F970" s="459"/>
      <c r="G970" s="459"/>
      <c r="H970" s="459"/>
      <c r="I970" s="459"/>
      <c r="J970" s="459"/>
      <c r="K970" s="459"/>
      <c r="L970" s="459"/>
      <c r="M970" s="459"/>
      <c r="N970" s="459"/>
      <c r="O970" s="459"/>
      <c r="P970" s="459"/>
      <c r="Q970" s="459"/>
      <c r="R970" s="459"/>
    </row>
    <row r="971" spans="1:18" ht="60.75">
      <c r="A971" s="435" t="s">
        <v>428</v>
      </c>
      <c r="B971" s="436"/>
      <c r="C971" s="436"/>
      <c r="D971" s="436"/>
      <c r="E971" s="436"/>
      <c r="F971" s="436"/>
      <c r="G971" s="159"/>
      <c r="H971" s="159"/>
      <c r="I971" s="160" t="s">
        <v>429</v>
      </c>
      <c r="J971" s="161" t="s">
        <v>430</v>
      </c>
      <c r="K971" s="437" t="s">
        <v>431</v>
      </c>
      <c r="L971" s="438"/>
      <c r="M971" s="439" t="s">
        <v>432</v>
      </c>
      <c r="N971" s="439" t="s">
        <v>433</v>
      </c>
      <c r="O971" s="439" t="s">
        <v>434</v>
      </c>
      <c r="P971" s="439" t="s">
        <v>435</v>
      </c>
      <c r="Q971" s="439" t="s">
        <v>436</v>
      </c>
      <c r="R971" s="426" t="s">
        <v>437</v>
      </c>
    </row>
    <row r="972" spans="1:18" s="10" customFormat="1" ht="94.5" customHeight="1">
      <c r="A972" s="162" t="s">
        <v>438</v>
      </c>
      <c r="B972" s="428" t="s">
        <v>439</v>
      </c>
      <c r="C972" s="429"/>
      <c r="D972" s="163" t="s">
        <v>440</v>
      </c>
      <c r="E972" s="163" t="s">
        <v>441</v>
      </c>
      <c r="F972" s="163" t="s">
        <v>442</v>
      </c>
      <c r="G972" s="164" t="s">
        <v>443</v>
      </c>
      <c r="H972" s="164" t="s">
        <v>444</v>
      </c>
      <c r="I972" s="165" t="s">
        <v>445</v>
      </c>
      <c r="J972" s="166" t="s">
        <v>446</v>
      </c>
      <c r="K972" s="166" t="s">
        <v>447</v>
      </c>
      <c r="L972" s="166" t="s">
        <v>448</v>
      </c>
      <c r="M972" s="440"/>
      <c r="N972" s="440"/>
      <c r="O972" s="440"/>
      <c r="P972" s="440"/>
      <c r="Q972" s="440"/>
      <c r="R972" s="427"/>
    </row>
    <row r="973" spans="1:18" s="10" customFormat="1" ht="15.75">
      <c r="A973" s="26" t="str">
        <f>VLOOKUP(A966,'LISTA DE OFERENTES'!$A$4:$H$102,5,FALSE)</f>
        <v>TOTALL INC SAS BIC</v>
      </c>
      <c r="B973" s="27"/>
      <c r="C973" s="27"/>
      <c r="D973" s="27"/>
      <c r="E973" s="27"/>
      <c r="F973" s="27"/>
      <c r="G973" s="27"/>
      <c r="H973" s="27"/>
      <c r="I973" s="123"/>
      <c r="J973" s="27"/>
      <c r="K973" s="472">
        <f>$D$1591*0.5</f>
        <v>690.05571478749562</v>
      </c>
      <c r="L973" s="27"/>
      <c r="M973" s="474" t="s">
        <v>404</v>
      </c>
      <c r="N973" s="27"/>
      <c r="O973" s="27"/>
      <c r="P973" s="27"/>
      <c r="Q973" s="474" t="str">
        <f>+IF(AND(N978="CUMPLE",O978="CUMPLE",P978="CUMPLE"),"CUMPLE","NO CUMPLE")</f>
        <v>CUMPLE</v>
      </c>
      <c r="R973" s="28"/>
    </row>
    <row r="974" spans="1:18" s="10" customFormat="1" ht="66.75" customHeight="1">
      <c r="A974" s="61" t="s">
        <v>785</v>
      </c>
      <c r="B974" s="430" t="s">
        <v>786</v>
      </c>
      <c r="C974" s="430"/>
      <c r="D974" s="2">
        <v>178852000</v>
      </c>
      <c r="E974" s="124">
        <v>2002</v>
      </c>
      <c r="F974" s="3">
        <f>D974/(VLOOKUP(E974,$D$1618:$E$1652,2,FALSE))</f>
        <v>578.80906148867314</v>
      </c>
      <c r="G974" s="125">
        <v>0.5</v>
      </c>
      <c r="H974" s="3">
        <f>F974*G974</f>
        <v>289.40453074433657</v>
      </c>
      <c r="I974" s="190">
        <v>37498</v>
      </c>
      <c r="J974" s="126" t="s">
        <v>404</v>
      </c>
      <c r="K974" s="473"/>
      <c r="L974" s="66">
        <f>H974</f>
        <v>289.40453074433657</v>
      </c>
      <c r="M974" s="474"/>
      <c r="N974" s="126" t="s">
        <v>404</v>
      </c>
      <c r="O974" s="126" t="s">
        <v>404</v>
      </c>
      <c r="P974" s="66" t="s">
        <v>404</v>
      </c>
      <c r="Q974" s="474"/>
      <c r="R974" s="9"/>
    </row>
    <row r="975" spans="1:18" s="10" customFormat="1" ht="15.75" customHeight="1">
      <c r="A975" s="26" t="str">
        <f>VLOOKUP(A966,'LISTA DE OFERENTES'!$A$4:$H$102,6,FALSE)</f>
        <v>SIGT INGENIEROS Y CONSULTORES SAS</v>
      </c>
      <c r="B975" s="27"/>
      <c r="C975" s="27"/>
      <c r="D975" s="27"/>
      <c r="E975" s="27"/>
      <c r="F975" s="27"/>
      <c r="G975" s="27"/>
      <c r="H975" s="27"/>
      <c r="I975" s="123"/>
      <c r="J975" s="27"/>
      <c r="K975" s="473"/>
      <c r="L975" s="27"/>
      <c r="M975" s="474"/>
      <c r="N975" s="27"/>
      <c r="O975" s="27"/>
      <c r="P975" s="27"/>
      <c r="Q975" s="474"/>
      <c r="R975" s="28"/>
    </row>
    <row r="976" spans="1:18" s="10" customFormat="1" ht="72.75" customHeight="1">
      <c r="A976" s="127" t="s">
        <v>787</v>
      </c>
      <c r="B976" s="430" t="s">
        <v>788</v>
      </c>
      <c r="C976" s="430"/>
      <c r="D976" s="2">
        <v>6000000000</v>
      </c>
      <c r="E976" s="124">
        <v>2018</v>
      </c>
      <c r="F976" s="3">
        <f>D976/(VLOOKUP(E976,$D$1618:$E$1652,2,FALSE))</f>
        <v>7680.0786440053143</v>
      </c>
      <c r="G976" s="128">
        <v>0.51</v>
      </c>
      <c r="H976" s="3">
        <f>F976*G976</f>
        <v>3916.8401084427105</v>
      </c>
      <c r="I976" s="190">
        <v>43342</v>
      </c>
      <c r="J976" s="126" t="s">
        <v>404</v>
      </c>
      <c r="K976" s="473"/>
      <c r="L976" s="66">
        <f>H976</f>
        <v>3916.8401084427105</v>
      </c>
      <c r="M976" s="474"/>
      <c r="N976" s="126" t="s">
        <v>404</v>
      </c>
      <c r="O976" s="126" t="s">
        <v>404</v>
      </c>
      <c r="P976" s="66" t="s">
        <v>404</v>
      </c>
      <c r="Q976" s="474"/>
      <c r="R976" s="9"/>
    </row>
    <row r="977" spans="1:18" s="10" customFormat="1" ht="72.75" customHeight="1">
      <c r="A977" s="127" t="s">
        <v>789</v>
      </c>
      <c r="B977" s="430" t="s">
        <v>790</v>
      </c>
      <c r="C977" s="430"/>
      <c r="D977" s="2">
        <v>1406675160.21</v>
      </c>
      <c r="E977" s="124">
        <v>2014</v>
      </c>
      <c r="F977" s="3">
        <f>D977/(VLOOKUP(E977,$D$1618:$E$1652,2,FALSE))</f>
        <v>2283.5635717694804</v>
      </c>
      <c r="G977" s="128">
        <v>1</v>
      </c>
      <c r="H977" s="3">
        <f>F977*G977</f>
        <v>2283.5635717694804</v>
      </c>
      <c r="I977" s="190">
        <v>41745</v>
      </c>
      <c r="J977" s="126" t="s">
        <v>404</v>
      </c>
      <c r="K977" s="473"/>
      <c r="L977" s="66">
        <f>H977</f>
        <v>2283.5635717694804</v>
      </c>
      <c r="M977" s="474"/>
      <c r="N977" s="126" t="s">
        <v>404</v>
      </c>
      <c r="O977" s="126" t="s">
        <v>404</v>
      </c>
      <c r="P977" s="66" t="s">
        <v>404</v>
      </c>
      <c r="Q977" s="474"/>
      <c r="R977" s="129"/>
    </row>
    <row r="978" spans="1:18" s="10" customFormat="1" ht="48" customHeight="1" thickBot="1">
      <c r="A978" s="471" t="s">
        <v>455</v>
      </c>
      <c r="B978" s="471"/>
      <c r="C978" s="471"/>
      <c r="D978" s="471"/>
      <c r="E978" s="471"/>
      <c r="F978" s="130">
        <f>+SUM(F973:F977)</f>
        <v>10542.451277263468</v>
      </c>
      <c r="G978" s="130"/>
      <c r="H978" s="130">
        <f>+SUM(H973:H977)</f>
        <v>6489.8082109565275</v>
      </c>
      <c r="I978" s="448" t="s">
        <v>456</v>
      </c>
      <c r="J978" s="449"/>
      <c r="K978" s="449"/>
      <c r="L978" s="449"/>
      <c r="M978" s="450"/>
      <c r="N978" s="131" t="s">
        <v>404</v>
      </c>
      <c r="O978" s="157" t="str">
        <f>IF(_xlfn.XLOOKUP("CUMPLE",O974:O977,O974:O977,"NO CUMPLE",0,1)="CUMPLE","CUMPLE","NO CUMPLE")</f>
        <v>CUMPLE</v>
      </c>
      <c r="P978" s="153" t="str">
        <f>IF(_xlfn.XLOOKUP("CUMPLE",P974:P977,P974:P977,"NO CUMPLE",0,1)="CUMPLE","CUMPLE","NO CUMPLE")</f>
        <v>CUMPLE</v>
      </c>
      <c r="Q978" s="475"/>
      <c r="R978" s="70" t="str">
        <f>+IF(AND(M973="CUMPLE",Q973="CUMPLE"),"HABILITADO","NO HABILITADO")</f>
        <v>HABILITADO</v>
      </c>
    </row>
    <row r="979" spans="1:18" ht="15.75">
      <c r="A979" s="53"/>
      <c r="B979" s="53"/>
      <c r="C979" s="53"/>
      <c r="D979" s="53"/>
      <c r="E979" s="53"/>
      <c r="F979" s="53"/>
      <c r="G979" s="53"/>
      <c r="H979" s="53"/>
      <c r="I979" s="121"/>
      <c r="J979" s="53"/>
      <c r="K979" s="53"/>
      <c r="L979" s="53"/>
      <c r="M979" s="53"/>
      <c r="N979" s="53"/>
      <c r="O979" s="53"/>
      <c r="P979" s="54"/>
      <c r="Q979" s="54"/>
      <c r="R979" s="54"/>
    </row>
    <row r="980" spans="1:18" ht="16.5" thickBot="1">
      <c r="A980" s="53"/>
      <c r="B980" s="53"/>
      <c r="C980" s="53"/>
      <c r="D980" s="53"/>
      <c r="E980" s="53"/>
      <c r="F980" s="53"/>
      <c r="G980" s="53"/>
      <c r="H980" s="53"/>
      <c r="I980" s="121"/>
      <c r="J980" s="53"/>
      <c r="K980" s="53"/>
      <c r="L980" s="53"/>
      <c r="M980" s="53"/>
      <c r="N980" s="53"/>
      <c r="O980" s="53"/>
      <c r="P980" s="54"/>
      <c r="Q980" s="54"/>
      <c r="R980" s="54"/>
    </row>
    <row r="981" spans="1:18" ht="23.25" customHeight="1" thickBot="1">
      <c r="A981" s="451">
        <f>1+A966</f>
        <v>65</v>
      </c>
      <c r="B981" s="452"/>
      <c r="C981" s="452"/>
      <c r="D981" s="453"/>
      <c r="E981" s="454" t="str">
        <f>VLOOKUP(A981,'LISTA DE OFERENTES'!$A$4:$H$102,2,FALSE)</f>
        <v>CONSORCIO ID CONSERVACION KENNEDY</v>
      </c>
      <c r="F981" s="455"/>
      <c r="G981" s="455"/>
      <c r="H981" s="455"/>
      <c r="I981" s="455"/>
      <c r="J981" s="455"/>
      <c r="K981" s="455"/>
      <c r="L981" s="455"/>
      <c r="M981" s="455"/>
      <c r="N981" s="455"/>
      <c r="O981" s="455"/>
      <c r="P981" s="455"/>
      <c r="Q981" s="455"/>
      <c r="R981" s="455"/>
    </row>
    <row r="982" spans="1:18" ht="48" customHeight="1">
      <c r="A982" s="7" t="s">
        <v>423</v>
      </c>
      <c r="B982" s="122">
        <v>5</v>
      </c>
      <c r="C982" s="8" t="s">
        <v>424</v>
      </c>
      <c r="D982" s="23">
        <f>$D$1591</f>
        <v>1380.1114295749912</v>
      </c>
      <c r="E982" s="456"/>
      <c r="F982" s="457"/>
      <c r="G982" s="457"/>
      <c r="H982" s="457"/>
      <c r="I982" s="457"/>
      <c r="J982" s="457"/>
      <c r="K982" s="457"/>
      <c r="L982" s="457"/>
      <c r="M982" s="457"/>
      <c r="N982" s="457"/>
      <c r="O982" s="457"/>
      <c r="P982" s="457"/>
      <c r="Q982" s="457"/>
      <c r="R982" s="457"/>
    </row>
    <row r="983" spans="1:18" ht="38.25" customHeight="1">
      <c r="A983" s="460" t="s">
        <v>425</v>
      </c>
      <c r="B983" s="461"/>
      <c r="C983" s="462">
        <f>H995/B982</f>
        <v>2194.3035228040071</v>
      </c>
      <c r="D983" s="463"/>
      <c r="E983" s="456"/>
      <c r="F983" s="457"/>
      <c r="G983" s="457"/>
      <c r="H983" s="457"/>
      <c r="I983" s="457"/>
      <c r="J983" s="457"/>
      <c r="K983" s="457"/>
      <c r="L983" s="457"/>
      <c r="M983" s="457"/>
      <c r="N983" s="457"/>
      <c r="O983" s="457"/>
      <c r="P983" s="457"/>
      <c r="Q983" s="457"/>
      <c r="R983" s="457"/>
    </row>
    <row r="984" spans="1:18" ht="32.25" customHeight="1">
      <c r="A984" s="464" t="s">
        <v>426</v>
      </c>
      <c r="B984" s="461"/>
      <c r="C984" s="446">
        <v>45923</v>
      </c>
      <c r="D984" s="447"/>
      <c r="E984" s="456"/>
      <c r="F984" s="457"/>
      <c r="G984" s="457"/>
      <c r="H984" s="457"/>
      <c r="I984" s="457"/>
      <c r="J984" s="457"/>
      <c r="K984" s="457"/>
      <c r="L984" s="457"/>
      <c r="M984" s="457"/>
      <c r="N984" s="457"/>
      <c r="O984" s="457"/>
      <c r="P984" s="457"/>
      <c r="Q984" s="457"/>
      <c r="R984" s="457"/>
    </row>
    <row r="985" spans="1:18" ht="32.25" customHeight="1" thickBot="1">
      <c r="A985" s="431" t="s">
        <v>427</v>
      </c>
      <c r="B985" s="432"/>
      <c r="C985" s="433" t="str">
        <f>+IF(H995&gt;D982,"CUMPLE","NO CUMPLE")</f>
        <v>CUMPLE</v>
      </c>
      <c r="D985" s="434"/>
      <c r="E985" s="458"/>
      <c r="F985" s="459"/>
      <c r="G985" s="459"/>
      <c r="H985" s="459"/>
      <c r="I985" s="459"/>
      <c r="J985" s="459"/>
      <c r="K985" s="459"/>
      <c r="L985" s="459"/>
      <c r="M985" s="459"/>
      <c r="N985" s="459"/>
      <c r="O985" s="459"/>
      <c r="P985" s="459"/>
      <c r="Q985" s="459"/>
      <c r="R985" s="459"/>
    </row>
    <row r="986" spans="1:18" ht="60.75">
      <c r="A986" s="435" t="s">
        <v>428</v>
      </c>
      <c r="B986" s="436"/>
      <c r="C986" s="436"/>
      <c r="D986" s="436"/>
      <c r="E986" s="436"/>
      <c r="F986" s="436"/>
      <c r="G986" s="159"/>
      <c r="H986" s="159"/>
      <c r="I986" s="160" t="s">
        <v>429</v>
      </c>
      <c r="J986" s="161" t="s">
        <v>430</v>
      </c>
      <c r="K986" s="437" t="s">
        <v>431</v>
      </c>
      <c r="L986" s="438"/>
      <c r="M986" s="439" t="s">
        <v>432</v>
      </c>
      <c r="N986" s="439" t="s">
        <v>433</v>
      </c>
      <c r="O986" s="439" t="s">
        <v>434</v>
      </c>
      <c r="P986" s="439" t="s">
        <v>435</v>
      </c>
      <c r="Q986" s="439" t="s">
        <v>436</v>
      </c>
      <c r="R986" s="426" t="s">
        <v>437</v>
      </c>
    </row>
    <row r="987" spans="1:18" s="10" customFormat="1" ht="94.5" customHeight="1">
      <c r="A987" s="162" t="s">
        <v>438</v>
      </c>
      <c r="B987" s="428" t="s">
        <v>439</v>
      </c>
      <c r="C987" s="429"/>
      <c r="D987" s="163" t="s">
        <v>440</v>
      </c>
      <c r="E987" s="163" t="s">
        <v>441</v>
      </c>
      <c r="F987" s="163" t="s">
        <v>442</v>
      </c>
      <c r="G987" s="164" t="s">
        <v>443</v>
      </c>
      <c r="H987" s="164" t="s">
        <v>444</v>
      </c>
      <c r="I987" s="165" t="s">
        <v>445</v>
      </c>
      <c r="J987" s="166" t="s">
        <v>446</v>
      </c>
      <c r="K987" s="166" t="s">
        <v>447</v>
      </c>
      <c r="L987" s="166" t="s">
        <v>448</v>
      </c>
      <c r="M987" s="440"/>
      <c r="N987" s="440"/>
      <c r="O987" s="440"/>
      <c r="P987" s="440"/>
      <c r="Q987" s="440"/>
      <c r="R987" s="427"/>
    </row>
    <row r="988" spans="1:18" s="10" customFormat="1" ht="15.75">
      <c r="A988" s="26" t="str">
        <f>VLOOKUP(A981,'LISTA DE OFERENTES'!$A$4:$H$102,5,FALSE)</f>
        <v>INTERDISEÑOS ASOCIADOS S.A.S.</v>
      </c>
      <c r="B988" s="27"/>
      <c r="C988" s="27"/>
      <c r="D988" s="27"/>
      <c r="E988" s="27"/>
      <c r="F988" s="27"/>
      <c r="G988" s="27"/>
      <c r="H988" s="27"/>
      <c r="I988" s="123"/>
      <c r="J988" s="27"/>
      <c r="K988" s="472">
        <f>$D$1591*0.5</f>
        <v>690.05571478749562</v>
      </c>
      <c r="L988" s="27"/>
      <c r="M988" s="474" t="s">
        <v>404</v>
      </c>
      <c r="N988" s="27"/>
      <c r="O988" s="27"/>
      <c r="P988" s="27"/>
      <c r="Q988" s="474" t="str">
        <f>+IF(AND(N995="CUMPLE",O995="CUMPLE",P995="CUMPLE"),"CUMPLE","NO CUMPLE")</f>
        <v>CUMPLE</v>
      </c>
      <c r="R988" s="28"/>
    </row>
    <row r="989" spans="1:18" s="10" customFormat="1" ht="135">
      <c r="A989" s="252" t="s">
        <v>791</v>
      </c>
      <c r="B989" s="430" t="s">
        <v>792</v>
      </c>
      <c r="C989" s="430"/>
      <c r="D989" s="2">
        <v>792218196</v>
      </c>
      <c r="E989" s="124">
        <v>2014</v>
      </c>
      <c r="F989" s="3">
        <f>D989/(VLOOKUP(E989,$D$1618:$E$1652,2,FALSE))</f>
        <v>1286.0685000000001</v>
      </c>
      <c r="G989" s="125">
        <v>0.75</v>
      </c>
      <c r="H989" s="3">
        <f>F989*G989</f>
        <v>964.55137500000001</v>
      </c>
      <c r="I989" s="190">
        <v>41695</v>
      </c>
      <c r="J989" s="126" t="s">
        <v>404</v>
      </c>
      <c r="K989" s="473"/>
      <c r="L989" s="66">
        <f>H989</f>
        <v>964.55137500000001</v>
      </c>
      <c r="M989" s="474"/>
      <c r="N989" s="334" t="s">
        <v>404</v>
      </c>
      <c r="O989" s="334" t="s">
        <v>404</v>
      </c>
      <c r="P989" s="334" t="s">
        <v>404</v>
      </c>
      <c r="Q989" s="474"/>
      <c r="R989" s="9"/>
    </row>
    <row r="990" spans="1:18" s="10" customFormat="1" ht="75">
      <c r="A990" s="252" t="s">
        <v>793</v>
      </c>
      <c r="B990" s="430" t="s">
        <v>794</v>
      </c>
      <c r="C990" s="430"/>
      <c r="D990" s="2">
        <v>1625962840</v>
      </c>
      <c r="E990" s="124">
        <v>2009</v>
      </c>
      <c r="F990" s="3">
        <f>D990/(VLOOKUP(E990,$D$1618:$E$1652,2,FALSE))</f>
        <v>3272.2134030992152</v>
      </c>
      <c r="G990" s="125">
        <v>1</v>
      </c>
      <c r="H990" s="3">
        <f>F990*G990</f>
        <v>3272.2134030992152</v>
      </c>
      <c r="I990" s="190">
        <v>39933</v>
      </c>
      <c r="J990" s="126" t="s">
        <v>404</v>
      </c>
      <c r="K990" s="473"/>
      <c r="L990" s="66">
        <f>H990</f>
        <v>3272.2134030992152</v>
      </c>
      <c r="M990" s="474"/>
      <c r="N990" s="332" t="s">
        <v>404</v>
      </c>
      <c r="O990" s="332" t="s">
        <v>404</v>
      </c>
      <c r="P990" s="332" t="s">
        <v>404</v>
      </c>
      <c r="Q990" s="474"/>
      <c r="R990" s="9"/>
    </row>
    <row r="991" spans="1:18" s="10" customFormat="1" ht="45">
      <c r="A991" s="252" t="s">
        <v>795</v>
      </c>
      <c r="B991" s="430" t="s">
        <v>454</v>
      </c>
      <c r="C991" s="430"/>
      <c r="D991" s="2">
        <v>4917198190</v>
      </c>
      <c r="E991" s="124">
        <v>2016</v>
      </c>
      <c r="F991" s="3">
        <f>D991/(VLOOKUP(E991,$D$1618:$E$1652,2,FALSE))</f>
        <v>7132.0074406596514</v>
      </c>
      <c r="G991" s="125">
        <v>0.5</v>
      </c>
      <c r="H991" s="3">
        <f>F991*G991</f>
        <v>3566.0037203298257</v>
      </c>
      <c r="I991" s="190">
        <v>42719</v>
      </c>
      <c r="J991" s="126" t="s">
        <v>404</v>
      </c>
      <c r="K991" s="473"/>
      <c r="L991" s="66">
        <f>H991</f>
        <v>3566.0037203298257</v>
      </c>
      <c r="M991" s="474"/>
      <c r="N991" s="332" t="s">
        <v>404</v>
      </c>
      <c r="O991" s="332" t="s">
        <v>404</v>
      </c>
      <c r="P991" s="332" t="s">
        <v>405</v>
      </c>
      <c r="Q991" s="474"/>
      <c r="R991" s="9"/>
    </row>
    <row r="992" spans="1:18" s="10" customFormat="1" ht="15.75">
      <c r="A992" s="26" t="str">
        <f>VLOOKUP(A981,'LISTA DE OFERENTES'!$A$4:$H$102,6,FALSE)</f>
        <v>INTERVENTORIAS Y DISEÑOS S.A. - INTERDISEÑOS</v>
      </c>
      <c r="B992" s="27"/>
      <c r="C992" s="27"/>
      <c r="D992" s="27"/>
      <c r="E992" s="27"/>
      <c r="F992" s="27"/>
      <c r="G992" s="27"/>
      <c r="H992" s="27"/>
      <c r="I992" s="123"/>
      <c r="J992" s="27"/>
      <c r="K992" s="473"/>
      <c r="L992" s="27"/>
      <c r="M992" s="474"/>
      <c r="N992" s="27"/>
      <c r="O992" s="27"/>
      <c r="P992" s="27"/>
      <c r="Q992" s="474"/>
      <c r="R992" s="28"/>
    </row>
    <row r="993" spans="1:18" s="10" customFormat="1" ht="30">
      <c r="A993" s="127" t="s">
        <v>796</v>
      </c>
      <c r="B993" s="430" t="s">
        <v>454</v>
      </c>
      <c r="C993" s="430"/>
      <c r="D993" s="2">
        <v>1078694904</v>
      </c>
      <c r="E993" s="124">
        <v>2013</v>
      </c>
      <c r="F993" s="3">
        <f>D993/(VLOOKUP(E993,$D$1618:$E$1652,2,FALSE))</f>
        <v>1829.8471653944021</v>
      </c>
      <c r="G993" s="128">
        <v>1</v>
      </c>
      <c r="H993" s="3">
        <f>F993*G993</f>
        <v>1829.8471653944021</v>
      </c>
      <c r="I993" s="190">
        <v>41621</v>
      </c>
      <c r="J993" s="126" t="s">
        <v>404</v>
      </c>
      <c r="K993" s="473"/>
      <c r="L993" s="66">
        <f>H993</f>
        <v>1829.8471653944021</v>
      </c>
      <c r="M993" s="474"/>
      <c r="N993" s="126" t="s">
        <v>404</v>
      </c>
      <c r="O993" s="126" t="s">
        <v>404</v>
      </c>
      <c r="P993" s="66" t="s">
        <v>405</v>
      </c>
      <c r="Q993" s="474"/>
      <c r="R993" s="9"/>
    </row>
    <row r="994" spans="1:18" s="10" customFormat="1" ht="30">
      <c r="A994" s="127" t="s">
        <v>797</v>
      </c>
      <c r="B994" s="430" t="s">
        <v>454</v>
      </c>
      <c r="C994" s="430"/>
      <c r="D994" s="2">
        <v>510791094</v>
      </c>
      <c r="E994" s="124">
        <v>2005</v>
      </c>
      <c r="F994" s="3">
        <f>D994/(VLOOKUP(E994,$D$1618:$E$1652,2,FALSE))</f>
        <v>1338.9019501965925</v>
      </c>
      <c r="G994" s="128">
        <v>1</v>
      </c>
      <c r="H994" s="3">
        <f>F994*G994</f>
        <v>1338.9019501965925</v>
      </c>
      <c r="I994" s="190">
        <v>38661</v>
      </c>
      <c r="J994" s="126" t="s">
        <v>404</v>
      </c>
      <c r="K994" s="473"/>
      <c r="L994" s="66">
        <f>H994</f>
        <v>1338.9019501965925</v>
      </c>
      <c r="M994" s="474"/>
      <c r="N994" s="126" t="s">
        <v>404</v>
      </c>
      <c r="O994" s="126" t="s">
        <v>404</v>
      </c>
      <c r="P994" s="66" t="s">
        <v>405</v>
      </c>
      <c r="Q994" s="474"/>
      <c r="R994" s="129"/>
    </row>
    <row r="995" spans="1:18" s="10" customFormat="1" ht="48" customHeight="1" thickBot="1">
      <c r="A995" s="471" t="s">
        <v>455</v>
      </c>
      <c r="B995" s="471"/>
      <c r="C995" s="471"/>
      <c r="D995" s="471"/>
      <c r="E995" s="471"/>
      <c r="F995" s="130">
        <f>+SUM(F988:F994)</f>
        <v>14859.03845934986</v>
      </c>
      <c r="G995" s="130"/>
      <c r="H995" s="130">
        <f>+SUM(H988:H994)</f>
        <v>10971.517614020035</v>
      </c>
      <c r="I995" s="448" t="s">
        <v>456</v>
      </c>
      <c r="J995" s="449"/>
      <c r="K995" s="449"/>
      <c r="L995" s="449"/>
      <c r="M995" s="450"/>
      <c r="N995" s="131" t="s">
        <v>404</v>
      </c>
      <c r="O995" s="157" t="str">
        <f>IF(_xlfn.XLOOKUP("CUMPLE",O990:O994,O990:O994,"NO CUMPLE",0,1)="CUMPLE","CUMPLE","NO CUMPLE")</f>
        <v>CUMPLE</v>
      </c>
      <c r="P995" s="153" t="str">
        <f>IF(_xlfn.XLOOKUP("CUMPLE",P990:P994,P990:P994,"NO CUMPLE",0,1)="CUMPLE","CUMPLE","NO CUMPLE")</f>
        <v>CUMPLE</v>
      </c>
      <c r="Q995" s="475"/>
      <c r="R995" s="70" t="str">
        <f>+IF(AND(M988="CUMPLE",Q988="CUMPLE"),"HABILITADO","NO HABILITADO")</f>
        <v>HABILITADO</v>
      </c>
    </row>
    <row r="996" spans="1:18" ht="15.75">
      <c r="A996" s="53"/>
      <c r="B996" s="53"/>
      <c r="C996" s="53"/>
      <c r="D996" s="53"/>
      <c r="E996" s="53"/>
      <c r="F996" s="53"/>
      <c r="G996" s="53"/>
      <c r="H996" s="53"/>
      <c r="I996" s="121"/>
      <c r="J996" s="53"/>
      <c r="K996" s="53"/>
      <c r="L996" s="53"/>
      <c r="M996" s="53"/>
      <c r="N996" s="53"/>
      <c r="O996" s="53"/>
      <c r="P996" s="54"/>
      <c r="Q996" s="54"/>
      <c r="R996" s="54"/>
    </row>
    <row r="997" spans="1:18" ht="16.5" thickBot="1">
      <c r="A997" s="53"/>
      <c r="B997" s="53"/>
      <c r="C997" s="53"/>
      <c r="D997" s="53"/>
      <c r="E997" s="53"/>
      <c r="F997" s="53"/>
      <c r="G997" s="53"/>
      <c r="H997" s="53"/>
      <c r="I997" s="121"/>
      <c r="J997" s="53"/>
      <c r="K997" s="53"/>
      <c r="L997" s="53"/>
      <c r="M997" s="53"/>
      <c r="N997" s="53"/>
      <c r="O997" s="53"/>
      <c r="P997" s="54"/>
      <c r="Q997" s="54"/>
      <c r="R997" s="54"/>
    </row>
    <row r="998" spans="1:18" ht="23.25" customHeight="1" thickBot="1">
      <c r="A998" s="451">
        <f>1+A981</f>
        <v>66</v>
      </c>
      <c r="B998" s="452"/>
      <c r="C998" s="452"/>
      <c r="D998" s="453"/>
      <c r="E998" s="454" t="str">
        <f>VLOOKUP(A998,'LISTA DE OFERENTES'!$A$4:$H$102,2,FALSE)</f>
        <v>PROYECTO SANABRIA SAS</v>
      </c>
      <c r="F998" s="455"/>
      <c r="G998" s="455"/>
      <c r="H998" s="455"/>
      <c r="I998" s="455"/>
      <c r="J998" s="455"/>
      <c r="K998" s="455"/>
      <c r="L998" s="455"/>
      <c r="M998" s="455"/>
      <c r="N998" s="455"/>
      <c r="O998" s="455"/>
      <c r="P998" s="455"/>
      <c r="Q998" s="455"/>
      <c r="R998" s="455"/>
    </row>
    <row r="999" spans="1:18" ht="48" customHeight="1">
      <c r="A999" s="7" t="s">
        <v>423</v>
      </c>
      <c r="B999" s="122">
        <v>1</v>
      </c>
      <c r="C999" s="8" t="s">
        <v>424</v>
      </c>
      <c r="D999" s="23">
        <f>$D$1591</f>
        <v>1380.1114295749912</v>
      </c>
      <c r="E999" s="456"/>
      <c r="F999" s="457"/>
      <c r="G999" s="457"/>
      <c r="H999" s="457"/>
      <c r="I999" s="457"/>
      <c r="J999" s="457"/>
      <c r="K999" s="457"/>
      <c r="L999" s="457"/>
      <c r="M999" s="457"/>
      <c r="N999" s="457"/>
      <c r="O999" s="457"/>
      <c r="P999" s="457"/>
      <c r="Q999" s="457"/>
      <c r="R999" s="457"/>
    </row>
    <row r="1000" spans="1:18" ht="38.25" customHeight="1">
      <c r="A1000" s="460" t="s">
        <v>425</v>
      </c>
      <c r="B1000" s="461"/>
      <c r="C1000" s="462">
        <f>H1007/B999</f>
        <v>4065.13</v>
      </c>
      <c r="D1000" s="463"/>
      <c r="E1000" s="456"/>
      <c r="F1000" s="457"/>
      <c r="G1000" s="457"/>
      <c r="H1000" s="457"/>
      <c r="I1000" s="457"/>
      <c r="J1000" s="457"/>
      <c r="K1000" s="457"/>
      <c r="L1000" s="457"/>
      <c r="M1000" s="457"/>
      <c r="N1000" s="457"/>
      <c r="O1000" s="457"/>
      <c r="P1000" s="457"/>
      <c r="Q1000" s="457"/>
      <c r="R1000" s="457"/>
    </row>
    <row r="1001" spans="1:18" ht="32.25" customHeight="1">
      <c r="A1001" s="464" t="s">
        <v>426</v>
      </c>
      <c r="B1001" s="461"/>
      <c r="C1001" s="446">
        <v>45923</v>
      </c>
      <c r="D1001" s="447"/>
      <c r="E1001" s="456"/>
      <c r="F1001" s="457"/>
      <c r="G1001" s="457"/>
      <c r="H1001" s="457"/>
      <c r="I1001" s="457"/>
      <c r="J1001" s="457"/>
      <c r="K1001" s="457"/>
      <c r="L1001" s="457"/>
      <c r="M1001" s="457"/>
      <c r="N1001" s="457"/>
      <c r="O1001" s="457"/>
      <c r="P1001" s="457"/>
      <c r="Q1001" s="457"/>
      <c r="R1001" s="457"/>
    </row>
    <row r="1002" spans="1:18" ht="32.25" customHeight="1" thickBot="1">
      <c r="A1002" s="431" t="s">
        <v>427</v>
      </c>
      <c r="B1002" s="432"/>
      <c r="C1002" s="433" t="str">
        <f>+IF(H1007&gt;D999,"CUMPLE","NO CUMPLE")</f>
        <v>CUMPLE</v>
      </c>
      <c r="D1002" s="434"/>
      <c r="E1002" s="458"/>
      <c r="F1002" s="459"/>
      <c r="G1002" s="459"/>
      <c r="H1002" s="459"/>
      <c r="I1002" s="459"/>
      <c r="J1002" s="459"/>
      <c r="K1002" s="459"/>
      <c r="L1002" s="459"/>
      <c r="M1002" s="459"/>
      <c r="N1002" s="459"/>
      <c r="O1002" s="459"/>
      <c r="P1002" s="459"/>
      <c r="Q1002" s="459"/>
      <c r="R1002" s="459"/>
    </row>
    <row r="1003" spans="1:18" ht="60.75">
      <c r="A1003" s="435" t="s">
        <v>428</v>
      </c>
      <c r="B1003" s="436"/>
      <c r="C1003" s="436"/>
      <c r="D1003" s="436"/>
      <c r="E1003" s="436"/>
      <c r="F1003" s="436"/>
      <c r="G1003" s="159"/>
      <c r="H1003" s="159"/>
      <c r="I1003" s="160" t="s">
        <v>429</v>
      </c>
      <c r="J1003" s="161" t="s">
        <v>430</v>
      </c>
      <c r="K1003" s="437" t="s">
        <v>431</v>
      </c>
      <c r="L1003" s="438"/>
      <c r="M1003" s="439" t="s">
        <v>432</v>
      </c>
      <c r="N1003" s="439" t="s">
        <v>433</v>
      </c>
      <c r="O1003" s="439" t="s">
        <v>434</v>
      </c>
      <c r="P1003" s="439" t="s">
        <v>435</v>
      </c>
      <c r="Q1003" s="439" t="s">
        <v>436</v>
      </c>
      <c r="R1003" s="426" t="s">
        <v>437</v>
      </c>
    </row>
    <row r="1004" spans="1:18" s="10" customFormat="1" ht="94.5" customHeight="1">
      <c r="A1004" s="162" t="s">
        <v>438</v>
      </c>
      <c r="B1004" s="428" t="s">
        <v>439</v>
      </c>
      <c r="C1004" s="429"/>
      <c r="D1004" s="163" t="s">
        <v>440</v>
      </c>
      <c r="E1004" s="163" t="s">
        <v>441</v>
      </c>
      <c r="F1004" s="163" t="s">
        <v>442</v>
      </c>
      <c r="G1004" s="164" t="s">
        <v>443</v>
      </c>
      <c r="H1004" s="164" t="s">
        <v>444</v>
      </c>
      <c r="I1004" s="165" t="s">
        <v>445</v>
      </c>
      <c r="J1004" s="166" t="s">
        <v>446</v>
      </c>
      <c r="K1004" s="166" t="s">
        <v>447</v>
      </c>
      <c r="L1004" s="166" t="s">
        <v>448</v>
      </c>
      <c r="M1004" s="440"/>
      <c r="N1004" s="440"/>
      <c r="O1004" s="440"/>
      <c r="P1004" s="440"/>
      <c r="Q1004" s="440"/>
      <c r="R1004" s="427"/>
    </row>
    <row r="1005" spans="1:18" s="10" customFormat="1" ht="15.75">
      <c r="A1005" s="26" t="str">
        <f>VLOOKUP(A998,'LISTA DE OFERENTES'!$A$4:$H$102,5,FALSE)</f>
        <v>PROYECTO SANABRIA SAS</v>
      </c>
      <c r="B1005" s="27"/>
      <c r="C1005" s="27"/>
      <c r="D1005" s="27"/>
      <c r="E1005" s="27"/>
      <c r="F1005" s="27"/>
      <c r="G1005" s="27"/>
      <c r="H1005" s="27"/>
      <c r="I1005" s="123"/>
      <c r="J1005" s="27"/>
      <c r="K1005" s="472">
        <f>$D$1591*0.5</f>
        <v>690.05571478749562</v>
      </c>
      <c r="L1005" s="27"/>
      <c r="M1005" s="474" t="s">
        <v>404</v>
      </c>
      <c r="N1005" s="27"/>
      <c r="O1005" s="27"/>
      <c r="P1005" s="27"/>
      <c r="Q1005" s="474" t="str">
        <f>+IF(AND(N1007="CUMPLE",O1007="CUMPLE",P1007="CUMPLE"),"CUMPLE","NO CUMPLE")</f>
        <v>CUMPLE</v>
      </c>
      <c r="R1005" s="28"/>
    </row>
    <row r="1006" spans="1:18" s="10" customFormat="1" ht="75">
      <c r="A1006" s="61" t="s">
        <v>798</v>
      </c>
      <c r="B1006" s="430" t="s">
        <v>799</v>
      </c>
      <c r="C1006" s="430"/>
      <c r="D1006" s="2">
        <v>1455316540</v>
      </c>
      <c r="E1006" s="124">
        <v>2004</v>
      </c>
      <c r="F1006" s="3">
        <f>D1006/(VLOOKUP(E1006,$D$1618:$E$1652,2,FALSE))</f>
        <v>4065.13</v>
      </c>
      <c r="G1006" s="125">
        <v>1</v>
      </c>
      <c r="H1006" s="3">
        <f>F1006*G1006</f>
        <v>4065.13</v>
      </c>
      <c r="I1006" s="190">
        <v>38218</v>
      </c>
      <c r="J1006" s="126" t="s">
        <v>404</v>
      </c>
      <c r="K1006" s="473"/>
      <c r="L1006" s="66">
        <f>H1006</f>
        <v>4065.13</v>
      </c>
      <c r="M1006" s="474"/>
      <c r="N1006" s="126" t="s">
        <v>404</v>
      </c>
      <c r="O1006" s="126" t="s">
        <v>404</v>
      </c>
      <c r="P1006" s="66" t="s">
        <v>404</v>
      </c>
      <c r="Q1006" s="474"/>
      <c r="R1006" s="9"/>
    </row>
    <row r="1007" spans="1:18" s="10" customFormat="1" ht="48" customHeight="1">
      <c r="A1007" s="471" t="s">
        <v>455</v>
      </c>
      <c r="B1007" s="471"/>
      <c r="C1007" s="471"/>
      <c r="D1007" s="471"/>
      <c r="E1007" s="471"/>
      <c r="F1007" s="130">
        <f>+SUM(F1005:F1006)</f>
        <v>4065.13</v>
      </c>
      <c r="G1007" s="130"/>
      <c r="H1007" s="130">
        <f>+SUM(H1005:H1006)</f>
        <v>4065.13</v>
      </c>
      <c r="I1007" s="448" t="s">
        <v>456</v>
      </c>
      <c r="J1007" s="449"/>
      <c r="K1007" s="449"/>
      <c r="L1007" s="449"/>
      <c r="M1007" s="450"/>
      <c r="N1007" s="131" t="s">
        <v>404</v>
      </c>
      <c r="O1007" s="157" t="str">
        <f>IF(_xlfn.XLOOKUP("CUMPLE",O1006:O1006,O1006:O1006,"NO CUMPLE",0,1)="CUMPLE","CUMPLE","NO CUMPLE")</f>
        <v>CUMPLE</v>
      </c>
      <c r="P1007" s="153" t="str">
        <f>IF(_xlfn.XLOOKUP("CUMPLE",P1006:P1006,P1006:P1006,"NO CUMPLE",0,1)="CUMPLE","CUMPLE","NO CUMPLE")</f>
        <v>CUMPLE</v>
      </c>
      <c r="Q1007" s="475"/>
      <c r="R1007" s="70" t="str">
        <f>+IF(AND(M1005="CUMPLE",Q1005="CUMPLE"),"HABILITADO","NO HABILITADO")</f>
        <v>HABILITADO</v>
      </c>
    </row>
    <row r="1008" spans="1:18" ht="15.75">
      <c r="A1008" s="53"/>
      <c r="B1008" s="53"/>
      <c r="C1008" s="53"/>
      <c r="D1008" s="53"/>
      <c r="E1008" s="53"/>
      <c r="F1008" s="53"/>
      <c r="G1008" s="53"/>
      <c r="H1008" s="53"/>
      <c r="I1008" s="121"/>
      <c r="J1008" s="53"/>
      <c r="K1008" s="53"/>
      <c r="L1008" s="53"/>
      <c r="M1008" s="53"/>
      <c r="N1008" s="53"/>
      <c r="O1008" s="53"/>
      <c r="P1008" s="54"/>
      <c r="Q1008" s="54"/>
      <c r="R1008" s="54"/>
    </row>
    <row r="1009" spans="1:18" ht="16.5" thickBot="1">
      <c r="A1009" s="53"/>
      <c r="B1009" s="53"/>
      <c r="C1009" s="53"/>
      <c r="D1009" s="53"/>
      <c r="E1009" s="53"/>
      <c r="F1009" s="53"/>
      <c r="G1009" s="53"/>
      <c r="H1009" s="53"/>
      <c r="I1009" s="121"/>
      <c r="J1009" s="53"/>
      <c r="K1009" s="53"/>
      <c r="L1009" s="53"/>
      <c r="M1009" s="53"/>
      <c r="N1009" s="53"/>
      <c r="O1009" s="53"/>
      <c r="P1009" s="54"/>
      <c r="Q1009" s="54"/>
      <c r="R1009" s="54"/>
    </row>
    <row r="1010" spans="1:18" ht="23.25" customHeight="1" thickBot="1">
      <c r="A1010" s="451">
        <f>1+A998</f>
        <v>67</v>
      </c>
      <c r="B1010" s="452"/>
      <c r="C1010" s="452"/>
      <c r="D1010" s="453"/>
      <c r="E1010" s="454" t="str">
        <f>VLOOKUP(A1010,'LISTA DE OFERENTES'!$A$4:$H$102,2,FALSE)</f>
        <v>CONSORCIO CONSERVACIÓN VELNEC</v>
      </c>
      <c r="F1010" s="455"/>
      <c r="G1010" s="455"/>
      <c r="H1010" s="455"/>
      <c r="I1010" s="455"/>
      <c r="J1010" s="455"/>
      <c r="K1010" s="455"/>
      <c r="L1010" s="455"/>
      <c r="M1010" s="455"/>
      <c r="N1010" s="455"/>
      <c r="O1010" s="455"/>
      <c r="P1010" s="455"/>
      <c r="Q1010" s="455"/>
      <c r="R1010" s="455"/>
    </row>
    <row r="1011" spans="1:18" ht="48" customHeight="1">
      <c r="A1011" s="7" t="s">
        <v>423</v>
      </c>
      <c r="B1011" s="122">
        <v>5</v>
      </c>
      <c r="C1011" s="8" t="s">
        <v>424</v>
      </c>
      <c r="D1011" s="23">
        <f>$D$1591</f>
        <v>1380.1114295749912</v>
      </c>
      <c r="E1011" s="456"/>
      <c r="F1011" s="457"/>
      <c r="G1011" s="457"/>
      <c r="H1011" s="457"/>
      <c r="I1011" s="457"/>
      <c r="J1011" s="457"/>
      <c r="K1011" s="457"/>
      <c r="L1011" s="457"/>
      <c r="M1011" s="457"/>
      <c r="N1011" s="457"/>
      <c r="O1011" s="457"/>
      <c r="P1011" s="457"/>
      <c r="Q1011" s="457"/>
      <c r="R1011" s="457"/>
    </row>
    <row r="1012" spans="1:18" ht="38.25" customHeight="1">
      <c r="A1012" s="460" t="s">
        <v>425</v>
      </c>
      <c r="B1012" s="461"/>
      <c r="C1012" s="462">
        <f>H1031/B1011</f>
        <v>3165.1371253531788</v>
      </c>
      <c r="D1012" s="463"/>
      <c r="E1012" s="456"/>
      <c r="F1012" s="457"/>
      <c r="G1012" s="457"/>
      <c r="H1012" s="457"/>
      <c r="I1012" s="457"/>
      <c r="J1012" s="457"/>
      <c r="K1012" s="457"/>
      <c r="L1012" s="457"/>
      <c r="M1012" s="457"/>
      <c r="N1012" s="457"/>
      <c r="O1012" s="457"/>
      <c r="P1012" s="457"/>
      <c r="Q1012" s="457"/>
      <c r="R1012" s="457"/>
    </row>
    <row r="1013" spans="1:18" ht="32.25" customHeight="1">
      <c r="A1013" s="464" t="s">
        <v>426</v>
      </c>
      <c r="B1013" s="461"/>
      <c r="C1013" s="446">
        <v>45923</v>
      </c>
      <c r="D1013" s="447"/>
      <c r="E1013" s="456"/>
      <c r="F1013" s="457"/>
      <c r="G1013" s="457"/>
      <c r="H1013" s="457"/>
      <c r="I1013" s="457"/>
      <c r="J1013" s="457"/>
      <c r="K1013" s="457"/>
      <c r="L1013" s="457"/>
      <c r="M1013" s="457"/>
      <c r="N1013" s="457"/>
      <c r="O1013" s="457"/>
      <c r="P1013" s="457"/>
      <c r="Q1013" s="457"/>
      <c r="R1013" s="457"/>
    </row>
    <row r="1014" spans="1:18" ht="32.25" customHeight="1" thickBot="1">
      <c r="A1014" s="431" t="s">
        <v>427</v>
      </c>
      <c r="B1014" s="432"/>
      <c r="C1014" s="433" t="str">
        <f>+IF(H1031&gt;D1011,"CUMPLE","NO CUMPLE")</f>
        <v>CUMPLE</v>
      </c>
      <c r="D1014" s="434"/>
      <c r="E1014" s="458"/>
      <c r="F1014" s="459"/>
      <c r="G1014" s="459"/>
      <c r="H1014" s="459"/>
      <c r="I1014" s="459"/>
      <c r="J1014" s="459"/>
      <c r="K1014" s="459"/>
      <c r="L1014" s="459"/>
      <c r="M1014" s="459"/>
      <c r="N1014" s="459"/>
      <c r="O1014" s="459"/>
      <c r="P1014" s="459"/>
      <c r="Q1014" s="459"/>
      <c r="R1014" s="459"/>
    </row>
    <row r="1015" spans="1:18" ht="60.75">
      <c r="A1015" s="435" t="s">
        <v>428</v>
      </c>
      <c r="B1015" s="436"/>
      <c r="C1015" s="436"/>
      <c r="D1015" s="436"/>
      <c r="E1015" s="436"/>
      <c r="F1015" s="436"/>
      <c r="G1015" s="159"/>
      <c r="H1015" s="159"/>
      <c r="I1015" s="160" t="s">
        <v>429</v>
      </c>
      <c r="J1015" s="161" t="s">
        <v>430</v>
      </c>
      <c r="K1015" s="437" t="s">
        <v>431</v>
      </c>
      <c r="L1015" s="438"/>
      <c r="M1015" s="439" t="s">
        <v>432</v>
      </c>
      <c r="N1015" s="439" t="s">
        <v>433</v>
      </c>
      <c r="O1015" s="439" t="s">
        <v>434</v>
      </c>
      <c r="P1015" s="439" t="s">
        <v>435</v>
      </c>
      <c r="Q1015" s="439" t="s">
        <v>436</v>
      </c>
      <c r="R1015" s="426" t="s">
        <v>437</v>
      </c>
    </row>
    <row r="1016" spans="1:18" s="10" customFormat="1" ht="94.5" customHeight="1">
      <c r="A1016" s="162" t="s">
        <v>438</v>
      </c>
      <c r="B1016" s="428" t="s">
        <v>439</v>
      </c>
      <c r="C1016" s="429"/>
      <c r="D1016" s="163" t="s">
        <v>440</v>
      </c>
      <c r="E1016" s="163" t="s">
        <v>441</v>
      </c>
      <c r="F1016" s="163" t="s">
        <v>442</v>
      </c>
      <c r="G1016" s="164" t="s">
        <v>443</v>
      </c>
      <c r="H1016" s="164" t="s">
        <v>444</v>
      </c>
      <c r="I1016" s="165" t="s">
        <v>445</v>
      </c>
      <c r="J1016" s="166" t="s">
        <v>446</v>
      </c>
      <c r="K1016" s="166" t="s">
        <v>447</v>
      </c>
      <c r="L1016" s="166" t="s">
        <v>448</v>
      </c>
      <c r="M1016" s="440"/>
      <c r="N1016" s="440"/>
      <c r="O1016" s="440"/>
      <c r="P1016" s="440"/>
      <c r="Q1016" s="440"/>
      <c r="R1016" s="427"/>
    </row>
    <row r="1017" spans="1:18" s="10" customFormat="1" ht="15.75">
      <c r="A1017" s="26" t="str">
        <f>VLOOKUP(A1010,'LISTA DE OFERENTES'!$A$4:$H$102,5,FALSE)</f>
        <v>VELNEC S.A. - 20%</v>
      </c>
      <c r="B1017" s="27"/>
      <c r="C1017" s="27"/>
      <c r="D1017" s="27"/>
      <c r="E1017" s="27"/>
      <c r="F1017" s="27"/>
      <c r="G1017" s="27"/>
      <c r="H1017" s="27"/>
      <c r="I1017" s="123"/>
      <c r="J1017" s="27"/>
      <c r="K1017" s="472">
        <f>$D$1591*0.5</f>
        <v>690.05571478749562</v>
      </c>
      <c r="L1017" s="27"/>
      <c r="M1017" s="474" t="s">
        <v>404</v>
      </c>
      <c r="N1017" s="27"/>
      <c r="O1017" s="27"/>
      <c r="P1017" s="27"/>
      <c r="Q1017" s="474" t="str">
        <f>+IF(AND(N1031="CUMPLE",O1031="CUMPLE",P1031="CUMPLE"),"CUMPLE","NO CUMPLE")</f>
        <v>CUMPLE</v>
      </c>
      <c r="R1017" s="28"/>
    </row>
    <row r="1018" spans="1:18" s="10" customFormat="1" ht="60">
      <c r="A1018" s="61" t="s">
        <v>800</v>
      </c>
      <c r="B1018" s="430" t="s">
        <v>595</v>
      </c>
      <c r="C1018" s="430"/>
      <c r="D1018" s="2">
        <v>963965101</v>
      </c>
      <c r="E1018" s="124">
        <v>2009</v>
      </c>
      <c r="F1018" s="3">
        <f>D1018/(VLOOKUP(E1018,$D$1618:$E$1652,2,FALSE))</f>
        <v>1939.9579412356611</v>
      </c>
      <c r="G1018" s="125">
        <v>1</v>
      </c>
      <c r="H1018" s="3">
        <f>F1018*G1018</f>
        <v>1939.9579412356611</v>
      </c>
      <c r="I1018" s="190">
        <v>39854</v>
      </c>
      <c r="J1018" s="126" t="s">
        <v>404</v>
      </c>
      <c r="K1018" s="473"/>
      <c r="L1018" s="66">
        <f>H1018</f>
        <v>1939.9579412356611</v>
      </c>
      <c r="M1018" s="474"/>
      <c r="N1018" s="126" t="s">
        <v>404</v>
      </c>
      <c r="O1018" s="126" t="s">
        <v>404</v>
      </c>
      <c r="P1018" s="66" t="s">
        <v>404</v>
      </c>
      <c r="Q1018" s="474"/>
      <c r="R1018" s="9" t="s">
        <v>801</v>
      </c>
    </row>
    <row r="1019" spans="1:18" s="10" customFormat="1" ht="75">
      <c r="A1019" s="61" t="s">
        <v>802</v>
      </c>
      <c r="B1019" s="430" t="s">
        <v>595</v>
      </c>
      <c r="C1019" s="430"/>
      <c r="D1019" s="2">
        <v>91983000</v>
      </c>
      <c r="E1019" s="124">
        <v>2000</v>
      </c>
      <c r="F1019" s="3">
        <f>D1019/(VLOOKUP(E1019,$D$1618:$E$1652,2,FALSE))</f>
        <v>353.64475201845443</v>
      </c>
      <c r="G1019" s="125">
        <v>1</v>
      </c>
      <c r="H1019" s="3">
        <f>F1019*G1019</f>
        <v>353.64475201845443</v>
      </c>
      <c r="I1019" s="190">
        <v>44090</v>
      </c>
      <c r="J1019" s="126" t="s">
        <v>404</v>
      </c>
      <c r="K1019" s="473"/>
      <c r="L1019" s="66">
        <f t="shared" ref="L1019:L1021" si="14">H1019</f>
        <v>353.64475201845443</v>
      </c>
      <c r="M1019" s="474"/>
      <c r="N1019" s="126" t="s">
        <v>404</v>
      </c>
      <c r="O1019" s="126" t="s">
        <v>404</v>
      </c>
      <c r="P1019" s="66" t="s">
        <v>404</v>
      </c>
      <c r="Q1019" s="474"/>
      <c r="R1019" s="9" t="s">
        <v>803</v>
      </c>
    </row>
    <row r="1020" spans="1:18" s="10" customFormat="1" ht="75">
      <c r="A1020" s="61" t="s">
        <v>804</v>
      </c>
      <c r="B1020" s="430" t="s">
        <v>805</v>
      </c>
      <c r="C1020" s="430"/>
      <c r="D1020" s="2">
        <v>2632401583</v>
      </c>
      <c r="E1020" s="124">
        <v>2009</v>
      </c>
      <c r="F1020" s="3">
        <f>D1020/(VLOOKUP(E1020,$D$1618:$E$1652,2,FALSE))</f>
        <v>5297.6485872408939</v>
      </c>
      <c r="G1020" s="125">
        <v>0.51</v>
      </c>
      <c r="H1020" s="3">
        <f>F1020*G1020</f>
        <v>2701.8007794928558</v>
      </c>
      <c r="I1020" s="190">
        <v>40117</v>
      </c>
      <c r="J1020" s="126" t="s">
        <v>404</v>
      </c>
      <c r="K1020" s="473"/>
      <c r="L1020" s="66">
        <f t="shared" si="14"/>
        <v>2701.8007794928558</v>
      </c>
      <c r="M1020" s="474"/>
      <c r="N1020" s="126" t="s">
        <v>404</v>
      </c>
      <c r="O1020" s="126" t="s">
        <v>405</v>
      </c>
      <c r="P1020" s="66" t="s">
        <v>404</v>
      </c>
      <c r="Q1020" s="474"/>
      <c r="R1020" s="9" t="s">
        <v>806</v>
      </c>
    </row>
    <row r="1021" spans="1:18" s="10" customFormat="1" ht="75">
      <c r="A1021" s="61" t="s">
        <v>807</v>
      </c>
      <c r="B1021" s="430" t="s">
        <v>595</v>
      </c>
      <c r="C1021" s="430"/>
      <c r="D1021" s="2">
        <v>2398644428</v>
      </c>
      <c r="E1021" s="124">
        <v>2010</v>
      </c>
      <c r="F1021" s="3">
        <f>D1021/(VLOOKUP(E1021,$D$1618:$E$1652,2,FALSE))</f>
        <v>4657.5619961165048</v>
      </c>
      <c r="G1021" s="125">
        <v>1</v>
      </c>
      <c r="H1021" s="3">
        <f>F1021*G1021</f>
        <v>4657.5619961165048</v>
      </c>
      <c r="I1021" s="190">
        <v>40476</v>
      </c>
      <c r="J1021" s="126" t="s">
        <v>404</v>
      </c>
      <c r="K1021" s="473"/>
      <c r="L1021" s="66">
        <f t="shared" si="14"/>
        <v>4657.5619961165048</v>
      </c>
      <c r="M1021" s="474"/>
      <c r="N1021" s="126" t="s">
        <v>404</v>
      </c>
      <c r="O1021" s="126" t="s">
        <v>405</v>
      </c>
      <c r="P1021" s="66" t="s">
        <v>404</v>
      </c>
      <c r="Q1021" s="474"/>
      <c r="R1021" s="9" t="s">
        <v>808</v>
      </c>
    </row>
    <row r="1022" spans="1:18" s="10" customFormat="1" ht="15.75" customHeight="1">
      <c r="A1022" s="26" t="str">
        <f>VLOOKUP(A1010,'LISTA DE OFERENTES'!$A$4:$H$102,6,FALSE)</f>
        <v>VELNEC INGENIERIA S.A.S. BIC  - 80%</v>
      </c>
      <c r="B1022" s="27"/>
      <c r="C1022" s="27"/>
      <c r="D1022" s="27"/>
      <c r="E1022" s="27"/>
      <c r="F1022" s="27"/>
      <c r="G1022" s="27"/>
      <c r="H1022" s="27"/>
      <c r="I1022" s="123"/>
      <c r="J1022" s="27"/>
      <c r="K1022" s="473"/>
      <c r="L1022" s="27"/>
      <c r="M1022" s="474"/>
      <c r="N1022" s="27"/>
      <c r="O1022" s="27"/>
      <c r="P1022" s="27"/>
      <c r="Q1022" s="474"/>
      <c r="R1022" s="28"/>
    </row>
    <row r="1023" spans="1:18" s="10" customFormat="1" ht="45">
      <c r="A1023" s="61" t="s">
        <v>809</v>
      </c>
      <c r="B1023" s="430" t="s">
        <v>805</v>
      </c>
      <c r="C1023" s="430"/>
      <c r="D1023" s="2">
        <v>6027985302</v>
      </c>
      <c r="E1023" s="124">
        <v>2018</v>
      </c>
      <c r="F1023" s="3">
        <f>D1023/(VLOOKUP(E1023,$D$1618:$E$1652,2,FALSE))</f>
        <v>7715.9001973780214</v>
      </c>
      <c r="G1023" s="128">
        <v>0.8</v>
      </c>
      <c r="H1023" s="3">
        <f>G1023*F1023</f>
        <v>6172.7201579024177</v>
      </c>
      <c r="I1023" s="190">
        <v>43443</v>
      </c>
      <c r="J1023" s="126" t="s">
        <v>404</v>
      </c>
      <c r="K1023" s="473"/>
      <c r="L1023" s="66">
        <f>H1023</f>
        <v>6172.7201579024177</v>
      </c>
      <c r="M1023" s="474"/>
      <c r="N1023" s="126" t="s">
        <v>404</v>
      </c>
      <c r="O1023" s="126" t="s">
        <v>405</v>
      </c>
      <c r="P1023" s="66" t="s">
        <v>404</v>
      </c>
      <c r="Q1023" s="474"/>
      <c r="R1023" s="9" t="s">
        <v>810</v>
      </c>
    </row>
    <row r="1024" spans="1:18" s="10" customFormat="1" ht="18" hidden="1" customHeight="1">
      <c r="A1024" s="127"/>
      <c r="B1024" s="430"/>
      <c r="C1024" s="430"/>
      <c r="D1024" s="2"/>
      <c r="E1024" s="124"/>
      <c r="F1024" s="3" t="e">
        <f>D1024/(VLOOKUP(E1024,#REF!,2,FALSE))</f>
        <v>#REF!</v>
      </c>
      <c r="G1024" s="128"/>
      <c r="H1024" s="3"/>
      <c r="I1024" s="190"/>
      <c r="J1024" s="126"/>
      <c r="K1024" s="473"/>
      <c r="L1024" s="66">
        <f>H1024</f>
        <v>0</v>
      </c>
      <c r="M1024" s="474"/>
      <c r="N1024" s="126"/>
      <c r="O1024" s="126"/>
      <c r="P1024" s="66"/>
      <c r="Q1024" s="474"/>
      <c r="R1024" s="129"/>
    </row>
    <row r="1025" spans="1:18" s="10" customFormat="1" ht="15.75" hidden="1" customHeight="1">
      <c r="A1025" s="26">
        <v>0</v>
      </c>
      <c r="B1025" s="27"/>
      <c r="C1025" s="27"/>
      <c r="D1025" s="27"/>
      <c r="E1025" s="27"/>
      <c r="F1025" s="27"/>
      <c r="G1025" s="27"/>
      <c r="H1025" s="27"/>
      <c r="I1025" s="123"/>
      <c r="J1025" s="27"/>
      <c r="K1025" s="473"/>
      <c r="L1025" s="27"/>
      <c r="M1025" s="474"/>
      <c r="N1025" s="27"/>
      <c r="O1025" s="27"/>
      <c r="P1025" s="27"/>
      <c r="Q1025" s="474"/>
      <c r="R1025" s="28"/>
    </row>
    <row r="1026" spans="1:18" s="10" customFormat="1" ht="15.75" hidden="1" customHeight="1">
      <c r="A1026" s="127"/>
      <c r="B1026" s="430"/>
      <c r="C1026" s="430"/>
      <c r="D1026" s="2"/>
      <c r="E1026" s="124"/>
      <c r="F1026" s="3" t="e">
        <f>D1026/(VLOOKUP(E1026,#REF!,2,FALSE))</f>
        <v>#REF!</v>
      </c>
      <c r="G1026" s="128"/>
      <c r="H1026" s="3"/>
      <c r="I1026" s="190"/>
      <c r="J1026" s="126"/>
      <c r="K1026" s="473"/>
      <c r="L1026" s="66">
        <f>H1026</f>
        <v>0</v>
      </c>
      <c r="M1026" s="474"/>
      <c r="N1026" s="126"/>
      <c r="O1026" s="126"/>
      <c r="P1026" s="66"/>
      <c r="Q1026" s="474"/>
      <c r="R1026" s="9"/>
    </row>
    <row r="1027" spans="1:18" s="10" customFormat="1" ht="18" hidden="1" customHeight="1">
      <c r="A1027" s="127"/>
      <c r="B1027" s="430"/>
      <c r="C1027" s="430"/>
      <c r="D1027" s="2"/>
      <c r="E1027" s="124"/>
      <c r="F1027" s="3" t="e">
        <f>D1027/(VLOOKUP(E1027,#REF!,2,FALSE))</f>
        <v>#REF!</v>
      </c>
      <c r="G1027" s="128"/>
      <c r="H1027" s="3"/>
      <c r="I1027" s="190"/>
      <c r="J1027" s="126"/>
      <c r="K1027" s="473"/>
      <c r="L1027" s="66">
        <f>H1027</f>
        <v>0</v>
      </c>
      <c r="M1027" s="474"/>
      <c r="N1027" s="126"/>
      <c r="O1027" s="126"/>
      <c r="P1027" s="66"/>
      <c r="Q1027" s="474"/>
      <c r="R1027" s="129"/>
    </row>
    <row r="1028" spans="1:18" s="10" customFormat="1" ht="15.75" hidden="1" customHeight="1">
      <c r="A1028" s="26">
        <v>0</v>
      </c>
      <c r="B1028" s="27"/>
      <c r="C1028" s="27"/>
      <c r="D1028" s="27"/>
      <c r="E1028" s="27"/>
      <c r="F1028" s="27"/>
      <c r="G1028" s="27"/>
      <c r="H1028" s="27"/>
      <c r="I1028" s="123"/>
      <c r="J1028" s="27"/>
      <c r="K1028" s="473"/>
      <c r="L1028" s="27"/>
      <c r="M1028" s="474"/>
      <c r="N1028" s="27"/>
      <c r="O1028" s="27"/>
      <c r="P1028" s="27"/>
      <c r="Q1028" s="474"/>
      <c r="R1028" s="28"/>
    </row>
    <row r="1029" spans="1:18" s="10" customFormat="1" ht="15.75" hidden="1" customHeight="1">
      <c r="A1029" s="127"/>
      <c r="B1029" s="430"/>
      <c r="C1029" s="430"/>
      <c r="D1029" s="2"/>
      <c r="E1029" s="124"/>
      <c r="F1029" s="3" t="e">
        <f>D1029/(VLOOKUP(E1029,#REF!,2,FALSE))</f>
        <v>#REF!</v>
      </c>
      <c r="G1029" s="128"/>
      <c r="H1029" s="3"/>
      <c r="I1029" s="190"/>
      <c r="J1029" s="126"/>
      <c r="K1029" s="473"/>
      <c r="L1029" s="66">
        <f>H1029</f>
        <v>0</v>
      </c>
      <c r="M1029" s="474"/>
      <c r="N1029" s="126"/>
      <c r="O1029" s="126"/>
      <c r="P1029" s="66"/>
      <c r="Q1029" s="474"/>
      <c r="R1029" s="9"/>
    </row>
    <row r="1030" spans="1:18" s="10" customFormat="1" ht="18" hidden="1" customHeight="1">
      <c r="A1030" s="127"/>
      <c r="B1030" s="430"/>
      <c r="C1030" s="430"/>
      <c r="D1030" s="2"/>
      <c r="E1030" s="124"/>
      <c r="F1030" s="3" t="e">
        <f>D1030/(VLOOKUP(E1030,#REF!,2,FALSE))</f>
        <v>#REF!</v>
      </c>
      <c r="G1030" s="128"/>
      <c r="H1030" s="3"/>
      <c r="I1030" s="190"/>
      <c r="J1030" s="126"/>
      <c r="K1030" s="557"/>
      <c r="L1030" s="66">
        <f>H1030</f>
        <v>0</v>
      </c>
      <c r="M1030" s="474"/>
      <c r="N1030" s="126"/>
      <c r="O1030" s="126"/>
      <c r="P1030" s="66"/>
      <c r="Q1030" s="474"/>
      <c r="R1030" s="129"/>
    </row>
    <row r="1031" spans="1:18" s="10" customFormat="1" ht="48" customHeight="1" thickBot="1">
      <c r="A1031" s="471" t="s">
        <v>455</v>
      </c>
      <c r="B1031" s="471"/>
      <c r="C1031" s="471"/>
      <c r="D1031" s="471"/>
      <c r="E1031" s="471"/>
      <c r="F1031" s="130">
        <f>+SUM(F1018:F1023)</f>
        <v>19964.713473989534</v>
      </c>
      <c r="G1031" s="130"/>
      <c r="H1031" s="130">
        <f>+SUM(H1017:H1030)</f>
        <v>15825.685626765895</v>
      </c>
      <c r="I1031" s="448" t="s">
        <v>456</v>
      </c>
      <c r="J1031" s="449"/>
      <c r="K1031" s="449"/>
      <c r="L1031" s="449"/>
      <c r="M1031" s="450"/>
      <c r="N1031" s="131" t="s">
        <v>404</v>
      </c>
      <c r="O1031" s="157" t="str">
        <f>IF(_xlfn.XLOOKUP("CUMPLE",O1018:O1030,O1018:O1030,"NO CUMPLE",0,1)="CUMPLE","CUMPLE","NO CUMPLE")</f>
        <v>CUMPLE</v>
      </c>
      <c r="P1031" s="153" t="str">
        <f>IF(_xlfn.XLOOKUP("CUMPLE",P1018:P1030,P1018:P1030,"NO CUMPLE",0,1)="CUMPLE","CUMPLE","NO CUMPLE")</f>
        <v>CUMPLE</v>
      </c>
      <c r="Q1031" s="475"/>
      <c r="R1031" s="70" t="str">
        <f>+IF(AND(M1017="CUMPLE",Q1017="CUMPLE"),"HABILITADO","NO HABILITADO")</f>
        <v>HABILITADO</v>
      </c>
    </row>
    <row r="1032" spans="1:18" ht="15.75">
      <c r="A1032" s="53"/>
      <c r="B1032" s="53"/>
      <c r="C1032" s="53"/>
      <c r="D1032" s="53"/>
      <c r="E1032" s="53"/>
      <c r="F1032" s="53"/>
      <c r="G1032" s="53"/>
      <c r="H1032" s="53"/>
      <c r="I1032" s="121"/>
      <c r="J1032" s="53"/>
      <c r="K1032" s="53"/>
      <c r="L1032" s="53"/>
      <c r="M1032" s="53"/>
      <c r="N1032" s="53"/>
      <c r="O1032" s="53"/>
      <c r="P1032" s="54"/>
      <c r="Q1032" s="54"/>
      <c r="R1032" s="54"/>
    </row>
    <row r="1033" spans="1:18" ht="16.5" thickBot="1">
      <c r="A1033" s="53"/>
      <c r="B1033" s="53"/>
      <c r="C1033" s="53"/>
      <c r="D1033" s="53"/>
      <c r="E1033" s="53"/>
      <c r="F1033" s="53"/>
      <c r="G1033" s="53"/>
      <c r="H1033" s="53"/>
      <c r="I1033" s="121"/>
      <c r="J1033" s="53"/>
      <c r="K1033" s="53"/>
      <c r="L1033" s="53"/>
      <c r="M1033" s="53"/>
      <c r="N1033" s="53"/>
      <c r="O1033" s="53"/>
      <c r="P1033" s="54"/>
      <c r="Q1033" s="54"/>
      <c r="R1033" s="54"/>
    </row>
    <row r="1034" spans="1:18" ht="23.25" customHeight="1" thickBot="1">
      <c r="A1034" s="451">
        <f>1+A1010</f>
        <v>68</v>
      </c>
      <c r="B1034" s="452"/>
      <c r="C1034" s="452"/>
      <c r="D1034" s="453"/>
      <c r="E1034" s="454" t="str">
        <f>VLOOKUP(A1034,'LISTA DE OFERENTES'!$A$4:$H$102,2,FALSE)</f>
        <v>CONSORCIO CONSERVACION KENNEDY</v>
      </c>
      <c r="F1034" s="455"/>
      <c r="G1034" s="455"/>
      <c r="H1034" s="455"/>
      <c r="I1034" s="455"/>
      <c r="J1034" s="455"/>
      <c r="K1034" s="455"/>
      <c r="L1034" s="455"/>
      <c r="M1034" s="455"/>
      <c r="N1034" s="455"/>
      <c r="O1034" s="455"/>
      <c r="P1034" s="455"/>
      <c r="Q1034" s="455"/>
      <c r="R1034" s="455"/>
    </row>
    <row r="1035" spans="1:18" ht="48" customHeight="1">
      <c r="A1035" s="7" t="s">
        <v>423</v>
      </c>
      <c r="B1035" s="122">
        <v>4</v>
      </c>
      <c r="C1035" s="8" t="s">
        <v>424</v>
      </c>
      <c r="D1035" s="23">
        <f>$D$1591</f>
        <v>1380.1114295749912</v>
      </c>
      <c r="E1035" s="456"/>
      <c r="F1035" s="457"/>
      <c r="G1035" s="457"/>
      <c r="H1035" s="457"/>
      <c r="I1035" s="457"/>
      <c r="J1035" s="457"/>
      <c r="K1035" s="457"/>
      <c r="L1035" s="457"/>
      <c r="M1035" s="457"/>
      <c r="N1035" s="457"/>
      <c r="O1035" s="457"/>
      <c r="P1035" s="457"/>
      <c r="Q1035" s="457"/>
      <c r="R1035" s="457"/>
    </row>
    <row r="1036" spans="1:18" ht="38.25" customHeight="1">
      <c r="A1036" s="460" t="s">
        <v>425</v>
      </c>
      <c r="B1036" s="461"/>
      <c r="C1036" s="462">
        <f>H1047/B1035</f>
        <v>5205.1338179472614</v>
      </c>
      <c r="D1036" s="463"/>
      <c r="E1036" s="456"/>
      <c r="F1036" s="457"/>
      <c r="G1036" s="457"/>
      <c r="H1036" s="457"/>
      <c r="I1036" s="457"/>
      <c r="J1036" s="457"/>
      <c r="K1036" s="457"/>
      <c r="L1036" s="457"/>
      <c r="M1036" s="457"/>
      <c r="N1036" s="457"/>
      <c r="O1036" s="457"/>
      <c r="P1036" s="457"/>
      <c r="Q1036" s="457"/>
      <c r="R1036" s="457"/>
    </row>
    <row r="1037" spans="1:18" ht="32.25" customHeight="1">
      <c r="A1037" s="464" t="s">
        <v>426</v>
      </c>
      <c r="B1037" s="461"/>
      <c r="C1037" s="446">
        <v>45923</v>
      </c>
      <c r="D1037" s="447"/>
      <c r="E1037" s="456"/>
      <c r="F1037" s="457"/>
      <c r="G1037" s="457"/>
      <c r="H1037" s="457"/>
      <c r="I1037" s="457"/>
      <c r="J1037" s="457"/>
      <c r="K1037" s="457"/>
      <c r="L1037" s="457"/>
      <c r="M1037" s="457"/>
      <c r="N1037" s="457"/>
      <c r="O1037" s="457"/>
      <c r="P1037" s="457"/>
      <c r="Q1037" s="457"/>
      <c r="R1037" s="457"/>
    </row>
    <row r="1038" spans="1:18" ht="32.25" customHeight="1" thickBot="1">
      <c r="A1038" s="431" t="s">
        <v>427</v>
      </c>
      <c r="B1038" s="432"/>
      <c r="C1038" s="433" t="str">
        <f>+IF(H1047&gt;D1035,"CUMPLE","NO CUMPLE")</f>
        <v>CUMPLE</v>
      </c>
      <c r="D1038" s="434"/>
      <c r="E1038" s="458"/>
      <c r="F1038" s="459"/>
      <c r="G1038" s="459"/>
      <c r="H1038" s="459"/>
      <c r="I1038" s="459"/>
      <c r="J1038" s="459"/>
      <c r="K1038" s="459"/>
      <c r="L1038" s="459"/>
      <c r="M1038" s="459"/>
      <c r="N1038" s="459"/>
      <c r="O1038" s="459"/>
      <c r="P1038" s="459"/>
      <c r="Q1038" s="459"/>
      <c r="R1038" s="459"/>
    </row>
    <row r="1039" spans="1:18" ht="60.75">
      <c r="A1039" s="435" t="s">
        <v>428</v>
      </c>
      <c r="B1039" s="436"/>
      <c r="C1039" s="436"/>
      <c r="D1039" s="436"/>
      <c r="E1039" s="436"/>
      <c r="F1039" s="436"/>
      <c r="G1039" s="159"/>
      <c r="H1039" s="159"/>
      <c r="I1039" s="160" t="s">
        <v>429</v>
      </c>
      <c r="J1039" s="161" t="s">
        <v>430</v>
      </c>
      <c r="K1039" s="437" t="s">
        <v>431</v>
      </c>
      <c r="L1039" s="438"/>
      <c r="M1039" s="439" t="s">
        <v>432</v>
      </c>
      <c r="N1039" s="439" t="s">
        <v>433</v>
      </c>
      <c r="O1039" s="439" t="s">
        <v>434</v>
      </c>
      <c r="P1039" s="439" t="s">
        <v>435</v>
      </c>
      <c r="Q1039" s="439" t="s">
        <v>436</v>
      </c>
      <c r="R1039" s="426" t="s">
        <v>437</v>
      </c>
    </row>
    <row r="1040" spans="1:18" s="10" customFormat="1" ht="94.5" customHeight="1">
      <c r="A1040" s="162" t="s">
        <v>438</v>
      </c>
      <c r="B1040" s="428" t="s">
        <v>439</v>
      </c>
      <c r="C1040" s="429"/>
      <c r="D1040" s="163" t="s">
        <v>440</v>
      </c>
      <c r="E1040" s="163" t="s">
        <v>441</v>
      </c>
      <c r="F1040" s="163" t="s">
        <v>442</v>
      </c>
      <c r="G1040" s="164" t="s">
        <v>443</v>
      </c>
      <c r="H1040" s="164" t="s">
        <v>444</v>
      </c>
      <c r="I1040" s="165" t="s">
        <v>445</v>
      </c>
      <c r="J1040" s="166" t="s">
        <v>446</v>
      </c>
      <c r="K1040" s="166" t="s">
        <v>447</v>
      </c>
      <c r="L1040" s="166" t="s">
        <v>448</v>
      </c>
      <c r="M1040" s="440"/>
      <c r="N1040" s="440"/>
      <c r="O1040" s="440"/>
      <c r="P1040" s="440"/>
      <c r="Q1040" s="440"/>
      <c r="R1040" s="427"/>
    </row>
    <row r="1041" spans="1:18" s="10" customFormat="1" ht="15.75">
      <c r="A1041" s="26" t="str">
        <f>VLOOKUP(A1034,'LISTA DE OFERENTES'!$A$4:$H$102,5,FALSE)</f>
        <v>OPH INGENIEROS ASOCIADOS SAS - 50%</v>
      </c>
      <c r="B1041" s="27"/>
      <c r="C1041" s="27"/>
      <c r="D1041" s="27"/>
      <c r="E1041" s="27"/>
      <c r="F1041" s="27"/>
      <c r="G1041" s="27"/>
      <c r="H1041" s="27"/>
      <c r="I1041" s="123"/>
      <c r="J1041" s="27"/>
      <c r="K1041" s="472">
        <f>$D$1591*0.5</f>
        <v>690.05571478749562</v>
      </c>
      <c r="L1041" s="27"/>
      <c r="M1041" s="474" t="s">
        <v>404</v>
      </c>
      <c r="N1041" s="27"/>
      <c r="O1041" s="27"/>
      <c r="P1041" s="27"/>
      <c r="Q1041" s="474" t="str">
        <f>+IF(AND(N1047="CUMPLE",O1047="CUMPLE",P1047="CUMPLE"),"CUMPLE","NO CUMPLE")</f>
        <v>CUMPLE</v>
      </c>
      <c r="R1041" s="28"/>
    </row>
    <row r="1042" spans="1:18" s="10" customFormat="1" ht="45">
      <c r="A1042" s="61" t="s">
        <v>811</v>
      </c>
      <c r="B1042" s="430" t="s">
        <v>812</v>
      </c>
      <c r="C1042" s="544"/>
      <c r="D1042" s="2">
        <v>1349015195</v>
      </c>
      <c r="E1042" s="124">
        <v>2013</v>
      </c>
      <c r="F1042" s="3">
        <f>D1042/(VLOOKUP(E1042,$D$1618:$E$1652,2,FALSE))</f>
        <v>2288.4057591178967</v>
      </c>
      <c r="G1042" s="125">
        <v>1</v>
      </c>
      <c r="H1042" s="3">
        <f>F1042*G1042</f>
        <v>2288.4057591178967</v>
      </c>
      <c r="I1042" s="190">
        <v>41502</v>
      </c>
      <c r="J1042" s="126" t="s">
        <v>404</v>
      </c>
      <c r="K1042" s="473"/>
      <c r="L1042" s="66">
        <f>H1042</f>
        <v>2288.4057591178967</v>
      </c>
      <c r="M1042" s="474"/>
      <c r="N1042" s="126" t="s">
        <v>404</v>
      </c>
      <c r="O1042" s="126" t="s">
        <v>405</v>
      </c>
      <c r="P1042" s="66" t="s">
        <v>405</v>
      </c>
      <c r="Q1042" s="474"/>
      <c r="R1042" s="9" t="s">
        <v>813</v>
      </c>
    </row>
    <row r="1043" spans="1:18" s="10" customFormat="1" ht="75">
      <c r="A1043" s="61" t="s">
        <v>814</v>
      </c>
      <c r="B1043" s="430" t="s">
        <v>595</v>
      </c>
      <c r="C1043" s="544"/>
      <c r="D1043" s="2">
        <v>1217455136</v>
      </c>
      <c r="E1043" s="124">
        <v>2008</v>
      </c>
      <c r="F1043" s="3">
        <f>D1043/(VLOOKUP(E1043,$D$1618:$E$1652,2,FALSE))</f>
        <v>2638.0392979414951</v>
      </c>
      <c r="G1043" s="125">
        <v>0.5</v>
      </c>
      <c r="H1043" s="3">
        <f>F1043*G1043</f>
        <v>1319.0196489707475</v>
      </c>
      <c r="I1043" s="190">
        <v>39693</v>
      </c>
      <c r="J1043" s="126" t="s">
        <v>404</v>
      </c>
      <c r="K1043" s="473"/>
      <c r="L1043" s="66">
        <f>H1043</f>
        <v>1319.0196489707475</v>
      </c>
      <c r="M1043" s="474"/>
      <c r="N1043" s="126" t="s">
        <v>404</v>
      </c>
      <c r="O1043" s="126" t="s">
        <v>405</v>
      </c>
      <c r="P1043" s="66" t="s">
        <v>404</v>
      </c>
      <c r="Q1043" s="474"/>
      <c r="R1043" s="9" t="s">
        <v>815</v>
      </c>
    </row>
    <row r="1044" spans="1:18" s="10" customFormat="1" ht="60">
      <c r="A1044" s="61" t="s">
        <v>816</v>
      </c>
      <c r="B1044" s="430" t="s">
        <v>595</v>
      </c>
      <c r="C1044" s="430"/>
      <c r="D1044" s="2">
        <v>1091088797</v>
      </c>
      <c r="E1044" s="124">
        <v>2008</v>
      </c>
      <c r="F1044" s="3">
        <f>D1044/(VLOOKUP(E1044,$D$1618:$E$1652,2,FALSE))</f>
        <v>2364.2227453954497</v>
      </c>
      <c r="G1044" s="125">
        <v>0.3</v>
      </c>
      <c r="H1044" s="3">
        <f>F1044*G1044</f>
        <v>709.26682361863493</v>
      </c>
      <c r="I1044" s="190">
        <v>39706</v>
      </c>
      <c r="J1044" s="126" t="s">
        <v>404</v>
      </c>
      <c r="K1044" s="473"/>
      <c r="L1044" s="66">
        <f>H1044</f>
        <v>709.26682361863493</v>
      </c>
      <c r="M1044" s="474"/>
      <c r="N1044" s="126" t="s">
        <v>404</v>
      </c>
      <c r="O1044" s="126" t="s">
        <v>404</v>
      </c>
      <c r="P1044" s="66" t="s">
        <v>404</v>
      </c>
      <c r="Q1044" s="474"/>
      <c r="R1044" s="9"/>
    </row>
    <row r="1045" spans="1:18" s="10" customFormat="1" ht="15.75" customHeight="1">
      <c r="A1045" s="26" t="str">
        <f>VLOOKUP(A1034,'LISTA DE OFERENTES'!$A$4:$H$102,6,FALSE)</f>
        <v>INGEPLAN.CO INFRAESTRUCTURA S.A.S BIC - 50%</v>
      </c>
      <c r="B1045" s="27"/>
      <c r="C1045" s="27"/>
      <c r="D1045" s="27"/>
      <c r="E1045" s="27"/>
      <c r="F1045" s="27"/>
      <c r="G1045" s="27"/>
      <c r="H1045" s="27"/>
      <c r="I1045" s="123"/>
      <c r="J1045" s="27"/>
      <c r="K1045" s="473"/>
      <c r="L1045" s="27"/>
      <c r="M1045" s="474"/>
      <c r="N1045" s="27"/>
      <c r="O1045" s="27"/>
      <c r="P1045" s="27"/>
      <c r="Q1045" s="474"/>
      <c r="R1045" s="28"/>
    </row>
    <row r="1046" spans="1:18" s="10" customFormat="1" ht="30">
      <c r="A1046" s="127" t="s">
        <v>817</v>
      </c>
      <c r="B1046" s="430" t="s">
        <v>454</v>
      </c>
      <c r="C1046" s="430"/>
      <c r="D1046" s="2">
        <v>24350331152</v>
      </c>
      <c r="E1046" s="124">
        <v>2017</v>
      </c>
      <c r="F1046" s="3">
        <f>D1046/(VLOOKUP(E1046,$D$1618:$E$1652,2,FALSE))</f>
        <v>33007.686080163534</v>
      </c>
      <c r="G1046" s="128">
        <v>0.5</v>
      </c>
      <c r="H1046" s="3">
        <f>G1046*F1046</f>
        <v>16503.843040081767</v>
      </c>
      <c r="I1046" s="190">
        <v>42834</v>
      </c>
      <c r="J1046" s="126" t="s">
        <v>404</v>
      </c>
      <c r="K1046" s="473"/>
      <c r="L1046" s="66">
        <f>H1046</f>
        <v>16503.843040081767</v>
      </c>
      <c r="M1046" s="474"/>
      <c r="N1046" s="126" t="s">
        <v>404</v>
      </c>
      <c r="O1046" s="126" t="s">
        <v>405</v>
      </c>
      <c r="P1046" s="66" t="s">
        <v>405</v>
      </c>
      <c r="Q1046" s="474"/>
      <c r="R1046" s="9" t="s">
        <v>818</v>
      </c>
    </row>
    <row r="1047" spans="1:18" s="10" customFormat="1" ht="48" customHeight="1" thickBot="1">
      <c r="A1047" s="471" t="s">
        <v>455</v>
      </c>
      <c r="B1047" s="471"/>
      <c r="C1047" s="471"/>
      <c r="D1047" s="471"/>
      <c r="E1047" s="471"/>
      <c r="F1047" s="130">
        <f>+SUM(F1041:F1046)</f>
        <v>40298.353882618379</v>
      </c>
      <c r="G1047" s="130"/>
      <c r="H1047" s="130">
        <f>+SUM(H1041:H1046)</f>
        <v>20820.535271789046</v>
      </c>
      <c r="I1047" s="448" t="s">
        <v>456</v>
      </c>
      <c r="J1047" s="449"/>
      <c r="K1047" s="449"/>
      <c r="L1047" s="449"/>
      <c r="M1047" s="450"/>
      <c r="N1047" s="131" t="s">
        <v>404</v>
      </c>
      <c r="O1047" s="157" t="str">
        <f>IF(_xlfn.XLOOKUP("CUMPLE",O1042:O1046,O1042:O1046,"NO CUMPLE",0,1)="CUMPLE","CUMPLE","NO CUMPLE")</f>
        <v>CUMPLE</v>
      </c>
      <c r="P1047" s="153" t="str">
        <f>IF(_xlfn.XLOOKUP("CUMPLE",P1042:P1046,P1042:P1046,"NO CUMPLE",0,1)="CUMPLE","CUMPLE","NO CUMPLE")</f>
        <v>CUMPLE</v>
      </c>
      <c r="Q1047" s="475"/>
      <c r="R1047" s="70" t="str">
        <f>+IF(AND(M1041="CUMPLE",Q1041="CUMPLE"),"HABILITADO","NO HABILITADO")</f>
        <v>HABILITADO</v>
      </c>
    </row>
    <row r="1048" spans="1:18" ht="15.75">
      <c r="A1048" s="53"/>
      <c r="B1048" s="53"/>
      <c r="C1048" s="53"/>
      <c r="D1048" s="53"/>
      <c r="E1048" s="53"/>
      <c r="F1048" s="53"/>
      <c r="G1048" s="53"/>
      <c r="H1048" s="53"/>
      <c r="I1048" s="121"/>
      <c r="J1048" s="53"/>
      <c r="K1048" s="53"/>
      <c r="L1048" s="53"/>
      <c r="M1048" s="53"/>
      <c r="N1048" s="53"/>
      <c r="O1048" s="53"/>
      <c r="P1048" s="54"/>
      <c r="Q1048" s="54"/>
      <c r="R1048" s="54"/>
    </row>
    <row r="1049" spans="1:18" ht="16.5" thickBot="1">
      <c r="A1049" s="53"/>
      <c r="B1049" s="53"/>
      <c r="C1049" s="53"/>
      <c r="D1049" s="53"/>
      <c r="E1049" s="53"/>
      <c r="F1049" s="53"/>
      <c r="G1049" s="53"/>
      <c r="H1049" s="53"/>
      <c r="I1049" s="121"/>
      <c r="J1049" s="53"/>
      <c r="K1049" s="53"/>
      <c r="L1049" s="53"/>
      <c r="M1049" s="53"/>
      <c r="N1049" s="53"/>
      <c r="O1049" s="53"/>
      <c r="P1049" s="54"/>
      <c r="Q1049" s="54"/>
      <c r="R1049" s="54"/>
    </row>
    <row r="1050" spans="1:18" ht="23.25" customHeight="1" thickBot="1">
      <c r="A1050" s="451">
        <f>1+A1034</f>
        <v>69</v>
      </c>
      <c r="B1050" s="452"/>
      <c r="C1050" s="452"/>
      <c r="D1050" s="453"/>
      <c r="E1050" s="454" t="str">
        <f>VLOOKUP(A1050,'LISTA DE OFERENTES'!$A$4:$H$102,2,FALSE)</f>
        <v>CONSORCIO INTERVIAL KENNEDY</v>
      </c>
      <c r="F1050" s="455"/>
      <c r="G1050" s="455"/>
      <c r="H1050" s="455"/>
      <c r="I1050" s="455"/>
      <c r="J1050" s="455"/>
      <c r="K1050" s="455"/>
      <c r="L1050" s="455"/>
      <c r="M1050" s="455"/>
      <c r="N1050" s="455"/>
      <c r="O1050" s="455"/>
      <c r="P1050" s="455"/>
      <c r="Q1050" s="455"/>
      <c r="R1050" s="455"/>
    </row>
    <row r="1051" spans="1:18" ht="48" customHeight="1">
      <c r="A1051" s="7" t="s">
        <v>423</v>
      </c>
      <c r="B1051" s="122">
        <v>2</v>
      </c>
      <c r="C1051" s="8" t="s">
        <v>424</v>
      </c>
      <c r="D1051" s="23">
        <f>$D$1591</f>
        <v>1380.1114295749912</v>
      </c>
      <c r="E1051" s="456"/>
      <c r="F1051" s="457"/>
      <c r="G1051" s="457"/>
      <c r="H1051" s="457"/>
      <c r="I1051" s="457"/>
      <c r="J1051" s="457"/>
      <c r="K1051" s="457"/>
      <c r="L1051" s="457"/>
      <c r="M1051" s="457"/>
      <c r="N1051" s="457"/>
      <c r="O1051" s="457"/>
      <c r="P1051" s="457"/>
      <c r="Q1051" s="457"/>
      <c r="R1051" s="457"/>
    </row>
    <row r="1052" spans="1:18" ht="38.25" customHeight="1">
      <c r="A1052" s="460" t="s">
        <v>425</v>
      </c>
      <c r="B1052" s="461"/>
      <c r="C1052" s="462">
        <f>H1070/B1051</f>
        <v>1949.241220198895</v>
      </c>
      <c r="D1052" s="463"/>
      <c r="E1052" s="456"/>
      <c r="F1052" s="457"/>
      <c r="G1052" s="457"/>
      <c r="H1052" s="457"/>
      <c r="I1052" s="457"/>
      <c r="J1052" s="457"/>
      <c r="K1052" s="457"/>
      <c r="L1052" s="457"/>
      <c r="M1052" s="457"/>
      <c r="N1052" s="457"/>
      <c r="O1052" s="457"/>
      <c r="P1052" s="457"/>
      <c r="Q1052" s="457"/>
      <c r="R1052" s="457"/>
    </row>
    <row r="1053" spans="1:18" ht="32.25" customHeight="1">
      <c r="A1053" s="464" t="s">
        <v>426</v>
      </c>
      <c r="B1053" s="461"/>
      <c r="C1053" s="446">
        <v>45923</v>
      </c>
      <c r="D1053" s="447"/>
      <c r="E1053" s="456"/>
      <c r="F1053" s="457"/>
      <c r="G1053" s="457"/>
      <c r="H1053" s="457"/>
      <c r="I1053" s="457"/>
      <c r="J1053" s="457"/>
      <c r="K1053" s="457"/>
      <c r="L1053" s="457"/>
      <c r="M1053" s="457"/>
      <c r="N1053" s="457"/>
      <c r="O1053" s="457"/>
      <c r="P1053" s="457"/>
      <c r="Q1053" s="457"/>
      <c r="R1053" s="457"/>
    </row>
    <row r="1054" spans="1:18" ht="32.25" customHeight="1" thickBot="1">
      <c r="A1054" s="431" t="s">
        <v>427</v>
      </c>
      <c r="B1054" s="432"/>
      <c r="C1054" s="433" t="str">
        <f>+IF(H1070&gt;D1051,"CUMPLE","NO CUMPLE")</f>
        <v>CUMPLE</v>
      </c>
      <c r="D1054" s="434"/>
      <c r="E1054" s="458"/>
      <c r="F1054" s="459"/>
      <c r="G1054" s="459"/>
      <c r="H1054" s="459"/>
      <c r="I1054" s="459"/>
      <c r="J1054" s="459"/>
      <c r="K1054" s="459"/>
      <c r="L1054" s="459"/>
      <c r="M1054" s="459"/>
      <c r="N1054" s="459"/>
      <c r="O1054" s="459"/>
      <c r="P1054" s="459"/>
      <c r="Q1054" s="459"/>
      <c r="R1054" s="459"/>
    </row>
    <row r="1055" spans="1:18" ht="60.75">
      <c r="A1055" s="435" t="s">
        <v>428</v>
      </c>
      <c r="B1055" s="436"/>
      <c r="C1055" s="436"/>
      <c r="D1055" s="436"/>
      <c r="E1055" s="436"/>
      <c r="F1055" s="436"/>
      <c r="G1055" s="159"/>
      <c r="H1055" s="159"/>
      <c r="I1055" s="160" t="s">
        <v>429</v>
      </c>
      <c r="J1055" s="161" t="s">
        <v>430</v>
      </c>
      <c r="K1055" s="437" t="s">
        <v>431</v>
      </c>
      <c r="L1055" s="438"/>
      <c r="M1055" s="439" t="s">
        <v>432</v>
      </c>
      <c r="N1055" s="439" t="s">
        <v>433</v>
      </c>
      <c r="O1055" s="439" t="s">
        <v>434</v>
      </c>
      <c r="P1055" s="439" t="s">
        <v>435</v>
      </c>
      <c r="Q1055" s="439" t="s">
        <v>436</v>
      </c>
      <c r="R1055" s="426" t="s">
        <v>437</v>
      </c>
    </row>
    <row r="1056" spans="1:18" s="10" customFormat="1" ht="94.5" customHeight="1">
      <c r="A1056" s="162" t="s">
        <v>438</v>
      </c>
      <c r="B1056" s="428" t="s">
        <v>439</v>
      </c>
      <c r="C1056" s="429"/>
      <c r="D1056" s="163" t="s">
        <v>440</v>
      </c>
      <c r="E1056" s="163" t="s">
        <v>441</v>
      </c>
      <c r="F1056" s="163" t="s">
        <v>442</v>
      </c>
      <c r="G1056" s="164" t="s">
        <v>443</v>
      </c>
      <c r="H1056" s="164" t="s">
        <v>444</v>
      </c>
      <c r="I1056" s="165" t="s">
        <v>445</v>
      </c>
      <c r="J1056" s="166" t="s">
        <v>446</v>
      </c>
      <c r="K1056" s="166" t="s">
        <v>447</v>
      </c>
      <c r="L1056" s="166" t="s">
        <v>448</v>
      </c>
      <c r="M1056" s="440"/>
      <c r="N1056" s="440"/>
      <c r="O1056" s="440"/>
      <c r="P1056" s="440"/>
      <c r="Q1056" s="440"/>
      <c r="R1056" s="427"/>
    </row>
    <row r="1057" spans="1:18" s="10" customFormat="1" ht="15.75">
      <c r="A1057" s="26" t="str">
        <f>VLOOKUP(A1050,'LISTA DE OFERENTES'!$A$4:$H$102,5,FALSE)</f>
        <v>R&amp;M CONSTRUCCIONES E INTERVENTORÍAS SAS - 50%</v>
      </c>
      <c r="B1057" s="27"/>
      <c r="C1057" s="27"/>
      <c r="D1057" s="27"/>
      <c r="E1057" s="27"/>
      <c r="F1057" s="27"/>
      <c r="G1057" s="27"/>
      <c r="H1057" s="27"/>
      <c r="I1057" s="123"/>
      <c r="J1057" s="27"/>
      <c r="K1057" s="472">
        <f>$D$1591*0.5</f>
        <v>690.05571478749562</v>
      </c>
      <c r="L1057" s="27"/>
      <c r="M1057" s="474" t="s">
        <v>404</v>
      </c>
      <c r="N1057" s="27"/>
      <c r="O1057" s="27"/>
      <c r="P1057" s="27"/>
      <c r="Q1057" s="474" t="str">
        <f>+IF(AND(N1070="CUMPLE",O1070="CUMPLE",P1070="CUMPLE"),"CUMPLE","NO CUMPLE")</f>
        <v>CUMPLE</v>
      </c>
      <c r="R1057" s="28"/>
    </row>
    <row r="1058" spans="1:18" s="10" customFormat="1" ht="150">
      <c r="A1058" s="61" t="s">
        <v>819</v>
      </c>
      <c r="B1058" s="430" t="s">
        <v>595</v>
      </c>
      <c r="C1058" s="430"/>
      <c r="D1058" s="2">
        <v>4783151286</v>
      </c>
      <c r="E1058" s="124">
        <v>2018</v>
      </c>
      <c r="F1058" s="3">
        <f>D1058/(VLOOKUP(E1058,$D$1618:$E$1652,2,FALSE))</f>
        <v>6122.4963404425262</v>
      </c>
      <c r="G1058" s="125">
        <v>0.4</v>
      </c>
      <c r="H1058" s="3">
        <f>F1058*G1058</f>
        <v>2448.9985361770105</v>
      </c>
      <c r="I1058" s="190">
        <v>43434</v>
      </c>
      <c r="J1058" s="126" t="s">
        <v>404</v>
      </c>
      <c r="K1058" s="473"/>
      <c r="L1058" s="66">
        <f>H1058</f>
        <v>2448.9985361770105</v>
      </c>
      <c r="M1058" s="474"/>
      <c r="N1058" s="126" t="s">
        <v>404</v>
      </c>
      <c r="O1058" s="126" t="s">
        <v>405</v>
      </c>
      <c r="P1058" s="66" t="s">
        <v>405</v>
      </c>
      <c r="Q1058" s="474"/>
      <c r="R1058" s="9"/>
    </row>
    <row r="1059" spans="1:18" s="10" customFormat="1" ht="105">
      <c r="A1059" s="61" t="s">
        <v>820</v>
      </c>
      <c r="B1059" s="430" t="s">
        <v>595</v>
      </c>
      <c r="C1059" s="430"/>
      <c r="D1059" s="2">
        <v>892882085</v>
      </c>
      <c r="E1059" s="124">
        <v>2014</v>
      </c>
      <c r="F1059" s="3">
        <f>D1059/(VLOOKUP(E1059,$D$1618:$E$1652,2,FALSE))</f>
        <v>1449.4839042207793</v>
      </c>
      <c r="G1059" s="125">
        <v>1</v>
      </c>
      <c r="H1059" s="3">
        <f>F1059*G1059</f>
        <v>1449.4839042207793</v>
      </c>
      <c r="I1059" s="190">
        <v>41815</v>
      </c>
      <c r="J1059" s="126" t="s">
        <v>404</v>
      </c>
      <c r="K1059" s="473"/>
      <c r="L1059" s="66">
        <f>H1059</f>
        <v>1449.4839042207793</v>
      </c>
      <c r="M1059" s="474"/>
      <c r="N1059" s="126" t="s">
        <v>404</v>
      </c>
      <c r="O1059" s="126" t="s">
        <v>405</v>
      </c>
      <c r="P1059" s="66" t="s">
        <v>404</v>
      </c>
      <c r="Q1059" s="474"/>
      <c r="R1059" s="9"/>
    </row>
    <row r="1060" spans="1:18" s="10" customFormat="1" ht="120">
      <c r="A1060" s="61" t="s">
        <v>821</v>
      </c>
      <c r="B1060" s="430" t="s">
        <v>822</v>
      </c>
      <c r="C1060" s="430"/>
      <c r="D1060" s="2"/>
      <c r="E1060" s="124">
        <v>2021</v>
      </c>
      <c r="F1060" s="3">
        <f>D1060/(VLOOKUP(E1060,$D$1618:$E$1652,2,FALSE))</f>
        <v>0</v>
      </c>
      <c r="G1060" s="125">
        <v>1</v>
      </c>
      <c r="H1060" s="3">
        <f>F1060*G1060</f>
        <v>0</v>
      </c>
      <c r="I1060" s="190">
        <v>44519</v>
      </c>
      <c r="J1060" s="126" t="s">
        <v>404</v>
      </c>
      <c r="K1060" s="473"/>
      <c r="L1060" s="66">
        <f>H1060</f>
        <v>0</v>
      </c>
      <c r="M1060" s="474"/>
      <c r="N1060" s="126" t="s">
        <v>404</v>
      </c>
      <c r="O1060" s="126" t="s">
        <v>404</v>
      </c>
      <c r="P1060" s="66" t="s">
        <v>405</v>
      </c>
      <c r="Q1060" s="474"/>
      <c r="R1060" s="9"/>
    </row>
    <row r="1061" spans="1:18" s="10" customFormat="1" ht="15.75" customHeight="1">
      <c r="A1061" s="26" t="str">
        <f>VLOOKUP(A1050,'LISTA DE OFERENTES'!$A$4:$H$102,6,FALSE)</f>
        <v>M.A.P.G INGENIERIA CIVIL S.A.S. - 50%</v>
      </c>
      <c r="B1061" s="27"/>
      <c r="C1061" s="27"/>
      <c r="D1061" s="27"/>
      <c r="E1061" s="27"/>
      <c r="F1061" s="27"/>
      <c r="G1061" s="27"/>
      <c r="H1061" s="27"/>
      <c r="I1061" s="123"/>
      <c r="J1061" s="27"/>
      <c r="K1061" s="473"/>
      <c r="L1061" s="27"/>
      <c r="M1061" s="474"/>
      <c r="N1061" s="27"/>
      <c r="O1061" s="27"/>
      <c r="P1061" s="27"/>
      <c r="Q1061" s="474"/>
      <c r="R1061" s="28"/>
    </row>
    <row r="1062" spans="1:18" s="10" customFormat="1" ht="82.9" customHeight="1">
      <c r="A1062" s="127" t="s">
        <v>823</v>
      </c>
      <c r="B1062" s="430" t="s">
        <v>824</v>
      </c>
      <c r="C1062" s="430"/>
      <c r="D1062" s="2"/>
      <c r="E1062" s="124">
        <v>2020</v>
      </c>
      <c r="F1062" s="3">
        <f>D1062/(VLOOKUP(E1062,$D$1618:$E$1652,2,FALSE))</f>
        <v>0</v>
      </c>
      <c r="G1062" s="128">
        <v>0.74</v>
      </c>
      <c r="H1062" s="3">
        <f>F1062*G1062</f>
        <v>0</v>
      </c>
      <c r="I1062" s="190">
        <v>43910</v>
      </c>
      <c r="J1062" s="126" t="s">
        <v>404</v>
      </c>
      <c r="K1062" s="473"/>
      <c r="L1062" s="66">
        <f>H1062</f>
        <v>0</v>
      </c>
      <c r="M1062" s="474"/>
      <c r="N1062" s="126" t="s">
        <v>404</v>
      </c>
      <c r="O1062" s="126" t="s">
        <v>405</v>
      </c>
      <c r="P1062" s="66" t="s">
        <v>405</v>
      </c>
      <c r="Q1062" s="474"/>
      <c r="R1062" s="9" t="s">
        <v>825</v>
      </c>
    </row>
    <row r="1063" spans="1:18" s="10" customFormat="1" ht="18" hidden="1" customHeight="1">
      <c r="A1063" s="127"/>
      <c r="B1063" s="430"/>
      <c r="C1063" s="430"/>
      <c r="D1063" s="2"/>
      <c r="E1063" s="124"/>
      <c r="F1063" s="3"/>
      <c r="G1063" s="128"/>
      <c r="H1063" s="3">
        <f>F1063*G1063</f>
        <v>0</v>
      </c>
      <c r="I1063" s="190"/>
      <c r="J1063" s="126"/>
      <c r="K1063" s="473"/>
      <c r="L1063" s="66">
        <f>H1063</f>
        <v>0</v>
      </c>
      <c r="M1063" s="474"/>
      <c r="N1063" s="126"/>
      <c r="O1063" s="126"/>
      <c r="P1063" s="66"/>
      <c r="Q1063" s="474"/>
      <c r="R1063" s="129"/>
    </row>
    <row r="1064" spans="1:18" s="10" customFormat="1" ht="15.75" hidden="1" customHeight="1">
      <c r="A1064" s="26">
        <v>0</v>
      </c>
      <c r="B1064" s="27"/>
      <c r="C1064" s="27"/>
      <c r="D1064" s="27"/>
      <c r="E1064" s="27"/>
      <c r="F1064" s="27"/>
      <c r="G1064" s="27"/>
      <c r="H1064" s="27"/>
      <c r="I1064" s="123"/>
      <c r="J1064" s="27"/>
      <c r="K1064" s="473"/>
      <c r="L1064" s="27"/>
      <c r="M1064" s="474"/>
      <c r="N1064" s="27"/>
      <c r="O1064" s="27"/>
      <c r="P1064" s="27"/>
      <c r="Q1064" s="474"/>
      <c r="R1064" s="28"/>
    </row>
    <row r="1065" spans="1:18" s="10" customFormat="1" ht="15.75" hidden="1" customHeight="1">
      <c r="A1065" s="127"/>
      <c r="B1065" s="430"/>
      <c r="C1065" s="430"/>
      <c r="D1065" s="2"/>
      <c r="E1065" s="124"/>
      <c r="G1065" s="128"/>
      <c r="H1065" s="3">
        <f>F1066*G1065</f>
        <v>0</v>
      </c>
      <c r="I1065" s="190"/>
      <c r="J1065" s="126"/>
      <c r="K1065" s="473"/>
      <c r="L1065" s="66">
        <f>H1065</f>
        <v>0</v>
      </c>
      <c r="M1065" s="474"/>
      <c r="N1065" s="126" t="s">
        <v>405</v>
      </c>
      <c r="O1065" s="126"/>
      <c r="P1065" s="66"/>
      <c r="Q1065" s="474"/>
      <c r="R1065" s="9"/>
    </row>
    <row r="1066" spans="1:18" s="10" customFormat="1" ht="18" hidden="1" customHeight="1">
      <c r="A1066" s="127"/>
      <c r="B1066" s="430"/>
      <c r="C1066" s="430"/>
      <c r="D1066" s="2"/>
      <c r="E1066" s="124"/>
      <c r="F1066" s="3"/>
      <c r="G1066" s="128"/>
      <c r="H1066" s="3"/>
      <c r="I1066" s="190"/>
      <c r="J1066" s="126"/>
      <c r="K1066" s="473"/>
      <c r="L1066" s="66">
        <f>H1066</f>
        <v>0</v>
      </c>
      <c r="M1066" s="474"/>
      <c r="N1066" s="126"/>
      <c r="O1066" s="126"/>
      <c r="P1066" s="66"/>
      <c r="Q1066" s="474"/>
      <c r="R1066" s="129"/>
    </row>
    <row r="1067" spans="1:18" s="10" customFormat="1" ht="15.75" hidden="1" customHeight="1">
      <c r="A1067" s="26">
        <v>0</v>
      </c>
      <c r="B1067" s="27"/>
      <c r="C1067" s="27"/>
      <c r="D1067" s="27"/>
      <c r="E1067" s="27"/>
      <c r="F1067" s="27"/>
      <c r="G1067" s="27"/>
      <c r="H1067" s="27"/>
      <c r="I1067" s="123"/>
      <c r="J1067" s="27"/>
      <c r="K1067" s="473"/>
      <c r="L1067" s="27"/>
      <c r="M1067" s="474"/>
      <c r="N1067" s="27"/>
      <c r="O1067" s="27"/>
      <c r="P1067" s="27"/>
      <c r="Q1067" s="474"/>
      <c r="R1067" s="28"/>
    </row>
    <row r="1068" spans="1:18" s="10" customFormat="1" ht="15.75" hidden="1" customHeight="1">
      <c r="A1068" s="127"/>
      <c r="B1068" s="430"/>
      <c r="C1068" s="430"/>
      <c r="D1068" s="2"/>
      <c r="E1068" s="124"/>
      <c r="F1068" s="3"/>
      <c r="G1068" s="128"/>
      <c r="H1068" s="3">
        <f>F1068*G1068</f>
        <v>0</v>
      </c>
      <c r="I1068" s="190"/>
      <c r="J1068" s="126"/>
      <c r="K1068" s="473"/>
      <c r="L1068" s="66">
        <f>H1068</f>
        <v>0</v>
      </c>
      <c r="M1068" s="474"/>
      <c r="N1068" s="126"/>
      <c r="O1068" s="126"/>
      <c r="P1068" s="66"/>
      <c r="Q1068" s="474"/>
      <c r="R1068" s="9"/>
    </row>
    <row r="1069" spans="1:18" s="10" customFormat="1" ht="18" hidden="1" customHeight="1">
      <c r="A1069" s="127"/>
      <c r="B1069" s="430"/>
      <c r="C1069" s="430"/>
      <c r="D1069" s="2"/>
      <c r="E1069" s="124"/>
      <c r="F1069" s="3"/>
      <c r="G1069" s="128"/>
      <c r="H1069" s="3">
        <f>F1069*G1069</f>
        <v>0</v>
      </c>
      <c r="I1069" s="190"/>
      <c r="J1069" s="126"/>
      <c r="K1069" s="557"/>
      <c r="L1069" s="66">
        <f>H1069</f>
        <v>0</v>
      </c>
      <c r="M1069" s="474"/>
      <c r="N1069" s="126"/>
      <c r="O1069" s="126"/>
      <c r="P1069" s="66"/>
      <c r="Q1069" s="474"/>
      <c r="R1069" s="129"/>
    </row>
    <row r="1070" spans="1:18" s="10" customFormat="1" ht="48" customHeight="1" thickBot="1">
      <c r="A1070" s="471" t="s">
        <v>455</v>
      </c>
      <c r="B1070" s="471"/>
      <c r="C1070" s="471"/>
      <c r="D1070" s="471"/>
      <c r="E1070" s="471"/>
      <c r="F1070" s="130">
        <f>+SUM(F1057:F1069)</f>
        <v>7571.9802446633057</v>
      </c>
      <c r="G1070" s="130"/>
      <c r="H1070" s="130">
        <f>+SUM(H1057:H1069)</f>
        <v>3898.48244039779</v>
      </c>
      <c r="I1070" s="448" t="s">
        <v>456</v>
      </c>
      <c r="J1070" s="449"/>
      <c r="K1070" s="449"/>
      <c r="L1070" s="449"/>
      <c r="M1070" s="450"/>
      <c r="N1070" s="131" t="s">
        <v>404</v>
      </c>
      <c r="O1070" s="157" t="str">
        <f>IF(_xlfn.XLOOKUP("CUMPLE",O1058:O1069,O1058:O1069,"NO CUMPLE",0,1)="CUMPLE","CUMPLE","NO CUMPLE")</f>
        <v>CUMPLE</v>
      </c>
      <c r="P1070" s="153" t="str">
        <f>IF(_xlfn.XLOOKUP("CUMPLE",P1058:P1069,P1058:P1069,"NO CUMPLE",0,1)="CUMPLE","CUMPLE","NO CUMPLE")</f>
        <v>CUMPLE</v>
      </c>
      <c r="Q1070" s="475"/>
      <c r="R1070" s="70" t="str">
        <f>+IF(AND(M1057="CUMPLE",Q1057="CUMPLE"),"HABILITADO","NO HABILITADO")</f>
        <v>HABILITADO</v>
      </c>
    </row>
    <row r="1071" spans="1:18" ht="15.75">
      <c r="A1071" s="53"/>
      <c r="B1071" s="53"/>
      <c r="C1071" s="53"/>
      <c r="D1071" s="53"/>
      <c r="E1071" s="53"/>
      <c r="F1071" s="53"/>
      <c r="G1071" s="53"/>
      <c r="H1071" s="53"/>
      <c r="I1071" s="121"/>
      <c r="J1071" s="53"/>
      <c r="K1071" s="53"/>
      <c r="L1071" s="53"/>
      <c r="M1071" s="53"/>
      <c r="N1071" s="53"/>
      <c r="O1071" s="53"/>
      <c r="P1071" s="54"/>
      <c r="Q1071" s="54"/>
      <c r="R1071" s="54"/>
    </row>
    <row r="1072" spans="1:18" ht="15.75">
      <c r="A1072" s="53"/>
      <c r="B1072" s="53"/>
      <c r="C1072" s="53"/>
      <c r="D1072" s="53"/>
      <c r="E1072" s="53"/>
      <c r="F1072" s="53"/>
      <c r="G1072" s="53"/>
      <c r="H1072" s="53"/>
      <c r="I1072" s="121"/>
      <c r="J1072" s="53"/>
      <c r="K1072" s="53"/>
      <c r="L1072" s="53"/>
      <c r="M1072" s="53"/>
      <c r="N1072" s="53"/>
      <c r="O1072" s="53"/>
      <c r="P1072" s="54"/>
      <c r="Q1072" s="54"/>
      <c r="R1072" s="54"/>
    </row>
    <row r="1073" spans="1:18" ht="23.25" customHeight="1" thickBot="1">
      <c r="A1073" s="451">
        <f>1+A1050</f>
        <v>70</v>
      </c>
      <c r="B1073" s="452"/>
      <c r="C1073" s="452"/>
      <c r="D1073" s="453"/>
      <c r="E1073" s="454" t="str">
        <f>VLOOKUP(A1073,'LISTA DE OFERENTES'!$A$4:$H$102,2,FALSE)</f>
        <v xml:space="preserve">CONSORCIO SOLUCIONES IRIS </v>
      </c>
      <c r="F1073" s="455"/>
      <c r="G1073" s="455"/>
      <c r="H1073" s="455"/>
      <c r="I1073" s="455"/>
      <c r="J1073" s="455"/>
      <c r="K1073" s="455"/>
      <c r="L1073" s="455"/>
      <c r="M1073" s="455"/>
      <c r="N1073" s="455"/>
      <c r="O1073" s="455"/>
      <c r="P1073" s="455"/>
      <c r="Q1073" s="455"/>
      <c r="R1073" s="455"/>
    </row>
    <row r="1074" spans="1:18" ht="48" customHeight="1">
      <c r="A1074" s="7" t="s">
        <v>423</v>
      </c>
      <c r="B1074" s="122">
        <v>2</v>
      </c>
      <c r="C1074" s="8" t="s">
        <v>424</v>
      </c>
      <c r="D1074" s="23">
        <f>$D$1591</f>
        <v>1380.1114295749912</v>
      </c>
      <c r="E1074" s="456"/>
      <c r="F1074" s="457"/>
      <c r="G1074" s="457"/>
      <c r="H1074" s="457"/>
      <c r="I1074" s="457"/>
      <c r="J1074" s="457"/>
      <c r="K1074" s="457"/>
      <c r="L1074" s="457"/>
      <c r="M1074" s="457"/>
      <c r="N1074" s="457"/>
      <c r="O1074" s="457"/>
      <c r="P1074" s="457"/>
      <c r="Q1074" s="457"/>
      <c r="R1074" s="457"/>
    </row>
    <row r="1075" spans="1:18" ht="38.25" customHeight="1">
      <c r="A1075" s="460" t="s">
        <v>425</v>
      </c>
      <c r="B1075" s="461"/>
      <c r="C1075" s="462">
        <f>H1090/B1074</f>
        <v>5514.7111302240273</v>
      </c>
      <c r="D1075" s="463"/>
      <c r="E1075" s="456"/>
      <c r="F1075" s="457"/>
      <c r="G1075" s="457"/>
      <c r="H1075" s="457"/>
      <c r="I1075" s="457"/>
      <c r="J1075" s="457"/>
      <c r="K1075" s="457"/>
      <c r="L1075" s="457"/>
      <c r="M1075" s="457"/>
      <c r="N1075" s="457"/>
      <c r="O1075" s="457"/>
      <c r="P1075" s="457"/>
      <c r="Q1075" s="457"/>
      <c r="R1075" s="457"/>
    </row>
    <row r="1076" spans="1:18" ht="32.25" customHeight="1">
      <c r="A1076" s="464" t="s">
        <v>426</v>
      </c>
      <c r="B1076" s="461"/>
      <c r="C1076" s="446">
        <v>45923</v>
      </c>
      <c r="D1076" s="447"/>
      <c r="E1076" s="456"/>
      <c r="F1076" s="457"/>
      <c r="G1076" s="457"/>
      <c r="H1076" s="457"/>
      <c r="I1076" s="457"/>
      <c r="J1076" s="457"/>
      <c r="K1076" s="457"/>
      <c r="L1076" s="457"/>
      <c r="M1076" s="457"/>
      <c r="N1076" s="457"/>
      <c r="O1076" s="457"/>
      <c r="P1076" s="457"/>
      <c r="Q1076" s="457"/>
      <c r="R1076" s="457"/>
    </row>
    <row r="1077" spans="1:18" ht="32.25" customHeight="1" thickBot="1">
      <c r="A1077" s="431" t="s">
        <v>427</v>
      </c>
      <c r="B1077" s="432"/>
      <c r="C1077" s="433" t="str">
        <f>+IF(H1090&gt;D1074,"CUMPLE","NO CUMPLE")</f>
        <v>CUMPLE</v>
      </c>
      <c r="D1077" s="434"/>
      <c r="E1077" s="458"/>
      <c r="F1077" s="459"/>
      <c r="G1077" s="459"/>
      <c r="H1077" s="459"/>
      <c r="I1077" s="459"/>
      <c r="J1077" s="459"/>
      <c r="K1077" s="459"/>
      <c r="L1077" s="459"/>
      <c r="M1077" s="459"/>
      <c r="N1077" s="459"/>
      <c r="O1077" s="459"/>
      <c r="P1077" s="459"/>
      <c r="Q1077" s="459"/>
      <c r="R1077" s="459"/>
    </row>
    <row r="1078" spans="1:18" ht="60.75">
      <c r="A1078" s="435" t="s">
        <v>428</v>
      </c>
      <c r="B1078" s="436"/>
      <c r="C1078" s="436"/>
      <c r="D1078" s="436"/>
      <c r="E1078" s="436"/>
      <c r="F1078" s="436"/>
      <c r="G1078" s="159"/>
      <c r="H1078" s="159"/>
      <c r="I1078" s="160" t="s">
        <v>429</v>
      </c>
      <c r="J1078" s="161" t="s">
        <v>430</v>
      </c>
      <c r="K1078" s="437" t="s">
        <v>431</v>
      </c>
      <c r="L1078" s="438"/>
      <c r="M1078" s="439" t="s">
        <v>432</v>
      </c>
      <c r="N1078" s="439" t="s">
        <v>433</v>
      </c>
      <c r="O1078" s="439" t="s">
        <v>434</v>
      </c>
      <c r="P1078" s="439" t="s">
        <v>435</v>
      </c>
      <c r="Q1078" s="439" t="s">
        <v>436</v>
      </c>
      <c r="R1078" s="426" t="s">
        <v>437</v>
      </c>
    </row>
    <row r="1079" spans="1:18" s="10" customFormat="1" ht="94.5" customHeight="1">
      <c r="A1079" s="162" t="s">
        <v>438</v>
      </c>
      <c r="B1079" s="428" t="s">
        <v>439</v>
      </c>
      <c r="C1079" s="429"/>
      <c r="D1079" s="163" t="s">
        <v>440</v>
      </c>
      <c r="E1079" s="163" t="s">
        <v>441</v>
      </c>
      <c r="F1079" s="163" t="s">
        <v>442</v>
      </c>
      <c r="G1079" s="164" t="s">
        <v>443</v>
      </c>
      <c r="H1079" s="164" t="s">
        <v>444</v>
      </c>
      <c r="I1079" s="165" t="s">
        <v>445</v>
      </c>
      <c r="J1079" s="166" t="s">
        <v>446</v>
      </c>
      <c r="K1079" s="166" t="s">
        <v>447</v>
      </c>
      <c r="L1079" s="166" t="s">
        <v>448</v>
      </c>
      <c r="M1079" s="440"/>
      <c r="N1079" s="440"/>
      <c r="O1079" s="440"/>
      <c r="P1079" s="440"/>
      <c r="Q1079" s="440"/>
      <c r="R1079" s="427"/>
    </row>
    <row r="1080" spans="1:18" s="10" customFormat="1" ht="15.75">
      <c r="A1080" s="26" t="str">
        <f>VLOOKUP(A1073,'LISTA DE OFERENTES'!$A$4:$H$102,5,FALSE)</f>
        <v>SOLUCIONES PARA LA INGENIERÍA SAS  - 90%</v>
      </c>
      <c r="B1080" s="27"/>
      <c r="C1080" s="27"/>
      <c r="D1080" s="27"/>
      <c r="E1080" s="27"/>
      <c r="F1080" s="27"/>
      <c r="G1080" s="27"/>
      <c r="H1080" s="27"/>
      <c r="I1080" s="123"/>
      <c r="J1080" s="27"/>
      <c r="K1080" s="472">
        <f>$D$1591*0.5</f>
        <v>690.05571478749562</v>
      </c>
      <c r="L1080" s="27"/>
      <c r="M1080" s="474" t="s">
        <v>404</v>
      </c>
      <c r="N1080" s="27"/>
      <c r="O1080" s="27"/>
      <c r="P1080" s="27"/>
      <c r="Q1080" s="474" t="str">
        <f>+IF(AND(N1090="CUMPLE",O1090="CUMPLE",P1090="CUMPLE"),"CUMPLE","NO CUMPLE")</f>
        <v>CUMPLE</v>
      </c>
      <c r="R1080" s="28"/>
    </row>
    <row r="1081" spans="1:18" s="10" customFormat="1" ht="135">
      <c r="A1081" s="61" t="s">
        <v>826</v>
      </c>
      <c r="B1081" s="430" t="s">
        <v>709</v>
      </c>
      <c r="C1081" s="430"/>
      <c r="D1081" s="2">
        <v>1080302686</v>
      </c>
      <c r="E1081" s="124">
        <v>2020</v>
      </c>
      <c r="F1081" s="3">
        <f>D1081/(VLOOKUP(E1081,$D$1618:$E$1652,2,FALSE))</f>
        <v>1230.6892161453081</v>
      </c>
      <c r="G1081" s="125">
        <v>0.8</v>
      </c>
      <c r="H1081" s="3">
        <f>F1081*G1081</f>
        <v>984.55137291624658</v>
      </c>
      <c r="I1081" s="190">
        <v>44078</v>
      </c>
      <c r="J1081" s="126" t="s">
        <v>404</v>
      </c>
      <c r="K1081" s="473"/>
      <c r="L1081" s="66">
        <f>H1081</f>
        <v>984.55137291624658</v>
      </c>
      <c r="M1081" s="474"/>
      <c r="N1081" s="126" t="s">
        <v>404</v>
      </c>
      <c r="O1081" s="126" t="s">
        <v>404</v>
      </c>
      <c r="P1081" s="66" t="s">
        <v>404</v>
      </c>
      <c r="Q1081" s="474"/>
      <c r="R1081" s="9"/>
    </row>
    <row r="1082" spans="1:18" s="10" customFormat="1" ht="15.75" customHeight="1">
      <c r="A1082" s="26" t="str">
        <f>VLOOKUP(A1073,'LISTA DE OFERENTES'!$A$4:$H$102,6,FALSE)</f>
        <v>INFRAESTRUCTURA INTEGRAL SAS - 10%</v>
      </c>
      <c r="B1082" s="27"/>
      <c r="C1082" s="27"/>
      <c r="D1082" s="27"/>
      <c r="E1082" s="27"/>
      <c r="F1082" s="27"/>
      <c r="G1082" s="27"/>
      <c r="H1082" s="27"/>
      <c r="I1082" s="123"/>
      <c r="J1082" s="27"/>
      <c r="K1082" s="473"/>
      <c r="L1082" s="27"/>
      <c r="M1082" s="474"/>
      <c r="N1082" s="27"/>
      <c r="O1082" s="27"/>
      <c r="P1082" s="27"/>
      <c r="Q1082" s="474"/>
      <c r="R1082" s="28"/>
    </row>
    <row r="1083" spans="1:18" s="10" customFormat="1" ht="274.14999999999998" customHeight="1">
      <c r="A1083" s="127" t="s">
        <v>827</v>
      </c>
      <c r="B1083" s="430" t="s">
        <v>828</v>
      </c>
      <c r="C1083" s="430"/>
      <c r="D1083" s="2">
        <v>29607256941</v>
      </c>
      <c r="E1083" s="124">
        <v>2013</v>
      </c>
      <c r="F1083" s="3">
        <f>D1083/(VLOOKUP(E1083,$D$1618:$E$1652,2,FALSE))</f>
        <v>50224.354437659036</v>
      </c>
      <c r="G1083" s="128">
        <v>0.2</v>
      </c>
      <c r="H1083" s="3">
        <f>F1083*G1083</f>
        <v>10044.870887531808</v>
      </c>
      <c r="I1083" s="190">
        <v>42598</v>
      </c>
      <c r="J1083" s="126" t="s">
        <v>404</v>
      </c>
      <c r="K1083" s="473"/>
      <c r="L1083" s="66">
        <f>H1083</f>
        <v>10044.870887531808</v>
      </c>
      <c r="M1083" s="474"/>
      <c r="N1083" s="126" t="s">
        <v>404</v>
      </c>
      <c r="O1083" s="126" t="s">
        <v>405</v>
      </c>
      <c r="P1083" s="66" t="s">
        <v>404</v>
      </c>
      <c r="Q1083" s="474"/>
      <c r="R1083" s="9"/>
    </row>
    <row r="1084" spans="1:18" s="10" customFormat="1" ht="15.75" hidden="1" customHeight="1">
      <c r="A1084" s="26">
        <v>0</v>
      </c>
      <c r="B1084" s="27"/>
      <c r="C1084" s="27"/>
      <c r="D1084" s="27"/>
      <c r="E1084" s="27"/>
      <c r="F1084" s="27"/>
      <c r="G1084" s="27"/>
      <c r="H1084" s="27"/>
      <c r="I1084" s="123"/>
      <c r="J1084" s="27"/>
      <c r="K1084" s="473"/>
      <c r="L1084" s="27"/>
      <c r="M1084" s="474"/>
      <c r="N1084" s="27"/>
      <c r="O1084" s="27"/>
      <c r="P1084" s="27"/>
      <c r="Q1084" s="474"/>
      <c r="R1084" s="28"/>
    </row>
    <row r="1085" spans="1:18" s="10" customFormat="1" ht="15.75" hidden="1" customHeight="1">
      <c r="A1085" s="127"/>
      <c r="B1085" s="430"/>
      <c r="C1085" s="430"/>
      <c r="D1085" s="2"/>
      <c r="E1085" s="124"/>
      <c r="F1085" s="3"/>
      <c r="G1085" s="128"/>
      <c r="H1085" s="3">
        <f>F1085*G1085</f>
        <v>0</v>
      </c>
      <c r="I1085" s="190"/>
      <c r="J1085" s="126"/>
      <c r="K1085" s="473"/>
      <c r="L1085" s="66">
        <f>H1085</f>
        <v>0</v>
      </c>
      <c r="M1085" s="474"/>
      <c r="N1085" s="126"/>
      <c r="O1085" s="126"/>
      <c r="P1085" s="66"/>
      <c r="Q1085" s="474"/>
      <c r="R1085" s="9"/>
    </row>
    <row r="1086" spans="1:18" s="10" customFormat="1" ht="18" hidden="1" customHeight="1">
      <c r="A1086" s="127"/>
      <c r="B1086" s="430"/>
      <c r="C1086" s="430"/>
      <c r="D1086" s="2"/>
      <c r="E1086" s="124"/>
      <c r="F1086" s="3"/>
      <c r="G1086" s="128"/>
      <c r="H1086" s="3">
        <f>F1086*G1086</f>
        <v>0</v>
      </c>
      <c r="I1086" s="190"/>
      <c r="J1086" s="126"/>
      <c r="K1086" s="473"/>
      <c r="L1086" s="66">
        <f>H1086</f>
        <v>0</v>
      </c>
      <c r="M1086" s="474"/>
      <c r="N1086" s="126"/>
      <c r="O1086" s="126"/>
      <c r="P1086" s="66"/>
      <c r="Q1086" s="474"/>
      <c r="R1086" s="129"/>
    </row>
    <row r="1087" spans="1:18" s="10" customFormat="1" ht="15.75" hidden="1" customHeight="1">
      <c r="A1087" s="26">
        <v>0</v>
      </c>
      <c r="B1087" s="27"/>
      <c r="C1087" s="27"/>
      <c r="D1087" s="27"/>
      <c r="E1087" s="27"/>
      <c r="F1087" s="27"/>
      <c r="G1087" s="27"/>
      <c r="H1087" s="27"/>
      <c r="I1087" s="123"/>
      <c r="J1087" s="27"/>
      <c r="K1087" s="473"/>
      <c r="L1087" s="27"/>
      <c r="M1087" s="474"/>
      <c r="N1087" s="27"/>
      <c r="O1087" s="27"/>
      <c r="P1087" s="27"/>
      <c r="Q1087" s="474"/>
      <c r="R1087" s="28"/>
    </row>
    <row r="1088" spans="1:18" s="10" customFormat="1" ht="15.75" hidden="1" customHeight="1">
      <c r="A1088" s="127"/>
      <c r="B1088" s="430"/>
      <c r="C1088" s="430"/>
      <c r="D1088" s="2"/>
      <c r="E1088" s="124"/>
      <c r="F1088" s="3"/>
      <c r="G1088" s="128"/>
      <c r="H1088" s="3">
        <f>F1088*G1088</f>
        <v>0</v>
      </c>
      <c r="I1088" s="190"/>
      <c r="J1088" s="126"/>
      <c r="K1088" s="473"/>
      <c r="L1088" s="66">
        <f>H1088</f>
        <v>0</v>
      </c>
      <c r="M1088" s="474"/>
      <c r="N1088" s="126"/>
      <c r="O1088" s="126"/>
      <c r="P1088" s="66"/>
      <c r="Q1088" s="474"/>
      <c r="R1088" s="9"/>
    </row>
    <row r="1089" spans="1:18" s="10" customFormat="1" ht="18" hidden="1" customHeight="1">
      <c r="A1089" s="127"/>
      <c r="B1089" s="430"/>
      <c r="C1089" s="430"/>
      <c r="D1089" s="2"/>
      <c r="E1089" s="124"/>
      <c r="F1089" s="3"/>
      <c r="G1089" s="128"/>
      <c r="H1089" s="3">
        <f>F1089*G1089</f>
        <v>0</v>
      </c>
      <c r="I1089" s="190"/>
      <c r="J1089" s="126"/>
      <c r="K1089" s="557"/>
      <c r="L1089" s="66">
        <f>H1089</f>
        <v>0</v>
      </c>
      <c r="M1089" s="474"/>
      <c r="N1089" s="126"/>
      <c r="O1089" s="126"/>
      <c r="P1089" s="66"/>
      <c r="Q1089" s="474"/>
      <c r="R1089" s="129"/>
    </row>
    <row r="1090" spans="1:18" s="10" customFormat="1" ht="48" customHeight="1" thickBot="1">
      <c r="A1090" s="471" t="s">
        <v>455</v>
      </c>
      <c r="B1090" s="471"/>
      <c r="C1090" s="471"/>
      <c r="D1090" s="471"/>
      <c r="E1090" s="471"/>
      <c r="F1090" s="130">
        <f>+SUM(F1080:F1089)</f>
        <v>51455.043653804343</v>
      </c>
      <c r="G1090" s="130"/>
      <c r="H1090" s="130">
        <f>+SUM(H1080:H1089)</f>
        <v>11029.422260448055</v>
      </c>
      <c r="I1090" s="448" t="s">
        <v>456</v>
      </c>
      <c r="J1090" s="449"/>
      <c r="K1090" s="449"/>
      <c r="L1090" s="449"/>
      <c r="M1090" s="450"/>
      <c r="N1090" s="131" t="s">
        <v>404</v>
      </c>
      <c r="O1090" s="157" t="str">
        <f>IF(_xlfn.XLOOKUP("CUMPLE",O1081:O1089,O1081:O1089,"NO CUMPLE",0,1)="CUMPLE","CUMPLE","NO CUMPLE")</f>
        <v>CUMPLE</v>
      </c>
      <c r="P1090" s="153" t="str">
        <f>IF(_xlfn.XLOOKUP("CUMPLE",P1081:P1089,P1081:P1089,"NO CUMPLE",0,1)="CUMPLE","CUMPLE","NO CUMPLE")</f>
        <v>CUMPLE</v>
      </c>
      <c r="Q1090" s="475"/>
      <c r="R1090" s="70" t="str">
        <f>+IF(AND(M1080="CUMPLE",Q1080="CUMPLE"),"HABILITADO","NO HABILITADO")</f>
        <v>HABILITADO</v>
      </c>
    </row>
    <row r="1091" spans="1:18" ht="15.75">
      <c r="A1091" s="53"/>
      <c r="B1091" s="53"/>
      <c r="C1091" s="53"/>
      <c r="D1091" s="53"/>
      <c r="E1091" s="53"/>
      <c r="F1091" s="53"/>
      <c r="G1091" s="53"/>
      <c r="H1091" s="53"/>
      <c r="I1091" s="121"/>
      <c r="J1091" s="53"/>
      <c r="K1091" s="53"/>
      <c r="L1091" s="53"/>
      <c r="M1091" s="53"/>
      <c r="N1091" s="53"/>
      <c r="O1091" s="53"/>
      <c r="P1091" s="54"/>
      <c r="Q1091" s="54"/>
      <c r="R1091" s="54"/>
    </row>
    <row r="1092" spans="1:18" ht="16.5" thickBot="1">
      <c r="A1092" s="53"/>
      <c r="B1092" s="53"/>
      <c r="C1092" s="53"/>
      <c r="D1092" s="53"/>
      <c r="E1092" s="53"/>
      <c r="F1092" s="53"/>
      <c r="G1092" s="53"/>
      <c r="H1092" s="53"/>
      <c r="I1092" s="121"/>
      <c r="J1092" s="53"/>
      <c r="K1092" s="53"/>
      <c r="L1092" s="53"/>
      <c r="M1092" s="53"/>
      <c r="N1092" s="53"/>
      <c r="O1092" s="53"/>
      <c r="P1092" s="54"/>
      <c r="Q1092" s="54"/>
      <c r="R1092" s="54"/>
    </row>
    <row r="1093" spans="1:18" ht="23.25" customHeight="1" thickBot="1">
      <c r="A1093" s="451">
        <f>1+A1073</f>
        <v>71</v>
      </c>
      <c r="B1093" s="452"/>
      <c r="C1093" s="452"/>
      <c r="D1093" s="453"/>
      <c r="E1093" s="454" t="str">
        <f>VLOOKUP(A1093,'LISTA DE OFERENTES'!$A$4:$H$102,2,FALSE)</f>
        <v>CONSORCIO KENNEDY VIAL</v>
      </c>
      <c r="F1093" s="455"/>
      <c r="G1093" s="455"/>
      <c r="H1093" s="455"/>
      <c r="I1093" s="455"/>
      <c r="J1093" s="455"/>
      <c r="K1093" s="455"/>
      <c r="L1093" s="455"/>
      <c r="M1093" s="455"/>
      <c r="N1093" s="455"/>
      <c r="O1093" s="455"/>
      <c r="P1093" s="455"/>
      <c r="Q1093" s="455"/>
      <c r="R1093" s="455"/>
    </row>
    <row r="1094" spans="1:18" ht="48" customHeight="1">
      <c r="A1094" s="7" t="s">
        <v>423</v>
      </c>
      <c r="B1094" s="122">
        <v>5</v>
      </c>
      <c r="C1094" s="8" t="s">
        <v>424</v>
      </c>
      <c r="D1094" s="23">
        <f>$D$1591</f>
        <v>1380.1114295749912</v>
      </c>
      <c r="E1094" s="456"/>
      <c r="F1094" s="457"/>
      <c r="G1094" s="457"/>
      <c r="H1094" s="457"/>
      <c r="I1094" s="457"/>
      <c r="J1094" s="457"/>
      <c r="K1094" s="457"/>
      <c r="L1094" s="457"/>
      <c r="M1094" s="457"/>
      <c r="N1094" s="457"/>
      <c r="O1094" s="457"/>
      <c r="P1094" s="457"/>
      <c r="Q1094" s="457"/>
      <c r="R1094" s="457"/>
    </row>
    <row r="1095" spans="1:18" ht="38.25" customHeight="1">
      <c r="A1095" s="460" t="s">
        <v>425</v>
      </c>
      <c r="B1095" s="461"/>
      <c r="C1095" s="462">
        <f>H1112/B1094</f>
        <v>1716.1856575272363</v>
      </c>
      <c r="D1095" s="463"/>
      <c r="E1095" s="456"/>
      <c r="F1095" s="457"/>
      <c r="G1095" s="457"/>
      <c r="H1095" s="457"/>
      <c r="I1095" s="457"/>
      <c r="J1095" s="457"/>
      <c r="K1095" s="457"/>
      <c r="L1095" s="457"/>
      <c r="M1095" s="457"/>
      <c r="N1095" s="457"/>
      <c r="O1095" s="457"/>
      <c r="P1095" s="457"/>
      <c r="Q1095" s="457"/>
      <c r="R1095" s="457"/>
    </row>
    <row r="1096" spans="1:18" ht="32.25" customHeight="1">
      <c r="A1096" s="464" t="s">
        <v>426</v>
      </c>
      <c r="B1096" s="461"/>
      <c r="C1096" s="446">
        <v>45923</v>
      </c>
      <c r="D1096" s="447"/>
      <c r="E1096" s="456"/>
      <c r="F1096" s="457"/>
      <c r="G1096" s="457"/>
      <c r="H1096" s="457"/>
      <c r="I1096" s="457"/>
      <c r="J1096" s="457"/>
      <c r="K1096" s="457"/>
      <c r="L1096" s="457"/>
      <c r="M1096" s="457"/>
      <c r="N1096" s="457"/>
      <c r="O1096" s="457"/>
      <c r="P1096" s="457"/>
      <c r="Q1096" s="457"/>
      <c r="R1096" s="457"/>
    </row>
    <row r="1097" spans="1:18" ht="32.25" customHeight="1" thickBot="1">
      <c r="A1097" s="431" t="s">
        <v>427</v>
      </c>
      <c r="B1097" s="432"/>
      <c r="C1097" s="433" t="str">
        <f>+IF(H1112&gt;D1094,"CUMPLE","NO CUMPLE")</f>
        <v>CUMPLE</v>
      </c>
      <c r="D1097" s="434"/>
      <c r="E1097" s="458"/>
      <c r="F1097" s="459"/>
      <c r="G1097" s="459"/>
      <c r="H1097" s="459"/>
      <c r="I1097" s="459"/>
      <c r="J1097" s="459"/>
      <c r="K1097" s="459"/>
      <c r="L1097" s="459"/>
      <c r="M1097" s="459"/>
      <c r="N1097" s="459"/>
      <c r="O1097" s="459"/>
      <c r="P1097" s="459"/>
      <c r="Q1097" s="459"/>
      <c r="R1097" s="459"/>
    </row>
    <row r="1098" spans="1:18" ht="60.75">
      <c r="A1098" s="435" t="s">
        <v>428</v>
      </c>
      <c r="B1098" s="436"/>
      <c r="C1098" s="436"/>
      <c r="D1098" s="436"/>
      <c r="E1098" s="436"/>
      <c r="F1098" s="436"/>
      <c r="G1098" s="159"/>
      <c r="H1098" s="159"/>
      <c r="I1098" s="160" t="s">
        <v>429</v>
      </c>
      <c r="J1098" s="161" t="s">
        <v>430</v>
      </c>
      <c r="K1098" s="437" t="s">
        <v>431</v>
      </c>
      <c r="L1098" s="438"/>
      <c r="M1098" s="439" t="s">
        <v>432</v>
      </c>
      <c r="N1098" s="439" t="s">
        <v>433</v>
      </c>
      <c r="O1098" s="439" t="s">
        <v>434</v>
      </c>
      <c r="P1098" s="439" t="s">
        <v>435</v>
      </c>
      <c r="Q1098" s="439" t="s">
        <v>436</v>
      </c>
      <c r="R1098" s="426" t="s">
        <v>437</v>
      </c>
    </row>
    <row r="1099" spans="1:18" s="10" customFormat="1" ht="94.5" customHeight="1">
      <c r="A1099" s="162" t="s">
        <v>438</v>
      </c>
      <c r="B1099" s="428" t="s">
        <v>439</v>
      </c>
      <c r="C1099" s="429"/>
      <c r="D1099" s="163" t="s">
        <v>440</v>
      </c>
      <c r="E1099" s="163" t="s">
        <v>441</v>
      </c>
      <c r="F1099" s="163" t="s">
        <v>442</v>
      </c>
      <c r="G1099" s="164" t="s">
        <v>443</v>
      </c>
      <c r="H1099" s="164" t="s">
        <v>444</v>
      </c>
      <c r="I1099" s="165" t="s">
        <v>445</v>
      </c>
      <c r="J1099" s="166" t="s">
        <v>446</v>
      </c>
      <c r="K1099" s="166" t="s">
        <v>447</v>
      </c>
      <c r="L1099" s="166" t="s">
        <v>448</v>
      </c>
      <c r="M1099" s="440"/>
      <c r="N1099" s="440"/>
      <c r="O1099" s="440"/>
      <c r="P1099" s="440"/>
      <c r="Q1099" s="440"/>
      <c r="R1099" s="427"/>
    </row>
    <row r="1100" spans="1:18" s="10" customFormat="1" ht="15.75">
      <c r="A1100" s="26" t="str">
        <f>VLOOKUP(A1093,'LISTA DE OFERENTES'!$A$4:$H$102,5,FALSE)</f>
        <v>BRAIN INGENIERÍA VIAL S.A.S. - 50%</v>
      </c>
      <c r="B1100" s="27"/>
      <c r="C1100" s="27"/>
      <c r="D1100" s="27"/>
      <c r="E1100" s="27"/>
      <c r="F1100" s="27"/>
      <c r="G1100" s="27"/>
      <c r="H1100" s="27"/>
      <c r="I1100" s="123"/>
      <c r="J1100" s="27"/>
      <c r="K1100" s="472">
        <f>$D$1591*0.5</f>
        <v>690.05571478749562</v>
      </c>
      <c r="L1100" s="27"/>
      <c r="M1100" s="474" t="s">
        <v>404</v>
      </c>
      <c r="N1100" s="27"/>
      <c r="O1100" s="27"/>
      <c r="P1100" s="27"/>
      <c r="Q1100" s="474" t="str">
        <f>+IF(AND(N1112="CUMPLE",O1112="CUMPLE",P1112="CUMPLE"),"CUMPLE","NO CUMPLE")</f>
        <v>CUMPLE</v>
      </c>
      <c r="R1100" s="28"/>
    </row>
    <row r="1101" spans="1:18" s="10" customFormat="1" ht="81" customHeight="1">
      <c r="A1101" s="127" t="s">
        <v>829</v>
      </c>
      <c r="B1101" s="430" t="s">
        <v>830</v>
      </c>
      <c r="C1101" s="430"/>
      <c r="D1101" s="2">
        <v>5589874650</v>
      </c>
      <c r="E1101" s="124">
        <v>2024</v>
      </c>
      <c r="F1101" s="3">
        <f>D1101/(VLOOKUP(E1101,$D$1618:$E$1652,2,FALSE))</f>
        <v>4299.9035769230768</v>
      </c>
      <c r="G1101" s="128">
        <v>0.1</v>
      </c>
      <c r="H1101" s="3">
        <f>F1101*G1101</f>
        <v>429.99035769230773</v>
      </c>
      <c r="I1101" s="190">
        <v>45411</v>
      </c>
      <c r="J1101" s="126" t="s">
        <v>404</v>
      </c>
      <c r="K1101" s="473"/>
      <c r="L1101" s="66">
        <f>H1101</f>
        <v>429.99035769230773</v>
      </c>
      <c r="M1101" s="474"/>
      <c r="N1101" s="126" t="s">
        <v>404</v>
      </c>
      <c r="O1101" s="126" t="s">
        <v>405</v>
      </c>
      <c r="P1101" s="66" t="s">
        <v>405</v>
      </c>
      <c r="Q1101" s="474"/>
      <c r="R1101" s="9" t="s">
        <v>831</v>
      </c>
    </row>
    <row r="1102" spans="1:18" s="10" customFormat="1" ht="15.75" customHeight="1">
      <c r="A1102" s="26" t="str">
        <f>VLOOKUP(A1093,'LISTA DE OFERENTES'!$A$4:$H$102,6,FALSE)</f>
        <v>INPROTEKTO LIMITADA - 50%</v>
      </c>
      <c r="B1102" s="27"/>
      <c r="C1102" s="27"/>
      <c r="D1102" s="27"/>
      <c r="E1102" s="27"/>
      <c r="F1102" s="27"/>
      <c r="G1102" s="27"/>
      <c r="H1102" s="27"/>
      <c r="I1102" s="123"/>
      <c r="J1102" s="27"/>
      <c r="K1102" s="473"/>
      <c r="L1102" s="27"/>
      <c r="M1102" s="474"/>
      <c r="N1102" s="27"/>
      <c r="O1102" s="27"/>
      <c r="P1102" s="27"/>
      <c r="Q1102" s="474"/>
      <c r="R1102" s="28"/>
    </row>
    <row r="1103" spans="1:18" s="10" customFormat="1" ht="45">
      <c r="A1103" s="266" t="s">
        <v>832</v>
      </c>
      <c r="B1103" s="430" t="s">
        <v>833</v>
      </c>
      <c r="C1103" s="430"/>
      <c r="D1103" s="2">
        <v>2155628000</v>
      </c>
      <c r="E1103" s="124">
        <v>2011</v>
      </c>
      <c r="F1103" s="3">
        <f>D1103/(VLOOKUP(E1103,$D$1618:$E$1652,2,FALSE))</f>
        <v>4024.6975354742344</v>
      </c>
      <c r="G1103" s="128">
        <v>0.5</v>
      </c>
      <c r="H1103" s="3">
        <f t="shared" ref="H1103:H1108" si="15">F1103*G1103</f>
        <v>2012.3487677371172</v>
      </c>
      <c r="I1103" s="190">
        <v>40882</v>
      </c>
      <c r="J1103" s="126" t="s">
        <v>404</v>
      </c>
      <c r="K1103" s="473"/>
      <c r="L1103" s="66">
        <f t="shared" ref="L1103:L1108" si="16">H1103</f>
        <v>2012.3487677371172</v>
      </c>
      <c r="M1103" s="474"/>
      <c r="N1103" s="126" t="s">
        <v>404</v>
      </c>
      <c r="O1103" s="126" t="s">
        <v>404</v>
      </c>
      <c r="P1103" s="66" t="s">
        <v>405</v>
      </c>
      <c r="Q1103" s="474"/>
      <c r="R1103" s="9" t="s">
        <v>834</v>
      </c>
    </row>
    <row r="1104" spans="1:18" s="10" customFormat="1" ht="75">
      <c r="A1104" s="267" t="s">
        <v>835</v>
      </c>
      <c r="B1104" s="430" t="s">
        <v>833</v>
      </c>
      <c r="C1104" s="430"/>
      <c r="D1104" s="2">
        <v>488637331</v>
      </c>
      <c r="E1104" s="124">
        <v>2002</v>
      </c>
      <c r="F1104" s="3">
        <f>D1104/(VLOOKUP(E1104,$D$1618:$E$1652,2,FALSE))</f>
        <v>1581.3505857605178</v>
      </c>
      <c r="G1104" s="128">
        <v>0.5</v>
      </c>
      <c r="H1104" s="3">
        <f t="shared" si="15"/>
        <v>790.67529288025889</v>
      </c>
      <c r="I1104" s="190">
        <v>44845</v>
      </c>
      <c r="J1104" s="126" t="s">
        <v>404</v>
      </c>
      <c r="K1104" s="473"/>
      <c r="L1104" s="66">
        <f t="shared" si="16"/>
        <v>790.67529288025889</v>
      </c>
      <c r="M1104" s="474"/>
      <c r="N1104" s="126" t="s">
        <v>404</v>
      </c>
      <c r="O1104" s="126" t="s">
        <v>405</v>
      </c>
      <c r="P1104" s="66" t="s">
        <v>404</v>
      </c>
      <c r="Q1104" s="474"/>
      <c r="R1104" s="9"/>
    </row>
    <row r="1105" spans="1:18" s="10" customFormat="1" ht="112.9" customHeight="1">
      <c r="A1105" s="127" t="s">
        <v>836</v>
      </c>
      <c r="B1105" s="430" t="s">
        <v>830</v>
      </c>
      <c r="C1105" s="430"/>
      <c r="D1105" s="2">
        <v>4770979861</v>
      </c>
      <c r="E1105" s="124">
        <v>2016</v>
      </c>
      <c r="F1105" s="3">
        <f>D1105/(VLOOKUP(E1105,$D$1618:$E$1652,2,FALSE))</f>
        <v>6919.9293079316276</v>
      </c>
      <c r="G1105" s="128">
        <v>0.4</v>
      </c>
      <c r="H1105" s="3">
        <f t="shared" si="15"/>
        <v>2767.9717231726513</v>
      </c>
      <c r="I1105" s="190">
        <v>42582</v>
      </c>
      <c r="J1105" s="126" t="s">
        <v>404</v>
      </c>
      <c r="K1105" s="473"/>
      <c r="L1105" s="66">
        <f t="shared" si="16"/>
        <v>2767.9717231726513</v>
      </c>
      <c r="M1105" s="474"/>
      <c r="N1105" s="126" t="s">
        <v>404</v>
      </c>
      <c r="O1105" s="126" t="s">
        <v>404</v>
      </c>
      <c r="P1105" s="66" t="s">
        <v>405</v>
      </c>
      <c r="Q1105" s="474"/>
      <c r="R1105" s="9" t="s">
        <v>837</v>
      </c>
    </row>
    <row r="1106" spans="1:18" s="10" customFormat="1" ht="81" customHeight="1">
      <c r="A1106" s="127" t="s">
        <v>829</v>
      </c>
      <c r="B1106" s="430" t="s">
        <v>830</v>
      </c>
      <c r="C1106" s="430"/>
      <c r="D1106" s="2">
        <v>5589874650</v>
      </c>
      <c r="E1106" s="124">
        <v>2024</v>
      </c>
      <c r="F1106" s="3">
        <f>D1106/(VLOOKUP(E1106,$D$1618:$E$1652,2,FALSE))</f>
        <v>4299.9035769230768</v>
      </c>
      <c r="G1106" s="128">
        <v>0.6</v>
      </c>
      <c r="H1106" s="3">
        <f t="shared" si="15"/>
        <v>2579.9421461538459</v>
      </c>
      <c r="I1106" s="190">
        <v>45411</v>
      </c>
      <c r="J1106" s="126" t="s">
        <v>404</v>
      </c>
      <c r="K1106" s="473"/>
      <c r="L1106" s="66">
        <f t="shared" si="16"/>
        <v>2579.9421461538459</v>
      </c>
      <c r="M1106" s="474"/>
      <c r="N1106" s="126" t="s">
        <v>404</v>
      </c>
      <c r="O1106" s="126" t="s">
        <v>405</v>
      </c>
      <c r="P1106" s="66" t="s">
        <v>405</v>
      </c>
      <c r="Q1106" s="474"/>
      <c r="R1106" s="9" t="s">
        <v>831</v>
      </c>
    </row>
    <row r="1107" spans="1:18" s="10" customFormat="1" ht="15.75" hidden="1" customHeight="1">
      <c r="A1107" s="127"/>
      <c r="B1107" s="430"/>
      <c r="C1107" s="430"/>
      <c r="D1107" s="2"/>
      <c r="E1107" s="124"/>
      <c r="F1107" s="3"/>
      <c r="G1107" s="128"/>
      <c r="H1107" s="3">
        <f t="shared" si="15"/>
        <v>0</v>
      </c>
      <c r="I1107" s="190"/>
      <c r="J1107" s="126"/>
      <c r="K1107" s="473"/>
      <c r="L1107" s="66">
        <f t="shared" si="16"/>
        <v>0</v>
      </c>
      <c r="M1107" s="474"/>
      <c r="N1107" s="126"/>
      <c r="O1107" s="126"/>
      <c r="P1107" s="66"/>
      <c r="Q1107" s="474"/>
      <c r="R1107" s="9"/>
    </row>
    <row r="1108" spans="1:18" s="10" customFormat="1" ht="18" hidden="1" customHeight="1">
      <c r="A1108" s="127"/>
      <c r="B1108" s="430"/>
      <c r="C1108" s="430"/>
      <c r="D1108" s="2"/>
      <c r="E1108" s="124"/>
      <c r="F1108" s="3"/>
      <c r="G1108" s="128"/>
      <c r="H1108" s="3">
        <f t="shared" si="15"/>
        <v>0</v>
      </c>
      <c r="I1108" s="190"/>
      <c r="J1108" s="126"/>
      <c r="K1108" s="473"/>
      <c r="L1108" s="66">
        <f t="shared" si="16"/>
        <v>0</v>
      </c>
      <c r="M1108" s="474"/>
      <c r="N1108" s="126"/>
      <c r="O1108" s="126"/>
      <c r="P1108" s="66"/>
      <c r="Q1108" s="474"/>
      <c r="R1108" s="129"/>
    </row>
    <row r="1109" spans="1:18" s="10" customFormat="1" ht="15.75" hidden="1" customHeight="1">
      <c r="A1109" s="26">
        <v>0</v>
      </c>
      <c r="B1109" s="27"/>
      <c r="C1109" s="27"/>
      <c r="D1109" s="27"/>
      <c r="E1109" s="27"/>
      <c r="F1109" s="27"/>
      <c r="G1109" s="27"/>
      <c r="H1109" s="27"/>
      <c r="I1109" s="123"/>
      <c r="J1109" s="27"/>
      <c r="K1109" s="473"/>
      <c r="L1109" s="27"/>
      <c r="M1109" s="474"/>
      <c r="N1109" s="27"/>
      <c r="O1109" s="27"/>
      <c r="P1109" s="27"/>
      <c r="Q1109" s="474"/>
      <c r="R1109" s="28"/>
    </row>
    <row r="1110" spans="1:18" s="10" customFormat="1" ht="15.75" hidden="1" customHeight="1">
      <c r="A1110" s="127"/>
      <c r="B1110" s="430"/>
      <c r="C1110" s="430"/>
      <c r="D1110" s="2"/>
      <c r="E1110" s="124"/>
      <c r="F1110" s="3"/>
      <c r="G1110" s="128"/>
      <c r="H1110" s="3">
        <f>F1110*G1110</f>
        <v>0</v>
      </c>
      <c r="I1110" s="190"/>
      <c r="J1110" s="126"/>
      <c r="K1110" s="473"/>
      <c r="L1110" s="66">
        <f>H1110</f>
        <v>0</v>
      </c>
      <c r="M1110" s="474"/>
      <c r="N1110" s="126"/>
      <c r="O1110" s="126"/>
      <c r="P1110" s="66"/>
      <c r="Q1110" s="474"/>
      <c r="R1110" s="9"/>
    </row>
    <row r="1111" spans="1:18" s="10" customFormat="1" ht="18" hidden="1" customHeight="1">
      <c r="A1111" s="127"/>
      <c r="B1111" s="430"/>
      <c r="C1111" s="430"/>
      <c r="D1111" s="2"/>
      <c r="E1111" s="124"/>
      <c r="F1111" s="3"/>
      <c r="G1111" s="128"/>
      <c r="H1111" s="3">
        <f>F1111*G1111</f>
        <v>0</v>
      </c>
      <c r="I1111" s="190"/>
      <c r="J1111" s="126"/>
      <c r="K1111" s="557"/>
      <c r="L1111" s="66">
        <f>H1111</f>
        <v>0</v>
      </c>
      <c r="M1111" s="474"/>
      <c r="N1111" s="126"/>
      <c r="O1111" s="126"/>
      <c r="P1111" s="66"/>
      <c r="Q1111" s="474"/>
      <c r="R1111" s="129"/>
    </row>
    <row r="1112" spans="1:18" s="10" customFormat="1" ht="48" customHeight="1" thickBot="1">
      <c r="A1112" s="471" t="s">
        <v>455</v>
      </c>
      <c r="B1112" s="471"/>
      <c r="C1112" s="471"/>
      <c r="D1112" s="471"/>
      <c r="E1112" s="471"/>
      <c r="F1112" s="130">
        <f>+SUM(F1100:F1111)</f>
        <v>21125.784583012533</v>
      </c>
      <c r="G1112" s="130"/>
      <c r="H1112" s="130">
        <f>+SUM(H1100:H1111)</f>
        <v>8580.9282876361813</v>
      </c>
      <c r="I1112" s="448" t="s">
        <v>456</v>
      </c>
      <c r="J1112" s="449"/>
      <c r="K1112" s="449"/>
      <c r="L1112" s="449"/>
      <c r="M1112" s="450"/>
      <c r="N1112" s="131" t="s">
        <v>404</v>
      </c>
      <c r="O1112" s="157" t="str">
        <f>IF(_xlfn.XLOOKUP("CUMPLE",O1101:O1111,O1101:O1111,"NO CUMPLE",0,1)="CUMPLE","CUMPLE","NO CUMPLE")</f>
        <v>CUMPLE</v>
      </c>
      <c r="P1112" s="153" t="str">
        <f>IF(_xlfn.XLOOKUP("CUMPLE",P1101:P1111,P1101:P1111,"NO CUMPLE",0,1)="CUMPLE","CUMPLE","NO CUMPLE")</f>
        <v>CUMPLE</v>
      </c>
      <c r="Q1112" s="475"/>
      <c r="R1112" s="70" t="str">
        <f>+IF(AND(M1100="CUMPLE",Q1100="CUMPLE"),"HABILITADO","NO HABILITADO")</f>
        <v>HABILITADO</v>
      </c>
    </row>
    <row r="1113" spans="1:18" ht="15.75">
      <c r="A1113" s="53"/>
      <c r="B1113" s="53"/>
      <c r="C1113" s="53"/>
      <c r="D1113" s="53"/>
      <c r="E1113" s="53"/>
      <c r="F1113" s="53"/>
      <c r="G1113" s="53"/>
      <c r="H1113" s="53"/>
      <c r="I1113" s="121"/>
      <c r="J1113" s="53"/>
      <c r="K1113" s="53"/>
      <c r="L1113" s="53"/>
      <c r="M1113" s="53"/>
      <c r="N1113" s="53"/>
      <c r="O1113" s="53"/>
      <c r="P1113" s="54"/>
      <c r="Q1113" s="54"/>
      <c r="R1113" s="54"/>
    </row>
    <row r="1114" spans="1:18" ht="16.5" thickBot="1">
      <c r="A1114" s="53"/>
      <c r="B1114" s="53"/>
      <c r="C1114" s="53"/>
      <c r="D1114" s="53"/>
      <c r="E1114" s="53"/>
      <c r="F1114" s="53"/>
      <c r="G1114" s="53"/>
      <c r="H1114" s="53"/>
      <c r="I1114" s="121"/>
      <c r="J1114" s="53"/>
      <c r="K1114" s="53"/>
      <c r="L1114" s="53"/>
      <c r="M1114" s="53"/>
      <c r="N1114" s="53"/>
      <c r="O1114" s="53"/>
      <c r="P1114" s="54"/>
      <c r="Q1114" s="54"/>
      <c r="R1114" s="54"/>
    </row>
    <row r="1115" spans="1:18" ht="23.25" customHeight="1" thickBot="1">
      <c r="A1115" s="451">
        <f>1+A1093</f>
        <v>72</v>
      </c>
      <c r="B1115" s="452"/>
      <c r="C1115" s="452"/>
      <c r="D1115" s="453"/>
      <c r="E1115" s="454" t="str">
        <f>VLOOKUP(A1115,'LISTA DE OFERENTES'!$A$4:$H$102,2,FALSE)</f>
        <v>CONSORCIO VALICON UNIVERSAL</v>
      </c>
      <c r="F1115" s="455"/>
      <c r="G1115" s="455"/>
      <c r="H1115" s="455"/>
      <c r="I1115" s="455"/>
      <c r="J1115" s="455"/>
      <c r="K1115" s="455"/>
      <c r="L1115" s="455"/>
      <c r="M1115" s="455"/>
      <c r="N1115" s="455"/>
      <c r="O1115" s="455"/>
      <c r="P1115" s="455"/>
      <c r="Q1115" s="455"/>
      <c r="R1115" s="455"/>
    </row>
    <row r="1116" spans="1:18" ht="48" customHeight="1">
      <c r="A1116" s="7" t="s">
        <v>423</v>
      </c>
      <c r="B1116" s="122">
        <v>3</v>
      </c>
      <c r="C1116" s="8" t="s">
        <v>424</v>
      </c>
      <c r="D1116" s="23">
        <f>$D$1591</f>
        <v>1380.1114295749912</v>
      </c>
      <c r="E1116" s="456"/>
      <c r="F1116" s="457"/>
      <c r="G1116" s="457"/>
      <c r="H1116" s="457"/>
      <c r="I1116" s="457"/>
      <c r="J1116" s="457"/>
      <c r="K1116" s="457"/>
      <c r="L1116" s="457"/>
      <c r="M1116" s="457"/>
      <c r="N1116" s="457"/>
      <c r="O1116" s="457"/>
      <c r="P1116" s="457"/>
      <c r="Q1116" s="457"/>
      <c r="R1116" s="457"/>
    </row>
    <row r="1117" spans="1:18" ht="38.25" customHeight="1">
      <c r="A1117" s="460" t="s">
        <v>425</v>
      </c>
      <c r="B1117" s="461"/>
      <c r="C1117" s="462">
        <f>H1133/B1116</f>
        <v>1376.7332527988444</v>
      </c>
      <c r="D1117" s="463"/>
      <c r="E1117" s="456"/>
      <c r="F1117" s="457"/>
      <c r="G1117" s="457"/>
      <c r="H1117" s="457"/>
      <c r="I1117" s="457"/>
      <c r="J1117" s="457"/>
      <c r="K1117" s="457"/>
      <c r="L1117" s="457"/>
      <c r="M1117" s="457"/>
      <c r="N1117" s="457"/>
      <c r="O1117" s="457"/>
      <c r="P1117" s="457"/>
      <c r="Q1117" s="457"/>
      <c r="R1117" s="457"/>
    </row>
    <row r="1118" spans="1:18" ht="32.25" customHeight="1">
      <c r="A1118" s="464" t="s">
        <v>426</v>
      </c>
      <c r="B1118" s="461"/>
      <c r="C1118" s="446">
        <v>45923</v>
      </c>
      <c r="D1118" s="447"/>
      <c r="E1118" s="456"/>
      <c r="F1118" s="457"/>
      <c r="G1118" s="457"/>
      <c r="H1118" s="457"/>
      <c r="I1118" s="457"/>
      <c r="J1118" s="457"/>
      <c r="K1118" s="457"/>
      <c r="L1118" s="457"/>
      <c r="M1118" s="457"/>
      <c r="N1118" s="457"/>
      <c r="O1118" s="457"/>
      <c r="P1118" s="457"/>
      <c r="Q1118" s="457"/>
      <c r="R1118" s="457"/>
    </row>
    <row r="1119" spans="1:18" ht="32.25" customHeight="1" thickBot="1">
      <c r="A1119" s="431" t="s">
        <v>427</v>
      </c>
      <c r="B1119" s="432"/>
      <c r="C1119" s="433" t="str">
        <f>+IF(H1133&gt;D1116,"CUMPLE","NO CUMPLE")</f>
        <v>CUMPLE</v>
      </c>
      <c r="D1119" s="434"/>
      <c r="E1119" s="458"/>
      <c r="F1119" s="459"/>
      <c r="G1119" s="459"/>
      <c r="H1119" s="459"/>
      <c r="I1119" s="459"/>
      <c r="J1119" s="459"/>
      <c r="K1119" s="459"/>
      <c r="L1119" s="459"/>
      <c r="M1119" s="459"/>
      <c r="N1119" s="459"/>
      <c r="O1119" s="459"/>
      <c r="P1119" s="459"/>
      <c r="Q1119" s="459"/>
      <c r="R1119" s="459"/>
    </row>
    <row r="1120" spans="1:18" ht="60.75">
      <c r="A1120" s="435" t="s">
        <v>428</v>
      </c>
      <c r="B1120" s="436"/>
      <c r="C1120" s="436"/>
      <c r="D1120" s="436"/>
      <c r="E1120" s="436"/>
      <c r="F1120" s="436"/>
      <c r="G1120" s="159"/>
      <c r="H1120" s="159"/>
      <c r="I1120" s="160" t="s">
        <v>429</v>
      </c>
      <c r="J1120" s="161" t="s">
        <v>430</v>
      </c>
      <c r="K1120" s="437" t="s">
        <v>431</v>
      </c>
      <c r="L1120" s="438"/>
      <c r="M1120" s="439" t="s">
        <v>432</v>
      </c>
      <c r="N1120" s="439" t="s">
        <v>433</v>
      </c>
      <c r="O1120" s="439" t="s">
        <v>434</v>
      </c>
      <c r="P1120" s="439" t="s">
        <v>435</v>
      </c>
      <c r="Q1120" s="439" t="s">
        <v>436</v>
      </c>
      <c r="R1120" s="426" t="s">
        <v>437</v>
      </c>
    </row>
    <row r="1121" spans="1:18" s="10" customFormat="1" ht="94.5" customHeight="1">
      <c r="A1121" s="162" t="s">
        <v>438</v>
      </c>
      <c r="B1121" s="428" t="s">
        <v>439</v>
      </c>
      <c r="C1121" s="429"/>
      <c r="D1121" s="163" t="s">
        <v>440</v>
      </c>
      <c r="E1121" s="163" t="s">
        <v>441</v>
      </c>
      <c r="F1121" s="163" t="s">
        <v>442</v>
      </c>
      <c r="G1121" s="164" t="s">
        <v>443</v>
      </c>
      <c r="H1121" s="164" t="s">
        <v>444</v>
      </c>
      <c r="I1121" s="165" t="s">
        <v>445</v>
      </c>
      <c r="J1121" s="166" t="s">
        <v>446</v>
      </c>
      <c r="K1121" s="166" t="s">
        <v>447</v>
      </c>
      <c r="L1121" s="166" t="s">
        <v>448</v>
      </c>
      <c r="M1121" s="440"/>
      <c r="N1121" s="440"/>
      <c r="O1121" s="440"/>
      <c r="P1121" s="440"/>
      <c r="Q1121" s="440"/>
      <c r="R1121" s="427"/>
    </row>
    <row r="1122" spans="1:18" s="10" customFormat="1" ht="41.25" customHeight="1">
      <c r="A1122" s="26" t="str">
        <f>VLOOKUP(A1115,'LISTA DE OFERENTES'!$A$4:$H$102,5,FALSE)</f>
        <v>UNIVERSAL DE CONSTRUCCIONES CIVILES Y DISEÑOS S.A.S - 90%</v>
      </c>
      <c r="B1122" s="27"/>
      <c r="C1122" s="27"/>
      <c r="D1122" s="27"/>
      <c r="E1122" s="27"/>
      <c r="F1122" s="27"/>
      <c r="G1122" s="27"/>
      <c r="H1122" s="27"/>
      <c r="I1122" s="123"/>
      <c r="J1122" s="27"/>
      <c r="K1122" s="472">
        <f>$D$1591*0.5</f>
        <v>690.05571478749562</v>
      </c>
      <c r="L1122" s="27"/>
      <c r="M1122" s="474" t="s">
        <v>404</v>
      </c>
      <c r="N1122" s="27"/>
      <c r="O1122" s="27"/>
      <c r="P1122" s="27"/>
      <c r="Q1122" s="474" t="str">
        <f>+IF(AND(N1133="CUMPLE",O1133="CUMPLE",P1133="CUMPLE"),"CUMPLE","NO CUMPLE")</f>
        <v>CUMPLE</v>
      </c>
      <c r="R1122" s="28"/>
    </row>
    <row r="1123" spans="1:18" s="10" customFormat="1" ht="75">
      <c r="A1123" s="61" t="s">
        <v>838</v>
      </c>
      <c r="B1123" s="430" t="s">
        <v>830</v>
      </c>
      <c r="C1123" s="430"/>
      <c r="D1123" s="2">
        <v>1448015764</v>
      </c>
      <c r="E1123" s="124">
        <v>2008</v>
      </c>
      <c r="F1123" s="3">
        <f>D1123/(VLOOKUP(E1123,$D$1618:$E$1652,2,FALSE))</f>
        <v>3137.628957746479</v>
      </c>
      <c r="G1123" s="125">
        <v>0.5</v>
      </c>
      <c r="H1123" s="3">
        <f>F1123*G1123</f>
        <v>1568.8144788732395</v>
      </c>
      <c r="I1123" s="190">
        <v>39568</v>
      </c>
      <c r="J1123" s="126" t="s">
        <v>404</v>
      </c>
      <c r="K1123" s="473"/>
      <c r="L1123" s="66">
        <f>H1123</f>
        <v>1568.8144788732395</v>
      </c>
      <c r="M1123" s="474"/>
      <c r="N1123" s="126" t="s">
        <v>404</v>
      </c>
      <c r="O1123" s="126" t="s">
        <v>404</v>
      </c>
      <c r="P1123" s="66" t="s">
        <v>404</v>
      </c>
      <c r="Q1123" s="474"/>
      <c r="R1123" s="342"/>
    </row>
    <row r="1124" spans="1:18" s="10" customFormat="1" ht="60.6" customHeight="1">
      <c r="A1124" s="61" t="s">
        <v>839</v>
      </c>
      <c r="B1124" s="430" t="s">
        <v>830</v>
      </c>
      <c r="C1124" s="430"/>
      <c r="D1124" s="2">
        <v>1244769703</v>
      </c>
      <c r="E1124" s="124">
        <v>2008</v>
      </c>
      <c r="F1124" s="3">
        <f>D1124/(VLOOKUP(E1124,$D$1618:$E$1652,2,FALSE))</f>
        <v>2697.2257919826652</v>
      </c>
      <c r="G1124" s="125">
        <v>0.5</v>
      </c>
      <c r="H1124" s="3">
        <f>F1124*G1124</f>
        <v>1348.6128959913326</v>
      </c>
      <c r="I1124" s="190">
        <v>39537</v>
      </c>
      <c r="J1124" s="126" t="s">
        <v>404</v>
      </c>
      <c r="K1124" s="473"/>
      <c r="L1124" s="66">
        <f>H1124</f>
        <v>1348.6128959913326</v>
      </c>
      <c r="M1124" s="474"/>
      <c r="N1124" s="126" t="s">
        <v>404</v>
      </c>
      <c r="O1124" s="126" t="s">
        <v>404</v>
      </c>
      <c r="P1124" s="66" t="s">
        <v>404</v>
      </c>
      <c r="Q1124" s="474"/>
      <c r="R1124" s="342"/>
    </row>
    <row r="1125" spans="1:18" s="10" customFormat="1" ht="60">
      <c r="A1125" s="61" t="s">
        <v>840</v>
      </c>
      <c r="B1125" s="430" t="s">
        <v>830</v>
      </c>
      <c r="C1125" s="430"/>
      <c r="D1125" s="2">
        <v>1119388910</v>
      </c>
      <c r="E1125" s="124">
        <v>2008</v>
      </c>
      <c r="F1125" s="3">
        <f>D1125/(VLOOKUP(E1125,$D$1618:$E$1652,2,FALSE))</f>
        <v>2425.5447670639219</v>
      </c>
      <c r="G1125" s="125">
        <v>0.5</v>
      </c>
      <c r="H1125" s="3">
        <f>F1125*G1125</f>
        <v>1212.7723835319609</v>
      </c>
      <c r="I1125" s="190">
        <v>39537</v>
      </c>
      <c r="J1125" s="126" t="s">
        <v>404</v>
      </c>
      <c r="K1125" s="473"/>
      <c r="L1125" s="66">
        <f>H1125</f>
        <v>1212.7723835319609</v>
      </c>
      <c r="M1125" s="474"/>
      <c r="N1125" s="126" t="s">
        <v>404</v>
      </c>
      <c r="O1125" s="126" t="s">
        <v>404</v>
      </c>
      <c r="P1125" s="66" t="s">
        <v>404</v>
      </c>
      <c r="Q1125" s="474"/>
      <c r="R1125" s="342"/>
    </row>
    <row r="1126" spans="1:18" s="10" customFormat="1" ht="15.75" customHeight="1">
      <c r="A1126" s="26" t="str">
        <f>VLOOKUP(A1115,'LISTA DE OFERENTES'!$A$4:$H$102,6,FALSE)</f>
        <v>VALENCIA INGENIEROS CONSTRUCTORES S.A. - 10%</v>
      </c>
      <c r="B1126" s="27"/>
      <c r="C1126" s="27"/>
      <c r="D1126" s="27"/>
      <c r="E1126" s="27"/>
      <c r="F1126" s="27"/>
      <c r="G1126" s="27"/>
      <c r="H1126" s="27"/>
      <c r="I1126" s="123"/>
      <c r="J1126" s="27"/>
      <c r="K1126" s="473"/>
      <c r="L1126" s="27"/>
      <c r="M1126" s="474"/>
      <c r="N1126" s="27"/>
      <c r="O1126" s="27"/>
      <c r="P1126" s="27"/>
      <c r="Q1126" s="474"/>
      <c r="R1126" s="28"/>
    </row>
    <row r="1127" spans="1:18" s="10" customFormat="1" ht="15.75" hidden="1" customHeight="1">
      <c r="A1127" s="26">
        <v>0</v>
      </c>
      <c r="B1127" s="27"/>
      <c r="C1127" s="27"/>
      <c r="D1127" s="27"/>
      <c r="E1127" s="27"/>
      <c r="F1127" s="27"/>
      <c r="G1127" s="27"/>
      <c r="H1127" s="27"/>
      <c r="I1127" s="123"/>
      <c r="J1127" s="27"/>
      <c r="K1127" s="473"/>
      <c r="L1127" s="27"/>
      <c r="M1127" s="474"/>
      <c r="N1127" s="27"/>
      <c r="O1127" s="27"/>
      <c r="P1127" s="27"/>
      <c r="Q1127" s="474"/>
      <c r="R1127" s="28"/>
    </row>
    <row r="1128" spans="1:18" s="10" customFormat="1" ht="15.75" hidden="1" customHeight="1">
      <c r="A1128" s="127"/>
      <c r="B1128" s="430"/>
      <c r="C1128" s="430"/>
      <c r="D1128" s="2"/>
      <c r="E1128" s="124"/>
      <c r="F1128" s="3"/>
      <c r="G1128" s="128"/>
      <c r="H1128" s="3">
        <f>F1128*G1128</f>
        <v>0</v>
      </c>
      <c r="I1128" s="190"/>
      <c r="J1128" s="126"/>
      <c r="K1128" s="473"/>
      <c r="L1128" s="66">
        <f>H1128</f>
        <v>0</v>
      </c>
      <c r="M1128" s="474"/>
      <c r="N1128" s="126"/>
      <c r="O1128" s="126"/>
      <c r="P1128" s="66"/>
      <c r="Q1128" s="474"/>
      <c r="R1128" s="9"/>
    </row>
    <row r="1129" spans="1:18" s="10" customFormat="1" ht="18" hidden="1" customHeight="1">
      <c r="A1129" s="127"/>
      <c r="B1129" s="430"/>
      <c r="C1129" s="430"/>
      <c r="D1129" s="2"/>
      <c r="E1129" s="124"/>
      <c r="F1129" s="3"/>
      <c r="G1129" s="128"/>
      <c r="H1129" s="3">
        <f>F1129*G1129</f>
        <v>0</v>
      </c>
      <c r="I1129" s="190"/>
      <c r="J1129" s="126"/>
      <c r="K1129" s="473"/>
      <c r="L1129" s="66">
        <f>H1129</f>
        <v>0</v>
      </c>
      <c r="M1129" s="474"/>
      <c r="N1129" s="126"/>
      <c r="O1129" s="126"/>
      <c r="P1129" s="66"/>
      <c r="Q1129" s="474"/>
      <c r="R1129" s="129"/>
    </row>
    <row r="1130" spans="1:18" s="10" customFormat="1" ht="15.75" hidden="1" customHeight="1">
      <c r="A1130" s="26">
        <v>0</v>
      </c>
      <c r="B1130" s="27"/>
      <c r="C1130" s="27"/>
      <c r="D1130" s="27"/>
      <c r="E1130" s="27"/>
      <c r="F1130" s="27"/>
      <c r="G1130" s="27"/>
      <c r="H1130" s="27"/>
      <c r="I1130" s="123"/>
      <c r="J1130" s="27"/>
      <c r="K1130" s="473"/>
      <c r="L1130" s="27"/>
      <c r="M1130" s="474"/>
      <c r="N1130" s="27"/>
      <c r="O1130" s="27"/>
      <c r="P1130" s="27"/>
      <c r="Q1130" s="474"/>
      <c r="R1130" s="28"/>
    </row>
    <row r="1131" spans="1:18" s="10" customFormat="1" ht="15.75" hidden="1" customHeight="1">
      <c r="A1131" s="127"/>
      <c r="B1131" s="430"/>
      <c r="C1131" s="430"/>
      <c r="D1131" s="2"/>
      <c r="E1131" s="124"/>
      <c r="F1131" s="3"/>
      <c r="G1131" s="128"/>
      <c r="H1131" s="3">
        <f>F1131*G1131</f>
        <v>0</v>
      </c>
      <c r="I1131" s="190"/>
      <c r="J1131" s="126"/>
      <c r="K1131" s="473"/>
      <c r="L1131" s="66">
        <f>H1131</f>
        <v>0</v>
      </c>
      <c r="M1131" s="474"/>
      <c r="N1131" s="126"/>
      <c r="O1131" s="126"/>
      <c r="P1131" s="66"/>
      <c r="Q1131" s="474"/>
      <c r="R1131" s="9"/>
    </row>
    <row r="1132" spans="1:18" s="10" customFormat="1" ht="18" hidden="1" customHeight="1">
      <c r="A1132" s="127"/>
      <c r="B1132" s="430"/>
      <c r="C1132" s="430"/>
      <c r="D1132" s="2"/>
      <c r="E1132" s="124"/>
      <c r="F1132" s="3"/>
      <c r="G1132" s="128"/>
      <c r="H1132" s="3">
        <f>F1132*G1132</f>
        <v>0</v>
      </c>
      <c r="I1132" s="190"/>
      <c r="J1132" s="126"/>
      <c r="K1132" s="557"/>
      <c r="L1132" s="66">
        <f>H1132</f>
        <v>0</v>
      </c>
      <c r="M1132" s="474"/>
      <c r="N1132" s="126"/>
      <c r="O1132" s="126"/>
      <c r="P1132" s="66"/>
      <c r="Q1132" s="474"/>
      <c r="R1132" s="129"/>
    </row>
    <row r="1133" spans="1:18" s="10" customFormat="1" ht="48" customHeight="1" thickBot="1">
      <c r="A1133" s="471" t="s">
        <v>455</v>
      </c>
      <c r="B1133" s="471"/>
      <c r="C1133" s="471"/>
      <c r="D1133" s="471"/>
      <c r="E1133" s="471"/>
      <c r="F1133" s="130">
        <f>+SUM(F1122:F1132)</f>
        <v>8260.3995167930661</v>
      </c>
      <c r="G1133" s="130"/>
      <c r="H1133" s="130">
        <f>+SUM(H1122:H1132)</f>
        <v>4130.1997583965331</v>
      </c>
      <c r="I1133" s="448" t="s">
        <v>456</v>
      </c>
      <c r="J1133" s="449"/>
      <c r="K1133" s="449"/>
      <c r="L1133" s="449"/>
      <c r="M1133" s="450"/>
      <c r="N1133" s="131" t="s">
        <v>404</v>
      </c>
      <c r="O1133" s="157" t="str">
        <f>IF(_xlfn.XLOOKUP("CUMPLE",O1123:O1132,O1123:O1132,"NO CUMPLE",0,1)="CUMPLE","CUMPLE","NO CUMPLE")</f>
        <v>CUMPLE</v>
      </c>
      <c r="P1133" s="153" t="str">
        <f>IF(_xlfn.XLOOKUP("CUMPLE",P1123:P1132,P1123:P1132,"NO CUMPLE",0,1)="CUMPLE","CUMPLE","NO CUMPLE")</f>
        <v>CUMPLE</v>
      </c>
      <c r="Q1133" s="475"/>
      <c r="R1133" s="70" t="str">
        <f>+IF(AND(M1122="CUMPLE",Q1122="CUMPLE"),"HABILITADO","NO HABILITADO")</f>
        <v>HABILITADO</v>
      </c>
    </row>
    <row r="1134" spans="1:18" ht="15.75">
      <c r="A1134" s="53"/>
      <c r="B1134" s="53"/>
      <c r="C1134" s="53"/>
      <c r="D1134" s="53"/>
      <c r="E1134" s="53"/>
      <c r="F1134" s="53"/>
      <c r="G1134" s="53"/>
      <c r="H1134" s="53"/>
      <c r="I1134" s="121"/>
      <c r="J1134" s="53"/>
      <c r="K1134" s="53"/>
      <c r="L1134" s="53"/>
      <c r="M1134" s="53"/>
      <c r="N1134" s="53"/>
      <c r="O1134" s="53"/>
      <c r="P1134" s="54"/>
      <c r="Q1134" s="54"/>
      <c r="R1134" s="54"/>
    </row>
    <row r="1135" spans="1:18" ht="16.5" thickBot="1">
      <c r="A1135" s="53"/>
      <c r="B1135" s="53"/>
      <c r="C1135" s="53"/>
      <c r="D1135" s="53"/>
      <c r="E1135" s="53"/>
      <c r="F1135" s="53"/>
      <c r="G1135" s="53"/>
      <c r="H1135" s="53"/>
      <c r="I1135" s="121"/>
      <c r="J1135" s="53"/>
      <c r="K1135" s="53"/>
      <c r="L1135" s="53"/>
      <c r="M1135" s="53"/>
      <c r="N1135" s="53"/>
      <c r="O1135" s="53"/>
      <c r="P1135" s="54"/>
      <c r="Q1135" s="54"/>
      <c r="R1135" s="54"/>
    </row>
    <row r="1136" spans="1:18" ht="23.25" customHeight="1" thickBot="1">
      <c r="A1136" s="451">
        <f>1+A1115</f>
        <v>73</v>
      </c>
      <c r="B1136" s="452"/>
      <c r="C1136" s="452"/>
      <c r="D1136" s="453"/>
      <c r="E1136" s="454" t="str">
        <f>VLOOKUP(A1136,'LISTA DE OFERENTES'!$A$4:$H$102,2,FALSE)</f>
        <v>CONSORCIO VIAL KENNEDY IC</v>
      </c>
      <c r="F1136" s="455"/>
      <c r="G1136" s="455"/>
      <c r="H1136" s="455"/>
      <c r="I1136" s="455"/>
      <c r="J1136" s="455"/>
      <c r="K1136" s="455"/>
      <c r="L1136" s="455"/>
      <c r="M1136" s="455"/>
      <c r="N1136" s="455"/>
      <c r="O1136" s="455"/>
      <c r="P1136" s="455"/>
      <c r="Q1136" s="455"/>
      <c r="R1136" s="455"/>
    </row>
    <row r="1137" spans="1:18" ht="48" customHeight="1">
      <c r="A1137" s="7" t="s">
        <v>423</v>
      </c>
      <c r="B1137" s="122">
        <v>2</v>
      </c>
      <c r="C1137" s="8" t="s">
        <v>424</v>
      </c>
      <c r="D1137" s="23">
        <f>$D$1591</f>
        <v>1380.1114295749912</v>
      </c>
      <c r="E1137" s="456"/>
      <c r="F1137" s="457"/>
      <c r="G1137" s="457"/>
      <c r="H1137" s="457"/>
      <c r="I1137" s="457"/>
      <c r="J1137" s="457"/>
      <c r="K1137" s="457"/>
      <c r="L1137" s="457"/>
      <c r="M1137" s="457"/>
      <c r="N1137" s="457"/>
      <c r="O1137" s="457"/>
      <c r="P1137" s="457"/>
      <c r="Q1137" s="457"/>
      <c r="R1137" s="457"/>
    </row>
    <row r="1138" spans="1:18" ht="38.25" customHeight="1">
      <c r="A1138" s="460" t="s">
        <v>425</v>
      </c>
      <c r="B1138" s="461"/>
      <c r="C1138" s="462">
        <f>H1154/B1137</f>
        <v>2539.8785319613885</v>
      </c>
      <c r="D1138" s="463"/>
      <c r="E1138" s="456"/>
      <c r="F1138" s="457"/>
      <c r="G1138" s="457"/>
      <c r="H1138" s="457"/>
      <c r="I1138" s="457"/>
      <c r="J1138" s="457"/>
      <c r="K1138" s="457"/>
      <c r="L1138" s="457"/>
      <c r="M1138" s="457"/>
      <c r="N1138" s="457"/>
      <c r="O1138" s="457"/>
      <c r="P1138" s="457"/>
      <c r="Q1138" s="457"/>
      <c r="R1138" s="457"/>
    </row>
    <row r="1139" spans="1:18" ht="32.25" customHeight="1">
      <c r="A1139" s="464" t="s">
        <v>426</v>
      </c>
      <c r="B1139" s="461"/>
      <c r="C1139" s="446">
        <v>45923</v>
      </c>
      <c r="D1139" s="447"/>
      <c r="E1139" s="456"/>
      <c r="F1139" s="457"/>
      <c r="G1139" s="457"/>
      <c r="H1139" s="457"/>
      <c r="I1139" s="457"/>
      <c r="J1139" s="457"/>
      <c r="K1139" s="457"/>
      <c r="L1139" s="457"/>
      <c r="M1139" s="457"/>
      <c r="N1139" s="457"/>
      <c r="O1139" s="457"/>
      <c r="P1139" s="457"/>
      <c r="Q1139" s="457"/>
      <c r="R1139" s="457"/>
    </row>
    <row r="1140" spans="1:18" ht="32.25" customHeight="1" thickBot="1">
      <c r="A1140" s="431" t="s">
        <v>427</v>
      </c>
      <c r="B1140" s="432"/>
      <c r="C1140" s="433" t="str">
        <f>+IF(H1154&gt;D1137,"CUMPLE","NO CUMPLE")</f>
        <v>CUMPLE</v>
      </c>
      <c r="D1140" s="434"/>
      <c r="E1140" s="458"/>
      <c r="F1140" s="459"/>
      <c r="G1140" s="459"/>
      <c r="H1140" s="459"/>
      <c r="I1140" s="459"/>
      <c r="J1140" s="459"/>
      <c r="K1140" s="459"/>
      <c r="L1140" s="459"/>
      <c r="M1140" s="459"/>
      <c r="N1140" s="459"/>
      <c r="O1140" s="459"/>
      <c r="P1140" s="459"/>
      <c r="Q1140" s="459"/>
      <c r="R1140" s="459"/>
    </row>
    <row r="1141" spans="1:18" ht="60.75">
      <c r="A1141" s="435" t="s">
        <v>428</v>
      </c>
      <c r="B1141" s="436"/>
      <c r="C1141" s="436"/>
      <c r="D1141" s="436"/>
      <c r="E1141" s="436"/>
      <c r="F1141" s="436"/>
      <c r="G1141" s="159"/>
      <c r="H1141" s="159"/>
      <c r="I1141" s="160" t="s">
        <v>429</v>
      </c>
      <c r="J1141" s="161" t="s">
        <v>430</v>
      </c>
      <c r="K1141" s="437" t="s">
        <v>431</v>
      </c>
      <c r="L1141" s="438"/>
      <c r="M1141" s="439" t="s">
        <v>432</v>
      </c>
      <c r="N1141" s="439" t="s">
        <v>433</v>
      </c>
      <c r="O1141" s="439" t="s">
        <v>434</v>
      </c>
      <c r="P1141" s="439" t="s">
        <v>435</v>
      </c>
      <c r="Q1141" s="439" t="s">
        <v>436</v>
      </c>
      <c r="R1141" s="426" t="s">
        <v>437</v>
      </c>
    </row>
    <row r="1142" spans="1:18" s="10" customFormat="1" ht="94.5" customHeight="1">
      <c r="A1142" s="162" t="s">
        <v>438</v>
      </c>
      <c r="B1142" s="428" t="s">
        <v>439</v>
      </c>
      <c r="C1142" s="429"/>
      <c r="D1142" s="163" t="s">
        <v>440</v>
      </c>
      <c r="E1142" s="163" t="s">
        <v>441</v>
      </c>
      <c r="F1142" s="163" t="s">
        <v>442</v>
      </c>
      <c r="G1142" s="164" t="s">
        <v>443</v>
      </c>
      <c r="H1142" s="164" t="s">
        <v>444</v>
      </c>
      <c r="I1142" s="165" t="s">
        <v>445</v>
      </c>
      <c r="J1142" s="166" t="s">
        <v>446</v>
      </c>
      <c r="K1142" s="166" t="s">
        <v>447</v>
      </c>
      <c r="L1142" s="166" t="s">
        <v>448</v>
      </c>
      <c r="M1142" s="440"/>
      <c r="N1142" s="440"/>
      <c r="O1142" s="440"/>
      <c r="P1142" s="440"/>
      <c r="Q1142" s="440"/>
      <c r="R1142" s="427"/>
    </row>
    <row r="1143" spans="1:18" s="10" customFormat="1" ht="15.75">
      <c r="A1143" s="26" t="str">
        <f>VLOOKUP(A1136,'LISTA DE OFERENTES'!$A$4:$H$102,5,FALSE)</f>
        <v>CAYCO S.A.S - 90%</v>
      </c>
      <c r="B1143" s="27"/>
      <c r="C1143" s="27"/>
      <c r="D1143" s="27"/>
      <c r="E1143" s="27"/>
      <c r="F1143" s="27"/>
      <c r="G1143" s="27"/>
      <c r="H1143" s="27"/>
      <c r="I1143" s="123"/>
      <c r="J1143" s="27"/>
      <c r="K1143" s="472">
        <f>$D$1591*0.5</f>
        <v>690.05571478749562</v>
      </c>
      <c r="L1143" s="27"/>
      <c r="M1143" s="474" t="s">
        <v>404</v>
      </c>
      <c r="N1143" s="27"/>
      <c r="O1143" s="27"/>
      <c r="P1143" s="27"/>
      <c r="Q1143" s="474" t="str">
        <f>+IF(AND(N1154="CUMPLE",O1154="CUMPLE",P1154="CUMPLE"),"CUMPLE","NO CUMPLE")</f>
        <v>CUMPLE</v>
      </c>
      <c r="R1143" s="28"/>
    </row>
    <row r="1144" spans="1:18" s="10" customFormat="1" ht="135">
      <c r="A1144" s="61" t="s">
        <v>841</v>
      </c>
      <c r="B1144" s="430" t="s">
        <v>786</v>
      </c>
      <c r="C1144" s="430"/>
      <c r="D1144" s="2">
        <v>19784751256</v>
      </c>
      <c r="E1144" s="124">
        <v>2012</v>
      </c>
      <c r="F1144" s="3">
        <f>D1144/(VLOOKUP(E1144,$D$1618:$E$1652,2,FALSE))</f>
        <v>34912.213262749246</v>
      </c>
      <c r="G1144" s="125">
        <v>0.1</v>
      </c>
      <c r="H1144" s="3">
        <f>F1144*G1144</f>
        <v>3491.2213262749246</v>
      </c>
      <c r="I1144" s="190">
        <v>41152</v>
      </c>
      <c r="J1144" s="126" t="s">
        <v>404</v>
      </c>
      <c r="K1144" s="473"/>
      <c r="L1144" s="66">
        <f>H1144</f>
        <v>3491.2213262749246</v>
      </c>
      <c r="M1144" s="474"/>
      <c r="N1144" s="126" t="s">
        <v>404</v>
      </c>
      <c r="O1144" s="126" t="s">
        <v>404</v>
      </c>
      <c r="P1144" s="66" t="s">
        <v>404</v>
      </c>
      <c r="Q1144" s="474"/>
      <c r="R1144" s="9" t="s">
        <v>842</v>
      </c>
    </row>
    <row r="1145" spans="1:18" s="10" customFormat="1" ht="90">
      <c r="A1145" s="61" t="s">
        <v>843</v>
      </c>
      <c r="B1145" s="430" t="s">
        <v>786</v>
      </c>
      <c r="C1145" s="430"/>
      <c r="D1145" s="2">
        <v>1095223907</v>
      </c>
      <c r="E1145" s="124">
        <v>2016</v>
      </c>
      <c r="F1145" s="3">
        <f>D1145/(VLOOKUP(E1145,$D$1618:$E$1652,2,FALSE))</f>
        <v>1588.5357376478523</v>
      </c>
      <c r="G1145" s="125">
        <v>1</v>
      </c>
      <c r="H1145" s="3">
        <f>F1145*G1145</f>
        <v>1588.5357376478523</v>
      </c>
      <c r="I1145" s="190">
        <v>42416</v>
      </c>
      <c r="J1145" s="126" t="s">
        <v>404</v>
      </c>
      <c r="K1145" s="473"/>
      <c r="L1145" s="66">
        <f>H1145</f>
        <v>1588.5357376478523</v>
      </c>
      <c r="M1145" s="474"/>
      <c r="N1145" s="126" t="s">
        <v>404</v>
      </c>
      <c r="O1145" s="126" t="s">
        <v>404</v>
      </c>
      <c r="P1145" s="66" t="s">
        <v>405</v>
      </c>
      <c r="Q1145" s="474"/>
      <c r="R1145" s="9"/>
    </row>
    <row r="1146" spans="1:18" s="10" customFormat="1" ht="15.75" customHeight="1">
      <c r="A1146" s="26" t="str">
        <f>VLOOKUP(A1136,'LISTA DE OFERENTES'!$A$4:$H$102,6,FALSE)</f>
        <v>INGEORBE SAS BIC - 10%</v>
      </c>
      <c r="B1146" s="27"/>
      <c r="C1146" s="27"/>
      <c r="D1146" s="27"/>
      <c r="E1146" s="27"/>
      <c r="F1146" s="27"/>
      <c r="G1146" s="27"/>
      <c r="H1146" s="27"/>
      <c r="I1146" s="123"/>
      <c r="J1146" s="27"/>
      <c r="K1146" s="473"/>
      <c r="L1146" s="27"/>
      <c r="M1146" s="474"/>
      <c r="N1146" s="27"/>
      <c r="O1146" s="27"/>
      <c r="P1146" s="27"/>
      <c r="Q1146" s="474"/>
      <c r="R1146" s="28"/>
    </row>
    <row r="1147" spans="1:18" s="10" customFormat="1" ht="18" hidden="1" customHeight="1">
      <c r="A1147" s="127"/>
      <c r="B1147" s="430"/>
      <c r="C1147" s="430"/>
      <c r="D1147" s="2"/>
      <c r="E1147" s="124"/>
      <c r="F1147" s="3"/>
      <c r="G1147" s="128"/>
      <c r="H1147" s="3">
        <f>F1147*G1147</f>
        <v>0</v>
      </c>
      <c r="I1147" s="190"/>
      <c r="J1147" s="126"/>
      <c r="K1147" s="473"/>
      <c r="L1147" s="66">
        <f>H1147</f>
        <v>0</v>
      </c>
      <c r="M1147" s="474"/>
      <c r="N1147" s="126"/>
      <c r="O1147" s="126"/>
      <c r="P1147" s="66"/>
      <c r="Q1147" s="474"/>
      <c r="R1147" s="129"/>
    </row>
    <row r="1148" spans="1:18" s="10" customFormat="1" ht="15.75" hidden="1" customHeight="1">
      <c r="A1148" s="26">
        <v>0</v>
      </c>
      <c r="B1148" s="27"/>
      <c r="C1148" s="27"/>
      <c r="D1148" s="27"/>
      <c r="E1148" s="27"/>
      <c r="F1148" s="27"/>
      <c r="G1148" s="27"/>
      <c r="H1148" s="27"/>
      <c r="I1148" s="123"/>
      <c r="J1148" s="27"/>
      <c r="K1148" s="473"/>
      <c r="L1148" s="27"/>
      <c r="M1148" s="474"/>
      <c r="N1148" s="27"/>
      <c r="O1148" s="27"/>
      <c r="P1148" s="27"/>
      <c r="Q1148" s="474"/>
      <c r="R1148" s="28"/>
    </row>
    <row r="1149" spans="1:18" s="10" customFormat="1" ht="15.75" hidden="1" customHeight="1">
      <c r="A1149" s="127"/>
      <c r="B1149" s="430"/>
      <c r="C1149" s="430"/>
      <c r="D1149" s="2"/>
      <c r="E1149" s="124"/>
      <c r="F1149" s="3"/>
      <c r="G1149" s="128"/>
      <c r="H1149" s="3">
        <f>F1149*G1149</f>
        <v>0</v>
      </c>
      <c r="I1149" s="190"/>
      <c r="J1149" s="126"/>
      <c r="K1149" s="473"/>
      <c r="L1149" s="66">
        <f>H1149</f>
        <v>0</v>
      </c>
      <c r="M1149" s="474"/>
      <c r="N1149" s="126"/>
      <c r="O1149" s="126"/>
      <c r="P1149" s="66"/>
      <c r="Q1149" s="474"/>
      <c r="R1149" s="9"/>
    </row>
    <row r="1150" spans="1:18" s="10" customFormat="1" ht="18" hidden="1" customHeight="1">
      <c r="A1150" s="127"/>
      <c r="B1150" s="430"/>
      <c r="C1150" s="430"/>
      <c r="D1150" s="2"/>
      <c r="E1150" s="124"/>
      <c r="F1150" s="3"/>
      <c r="G1150" s="128"/>
      <c r="H1150" s="3">
        <f>F1150*G1150</f>
        <v>0</v>
      </c>
      <c r="I1150" s="190"/>
      <c r="J1150" s="126"/>
      <c r="K1150" s="473"/>
      <c r="L1150" s="66">
        <f>H1150</f>
        <v>0</v>
      </c>
      <c r="M1150" s="474"/>
      <c r="N1150" s="126"/>
      <c r="O1150" s="126"/>
      <c r="P1150" s="66"/>
      <c r="Q1150" s="474"/>
      <c r="R1150" s="129"/>
    </row>
    <row r="1151" spans="1:18" s="10" customFormat="1" ht="15.75" hidden="1" customHeight="1">
      <c r="A1151" s="26">
        <v>0</v>
      </c>
      <c r="B1151" s="27"/>
      <c r="C1151" s="27"/>
      <c r="D1151" s="27"/>
      <c r="E1151" s="27"/>
      <c r="F1151" s="27"/>
      <c r="G1151" s="27"/>
      <c r="H1151" s="27"/>
      <c r="I1151" s="123"/>
      <c r="J1151" s="27"/>
      <c r="K1151" s="473"/>
      <c r="L1151" s="27"/>
      <c r="M1151" s="474"/>
      <c r="N1151" s="27"/>
      <c r="O1151" s="27"/>
      <c r="P1151" s="27"/>
      <c r="Q1151" s="474"/>
      <c r="R1151" s="28"/>
    </row>
    <row r="1152" spans="1:18" s="10" customFormat="1" ht="15.75" hidden="1" customHeight="1">
      <c r="A1152" s="127"/>
      <c r="B1152" s="430"/>
      <c r="C1152" s="430"/>
      <c r="D1152" s="2"/>
      <c r="E1152" s="124"/>
      <c r="F1152" s="3"/>
      <c r="G1152" s="128"/>
      <c r="H1152" s="3">
        <f>F1152*G1152</f>
        <v>0</v>
      </c>
      <c r="I1152" s="190"/>
      <c r="J1152" s="126"/>
      <c r="K1152" s="473"/>
      <c r="L1152" s="66">
        <f>H1152</f>
        <v>0</v>
      </c>
      <c r="M1152" s="474"/>
      <c r="N1152" s="126"/>
      <c r="O1152" s="126"/>
      <c r="P1152" s="66"/>
      <c r="Q1152" s="474"/>
      <c r="R1152" s="9"/>
    </row>
    <row r="1153" spans="1:18" s="10" customFormat="1" ht="18" hidden="1" customHeight="1">
      <c r="A1153" s="127"/>
      <c r="B1153" s="430"/>
      <c r="C1153" s="430"/>
      <c r="D1153" s="2"/>
      <c r="E1153" s="124"/>
      <c r="F1153" s="3"/>
      <c r="G1153" s="128"/>
      <c r="H1153" s="3">
        <f>F1153*G1153</f>
        <v>0</v>
      </c>
      <c r="I1153" s="190"/>
      <c r="J1153" s="126"/>
      <c r="K1153" s="557"/>
      <c r="L1153" s="66">
        <f>H1153</f>
        <v>0</v>
      </c>
      <c r="M1153" s="474"/>
      <c r="N1153" s="126"/>
      <c r="O1153" s="126"/>
      <c r="P1153" s="66"/>
      <c r="Q1153" s="474"/>
      <c r="R1153" s="129"/>
    </row>
    <row r="1154" spans="1:18" s="10" customFormat="1" ht="48" customHeight="1" thickBot="1">
      <c r="A1154" s="471" t="s">
        <v>455</v>
      </c>
      <c r="B1154" s="471"/>
      <c r="C1154" s="471"/>
      <c r="D1154" s="471"/>
      <c r="E1154" s="471"/>
      <c r="F1154" s="130">
        <f>+SUM(F1143:F1153)</f>
        <v>36500.749000397096</v>
      </c>
      <c r="G1154" s="130"/>
      <c r="H1154" s="130">
        <f>+SUM(H1143:H1153)</f>
        <v>5079.757063922777</v>
      </c>
      <c r="I1154" s="448" t="s">
        <v>456</v>
      </c>
      <c r="J1154" s="449"/>
      <c r="K1154" s="449"/>
      <c r="L1154" s="449"/>
      <c r="M1154" s="450"/>
      <c r="N1154" s="157" t="str">
        <f>IF(_xlfn.XLOOKUP("CUMPLE",N1144:N1153,N1144:N1153,"NO CUMPLE",0,1)="CUMPLE","CUMPLE","NO CUMPLE")</f>
        <v>CUMPLE</v>
      </c>
      <c r="O1154" s="157" t="str">
        <f>IF(_xlfn.XLOOKUP("CUMPLE",O1144:O1153,O1144:O1153,"NO CUMPLE",0,1)="CUMPLE","CUMPLE","NO CUMPLE")</f>
        <v>CUMPLE</v>
      </c>
      <c r="P1154" s="153" t="str">
        <f>IF(_xlfn.XLOOKUP("CUMPLE",P1144:P1153,P1144:P1153,"NO CUMPLE",0,1)="CUMPLE","CUMPLE","NO CUMPLE")</f>
        <v>CUMPLE</v>
      </c>
      <c r="Q1154" s="475"/>
      <c r="R1154" s="70" t="str">
        <f>+IF(AND(M1143="CUMPLE",Q1143="CUMPLE"),"HABILITADO","NO HABILITADO")</f>
        <v>HABILITADO</v>
      </c>
    </row>
    <row r="1155" spans="1:18" ht="15.75">
      <c r="A1155" s="53"/>
      <c r="B1155" s="53"/>
      <c r="C1155" s="53"/>
      <c r="D1155" s="53"/>
      <c r="E1155" s="53"/>
      <c r="F1155" s="53"/>
      <c r="G1155" s="53"/>
      <c r="H1155" s="53"/>
      <c r="I1155" s="121"/>
      <c r="J1155" s="53"/>
      <c r="K1155" s="53"/>
      <c r="L1155" s="53"/>
      <c r="M1155" s="53"/>
      <c r="N1155" s="53"/>
      <c r="O1155" s="53"/>
      <c r="P1155" s="54"/>
      <c r="Q1155" s="54"/>
      <c r="R1155" s="54"/>
    </row>
    <row r="1156" spans="1:18" ht="16.5" thickBot="1">
      <c r="A1156" s="53"/>
      <c r="B1156" s="53"/>
      <c r="C1156" s="53"/>
      <c r="D1156" s="53"/>
      <c r="E1156" s="53"/>
      <c r="F1156" s="53"/>
      <c r="G1156" s="53"/>
      <c r="H1156" s="53"/>
      <c r="I1156" s="121"/>
      <c r="J1156" s="53"/>
      <c r="K1156" s="53"/>
      <c r="L1156" s="53"/>
      <c r="M1156" s="53"/>
      <c r="N1156" s="53"/>
      <c r="O1156" s="53"/>
      <c r="P1156" s="54"/>
      <c r="Q1156" s="54"/>
      <c r="R1156" s="54"/>
    </row>
    <row r="1157" spans="1:18" ht="23.25" customHeight="1" thickBot="1">
      <c r="A1157" s="451">
        <f>1+A1136</f>
        <v>74</v>
      </c>
      <c r="B1157" s="452"/>
      <c r="C1157" s="452"/>
      <c r="D1157" s="453"/>
      <c r="E1157" s="454" t="str">
        <f>VLOOKUP(A1157,'LISTA DE OFERENTES'!$A$4:$H$102,2,FALSE)</f>
        <v>CONSORCIO INTERVIAL GINPROSA.</v>
      </c>
      <c r="F1157" s="455"/>
      <c r="G1157" s="455"/>
      <c r="H1157" s="455"/>
      <c r="I1157" s="455"/>
      <c r="J1157" s="455"/>
      <c r="K1157" s="455"/>
      <c r="L1157" s="455"/>
      <c r="M1157" s="455"/>
      <c r="N1157" s="455"/>
      <c r="O1157" s="455"/>
      <c r="P1157" s="455"/>
      <c r="Q1157" s="455"/>
      <c r="R1157" s="455"/>
    </row>
    <row r="1158" spans="1:18" ht="48" customHeight="1">
      <c r="A1158" s="7" t="s">
        <v>423</v>
      </c>
      <c r="B1158" s="122">
        <v>3</v>
      </c>
      <c r="C1158" s="8" t="s">
        <v>424</v>
      </c>
      <c r="D1158" s="23">
        <f>$D$1591</f>
        <v>1380.1114295749912</v>
      </c>
      <c r="E1158" s="456"/>
      <c r="F1158" s="457"/>
      <c r="G1158" s="457"/>
      <c r="H1158" s="457"/>
      <c r="I1158" s="457"/>
      <c r="J1158" s="457"/>
      <c r="K1158" s="457"/>
      <c r="L1158" s="457"/>
      <c r="M1158" s="457"/>
      <c r="N1158" s="457"/>
      <c r="O1158" s="457"/>
      <c r="P1158" s="457"/>
      <c r="Q1158" s="457"/>
      <c r="R1158" s="457"/>
    </row>
    <row r="1159" spans="1:18" ht="38.25" customHeight="1">
      <c r="A1159" s="460" t="s">
        <v>425</v>
      </c>
      <c r="B1159" s="461"/>
      <c r="C1159" s="462">
        <f>H1169/B1158</f>
        <v>2321.3383518892315</v>
      </c>
      <c r="D1159" s="463"/>
      <c r="E1159" s="456"/>
      <c r="F1159" s="457"/>
      <c r="G1159" s="457"/>
      <c r="H1159" s="457"/>
      <c r="I1159" s="457"/>
      <c r="J1159" s="457"/>
      <c r="K1159" s="457"/>
      <c r="L1159" s="457"/>
      <c r="M1159" s="457"/>
      <c r="N1159" s="457"/>
      <c r="O1159" s="457"/>
      <c r="P1159" s="457"/>
      <c r="Q1159" s="457"/>
      <c r="R1159" s="457"/>
    </row>
    <row r="1160" spans="1:18" ht="32.25" customHeight="1">
      <c r="A1160" s="464" t="s">
        <v>426</v>
      </c>
      <c r="B1160" s="461"/>
      <c r="C1160" s="446">
        <v>45923</v>
      </c>
      <c r="D1160" s="447"/>
      <c r="E1160" s="456"/>
      <c r="F1160" s="457"/>
      <c r="G1160" s="457"/>
      <c r="H1160" s="457"/>
      <c r="I1160" s="457"/>
      <c r="J1160" s="457"/>
      <c r="K1160" s="457"/>
      <c r="L1160" s="457"/>
      <c r="M1160" s="457"/>
      <c r="N1160" s="457"/>
      <c r="O1160" s="457"/>
      <c r="P1160" s="457"/>
      <c r="Q1160" s="457"/>
      <c r="R1160" s="457"/>
    </row>
    <row r="1161" spans="1:18" ht="32.25" customHeight="1" thickBot="1">
      <c r="A1161" s="431" t="s">
        <v>427</v>
      </c>
      <c r="B1161" s="432"/>
      <c r="C1161" s="433" t="str">
        <f>+IF(H1169&gt;D1158,"CUMPLE","NO CUMPLE")</f>
        <v>CUMPLE</v>
      </c>
      <c r="D1161" s="434"/>
      <c r="E1161" s="458"/>
      <c r="F1161" s="459"/>
      <c r="G1161" s="459"/>
      <c r="H1161" s="459"/>
      <c r="I1161" s="459"/>
      <c r="J1161" s="459"/>
      <c r="K1161" s="459"/>
      <c r="L1161" s="459"/>
      <c r="M1161" s="459"/>
      <c r="N1161" s="459"/>
      <c r="O1161" s="459"/>
      <c r="P1161" s="459"/>
      <c r="Q1161" s="459"/>
      <c r="R1161" s="459"/>
    </row>
    <row r="1162" spans="1:18" ht="60.75">
      <c r="A1162" s="435" t="s">
        <v>428</v>
      </c>
      <c r="B1162" s="436"/>
      <c r="C1162" s="436"/>
      <c r="D1162" s="436"/>
      <c r="E1162" s="436"/>
      <c r="F1162" s="436"/>
      <c r="G1162" s="159"/>
      <c r="H1162" s="159"/>
      <c r="I1162" s="160" t="s">
        <v>429</v>
      </c>
      <c r="J1162" s="161" t="s">
        <v>430</v>
      </c>
      <c r="K1162" s="437" t="s">
        <v>431</v>
      </c>
      <c r="L1162" s="438"/>
      <c r="M1162" s="439" t="s">
        <v>432</v>
      </c>
      <c r="N1162" s="439" t="s">
        <v>433</v>
      </c>
      <c r="O1162" s="439" t="s">
        <v>434</v>
      </c>
      <c r="P1162" s="439" t="s">
        <v>435</v>
      </c>
      <c r="Q1162" s="439" t="s">
        <v>436</v>
      </c>
      <c r="R1162" s="426" t="s">
        <v>437</v>
      </c>
    </row>
    <row r="1163" spans="1:18" s="10" customFormat="1" ht="94.5" customHeight="1">
      <c r="A1163" s="162" t="s">
        <v>438</v>
      </c>
      <c r="B1163" s="428" t="s">
        <v>439</v>
      </c>
      <c r="C1163" s="429"/>
      <c r="D1163" s="163" t="s">
        <v>440</v>
      </c>
      <c r="E1163" s="163" t="s">
        <v>441</v>
      </c>
      <c r="F1163" s="163" t="s">
        <v>442</v>
      </c>
      <c r="G1163" s="164" t="s">
        <v>443</v>
      </c>
      <c r="H1163" s="164" t="s">
        <v>444</v>
      </c>
      <c r="I1163" s="165" t="s">
        <v>445</v>
      </c>
      <c r="J1163" s="166" t="s">
        <v>446</v>
      </c>
      <c r="K1163" s="166" t="s">
        <v>447</v>
      </c>
      <c r="L1163" s="166" t="s">
        <v>448</v>
      </c>
      <c r="M1163" s="440"/>
      <c r="N1163" s="440"/>
      <c r="O1163" s="440"/>
      <c r="P1163" s="440"/>
      <c r="Q1163" s="440"/>
      <c r="R1163" s="427"/>
    </row>
    <row r="1164" spans="1:18" s="10" customFormat="1" ht="15.75">
      <c r="A1164" s="26" t="str">
        <f>VLOOKUP(A1157,'LISTA DE OFERENTES'!$A$4:$H$102,5,FALSE)</f>
        <v>GINPROCOL S.A.S  50%</v>
      </c>
      <c r="B1164" s="27"/>
      <c r="C1164" s="27"/>
      <c r="D1164" s="27"/>
      <c r="E1164" s="27"/>
      <c r="F1164" s="27"/>
      <c r="G1164" s="27"/>
      <c r="H1164" s="27"/>
      <c r="I1164" s="123"/>
      <c r="J1164" s="27"/>
      <c r="K1164" s="472">
        <f>$D$1591*0.5</f>
        <v>690.05571478749562</v>
      </c>
      <c r="L1164" s="27"/>
      <c r="M1164" s="474" t="s">
        <v>404</v>
      </c>
      <c r="N1164" s="27"/>
      <c r="O1164" s="27"/>
      <c r="P1164" s="27"/>
      <c r="Q1164" s="474" t="str">
        <f>+IF(AND(N1169="CUMPLE",O1169="CUMPLE",P1169="CUMPLE"),"CUMPLE","NO CUMPLE")</f>
        <v>CUMPLE</v>
      </c>
      <c r="R1164" s="28"/>
    </row>
    <row r="1165" spans="1:18" s="10" customFormat="1" ht="60">
      <c r="A1165" s="61" t="s">
        <v>844</v>
      </c>
      <c r="B1165" s="430" t="s">
        <v>845</v>
      </c>
      <c r="C1165" s="430"/>
      <c r="D1165" s="2">
        <v>798714091</v>
      </c>
      <c r="E1165" s="124">
        <v>2019</v>
      </c>
      <c r="F1165" s="3">
        <f>D1165/(VLOOKUP(E1165,$D$1618:$E$1652,2,FALSE))</f>
        <v>964.49542213892744</v>
      </c>
      <c r="G1165" s="125">
        <v>0.25</v>
      </c>
      <c r="H1165" s="3">
        <f>F1165*G1165</f>
        <v>241.12385553473186</v>
      </c>
      <c r="I1165" s="190">
        <v>43745</v>
      </c>
      <c r="J1165" s="126" t="s">
        <v>404</v>
      </c>
      <c r="K1165" s="473"/>
      <c r="L1165" s="66">
        <f>H1165</f>
        <v>241.12385553473186</v>
      </c>
      <c r="M1165" s="474"/>
      <c r="N1165" s="126" t="s">
        <v>404</v>
      </c>
      <c r="O1165" s="126" t="s">
        <v>405</v>
      </c>
      <c r="P1165" s="66" t="s">
        <v>405</v>
      </c>
      <c r="Q1165" s="474"/>
      <c r="R1165" s="9"/>
    </row>
    <row r="1166" spans="1:18" s="10" customFormat="1" ht="75">
      <c r="A1166" s="61" t="s">
        <v>846</v>
      </c>
      <c r="B1166" s="430" t="s">
        <v>454</v>
      </c>
      <c r="C1166" s="430"/>
      <c r="D1166" s="2">
        <v>6690326824</v>
      </c>
      <c r="E1166" s="124">
        <v>2020</v>
      </c>
      <c r="F1166" s="3">
        <v>7621.57</v>
      </c>
      <c r="G1166" s="125">
        <v>0.6</v>
      </c>
      <c r="H1166" s="3">
        <f>F1166*G1166</f>
        <v>4572.942</v>
      </c>
      <c r="I1166" s="190">
        <v>44135</v>
      </c>
      <c r="J1166" s="126" t="s">
        <v>404</v>
      </c>
      <c r="K1166" s="473"/>
      <c r="L1166" s="66">
        <f>H1166</f>
        <v>4572.942</v>
      </c>
      <c r="M1166" s="474"/>
      <c r="N1166" s="126" t="s">
        <v>404</v>
      </c>
      <c r="O1166" s="126" t="s">
        <v>404</v>
      </c>
      <c r="P1166" s="66" t="s">
        <v>405</v>
      </c>
      <c r="Q1166" s="474"/>
      <c r="R1166" s="9"/>
    </row>
    <row r="1167" spans="1:18" s="10" customFormat="1" ht="15.75" customHeight="1">
      <c r="A1167" s="26" t="str">
        <f>VLOOKUP(A1157,'LISTA DE OFERENTES'!$A$4:$H$102,6,FALSE)</f>
        <v xml:space="preserve">GINPROSA COLOMBIA S.A.S 50% </v>
      </c>
      <c r="B1167" s="27"/>
      <c r="C1167" s="27"/>
      <c r="D1167" s="27"/>
      <c r="E1167" s="27"/>
      <c r="F1167" s="27"/>
      <c r="G1167" s="27"/>
      <c r="H1167" s="27"/>
      <c r="I1167" s="123"/>
      <c r="J1167" s="27"/>
      <c r="K1167" s="473"/>
      <c r="L1167" s="27"/>
      <c r="M1167" s="474"/>
      <c r="N1167" s="27"/>
      <c r="O1167" s="27"/>
      <c r="P1167" s="27"/>
      <c r="Q1167" s="474"/>
      <c r="R1167" s="28"/>
    </row>
    <row r="1168" spans="1:18" s="10" customFormat="1" ht="75">
      <c r="A1168" s="127" t="s">
        <v>847</v>
      </c>
      <c r="B1168" s="430" t="s">
        <v>458</v>
      </c>
      <c r="C1168" s="430"/>
      <c r="D1168" s="2">
        <v>3906569494</v>
      </c>
      <c r="E1168" s="124">
        <v>2021</v>
      </c>
      <c r="F1168" s="3">
        <f>D1168/(VLOOKUP(E1168,$D$1618:$E$1652,2,FALSE))</f>
        <v>4299.8984002659254</v>
      </c>
      <c r="G1168" s="128">
        <v>0.5</v>
      </c>
      <c r="H1168" s="3">
        <f>F1168*G1168</f>
        <v>2149.9492001329627</v>
      </c>
      <c r="I1168" s="190" t="s">
        <v>848</v>
      </c>
      <c r="J1168" s="126" t="s">
        <v>404</v>
      </c>
      <c r="K1168" s="473"/>
      <c r="L1168" s="66">
        <f>H1168</f>
        <v>2149.9492001329627</v>
      </c>
      <c r="M1168" s="474"/>
      <c r="N1168" s="126" t="s">
        <v>404</v>
      </c>
      <c r="O1168" s="126" t="s">
        <v>405</v>
      </c>
      <c r="P1168" s="66" t="s">
        <v>404</v>
      </c>
      <c r="Q1168" s="474"/>
      <c r="R1168" s="9"/>
    </row>
    <row r="1169" spans="1:18" s="10" customFormat="1" ht="48" customHeight="1" thickBot="1">
      <c r="A1169" s="471" t="s">
        <v>455</v>
      </c>
      <c r="B1169" s="471"/>
      <c r="C1169" s="471"/>
      <c r="D1169" s="471"/>
      <c r="E1169" s="471"/>
      <c r="F1169" s="130">
        <f>+SUM(F1164:F1168)</f>
        <v>12885.963822404852</v>
      </c>
      <c r="G1169" s="130"/>
      <c r="H1169" s="130">
        <f>+SUM(H1164:H1168)</f>
        <v>6964.0150556676945</v>
      </c>
      <c r="I1169" s="448" t="s">
        <v>456</v>
      </c>
      <c r="J1169" s="449"/>
      <c r="K1169" s="449"/>
      <c r="L1169" s="449"/>
      <c r="M1169" s="450"/>
      <c r="N1169" s="131" t="s">
        <v>404</v>
      </c>
      <c r="O1169" s="157" t="str">
        <f>IF(_xlfn.XLOOKUP("CUMPLE",O1165:O1168,O1165:O1168,"NO CUMPLE",0,1)="CUMPLE","CUMPLE","NO CUMPLE")</f>
        <v>CUMPLE</v>
      </c>
      <c r="P1169" s="153" t="str">
        <f>IF(_xlfn.XLOOKUP("CUMPLE",P1165:P1168,P1165:P1168,"NO CUMPLE",0,1)="CUMPLE","CUMPLE","NO CUMPLE")</f>
        <v>CUMPLE</v>
      </c>
      <c r="Q1169" s="475"/>
      <c r="R1169" s="70" t="str">
        <f>+IF(AND(M1164="CUMPLE",Q1164="CUMPLE"),"HABILITADO","NO HABILITADO")</f>
        <v>HABILITADO</v>
      </c>
    </row>
    <row r="1170" spans="1:18" ht="15.75">
      <c r="A1170" s="53"/>
      <c r="B1170" s="53"/>
      <c r="C1170" s="53"/>
      <c r="D1170" s="53"/>
      <c r="E1170" s="53"/>
      <c r="F1170" s="53"/>
      <c r="G1170" s="53"/>
      <c r="H1170" s="53"/>
      <c r="I1170" s="121"/>
      <c r="J1170" s="53"/>
      <c r="K1170" s="53"/>
      <c r="L1170" s="53"/>
      <c r="M1170" s="53"/>
      <c r="N1170" s="53"/>
      <c r="O1170" s="53"/>
      <c r="P1170" s="54"/>
      <c r="Q1170" s="54"/>
      <c r="R1170" s="54"/>
    </row>
    <row r="1171" spans="1:18" ht="16.5" thickBot="1">
      <c r="A1171" s="53"/>
      <c r="B1171" s="53"/>
      <c r="C1171" s="53"/>
      <c r="D1171" s="53"/>
      <c r="E1171" s="53"/>
      <c r="F1171" s="53"/>
      <c r="G1171" s="53"/>
      <c r="H1171" s="53"/>
      <c r="I1171" s="121"/>
      <c r="J1171" s="53"/>
      <c r="K1171" s="53"/>
      <c r="L1171" s="53"/>
      <c r="M1171" s="53"/>
      <c r="N1171" s="53"/>
      <c r="O1171" s="53"/>
      <c r="P1171" s="54"/>
      <c r="Q1171" s="54"/>
      <c r="R1171" s="54"/>
    </row>
    <row r="1172" spans="1:18" ht="23.25" customHeight="1" thickBot="1">
      <c r="A1172" s="451">
        <f>1+A1157</f>
        <v>75</v>
      </c>
      <c r="B1172" s="452"/>
      <c r="C1172" s="452"/>
      <c r="D1172" s="453"/>
      <c r="E1172" s="454" t="str">
        <f>VLOOKUP(A1172,'LISTA DE OFERENTES'!$A$4:$H$102,2,FALSE)</f>
        <v>CONSORCIO INTERVIAL CAPITAL</v>
      </c>
      <c r="F1172" s="455"/>
      <c r="G1172" s="455"/>
      <c r="H1172" s="455"/>
      <c r="I1172" s="455"/>
      <c r="J1172" s="455"/>
      <c r="K1172" s="455"/>
      <c r="L1172" s="455"/>
      <c r="M1172" s="455"/>
      <c r="N1172" s="455"/>
      <c r="O1172" s="455"/>
      <c r="P1172" s="455"/>
      <c r="Q1172" s="455"/>
      <c r="R1172" s="455"/>
    </row>
    <row r="1173" spans="1:18" ht="48" customHeight="1">
      <c r="A1173" s="7" t="s">
        <v>423</v>
      </c>
      <c r="B1173" s="122">
        <v>6</v>
      </c>
      <c r="C1173" s="8" t="s">
        <v>424</v>
      </c>
      <c r="D1173" s="23">
        <f>$D$1591</f>
        <v>1380.1114295749912</v>
      </c>
      <c r="E1173" s="456"/>
      <c r="F1173" s="457"/>
      <c r="G1173" s="457"/>
      <c r="H1173" s="457"/>
      <c r="I1173" s="457"/>
      <c r="J1173" s="457"/>
      <c r="K1173" s="457"/>
      <c r="L1173" s="457"/>
      <c r="M1173" s="457"/>
      <c r="N1173" s="457"/>
      <c r="O1173" s="457"/>
      <c r="P1173" s="457"/>
      <c r="Q1173" s="457"/>
      <c r="R1173" s="457"/>
    </row>
    <row r="1174" spans="1:18" ht="38.25" customHeight="1">
      <c r="A1174" s="460" t="s">
        <v>425</v>
      </c>
      <c r="B1174" s="461"/>
      <c r="C1174" s="462">
        <f>H1187/B1173</f>
        <v>2449.061876788332</v>
      </c>
      <c r="D1174" s="463"/>
      <c r="E1174" s="456"/>
      <c r="F1174" s="457"/>
      <c r="G1174" s="457"/>
      <c r="H1174" s="457"/>
      <c r="I1174" s="457"/>
      <c r="J1174" s="457"/>
      <c r="K1174" s="457"/>
      <c r="L1174" s="457"/>
      <c r="M1174" s="457"/>
      <c r="N1174" s="457"/>
      <c r="O1174" s="457"/>
      <c r="P1174" s="457"/>
      <c r="Q1174" s="457"/>
      <c r="R1174" s="457"/>
    </row>
    <row r="1175" spans="1:18" ht="32.25" customHeight="1">
      <c r="A1175" s="464" t="s">
        <v>426</v>
      </c>
      <c r="B1175" s="461"/>
      <c r="C1175" s="446">
        <v>45923</v>
      </c>
      <c r="D1175" s="447"/>
      <c r="E1175" s="456"/>
      <c r="F1175" s="457"/>
      <c r="G1175" s="457"/>
      <c r="H1175" s="457"/>
      <c r="I1175" s="457"/>
      <c r="J1175" s="457"/>
      <c r="K1175" s="457"/>
      <c r="L1175" s="457"/>
      <c r="M1175" s="457"/>
      <c r="N1175" s="457"/>
      <c r="O1175" s="457"/>
      <c r="P1175" s="457"/>
      <c r="Q1175" s="457"/>
      <c r="R1175" s="457"/>
    </row>
    <row r="1176" spans="1:18" ht="32.25" customHeight="1" thickBot="1">
      <c r="A1176" s="431" t="s">
        <v>427</v>
      </c>
      <c r="B1176" s="432"/>
      <c r="C1176" s="433" t="str">
        <f>+IF(H1187&gt;D1173,"CUMPLE","NO CUMPLE")</f>
        <v>CUMPLE</v>
      </c>
      <c r="D1176" s="434"/>
      <c r="E1176" s="458"/>
      <c r="F1176" s="459"/>
      <c r="G1176" s="459"/>
      <c r="H1176" s="459"/>
      <c r="I1176" s="459"/>
      <c r="J1176" s="459"/>
      <c r="K1176" s="459"/>
      <c r="L1176" s="459"/>
      <c r="M1176" s="459"/>
      <c r="N1176" s="459"/>
      <c r="O1176" s="459"/>
      <c r="P1176" s="459"/>
      <c r="Q1176" s="459"/>
      <c r="R1176" s="459"/>
    </row>
    <row r="1177" spans="1:18" ht="60.75">
      <c r="A1177" s="435" t="s">
        <v>428</v>
      </c>
      <c r="B1177" s="436"/>
      <c r="C1177" s="436"/>
      <c r="D1177" s="436"/>
      <c r="E1177" s="436"/>
      <c r="F1177" s="436"/>
      <c r="G1177" s="159"/>
      <c r="H1177" s="159"/>
      <c r="I1177" s="160" t="s">
        <v>429</v>
      </c>
      <c r="J1177" s="161" t="s">
        <v>430</v>
      </c>
      <c r="K1177" s="437" t="s">
        <v>431</v>
      </c>
      <c r="L1177" s="438"/>
      <c r="M1177" s="439" t="s">
        <v>432</v>
      </c>
      <c r="N1177" s="439" t="s">
        <v>433</v>
      </c>
      <c r="O1177" s="439" t="s">
        <v>434</v>
      </c>
      <c r="P1177" s="439" t="s">
        <v>435</v>
      </c>
      <c r="Q1177" s="439" t="s">
        <v>436</v>
      </c>
      <c r="R1177" s="426" t="s">
        <v>437</v>
      </c>
    </row>
    <row r="1178" spans="1:18" s="10" customFormat="1" ht="94.5" customHeight="1">
      <c r="A1178" s="162" t="s">
        <v>438</v>
      </c>
      <c r="B1178" s="428" t="s">
        <v>439</v>
      </c>
      <c r="C1178" s="429"/>
      <c r="D1178" s="163" t="s">
        <v>440</v>
      </c>
      <c r="E1178" s="163" t="s">
        <v>441</v>
      </c>
      <c r="F1178" s="163" t="s">
        <v>442</v>
      </c>
      <c r="G1178" s="164" t="s">
        <v>443</v>
      </c>
      <c r="H1178" s="164" t="s">
        <v>444</v>
      </c>
      <c r="I1178" s="165" t="s">
        <v>445</v>
      </c>
      <c r="J1178" s="166" t="s">
        <v>446</v>
      </c>
      <c r="K1178" s="166" t="s">
        <v>447</v>
      </c>
      <c r="L1178" s="166" t="s">
        <v>448</v>
      </c>
      <c r="M1178" s="440"/>
      <c r="N1178" s="440"/>
      <c r="O1178" s="440"/>
      <c r="P1178" s="440"/>
      <c r="Q1178" s="440"/>
      <c r="R1178" s="427"/>
    </row>
    <row r="1179" spans="1:18" s="10" customFormat="1" ht="15.75">
      <c r="A1179" s="26" t="str">
        <f>VLOOKUP(A1172,'LISTA DE OFERENTES'!$A$4:$H$102,5,FALSE)</f>
        <v>LITORAL CONSULTING S.A.S  50%</v>
      </c>
      <c r="B1179" s="27"/>
      <c r="C1179" s="27"/>
      <c r="D1179" s="27"/>
      <c r="E1179" s="27"/>
      <c r="F1179" s="27"/>
      <c r="G1179" s="27"/>
      <c r="H1179" s="27"/>
      <c r="I1179" s="123"/>
      <c r="J1179" s="27"/>
      <c r="K1179" s="472">
        <f>$D$1591*0.5</f>
        <v>690.05571478749562</v>
      </c>
      <c r="L1179" s="27"/>
      <c r="M1179" s="474" t="s">
        <v>404</v>
      </c>
      <c r="N1179" s="27"/>
      <c r="O1179" s="27"/>
      <c r="P1179" s="27"/>
      <c r="Q1179" s="474" t="str">
        <f>+IF(AND(N1187="CUMPLE",O1187="CUMPLE",P1187="CUMPLE"),"CUMPLE","NO CUMPLE")</f>
        <v>CUMPLE</v>
      </c>
      <c r="R1179" s="28"/>
    </row>
    <row r="1180" spans="1:18" s="10" customFormat="1" ht="75">
      <c r="A1180" s="61" t="s">
        <v>849</v>
      </c>
      <c r="B1180" s="430" t="s">
        <v>850</v>
      </c>
      <c r="C1180" s="430"/>
      <c r="D1180" s="2">
        <v>1314528283</v>
      </c>
      <c r="E1180" s="124">
        <v>2015</v>
      </c>
      <c r="F1180" s="3">
        <f>D1180/(VLOOKUP(E1180,$D$1618:$E$1652,2,FALSE))</f>
        <v>2040.0842445875689</v>
      </c>
      <c r="G1180" s="125">
        <v>1</v>
      </c>
      <c r="H1180" s="3">
        <f>F1180*G1180</f>
        <v>2040.0842445875689</v>
      </c>
      <c r="I1180" s="190">
        <v>42232</v>
      </c>
      <c r="J1180" s="126" t="s">
        <v>404</v>
      </c>
      <c r="K1180" s="473"/>
      <c r="L1180" s="66">
        <f>H1180</f>
        <v>2040.0842445875689</v>
      </c>
      <c r="M1180" s="474"/>
      <c r="N1180" s="126" t="s">
        <v>404</v>
      </c>
      <c r="O1180" s="126" t="s">
        <v>405</v>
      </c>
      <c r="P1180" s="66" t="s">
        <v>404</v>
      </c>
      <c r="Q1180" s="474"/>
      <c r="R1180" s="9"/>
    </row>
    <row r="1181" spans="1:18" s="10" customFormat="1" ht="45">
      <c r="A1181" s="61" t="s">
        <v>851</v>
      </c>
      <c r="B1181" s="430" t="s">
        <v>850</v>
      </c>
      <c r="C1181" s="430"/>
      <c r="D1181" s="2">
        <v>914900000</v>
      </c>
      <c r="E1181" s="124">
        <v>2008</v>
      </c>
      <c r="F1181" s="3">
        <f>D1181/(VLOOKUP(E1181,$D$1618:$E$1652,2,FALSE))</f>
        <v>1982.4485373781149</v>
      </c>
      <c r="G1181" s="125">
        <v>1</v>
      </c>
      <c r="H1181" s="3">
        <v>991.22</v>
      </c>
      <c r="I1181" s="190">
        <v>39789</v>
      </c>
      <c r="J1181" s="126" t="s">
        <v>404</v>
      </c>
      <c r="K1181" s="473"/>
      <c r="L1181" s="66">
        <f>H1181</f>
        <v>991.22</v>
      </c>
      <c r="M1181" s="474"/>
      <c r="N1181" s="126" t="s">
        <v>404</v>
      </c>
      <c r="O1181" s="126" t="s">
        <v>404</v>
      </c>
      <c r="P1181" s="66" t="s">
        <v>404</v>
      </c>
      <c r="Q1181" s="474"/>
      <c r="R1181" s="9" t="s">
        <v>852</v>
      </c>
    </row>
    <row r="1182" spans="1:18" s="10" customFormat="1" ht="60">
      <c r="A1182" s="61" t="s">
        <v>853</v>
      </c>
      <c r="B1182" s="430" t="s">
        <v>854</v>
      </c>
      <c r="C1182" s="430"/>
      <c r="D1182" s="2">
        <v>818939419</v>
      </c>
      <c r="E1182" s="124">
        <v>2016</v>
      </c>
      <c r="F1182" s="3">
        <f>D1182/(VLOOKUP(E1182,$D$1618:$E$1652,2,FALSE))</f>
        <v>1187.8069185080969</v>
      </c>
      <c r="G1182" s="125">
        <v>0.5</v>
      </c>
      <c r="H1182" s="3">
        <f>F1182*G1182</f>
        <v>593.90345925404847</v>
      </c>
      <c r="I1182" s="190">
        <v>42587</v>
      </c>
      <c r="J1182" s="126" t="s">
        <v>404</v>
      </c>
      <c r="K1182" s="473"/>
      <c r="L1182" s="66">
        <f>H1182</f>
        <v>593.90345925404847</v>
      </c>
      <c r="M1182" s="474"/>
      <c r="N1182" s="126" t="s">
        <v>404</v>
      </c>
      <c r="O1182" s="126" t="s">
        <v>405</v>
      </c>
      <c r="P1182" s="66" t="s">
        <v>404</v>
      </c>
      <c r="Q1182" s="474"/>
      <c r="R1182" s="9"/>
    </row>
    <row r="1183" spans="1:18" s="10" customFormat="1" ht="15.75">
      <c r="A1183" s="26" t="str">
        <f>VLOOKUP(A1172,'LISTA DE OFERENTES'!$A$4:$H$102,6,FALSE)</f>
        <v>MC CONSULTORES Y CONSTRUCTORES S.A.S. 50%</v>
      </c>
      <c r="B1183" s="27"/>
      <c r="C1183" s="27"/>
      <c r="D1183" s="27"/>
      <c r="E1183" s="27"/>
      <c r="F1183" s="27"/>
      <c r="G1183" s="27"/>
      <c r="H1183" s="27"/>
      <c r="I1183" s="123"/>
      <c r="J1183" s="27"/>
      <c r="K1183" s="473"/>
      <c r="L1183" s="27"/>
      <c r="M1183" s="474"/>
      <c r="N1183" s="27"/>
      <c r="O1183" s="27"/>
      <c r="P1183" s="27"/>
      <c r="Q1183" s="474"/>
      <c r="R1183" s="28"/>
    </row>
    <row r="1184" spans="1:18" s="10" customFormat="1" ht="45">
      <c r="A1184" s="127" t="s">
        <v>855</v>
      </c>
      <c r="B1184" s="430" t="s">
        <v>856</v>
      </c>
      <c r="C1184" s="430"/>
      <c r="D1184" s="2">
        <v>3199078844.48</v>
      </c>
      <c r="E1184" s="124">
        <v>2013</v>
      </c>
      <c r="F1184" s="3">
        <f>D1184/(VLOOKUP(E1184,$D$1618:$E$1652,2,FALSE))</f>
        <v>5426.7664876675153</v>
      </c>
      <c r="G1184" s="128">
        <v>0.35</v>
      </c>
      <c r="H1184" s="3">
        <f>F1184*G1184</f>
        <v>1899.3682706836303</v>
      </c>
      <c r="I1184" s="190">
        <v>41287</v>
      </c>
      <c r="J1184" s="126" t="s">
        <v>404</v>
      </c>
      <c r="K1184" s="473"/>
      <c r="L1184" s="66">
        <f>H1184</f>
        <v>1899.3682706836303</v>
      </c>
      <c r="M1184" s="474"/>
      <c r="N1184" s="126" t="s">
        <v>404</v>
      </c>
      <c r="O1184" s="126" t="s">
        <v>405</v>
      </c>
      <c r="P1184" s="66" t="s">
        <v>404</v>
      </c>
      <c r="Q1184" s="474"/>
      <c r="R1184" s="9"/>
    </row>
    <row r="1185" spans="1:18" s="10" customFormat="1" ht="75">
      <c r="A1185" s="127" t="s">
        <v>857</v>
      </c>
      <c r="B1185" s="430" t="s">
        <v>858</v>
      </c>
      <c r="C1185" s="544"/>
      <c r="D1185" s="2">
        <v>5250191910.25</v>
      </c>
      <c r="E1185" s="124">
        <v>2020</v>
      </c>
      <c r="F1185" s="3">
        <f>D1185/(VLOOKUP(E1185,$D$1618:$E$1652,2,FALSE))</f>
        <v>5981.0594293366503</v>
      </c>
      <c r="G1185" s="128">
        <v>0.6</v>
      </c>
      <c r="H1185" s="3">
        <f>F1185*G1185</f>
        <v>3588.6356576019903</v>
      </c>
      <c r="I1185" s="190">
        <v>44099</v>
      </c>
      <c r="J1185" s="126" t="s">
        <v>404</v>
      </c>
      <c r="K1185" s="473"/>
      <c r="L1185" s="66">
        <f>H1185</f>
        <v>3588.6356576019903</v>
      </c>
      <c r="M1185" s="474"/>
      <c r="N1185" s="126" t="s">
        <v>404</v>
      </c>
      <c r="O1185" s="126" t="s">
        <v>405</v>
      </c>
      <c r="P1185" s="66" t="s">
        <v>404</v>
      </c>
      <c r="Q1185" s="474"/>
      <c r="R1185" s="9" t="s">
        <v>859</v>
      </c>
    </row>
    <row r="1186" spans="1:18" s="10" customFormat="1" ht="30">
      <c r="A1186" s="127" t="s">
        <v>860</v>
      </c>
      <c r="B1186" s="430" t="s">
        <v>856</v>
      </c>
      <c r="C1186" s="430"/>
      <c r="D1186" s="2">
        <v>9243695174</v>
      </c>
      <c r="E1186" s="124">
        <v>2019</v>
      </c>
      <c r="F1186" s="3">
        <f>D1186/(VLOOKUP(E1186,$D$1618:$E$1652,2,FALSE))</f>
        <v>11162.319257205512</v>
      </c>
      <c r="G1186" s="128">
        <v>0.5</v>
      </c>
      <c r="H1186" s="3">
        <f>F1186*G1186</f>
        <v>5581.1596286027561</v>
      </c>
      <c r="I1186" s="190">
        <v>43817</v>
      </c>
      <c r="J1186" s="126" t="s">
        <v>404</v>
      </c>
      <c r="K1186" s="473"/>
      <c r="L1186" s="66">
        <f>H1186</f>
        <v>5581.1596286027561</v>
      </c>
      <c r="M1186" s="474"/>
      <c r="N1186" s="126" t="s">
        <v>404</v>
      </c>
      <c r="O1186" s="126" t="s">
        <v>405</v>
      </c>
      <c r="P1186" s="66" t="s">
        <v>404</v>
      </c>
      <c r="Q1186" s="474"/>
      <c r="R1186" s="129"/>
    </row>
    <row r="1187" spans="1:18" s="10" customFormat="1" ht="48" customHeight="1" thickBot="1">
      <c r="A1187" s="471" t="s">
        <v>455</v>
      </c>
      <c r="B1187" s="471"/>
      <c r="C1187" s="471"/>
      <c r="D1187" s="471"/>
      <c r="E1187" s="471"/>
      <c r="F1187" s="130">
        <f>+SUM(F1179:F1186)</f>
        <v>27780.484874683461</v>
      </c>
      <c r="G1187" s="130"/>
      <c r="H1187" s="130">
        <f>+SUM(H1179:H1186)</f>
        <v>14694.371260729993</v>
      </c>
      <c r="I1187" s="448" t="s">
        <v>456</v>
      </c>
      <c r="J1187" s="449"/>
      <c r="K1187" s="449"/>
      <c r="L1187" s="449"/>
      <c r="M1187" s="450"/>
      <c r="N1187" s="131" t="s">
        <v>404</v>
      </c>
      <c r="O1187" s="157" t="str">
        <f>IF(_xlfn.XLOOKUP("CUMPLE",O1180:O1186,O1180:O1186,"NO CUMPLE",0,1)="CUMPLE","CUMPLE","NO CUMPLE")</f>
        <v>CUMPLE</v>
      </c>
      <c r="P1187" s="153" t="str">
        <f>IF(_xlfn.XLOOKUP("CUMPLE",P1180:P1186,P1180:P1186,"NO CUMPLE",0,1)="CUMPLE","CUMPLE","NO CUMPLE")</f>
        <v>CUMPLE</v>
      </c>
      <c r="Q1187" s="475"/>
      <c r="R1187" s="70" t="str">
        <f>+IF(AND(M1179="CUMPLE",Q1179="CUMPLE"),"HABILITADO","NO HABILITADO")</f>
        <v>HABILITADO</v>
      </c>
    </row>
    <row r="1188" spans="1:18" ht="15.75">
      <c r="A1188" s="53"/>
      <c r="B1188" s="53"/>
      <c r="C1188" s="53"/>
      <c r="D1188" s="53"/>
      <c r="E1188" s="53"/>
      <c r="F1188" s="53"/>
      <c r="G1188" s="53"/>
      <c r="H1188" s="53"/>
      <c r="I1188" s="121"/>
      <c r="J1188" s="53"/>
      <c r="K1188" s="53"/>
      <c r="L1188" s="53"/>
      <c r="M1188" s="53"/>
      <c r="N1188" s="53"/>
      <c r="O1188" s="53"/>
      <c r="P1188" s="54"/>
      <c r="Q1188" s="54"/>
      <c r="R1188" s="54"/>
    </row>
    <row r="1189" spans="1:18" ht="16.5" thickBot="1">
      <c r="A1189" s="53"/>
      <c r="B1189" s="53"/>
      <c r="C1189" s="53"/>
      <c r="D1189" s="53"/>
      <c r="E1189" s="53"/>
      <c r="F1189" s="53"/>
      <c r="G1189" s="53"/>
      <c r="H1189" s="53"/>
      <c r="I1189" s="121"/>
      <c r="J1189" s="53"/>
      <c r="K1189" s="53"/>
      <c r="L1189" s="53"/>
      <c r="M1189" s="53"/>
      <c r="N1189" s="53"/>
      <c r="O1189" s="53"/>
      <c r="P1189" s="54"/>
      <c r="Q1189" s="54"/>
      <c r="R1189" s="54"/>
    </row>
    <row r="1190" spans="1:18" ht="23.25" customHeight="1" thickBot="1">
      <c r="A1190" s="451">
        <f>1+A1172</f>
        <v>76</v>
      </c>
      <c r="B1190" s="452"/>
      <c r="C1190" s="452"/>
      <c r="D1190" s="453"/>
      <c r="E1190" s="454" t="str">
        <f>VLOOKUP(A1190,'LISTA DE OFERENTES'!$A$4:$H$102,2,FALSE)</f>
        <v>CONSORCIO MALLA VIAL KENNEDY</v>
      </c>
      <c r="F1190" s="455"/>
      <c r="G1190" s="455"/>
      <c r="H1190" s="455"/>
      <c r="I1190" s="455"/>
      <c r="J1190" s="455"/>
      <c r="K1190" s="455"/>
      <c r="L1190" s="455"/>
      <c r="M1190" s="455"/>
      <c r="N1190" s="455"/>
      <c r="O1190" s="455"/>
      <c r="P1190" s="455"/>
      <c r="Q1190" s="455"/>
      <c r="R1190" s="455"/>
    </row>
    <row r="1191" spans="1:18" ht="48" customHeight="1">
      <c r="A1191" s="7" t="s">
        <v>423</v>
      </c>
      <c r="B1191" s="122">
        <v>7</v>
      </c>
      <c r="C1191" s="8" t="s">
        <v>424</v>
      </c>
      <c r="D1191" s="23">
        <f>$D$1591</f>
        <v>1380.1114295749912</v>
      </c>
      <c r="E1191" s="456"/>
      <c r="F1191" s="457"/>
      <c r="G1191" s="457"/>
      <c r="H1191" s="457"/>
      <c r="I1191" s="457"/>
      <c r="J1191" s="457"/>
      <c r="K1191" s="457"/>
      <c r="L1191" s="457"/>
      <c r="M1191" s="457"/>
      <c r="N1191" s="457"/>
      <c r="O1191" s="457"/>
      <c r="P1191" s="457"/>
      <c r="Q1191" s="457"/>
      <c r="R1191" s="457"/>
    </row>
    <row r="1192" spans="1:18" ht="38.25" customHeight="1">
      <c r="A1192" s="460" t="s">
        <v>425</v>
      </c>
      <c r="B1192" s="461"/>
      <c r="C1192" s="462">
        <f>H1206/B1191</f>
        <v>2198.424174091776</v>
      </c>
      <c r="D1192" s="463"/>
      <c r="E1192" s="456"/>
      <c r="F1192" s="457"/>
      <c r="G1192" s="457"/>
      <c r="H1192" s="457"/>
      <c r="I1192" s="457"/>
      <c r="J1192" s="457"/>
      <c r="K1192" s="457"/>
      <c r="L1192" s="457"/>
      <c r="M1192" s="457"/>
      <c r="N1192" s="457"/>
      <c r="O1192" s="457"/>
      <c r="P1192" s="457"/>
      <c r="Q1192" s="457"/>
      <c r="R1192" s="457"/>
    </row>
    <row r="1193" spans="1:18" ht="32.25" customHeight="1">
      <c r="A1193" s="464" t="s">
        <v>426</v>
      </c>
      <c r="B1193" s="461"/>
      <c r="C1193" s="446">
        <v>45923</v>
      </c>
      <c r="D1193" s="447"/>
      <c r="E1193" s="456"/>
      <c r="F1193" s="457"/>
      <c r="G1193" s="457"/>
      <c r="H1193" s="457"/>
      <c r="I1193" s="457"/>
      <c r="J1193" s="457"/>
      <c r="K1193" s="457"/>
      <c r="L1193" s="457"/>
      <c r="M1193" s="457"/>
      <c r="N1193" s="457"/>
      <c r="O1193" s="457"/>
      <c r="P1193" s="457"/>
      <c r="Q1193" s="457"/>
      <c r="R1193" s="457"/>
    </row>
    <row r="1194" spans="1:18" ht="32.25" customHeight="1" thickBot="1">
      <c r="A1194" s="431" t="s">
        <v>427</v>
      </c>
      <c r="B1194" s="432"/>
      <c r="C1194" s="433" t="str">
        <f>+IF(H1206&gt;D1191,"CUMPLE","NO CUMPLE")</f>
        <v>CUMPLE</v>
      </c>
      <c r="D1194" s="434"/>
      <c r="E1194" s="458"/>
      <c r="F1194" s="459"/>
      <c r="G1194" s="459"/>
      <c r="H1194" s="459"/>
      <c r="I1194" s="459"/>
      <c r="J1194" s="459"/>
      <c r="K1194" s="459"/>
      <c r="L1194" s="459"/>
      <c r="M1194" s="459"/>
      <c r="N1194" s="459"/>
      <c r="O1194" s="459"/>
      <c r="P1194" s="459"/>
      <c r="Q1194" s="459"/>
      <c r="R1194" s="459"/>
    </row>
    <row r="1195" spans="1:18" ht="60.75">
      <c r="A1195" s="435" t="s">
        <v>428</v>
      </c>
      <c r="B1195" s="436"/>
      <c r="C1195" s="436"/>
      <c r="D1195" s="436"/>
      <c r="E1195" s="436"/>
      <c r="F1195" s="436"/>
      <c r="G1195" s="159"/>
      <c r="H1195" s="159"/>
      <c r="I1195" s="160" t="s">
        <v>429</v>
      </c>
      <c r="J1195" s="161" t="s">
        <v>430</v>
      </c>
      <c r="K1195" s="437" t="s">
        <v>431</v>
      </c>
      <c r="L1195" s="438"/>
      <c r="M1195" s="439" t="s">
        <v>432</v>
      </c>
      <c r="N1195" s="439" t="s">
        <v>433</v>
      </c>
      <c r="O1195" s="439" t="s">
        <v>434</v>
      </c>
      <c r="P1195" s="439" t="s">
        <v>435</v>
      </c>
      <c r="Q1195" s="439" t="s">
        <v>436</v>
      </c>
      <c r="R1195" s="426" t="s">
        <v>437</v>
      </c>
    </row>
    <row r="1196" spans="1:18" s="10" customFormat="1" ht="94.5" customHeight="1">
      <c r="A1196" s="162" t="s">
        <v>438</v>
      </c>
      <c r="B1196" s="428" t="s">
        <v>439</v>
      </c>
      <c r="C1196" s="429"/>
      <c r="D1196" s="163" t="s">
        <v>440</v>
      </c>
      <c r="E1196" s="163" t="s">
        <v>441</v>
      </c>
      <c r="F1196" s="163" t="s">
        <v>442</v>
      </c>
      <c r="G1196" s="164" t="s">
        <v>443</v>
      </c>
      <c r="H1196" s="164" t="s">
        <v>444</v>
      </c>
      <c r="I1196" s="165" t="s">
        <v>445</v>
      </c>
      <c r="J1196" s="166" t="s">
        <v>446</v>
      </c>
      <c r="K1196" s="166" t="s">
        <v>447</v>
      </c>
      <c r="L1196" s="166" t="s">
        <v>448</v>
      </c>
      <c r="M1196" s="440"/>
      <c r="N1196" s="440"/>
      <c r="O1196" s="440"/>
      <c r="P1196" s="440"/>
      <c r="Q1196" s="440"/>
      <c r="R1196" s="427"/>
    </row>
    <row r="1197" spans="1:18" s="10" customFormat="1" ht="15.75">
      <c r="A1197" s="26" t="str">
        <f>VLOOKUP(A1190,'LISTA DE OFERENTES'!$A$4:$H$102,5,FALSE)</f>
        <v>AIM ENGINEERING S.A.S 70%</v>
      </c>
      <c r="B1197" s="246"/>
      <c r="C1197" s="246"/>
      <c r="D1197" s="27"/>
      <c r="E1197" s="27"/>
      <c r="F1197" s="27"/>
      <c r="G1197" s="27"/>
      <c r="H1197" s="27"/>
      <c r="I1197" s="123"/>
      <c r="J1197" s="27"/>
      <c r="K1197" s="472">
        <f>$D$1591*0.5</f>
        <v>690.05571478749562</v>
      </c>
      <c r="L1197" s="27"/>
      <c r="M1197" s="474" t="s">
        <v>404</v>
      </c>
      <c r="N1197" s="27"/>
      <c r="O1197" s="27"/>
      <c r="P1197" s="27"/>
      <c r="Q1197" s="474" t="str">
        <f>+IF(AND(N1206="CUMPLE",O1206="CUMPLE",P1206="CUMPLE"),"CUMPLE","NO CUMPLE")</f>
        <v>CUMPLE</v>
      </c>
      <c r="R1197" s="28"/>
    </row>
    <row r="1198" spans="1:18" s="10" customFormat="1" ht="75">
      <c r="A1198" s="185" t="s">
        <v>861</v>
      </c>
      <c r="B1198" s="558" t="s">
        <v>862</v>
      </c>
      <c r="C1198" s="558"/>
      <c r="D1198" s="2">
        <v>1803498379</v>
      </c>
      <c r="E1198" s="124">
        <v>2019</v>
      </c>
      <c r="F1198" s="3">
        <f>D1198/(VLOOKUP(E1198,$D$1618:$E$1652,2,FALSE))</f>
        <v>2177.8330318457802</v>
      </c>
      <c r="G1198" s="125">
        <v>0.51</v>
      </c>
      <c r="H1198" s="3">
        <f>F1198*G1198</f>
        <v>1110.6948462413479</v>
      </c>
      <c r="I1198" s="190">
        <v>43593</v>
      </c>
      <c r="J1198" s="126" t="s">
        <v>404</v>
      </c>
      <c r="K1198" s="473"/>
      <c r="L1198" s="66">
        <f>H1198</f>
        <v>1110.6948462413479</v>
      </c>
      <c r="M1198" s="474"/>
      <c r="N1198" s="126" t="s">
        <v>404</v>
      </c>
      <c r="O1198" s="126" t="s">
        <v>404</v>
      </c>
      <c r="P1198" s="66" t="s">
        <v>404</v>
      </c>
      <c r="Q1198" s="474"/>
      <c r="R1198" s="9"/>
    </row>
    <row r="1199" spans="1:18" s="10" customFormat="1" ht="45">
      <c r="A1199" s="185" t="s">
        <v>863</v>
      </c>
      <c r="B1199" s="558" t="s">
        <v>454</v>
      </c>
      <c r="C1199" s="558"/>
      <c r="D1199" s="2">
        <v>617639526</v>
      </c>
      <c r="E1199" s="124">
        <v>2013</v>
      </c>
      <c r="F1199" s="3">
        <f>D1199/(VLOOKUP(E1199,$D$1618:$E$1652,2,FALSE))</f>
        <v>1047.7345648854962</v>
      </c>
      <c r="G1199" s="125">
        <v>0.5</v>
      </c>
      <c r="H1199" s="3">
        <f>F1199*G1199</f>
        <v>523.86728244274809</v>
      </c>
      <c r="I1199" s="190">
        <v>41475</v>
      </c>
      <c r="J1199" s="126" t="s">
        <v>404</v>
      </c>
      <c r="K1199" s="473"/>
      <c r="L1199" s="66">
        <f>H1199</f>
        <v>523.86728244274809</v>
      </c>
      <c r="M1199" s="474"/>
      <c r="N1199" s="126" t="s">
        <v>404</v>
      </c>
      <c r="O1199" s="126" t="s">
        <v>405</v>
      </c>
      <c r="P1199" s="66" t="s">
        <v>405</v>
      </c>
      <c r="Q1199" s="474"/>
      <c r="R1199" s="9"/>
    </row>
    <row r="1200" spans="1:18" s="10" customFormat="1" ht="75">
      <c r="A1200" s="185" t="s">
        <v>864</v>
      </c>
      <c r="B1200" s="558" t="s">
        <v>454</v>
      </c>
      <c r="C1200" s="558"/>
      <c r="D1200" s="2">
        <v>4882154765</v>
      </c>
      <c r="E1200" s="124">
        <v>2015</v>
      </c>
      <c r="F1200" s="3">
        <f>D1200/(VLOOKUP(E1200,$D$1618:$E$1652,2,FALSE))</f>
        <v>7576.8677970047338</v>
      </c>
      <c r="G1200" s="125">
        <v>0.5</v>
      </c>
      <c r="H1200" s="3">
        <f>F1200*G1200</f>
        <v>3788.4338985023669</v>
      </c>
      <c r="I1200" s="190">
        <v>42366</v>
      </c>
      <c r="J1200" s="126" t="s">
        <v>404</v>
      </c>
      <c r="K1200" s="473"/>
      <c r="L1200" s="66">
        <f>H1200</f>
        <v>3788.4338985023669</v>
      </c>
      <c r="M1200" s="474"/>
      <c r="N1200" s="126" t="s">
        <v>404</v>
      </c>
      <c r="O1200" s="126" t="s">
        <v>405</v>
      </c>
      <c r="P1200" s="66" t="s">
        <v>405</v>
      </c>
      <c r="Q1200" s="474"/>
      <c r="R1200" s="9"/>
    </row>
    <row r="1201" spans="1:18" s="10" customFormat="1" ht="60">
      <c r="A1201" s="185" t="s">
        <v>865</v>
      </c>
      <c r="B1201" s="558" t="s">
        <v>458</v>
      </c>
      <c r="C1201" s="558"/>
      <c r="D1201" s="2">
        <v>1192303441</v>
      </c>
      <c r="E1201" s="124">
        <v>2008</v>
      </c>
      <c r="F1201" s="3">
        <f>D1201/(VLOOKUP(E1201,$D$1618:$E$1652,2,FALSE))</f>
        <v>2583.5394171180933</v>
      </c>
      <c r="G1201" s="125">
        <v>0.6</v>
      </c>
      <c r="H1201" s="3">
        <f>F1201*G1201</f>
        <v>1550.1236502708559</v>
      </c>
      <c r="I1201" s="190">
        <v>39531</v>
      </c>
      <c r="J1201" s="126" t="s">
        <v>404</v>
      </c>
      <c r="K1201" s="473"/>
      <c r="L1201" s="66">
        <f>H1201</f>
        <v>1550.1236502708559</v>
      </c>
      <c r="M1201" s="474"/>
      <c r="N1201" s="126" t="s">
        <v>404</v>
      </c>
      <c r="O1201" s="126" t="s">
        <v>405</v>
      </c>
      <c r="P1201" s="66" t="s">
        <v>404</v>
      </c>
      <c r="Q1201" s="474"/>
      <c r="R1201" s="9"/>
    </row>
    <row r="1202" spans="1:18" s="10" customFormat="1" ht="60">
      <c r="A1202" s="185" t="s">
        <v>866</v>
      </c>
      <c r="B1202" s="558" t="s">
        <v>867</v>
      </c>
      <c r="C1202" s="558"/>
      <c r="D1202" s="2">
        <v>2962992031</v>
      </c>
      <c r="E1202" s="124">
        <v>2008</v>
      </c>
      <c r="F1202" s="3">
        <f>D1202/(VLOOKUP(E1202,$D$1618:$E$1652,2,FALSE))</f>
        <v>6420.3510964247016</v>
      </c>
      <c r="G1202" s="125">
        <v>1</v>
      </c>
      <c r="H1202" s="3">
        <f>F1202*G1202</f>
        <v>6420.3510964247016</v>
      </c>
      <c r="I1202" s="190">
        <v>39692</v>
      </c>
      <c r="J1202" s="126" t="s">
        <v>404</v>
      </c>
      <c r="K1202" s="473"/>
      <c r="L1202" s="66">
        <f>H1202</f>
        <v>6420.3510964247016</v>
      </c>
      <c r="M1202" s="474"/>
      <c r="N1202" s="126" t="s">
        <v>404</v>
      </c>
      <c r="O1202" s="126" t="s">
        <v>405</v>
      </c>
      <c r="P1202" s="66" t="s">
        <v>404</v>
      </c>
      <c r="Q1202" s="474"/>
      <c r="R1202" s="9"/>
    </row>
    <row r="1203" spans="1:18" s="10" customFormat="1" ht="31.5">
      <c r="A1203" s="26" t="str">
        <f>VLOOKUP(A1190,'LISTA DE OFERENTES'!$A$4:$H$102,6,FALSE)</f>
        <v>COMPAÑÍA DE VÍAS, TRANSPORTE Y OBRAS PÚBLICAS S.A.S  (VIASTOP S.A.S.) 30%</v>
      </c>
      <c r="B1203" s="27"/>
      <c r="C1203" s="27"/>
      <c r="D1203" s="27"/>
      <c r="E1203" s="27"/>
      <c r="F1203" s="27"/>
      <c r="G1203" s="27"/>
      <c r="H1203" s="27"/>
      <c r="I1203" s="123"/>
      <c r="J1203" s="27"/>
      <c r="K1203" s="473"/>
      <c r="L1203" s="27"/>
      <c r="M1203" s="474"/>
      <c r="N1203" s="27"/>
      <c r="O1203" s="27"/>
      <c r="P1203" s="27"/>
      <c r="Q1203" s="474"/>
      <c r="R1203" s="28"/>
    </row>
    <row r="1204" spans="1:18" s="10" customFormat="1" ht="60">
      <c r="A1204" s="185" t="s">
        <v>868</v>
      </c>
      <c r="B1204" s="558" t="s">
        <v>867</v>
      </c>
      <c r="C1204" s="558"/>
      <c r="D1204" s="2">
        <v>3230429446</v>
      </c>
      <c r="E1204" s="124">
        <v>2023</v>
      </c>
      <c r="F1204" s="3">
        <f>D1204/(VLOOKUP(E1204,$D$1618:$E$1652,2,FALSE))</f>
        <v>2784.8529706896552</v>
      </c>
      <c r="G1204" s="128">
        <v>0.5</v>
      </c>
      <c r="H1204" s="3">
        <f>F1204*G1204</f>
        <v>1392.4264853448276</v>
      </c>
      <c r="I1204" s="190">
        <v>45183</v>
      </c>
      <c r="J1204" s="126" t="s">
        <v>404</v>
      </c>
      <c r="K1204" s="473"/>
      <c r="L1204" s="66">
        <f>H1204</f>
        <v>1392.4264853448276</v>
      </c>
      <c r="M1204" s="474"/>
      <c r="N1204" s="126" t="s">
        <v>404</v>
      </c>
      <c r="O1204" s="126" t="s">
        <v>405</v>
      </c>
      <c r="P1204" s="66" t="s">
        <v>405</v>
      </c>
      <c r="Q1204" s="474"/>
      <c r="R1204" s="9"/>
    </row>
    <row r="1205" spans="1:18" s="10" customFormat="1" ht="75">
      <c r="A1205" s="185" t="s">
        <v>869</v>
      </c>
      <c r="B1205" s="558" t="s">
        <v>867</v>
      </c>
      <c r="C1205" s="558"/>
      <c r="D1205" s="2">
        <v>1095813110</v>
      </c>
      <c r="E1205" s="124">
        <v>2021</v>
      </c>
      <c r="F1205" s="3">
        <f>D1205/(VLOOKUP(E1205,$D$1618:$E$1652,2,FALSE))</f>
        <v>1206.1439188311617</v>
      </c>
      <c r="G1205" s="128">
        <v>0.5</v>
      </c>
      <c r="H1205" s="3">
        <f>F1205*G1205</f>
        <v>603.07195941558086</v>
      </c>
      <c r="I1205" s="190">
        <v>44255</v>
      </c>
      <c r="J1205" s="126" t="s">
        <v>404</v>
      </c>
      <c r="K1205" s="473"/>
      <c r="L1205" s="66">
        <f>H1205</f>
        <v>603.07195941558086</v>
      </c>
      <c r="M1205" s="474"/>
      <c r="N1205" s="126" t="s">
        <v>404</v>
      </c>
      <c r="O1205" s="126" t="s">
        <v>405</v>
      </c>
      <c r="P1205" s="66" t="s">
        <v>405</v>
      </c>
      <c r="Q1205" s="474"/>
      <c r="R1205" s="129"/>
    </row>
    <row r="1206" spans="1:18" s="10" customFormat="1" ht="48" customHeight="1" thickBot="1">
      <c r="A1206" s="471" t="s">
        <v>455</v>
      </c>
      <c r="B1206" s="471"/>
      <c r="C1206" s="471"/>
      <c r="D1206" s="471"/>
      <c r="E1206" s="471"/>
      <c r="F1206" s="130">
        <f>+SUM(F1197:F1205)</f>
        <v>23797.322796799624</v>
      </c>
      <c r="G1206" s="130"/>
      <c r="H1206" s="130">
        <f>+SUM(H1197:H1205)</f>
        <v>15388.969218642431</v>
      </c>
      <c r="I1206" s="448" t="s">
        <v>456</v>
      </c>
      <c r="J1206" s="449"/>
      <c r="K1206" s="449"/>
      <c r="L1206" s="449"/>
      <c r="M1206" s="450"/>
      <c r="N1206" s="131" t="s">
        <v>404</v>
      </c>
      <c r="O1206" s="157" t="str">
        <f>IF(_xlfn.XLOOKUP("CUMPLE",O1198:O1205,O1198:O1205,"NO CUMPLE",0,1)="CUMPLE","CUMPLE","NO CUMPLE")</f>
        <v>CUMPLE</v>
      </c>
      <c r="P1206" s="153" t="str">
        <f>IF(_xlfn.XLOOKUP("CUMPLE",P1198:P1205,P1198:P1205,"NO CUMPLE",0,1)="CUMPLE","CUMPLE","NO CUMPLE")</f>
        <v>CUMPLE</v>
      </c>
      <c r="Q1206" s="475"/>
      <c r="R1206" s="70" t="str">
        <f>+IF(AND(M1197="CUMPLE",Q1197="CUMPLE"),"HABILITADO","NO HABILITADO")</f>
        <v>HABILITADO</v>
      </c>
    </row>
    <row r="1207" spans="1:18" ht="15.75">
      <c r="A1207" s="53"/>
      <c r="B1207" s="53"/>
      <c r="C1207" s="53"/>
      <c r="D1207" s="53"/>
      <c r="E1207" s="53"/>
      <c r="F1207" s="53"/>
      <c r="G1207" s="53"/>
      <c r="H1207" s="53"/>
      <c r="I1207" s="121"/>
      <c r="J1207" s="53"/>
      <c r="K1207" s="53"/>
      <c r="L1207" s="53"/>
      <c r="M1207" s="53"/>
      <c r="N1207" s="53"/>
      <c r="O1207" s="53"/>
      <c r="P1207" s="54"/>
      <c r="Q1207" s="54"/>
      <c r="R1207" s="54"/>
    </row>
    <row r="1208" spans="1:18" ht="16.5" thickBot="1">
      <c r="A1208" s="53"/>
      <c r="B1208" s="53"/>
      <c r="C1208" s="53"/>
      <c r="D1208" s="53"/>
      <c r="E1208" s="53"/>
      <c r="F1208" s="53"/>
      <c r="G1208" s="53"/>
      <c r="H1208" s="53"/>
      <c r="I1208" s="121"/>
      <c r="J1208" s="53"/>
      <c r="K1208" s="53"/>
      <c r="L1208" s="53"/>
      <c r="M1208" s="53"/>
      <c r="N1208" s="53"/>
      <c r="O1208" s="53"/>
      <c r="P1208" s="54"/>
      <c r="Q1208" s="54"/>
      <c r="R1208" s="54"/>
    </row>
    <row r="1209" spans="1:18" ht="23.25" customHeight="1" thickBot="1">
      <c r="A1209" s="451">
        <f>1+A1190</f>
        <v>77</v>
      </c>
      <c r="B1209" s="452"/>
      <c r="C1209" s="452"/>
      <c r="D1209" s="453"/>
      <c r="E1209" s="454" t="str">
        <f>VLOOKUP(A1209,'LISTA DE OFERENTES'!$A$4:$H$102,2,FALSE)</f>
        <v>PROYECTOS E INTERVENTORIAS S.A.S</v>
      </c>
      <c r="F1209" s="455"/>
      <c r="G1209" s="455"/>
      <c r="H1209" s="455"/>
      <c r="I1209" s="455"/>
      <c r="J1209" s="455"/>
      <c r="K1209" s="455"/>
      <c r="L1209" s="455"/>
      <c r="M1209" s="455"/>
      <c r="N1209" s="455"/>
      <c r="O1209" s="455"/>
      <c r="P1209" s="455"/>
      <c r="Q1209" s="455"/>
      <c r="R1209" s="455"/>
    </row>
    <row r="1210" spans="1:18" ht="48" customHeight="1">
      <c r="A1210" s="7" t="s">
        <v>423</v>
      </c>
      <c r="B1210" s="122">
        <v>5</v>
      </c>
      <c r="C1210" s="8" t="s">
        <v>424</v>
      </c>
      <c r="D1210" s="23">
        <f>$D$1591</f>
        <v>1380.1114295749912</v>
      </c>
      <c r="E1210" s="456"/>
      <c r="F1210" s="457"/>
      <c r="G1210" s="457"/>
      <c r="H1210" s="457"/>
      <c r="I1210" s="457"/>
      <c r="J1210" s="457"/>
      <c r="K1210" s="457"/>
      <c r="L1210" s="457"/>
      <c r="M1210" s="457"/>
      <c r="N1210" s="457"/>
      <c r="O1210" s="457"/>
      <c r="P1210" s="457"/>
      <c r="Q1210" s="457"/>
      <c r="R1210" s="457"/>
    </row>
    <row r="1211" spans="1:18" ht="38.25" customHeight="1">
      <c r="A1211" s="460" t="s">
        <v>425</v>
      </c>
      <c r="B1211" s="461"/>
      <c r="C1211" s="462">
        <f>H1222/B1210</f>
        <v>2557.8805276096405</v>
      </c>
      <c r="D1211" s="463"/>
      <c r="E1211" s="456"/>
      <c r="F1211" s="457"/>
      <c r="G1211" s="457"/>
      <c r="H1211" s="457"/>
      <c r="I1211" s="457"/>
      <c r="J1211" s="457"/>
      <c r="K1211" s="457"/>
      <c r="L1211" s="457"/>
      <c r="M1211" s="457"/>
      <c r="N1211" s="457"/>
      <c r="O1211" s="457"/>
      <c r="P1211" s="457"/>
      <c r="Q1211" s="457"/>
      <c r="R1211" s="457"/>
    </row>
    <row r="1212" spans="1:18" ht="32.25" customHeight="1">
      <c r="A1212" s="464" t="s">
        <v>426</v>
      </c>
      <c r="B1212" s="461"/>
      <c r="C1212" s="446">
        <v>45923</v>
      </c>
      <c r="D1212" s="447"/>
      <c r="E1212" s="456"/>
      <c r="F1212" s="457"/>
      <c r="G1212" s="457"/>
      <c r="H1212" s="457"/>
      <c r="I1212" s="457"/>
      <c r="J1212" s="457"/>
      <c r="K1212" s="457"/>
      <c r="L1212" s="457"/>
      <c r="M1212" s="457"/>
      <c r="N1212" s="457"/>
      <c r="O1212" s="457"/>
      <c r="P1212" s="457"/>
      <c r="Q1212" s="457"/>
      <c r="R1212" s="457"/>
    </row>
    <row r="1213" spans="1:18" ht="32.25" customHeight="1" thickBot="1">
      <c r="A1213" s="431" t="s">
        <v>427</v>
      </c>
      <c r="B1213" s="432"/>
      <c r="C1213" s="433" t="str">
        <f>+IF(H1222&gt;D1210,"CUMPLE","NO CUMPLE")</f>
        <v>CUMPLE</v>
      </c>
      <c r="D1213" s="434"/>
      <c r="E1213" s="458"/>
      <c r="F1213" s="459"/>
      <c r="G1213" s="459"/>
      <c r="H1213" s="459"/>
      <c r="I1213" s="459"/>
      <c r="J1213" s="459"/>
      <c r="K1213" s="459"/>
      <c r="L1213" s="459"/>
      <c r="M1213" s="459"/>
      <c r="N1213" s="459"/>
      <c r="O1213" s="459"/>
      <c r="P1213" s="459"/>
      <c r="Q1213" s="459"/>
      <c r="R1213" s="459"/>
    </row>
    <row r="1214" spans="1:18" ht="60.75">
      <c r="A1214" s="435" t="s">
        <v>428</v>
      </c>
      <c r="B1214" s="436"/>
      <c r="C1214" s="436"/>
      <c r="D1214" s="436"/>
      <c r="E1214" s="436"/>
      <c r="F1214" s="436"/>
      <c r="G1214" s="159"/>
      <c r="H1214" s="159"/>
      <c r="I1214" s="160" t="s">
        <v>429</v>
      </c>
      <c r="J1214" s="161" t="s">
        <v>430</v>
      </c>
      <c r="K1214" s="437" t="s">
        <v>431</v>
      </c>
      <c r="L1214" s="438"/>
      <c r="M1214" s="439" t="s">
        <v>432</v>
      </c>
      <c r="N1214" s="439" t="s">
        <v>433</v>
      </c>
      <c r="O1214" s="439" t="s">
        <v>434</v>
      </c>
      <c r="P1214" s="439" t="s">
        <v>435</v>
      </c>
      <c r="Q1214" s="439" t="s">
        <v>436</v>
      </c>
      <c r="R1214" s="426" t="s">
        <v>437</v>
      </c>
    </row>
    <row r="1215" spans="1:18" s="10" customFormat="1" ht="94.5" customHeight="1">
      <c r="A1215" s="162" t="s">
        <v>438</v>
      </c>
      <c r="B1215" s="428" t="s">
        <v>439</v>
      </c>
      <c r="C1215" s="429"/>
      <c r="D1215" s="163" t="s">
        <v>440</v>
      </c>
      <c r="E1215" s="163" t="s">
        <v>441</v>
      </c>
      <c r="F1215" s="163" t="s">
        <v>442</v>
      </c>
      <c r="G1215" s="164" t="s">
        <v>443</v>
      </c>
      <c r="H1215" s="164" t="s">
        <v>444</v>
      </c>
      <c r="I1215" s="165" t="s">
        <v>445</v>
      </c>
      <c r="J1215" s="166" t="s">
        <v>446</v>
      </c>
      <c r="K1215" s="166" t="s">
        <v>447</v>
      </c>
      <c r="L1215" s="166" t="s">
        <v>448</v>
      </c>
      <c r="M1215" s="440"/>
      <c r="N1215" s="440"/>
      <c r="O1215" s="440"/>
      <c r="P1215" s="440"/>
      <c r="Q1215" s="440"/>
      <c r="R1215" s="427"/>
    </row>
    <row r="1216" spans="1:18" s="10" customFormat="1" ht="15.75">
      <c r="A1216" s="26" t="str">
        <f>VLOOKUP(A1209,'LISTA DE OFERENTES'!$A$4:$H$102,5,FALSE)</f>
        <v>ROYECTOS E INTERVENTORIAS S.A.S - 100%</v>
      </c>
      <c r="B1216" s="27"/>
      <c r="C1216" s="27"/>
      <c r="D1216" s="27"/>
      <c r="E1216" s="27"/>
      <c r="F1216" s="27"/>
      <c r="G1216" s="27"/>
      <c r="H1216" s="27"/>
      <c r="I1216" s="123"/>
      <c r="J1216" s="27"/>
      <c r="K1216" s="472">
        <f>$D$1591*0.5</f>
        <v>690.05571478749562</v>
      </c>
      <c r="L1216" s="27"/>
      <c r="M1216" s="474" t="s">
        <v>404</v>
      </c>
      <c r="N1216" s="27"/>
      <c r="O1216" s="27"/>
      <c r="P1216" s="27"/>
      <c r="Q1216" s="474" t="str">
        <f>+IF(AND(N1222="CUMPLE",O1222="CUMPLE",P1222="CUMPLE"),"CUMPLE","NO CUMPLE")</f>
        <v>CUMPLE</v>
      </c>
      <c r="R1216" s="28"/>
    </row>
    <row r="1217" spans="1:18" s="10" customFormat="1" ht="45">
      <c r="A1217" s="61" t="s">
        <v>870</v>
      </c>
      <c r="B1217" s="559" t="s">
        <v>454</v>
      </c>
      <c r="C1217" s="560"/>
      <c r="D1217" s="2">
        <v>5720807974</v>
      </c>
      <c r="E1217" s="124">
        <v>2010</v>
      </c>
      <c r="F1217" s="3">
        <f>D1217/(VLOOKUP(E1217,$D$1618:$E$1652,2,FALSE))</f>
        <v>11108.364998058252</v>
      </c>
      <c r="G1217" s="125">
        <v>0.15</v>
      </c>
      <c r="H1217" s="3">
        <f>F1217*G1217</f>
        <v>1666.2547497087378</v>
      </c>
      <c r="I1217" s="190">
        <v>40512</v>
      </c>
      <c r="J1217" s="126" t="s">
        <v>404</v>
      </c>
      <c r="K1217" s="473"/>
      <c r="L1217" s="66">
        <f>H1217</f>
        <v>1666.2547497087378</v>
      </c>
      <c r="M1217" s="474"/>
      <c r="N1217" s="126" t="s">
        <v>404</v>
      </c>
      <c r="O1217" s="126" t="s">
        <v>404</v>
      </c>
      <c r="P1217" s="66" t="s">
        <v>405</v>
      </c>
      <c r="Q1217" s="474"/>
      <c r="R1217" s="9"/>
    </row>
    <row r="1218" spans="1:18" s="10" customFormat="1" ht="75">
      <c r="A1218" s="61" t="s">
        <v>871</v>
      </c>
      <c r="B1218" s="559" t="s">
        <v>458</v>
      </c>
      <c r="C1218" s="560"/>
      <c r="D1218" s="2">
        <v>972526897</v>
      </c>
      <c r="E1218" s="124">
        <v>2007</v>
      </c>
      <c r="F1218" s="3">
        <f>D1218/(VLOOKUP(E1218,$D$1618:$E$1652,2,FALSE))</f>
        <v>2242.3954277150106</v>
      </c>
      <c r="G1218" s="125">
        <v>1</v>
      </c>
      <c r="H1218" s="3">
        <f t="shared" ref="H1218:H1221" si="17">F1218*G1218</f>
        <v>2242.3954277150106</v>
      </c>
      <c r="I1218" s="190">
        <v>39357</v>
      </c>
      <c r="J1218" s="126" t="s">
        <v>404</v>
      </c>
      <c r="K1218" s="473"/>
      <c r="L1218" s="66">
        <f t="shared" ref="L1218:L1220" si="18">H1218</f>
        <v>2242.3954277150106</v>
      </c>
      <c r="M1218" s="474"/>
      <c r="N1218" s="126" t="s">
        <v>404</v>
      </c>
      <c r="O1218" s="126" t="s">
        <v>405</v>
      </c>
      <c r="P1218" s="66" t="s">
        <v>404</v>
      </c>
      <c r="Q1218" s="474"/>
      <c r="R1218" s="9"/>
    </row>
    <row r="1219" spans="1:18" s="10" customFormat="1" ht="105">
      <c r="A1219" s="61" t="s">
        <v>872</v>
      </c>
      <c r="B1219" s="559" t="s">
        <v>450</v>
      </c>
      <c r="C1219" s="560"/>
      <c r="D1219" s="2">
        <v>2464526620</v>
      </c>
      <c r="E1219" s="124">
        <v>2013</v>
      </c>
      <c r="F1219" s="3">
        <f>D1219/(VLOOKUP(E1219,$D$1618:$E$1652,2,FALSE))</f>
        <v>4180.7067345207806</v>
      </c>
      <c r="G1219" s="125">
        <v>0.3</v>
      </c>
      <c r="H1219" s="3">
        <f t="shared" si="17"/>
        <v>1254.2120203562342</v>
      </c>
      <c r="I1219" s="190">
        <v>41294</v>
      </c>
      <c r="J1219" s="126" t="s">
        <v>404</v>
      </c>
      <c r="K1219" s="473"/>
      <c r="L1219" s="66">
        <f t="shared" si="18"/>
        <v>1254.2120203562342</v>
      </c>
      <c r="M1219" s="474"/>
      <c r="N1219" s="126" t="s">
        <v>404</v>
      </c>
      <c r="O1219" s="126" t="s">
        <v>405</v>
      </c>
      <c r="P1219" s="66" t="s">
        <v>405</v>
      </c>
      <c r="Q1219" s="474"/>
      <c r="R1219" s="9"/>
    </row>
    <row r="1220" spans="1:18" s="10" customFormat="1" ht="180">
      <c r="A1220" s="61" t="s">
        <v>873</v>
      </c>
      <c r="B1220" s="559" t="s">
        <v>550</v>
      </c>
      <c r="C1220" s="560"/>
      <c r="D1220" s="2">
        <v>7072964150</v>
      </c>
      <c r="E1220" s="124">
        <v>2012</v>
      </c>
      <c r="F1220" s="3">
        <f>D1220/(VLOOKUP(E1220,$D$1618:$E$1652,2,FALSE))</f>
        <v>12480.967266631375</v>
      </c>
      <c r="G1220" s="125">
        <v>0.25</v>
      </c>
      <c r="H1220" s="3">
        <f t="shared" si="17"/>
        <v>3120.2418166578436</v>
      </c>
      <c r="I1220" s="190">
        <v>40999</v>
      </c>
      <c r="J1220" s="126" t="s">
        <v>404</v>
      </c>
      <c r="K1220" s="473"/>
      <c r="L1220" s="66">
        <f t="shared" si="18"/>
        <v>3120.2418166578436</v>
      </c>
      <c r="M1220" s="474"/>
      <c r="N1220" s="126" t="s">
        <v>404</v>
      </c>
      <c r="O1220" s="126" t="s">
        <v>405</v>
      </c>
      <c r="P1220" s="66" t="s">
        <v>405</v>
      </c>
      <c r="Q1220" s="474"/>
      <c r="R1220" s="9"/>
    </row>
    <row r="1221" spans="1:18" s="10" customFormat="1" ht="60">
      <c r="A1221" s="61" t="s">
        <v>874</v>
      </c>
      <c r="B1221" s="559" t="s">
        <v>875</v>
      </c>
      <c r="C1221" s="560"/>
      <c r="D1221" s="2">
        <v>2553719430</v>
      </c>
      <c r="E1221" s="124">
        <v>2012</v>
      </c>
      <c r="F1221" s="3">
        <f>D1221/(VLOOKUP(E1221,$D$1618:$E$1652,2,FALSE))</f>
        <v>4506.2986236103761</v>
      </c>
      <c r="G1221" s="125">
        <v>1</v>
      </c>
      <c r="H1221" s="3">
        <f t="shared" si="17"/>
        <v>4506.2986236103761</v>
      </c>
      <c r="I1221" s="190">
        <v>41167</v>
      </c>
      <c r="J1221" s="126" t="s">
        <v>404</v>
      </c>
      <c r="K1221" s="473"/>
      <c r="L1221" s="66">
        <f>H1221</f>
        <v>4506.2986236103761</v>
      </c>
      <c r="M1221" s="474"/>
      <c r="N1221" s="126" t="s">
        <v>404</v>
      </c>
      <c r="O1221" s="126" t="s">
        <v>405</v>
      </c>
      <c r="P1221" s="66" t="s">
        <v>405</v>
      </c>
      <c r="Q1221" s="474"/>
      <c r="R1221" s="9"/>
    </row>
    <row r="1222" spans="1:18" s="10" customFormat="1" ht="48" customHeight="1" thickBot="1">
      <c r="A1222" s="471" t="s">
        <v>455</v>
      </c>
      <c r="B1222" s="471"/>
      <c r="C1222" s="471"/>
      <c r="D1222" s="471"/>
      <c r="E1222" s="471"/>
      <c r="F1222" s="130">
        <f>+SUM(F1216:F1221)</f>
        <v>34518.733050535797</v>
      </c>
      <c r="G1222" s="130"/>
      <c r="H1222" s="130">
        <f>+SUM(H1216:H1221)</f>
        <v>12789.402638048203</v>
      </c>
      <c r="I1222" s="448" t="s">
        <v>456</v>
      </c>
      <c r="J1222" s="449"/>
      <c r="K1222" s="449"/>
      <c r="L1222" s="449"/>
      <c r="M1222" s="450"/>
      <c r="N1222" s="131" t="s">
        <v>404</v>
      </c>
      <c r="O1222" s="157" t="str">
        <f>IF(_xlfn.XLOOKUP("CUMPLE",O1217:O1221,O1217:O1221,"NO CUMPLE",0,1)="CUMPLE","CUMPLE","NO CUMPLE")</f>
        <v>CUMPLE</v>
      </c>
      <c r="P1222" s="153" t="str">
        <f>IF(_xlfn.XLOOKUP("CUMPLE",P1217:P1221,P1217:P1221,"NO CUMPLE",0,1)="CUMPLE","CUMPLE","NO CUMPLE")</f>
        <v>CUMPLE</v>
      </c>
      <c r="Q1222" s="475"/>
      <c r="R1222" s="70" t="str">
        <f>+IF(AND(M1216="CUMPLE",Q1216="CUMPLE"),"HABILITADO","NO HABILITADO")</f>
        <v>HABILITADO</v>
      </c>
    </row>
    <row r="1223" spans="1:18" ht="15.75">
      <c r="A1223" s="53"/>
      <c r="B1223" s="53"/>
      <c r="C1223" s="53"/>
      <c r="D1223" s="53"/>
      <c r="E1223" s="53"/>
      <c r="F1223" s="53"/>
      <c r="G1223" s="53"/>
      <c r="H1223" s="53"/>
      <c r="I1223" s="121"/>
      <c r="J1223" s="53"/>
      <c r="K1223" s="53"/>
      <c r="L1223" s="53"/>
      <c r="M1223" s="53"/>
      <c r="N1223" s="53"/>
      <c r="O1223" s="53"/>
      <c r="P1223" s="54"/>
      <c r="Q1223" s="54"/>
      <c r="R1223" s="54"/>
    </row>
    <row r="1224" spans="1:18" ht="16.5" thickBot="1">
      <c r="A1224" s="53"/>
      <c r="B1224" s="53"/>
      <c r="C1224" s="53"/>
      <c r="D1224" s="53"/>
      <c r="E1224" s="53"/>
      <c r="F1224" s="53"/>
      <c r="G1224" s="53"/>
      <c r="H1224" s="53"/>
      <c r="I1224" s="121"/>
      <c r="J1224" s="53"/>
      <c r="K1224" s="53"/>
      <c r="L1224" s="53"/>
      <c r="M1224" s="53"/>
      <c r="N1224" s="53"/>
      <c r="O1224" s="53"/>
      <c r="P1224" s="54"/>
      <c r="Q1224" s="54"/>
      <c r="R1224" s="54"/>
    </row>
    <row r="1225" spans="1:18" ht="23.25" customHeight="1" thickBot="1">
      <c r="A1225" s="451">
        <f>1+A1209</f>
        <v>78</v>
      </c>
      <c r="B1225" s="452"/>
      <c r="C1225" s="452"/>
      <c r="D1225" s="453"/>
      <c r="E1225" s="454" t="str">
        <f>VLOOKUP(A1225,'LISTA DE OFERENTES'!$A$4:$H$102,2,FALSE)</f>
        <v xml:space="preserve">Lemoine Rivera Ingenieros Asociados S.A.S </v>
      </c>
      <c r="F1225" s="455"/>
      <c r="G1225" s="455"/>
      <c r="H1225" s="455"/>
      <c r="I1225" s="455"/>
      <c r="J1225" s="455"/>
      <c r="K1225" s="455"/>
      <c r="L1225" s="455"/>
      <c r="M1225" s="455"/>
      <c r="N1225" s="455"/>
      <c r="O1225" s="455"/>
      <c r="P1225" s="455"/>
      <c r="Q1225" s="455"/>
      <c r="R1225" s="455"/>
    </row>
    <row r="1226" spans="1:18" ht="48" customHeight="1">
      <c r="A1226" s="7" t="s">
        <v>423</v>
      </c>
      <c r="B1226" s="122">
        <v>2</v>
      </c>
      <c r="C1226" s="8" t="s">
        <v>424</v>
      </c>
      <c r="D1226" s="23">
        <f>$D$1591</f>
        <v>1380.1114295749912</v>
      </c>
      <c r="E1226" s="456"/>
      <c r="F1226" s="457"/>
      <c r="G1226" s="457"/>
      <c r="H1226" s="457"/>
      <c r="I1226" s="457"/>
      <c r="J1226" s="457"/>
      <c r="K1226" s="457"/>
      <c r="L1226" s="457"/>
      <c r="M1226" s="457"/>
      <c r="N1226" s="457"/>
      <c r="O1226" s="457"/>
      <c r="P1226" s="457"/>
      <c r="Q1226" s="457"/>
      <c r="R1226" s="457"/>
    </row>
    <row r="1227" spans="1:18" ht="38.25" customHeight="1">
      <c r="A1227" s="460" t="s">
        <v>425</v>
      </c>
      <c r="B1227" s="461"/>
      <c r="C1227" s="462">
        <f>H1235/B1226</f>
        <v>1887.94545900807</v>
      </c>
      <c r="D1227" s="463"/>
      <c r="E1227" s="456"/>
      <c r="F1227" s="457"/>
      <c r="G1227" s="457"/>
      <c r="H1227" s="457"/>
      <c r="I1227" s="457"/>
      <c r="J1227" s="457"/>
      <c r="K1227" s="457"/>
      <c r="L1227" s="457"/>
      <c r="M1227" s="457"/>
      <c r="N1227" s="457"/>
      <c r="O1227" s="457"/>
      <c r="P1227" s="457"/>
      <c r="Q1227" s="457"/>
      <c r="R1227" s="457"/>
    </row>
    <row r="1228" spans="1:18" ht="32.25" customHeight="1">
      <c r="A1228" s="464" t="s">
        <v>426</v>
      </c>
      <c r="B1228" s="461"/>
      <c r="C1228" s="446">
        <v>45923</v>
      </c>
      <c r="D1228" s="447"/>
      <c r="E1228" s="456"/>
      <c r="F1228" s="457"/>
      <c r="G1228" s="457"/>
      <c r="H1228" s="457"/>
      <c r="I1228" s="457"/>
      <c r="J1228" s="457"/>
      <c r="K1228" s="457"/>
      <c r="L1228" s="457"/>
      <c r="M1228" s="457"/>
      <c r="N1228" s="457"/>
      <c r="O1228" s="457"/>
      <c r="P1228" s="457"/>
      <c r="Q1228" s="457"/>
      <c r="R1228" s="457"/>
    </row>
    <row r="1229" spans="1:18" ht="32.25" customHeight="1" thickBot="1">
      <c r="A1229" s="431" t="s">
        <v>427</v>
      </c>
      <c r="B1229" s="432"/>
      <c r="C1229" s="433" t="str">
        <f>+IF(H1235&gt;D1226,"CUMPLE","NO CUMPLE")</f>
        <v>CUMPLE</v>
      </c>
      <c r="D1229" s="434"/>
      <c r="E1229" s="458"/>
      <c r="F1229" s="459"/>
      <c r="G1229" s="459"/>
      <c r="H1229" s="459"/>
      <c r="I1229" s="459"/>
      <c r="J1229" s="459"/>
      <c r="K1229" s="459"/>
      <c r="L1229" s="459"/>
      <c r="M1229" s="459"/>
      <c r="N1229" s="459"/>
      <c r="O1229" s="459"/>
      <c r="P1229" s="459"/>
      <c r="Q1229" s="459"/>
      <c r="R1229" s="459"/>
    </row>
    <row r="1230" spans="1:18" ht="60.75">
      <c r="A1230" s="435" t="s">
        <v>428</v>
      </c>
      <c r="B1230" s="436"/>
      <c r="C1230" s="436"/>
      <c r="D1230" s="436"/>
      <c r="E1230" s="436"/>
      <c r="F1230" s="436"/>
      <c r="G1230" s="159"/>
      <c r="H1230" s="159"/>
      <c r="I1230" s="160" t="s">
        <v>429</v>
      </c>
      <c r="J1230" s="161" t="s">
        <v>430</v>
      </c>
      <c r="K1230" s="437" t="s">
        <v>431</v>
      </c>
      <c r="L1230" s="438"/>
      <c r="M1230" s="439" t="s">
        <v>432</v>
      </c>
      <c r="N1230" s="439" t="s">
        <v>433</v>
      </c>
      <c r="O1230" s="439" t="s">
        <v>434</v>
      </c>
      <c r="P1230" s="439" t="s">
        <v>435</v>
      </c>
      <c r="Q1230" s="439" t="s">
        <v>436</v>
      </c>
      <c r="R1230" s="426" t="s">
        <v>437</v>
      </c>
    </row>
    <row r="1231" spans="1:18" s="10" customFormat="1" ht="94.5" customHeight="1">
      <c r="A1231" s="162" t="s">
        <v>438</v>
      </c>
      <c r="B1231" s="428" t="s">
        <v>439</v>
      </c>
      <c r="C1231" s="429"/>
      <c r="D1231" s="163" t="s">
        <v>440</v>
      </c>
      <c r="E1231" s="163" t="s">
        <v>441</v>
      </c>
      <c r="F1231" s="163" t="s">
        <v>442</v>
      </c>
      <c r="G1231" s="164" t="s">
        <v>443</v>
      </c>
      <c r="H1231" s="164" t="s">
        <v>444</v>
      </c>
      <c r="I1231" s="165" t="s">
        <v>445</v>
      </c>
      <c r="J1231" s="166" t="s">
        <v>446</v>
      </c>
      <c r="K1231" s="166" t="s">
        <v>447</v>
      </c>
      <c r="L1231" s="166" t="s">
        <v>448</v>
      </c>
      <c r="M1231" s="440"/>
      <c r="N1231" s="440"/>
      <c r="O1231" s="440"/>
      <c r="P1231" s="440"/>
      <c r="Q1231" s="440"/>
      <c r="R1231" s="427"/>
    </row>
    <row r="1232" spans="1:18" s="10" customFormat="1" ht="15.75">
      <c r="A1232" s="26" t="str">
        <f>VLOOKUP(A1225,'LISTA DE OFERENTES'!$A$4:$H$102,5,FALSE)</f>
        <v>Lemoine Rivera Ingenieros Asociados S.A.S - 100%</v>
      </c>
      <c r="B1232" s="27"/>
      <c r="C1232" s="27"/>
      <c r="D1232" s="27"/>
      <c r="E1232" s="27"/>
      <c r="F1232" s="27"/>
      <c r="G1232" s="27"/>
      <c r="H1232" s="27"/>
      <c r="I1232" s="123"/>
      <c r="J1232" s="27"/>
      <c r="K1232" s="472">
        <f>$D$1591*0.5</f>
        <v>690.05571478749562</v>
      </c>
      <c r="L1232" s="27"/>
      <c r="M1232" s="474" t="s">
        <v>404</v>
      </c>
      <c r="N1232" s="27"/>
      <c r="O1232" s="27"/>
      <c r="P1232" s="27"/>
      <c r="Q1232" s="474" t="str">
        <f>+IF(AND(N1235="CUMPLE",O1235="CUMPLE",P1235="CUMPLE"),"CUMPLE","NO CUMPLE")</f>
        <v>NO CUMPLE</v>
      </c>
      <c r="R1232" s="28"/>
    </row>
    <row r="1233" spans="1:18" s="10" customFormat="1" ht="60">
      <c r="A1233" s="61" t="s">
        <v>876</v>
      </c>
      <c r="B1233" s="430" t="s">
        <v>877</v>
      </c>
      <c r="C1233" s="430"/>
      <c r="D1233" s="2">
        <v>575005120</v>
      </c>
      <c r="E1233" s="124">
        <v>1999</v>
      </c>
      <c r="F1233" s="3">
        <f>D1233/(VLOOKUP(E1233,$D$1618:$E$1652,2,FALSE))</f>
        <v>2431.7225746426457</v>
      </c>
      <c r="G1233" s="125">
        <v>1</v>
      </c>
      <c r="H1233" s="3">
        <f>F1233*G1233</f>
        <v>2431.7225746426457</v>
      </c>
      <c r="I1233" s="190">
        <v>36265</v>
      </c>
      <c r="J1233" s="126" t="s">
        <v>404</v>
      </c>
      <c r="K1233" s="473"/>
      <c r="L1233" s="66">
        <f>H1233</f>
        <v>2431.7225746426457</v>
      </c>
      <c r="M1233" s="474"/>
      <c r="N1233" s="126" t="s">
        <v>404</v>
      </c>
      <c r="O1233" s="126" t="s">
        <v>405</v>
      </c>
      <c r="P1233" s="66" t="s">
        <v>405</v>
      </c>
      <c r="Q1233" s="474"/>
      <c r="R1233" s="9"/>
    </row>
    <row r="1234" spans="1:18" s="10" customFormat="1" ht="30">
      <c r="A1234" s="61" t="s">
        <v>878</v>
      </c>
      <c r="B1234" s="430" t="s">
        <v>879</v>
      </c>
      <c r="C1234" s="430"/>
      <c r="D1234" s="2">
        <v>446263890</v>
      </c>
      <c r="E1234" s="124">
        <v>2003</v>
      </c>
      <c r="F1234" s="3">
        <f>D1234/(VLOOKUP(E1234,$D$1618:$E$1652,2,FALSE))</f>
        <v>1344.1683433734941</v>
      </c>
      <c r="G1234" s="125">
        <v>1</v>
      </c>
      <c r="H1234" s="3">
        <f>F1234*G1234</f>
        <v>1344.1683433734941</v>
      </c>
      <c r="I1234" s="190">
        <v>37774</v>
      </c>
      <c r="J1234" s="126" t="s">
        <v>404</v>
      </c>
      <c r="K1234" s="473"/>
      <c r="L1234" s="66">
        <f>H1234</f>
        <v>1344.1683433734941</v>
      </c>
      <c r="M1234" s="474"/>
      <c r="N1234" s="126" t="s">
        <v>404</v>
      </c>
      <c r="O1234" s="126" t="s">
        <v>405</v>
      </c>
      <c r="P1234" s="66" t="s">
        <v>404</v>
      </c>
      <c r="Q1234" s="474"/>
      <c r="R1234" s="9"/>
    </row>
    <row r="1235" spans="1:18" s="10" customFormat="1" ht="48" customHeight="1" thickBot="1">
      <c r="A1235" s="471" t="s">
        <v>455</v>
      </c>
      <c r="B1235" s="471"/>
      <c r="C1235" s="471"/>
      <c r="D1235" s="471"/>
      <c r="E1235" s="471"/>
      <c r="F1235" s="130">
        <f>+SUM(F1232:F1234)</f>
        <v>3775.8909180161399</v>
      </c>
      <c r="G1235" s="130"/>
      <c r="H1235" s="130">
        <f>+SUM(H1232:H1234)</f>
        <v>3775.8909180161399</v>
      </c>
      <c r="I1235" s="448" t="s">
        <v>456</v>
      </c>
      <c r="J1235" s="449"/>
      <c r="K1235" s="449"/>
      <c r="L1235" s="449"/>
      <c r="M1235" s="450"/>
      <c r="N1235" s="131" t="s">
        <v>404</v>
      </c>
      <c r="O1235" s="157" t="str">
        <f>IF(_xlfn.XLOOKUP("CUMPLE",O1233:O1234,O1233:O1234,"NO CUMPLE",0,1)="CUMPLE","CUMPLE","NO CUMPLE")</f>
        <v>NO CUMPLE</v>
      </c>
      <c r="P1235" s="153" t="str">
        <f>IF(_xlfn.XLOOKUP("CUMPLE",P1233:P1234,P1233:P1234,"NO CUMPLE",0,1)="CUMPLE","CUMPLE","NO CUMPLE")</f>
        <v>CUMPLE</v>
      </c>
      <c r="Q1235" s="475"/>
      <c r="R1235" s="70" t="str">
        <f>+IF(AND(M1232="CUMPLE",Q1232="CUMPLE"),"HABILITADO","NO HABILITADO")</f>
        <v>NO HABILITADO</v>
      </c>
    </row>
    <row r="1236" spans="1:18" ht="15.75">
      <c r="A1236" s="53"/>
      <c r="B1236" s="53"/>
      <c r="C1236" s="53"/>
      <c r="D1236" s="53"/>
      <c r="E1236" s="53"/>
      <c r="F1236" s="53"/>
      <c r="G1236" s="53"/>
      <c r="H1236" s="53"/>
      <c r="I1236" s="121"/>
      <c r="J1236" s="53"/>
      <c r="K1236" s="53"/>
      <c r="L1236" s="53"/>
      <c r="M1236" s="53"/>
      <c r="N1236" s="53"/>
      <c r="O1236" s="53"/>
      <c r="P1236" s="54"/>
      <c r="Q1236" s="54"/>
      <c r="R1236" s="54"/>
    </row>
    <row r="1237" spans="1:18" ht="16.5" thickBot="1">
      <c r="A1237" s="53"/>
      <c r="B1237" s="53"/>
      <c r="C1237" s="53"/>
      <c r="D1237" s="53"/>
      <c r="E1237" s="53"/>
      <c r="F1237" s="53"/>
      <c r="G1237" s="53"/>
      <c r="H1237" s="53"/>
      <c r="I1237" s="121"/>
      <c r="J1237" s="53"/>
      <c r="K1237" s="53"/>
      <c r="L1237" s="53"/>
      <c r="M1237" s="53"/>
      <c r="N1237" s="53"/>
      <c r="O1237" s="53"/>
      <c r="P1237" s="54"/>
      <c r="Q1237" s="54"/>
      <c r="R1237" s="54"/>
    </row>
    <row r="1238" spans="1:18" ht="23.25" customHeight="1" thickBot="1">
      <c r="A1238" s="451">
        <f>1+A1225</f>
        <v>79</v>
      </c>
      <c r="B1238" s="452"/>
      <c r="C1238" s="452"/>
      <c r="D1238" s="453"/>
      <c r="E1238" s="454" t="str">
        <f>VLOOKUP(A1238,'LISTA DE OFERENTES'!$A$4:$H$102,2,FALSE)</f>
        <v>Consorcio Escalí</v>
      </c>
      <c r="F1238" s="455"/>
      <c r="G1238" s="455"/>
      <c r="H1238" s="455"/>
      <c r="I1238" s="455"/>
      <c r="J1238" s="455"/>
      <c r="K1238" s="455"/>
      <c r="L1238" s="455"/>
      <c r="M1238" s="455"/>
      <c r="N1238" s="455"/>
      <c r="O1238" s="455"/>
      <c r="P1238" s="455"/>
      <c r="Q1238" s="455"/>
      <c r="R1238" s="455"/>
    </row>
    <row r="1239" spans="1:18" ht="48" customHeight="1">
      <c r="A1239" s="7" t="s">
        <v>423</v>
      </c>
      <c r="B1239" s="122">
        <v>3</v>
      </c>
      <c r="C1239" s="8" t="s">
        <v>424</v>
      </c>
      <c r="D1239" s="23">
        <f>$D$1591</f>
        <v>1380.1114295749912</v>
      </c>
      <c r="E1239" s="456"/>
      <c r="F1239" s="457"/>
      <c r="G1239" s="457"/>
      <c r="H1239" s="457"/>
      <c r="I1239" s="457"/>
      <c r="J1239" s="457"/>
      <c r="K1239" s="457"/>
      <c r="L1239" s="457"/>
      <c r="M1239" s="457"/>
      <c r="N1239" s="457"/>
      <c r="O1239" s="457"/>
      <c r="P1239" s="457"/>
      <c r="Q1239" s="457"/>
      <c r="R1239" s="457"/>
    </row>
    <row r="1240" spans="1:18" ht="38.25" customHeight="1">
      <c r="A1240" s="460" t="s">
        <v>425</v>
      </c>
      <c r="B1240" s="461"/>
      <c r="C1240" s="462">
        <f>H1250/B1239</f>
        <v>1981.339434195964</v>
      </c>
      <c r="D1240" s="463"/>
      <c r="E1240" s="456"/>
      <c r="F1240" s="457"/>
      <c r="G1240" s="457"/>
      <c r="H1240" s="457"/>
      <c r="I1240" s="457"/>
      <c r="J1240" s="457"/>
      <c r="K1240" s="457"/>
      <c r="L1240" s="457"/>
      <c r="M1240" s="457"/>
      <c r="N1240" s="457"/>
      <c r="O1240" s="457"/>
      <c r="P1240" s="457"/>
      <c r="Q1240" s="457"/>
      <c r="R1240" s="457"/>
    </row>
    <row r="1241" spans="1:18" ht="32.25" customHeight="1">
      <c r="A1241" s="464" t="s">
        <v>426</v>
      </c>
      <c r="B1241" s="461"/>
      <c r="C1241" s="446">
        <v>45923</v>
      </c>
      <c r="D1241" s="447"/>
      <c r="E1241" s="456"/>
      <c r="F1241" s="457"/>
      <c r="G1241" s="457"/>
      <c r="H1241" s="457"/>
      <c r="I1241" s="457"/>
      <c r="J1241" s="457"/>
      <c r="K1241" s="457"/>
      <c r="L1241" s="457"/>
      <c r="M1241" s="457"/>
      <c r="N1241" s="457"/>
      <c r="O1241" s="457"/>
      <c r="P1241" s="457"/>
      <c r="Q1241" s="457"/>
      <c r="R1241" s="457"/>
    </row>
    <row r="1242" spans="1:18" ht="32.25" customHeight="1" thickBot="1">
      <c r="A1242" s="431" t="s">
        <v>427</v>
      </c>
      <c r="B1242" s="432"/>
      <c r="C1242" s="433" t="str">
        <f>+IF(H1250&gt;D1239,"CUMPLE","NO CUMPLE")</f>
        <v>CUMPLE</v>
      </c>
      <c r="D1242" s="434"/>
      <c r="E1242" s="458"/>
      <c r="F1242" s="459"/>
      <c r="G1242" s="459"/>
      <c r="H1242" s="459"/>
      <c r="I1242" s="459"/>
      <c r="J1242" s="459"/>
      <c r="K1242" s="459"/>
      <c r="L1242" s="459"/>
      <c r="M1242" s="459"/>
      <c r="N1242" s="459"/>
      <c r="O1242" s="459"/>
      <c r="P1242" s="459"/>
      <c r="Q1242" s="459"/>
      <c r="R1242" s="459"/>
    </row>
    <row r="1243" spans="1:18" ht="60.75">
      <c r="A1243" s="435" t="s">
        <v>428</v>
      </c>
      <c r="B1243" s="436"/>
      <c r="C1243" s="436"/>
      <c r="D1243" s="436"/>
      <c r="E1243" s="436"/>
      <c r="F1243" s="436"/>
      <c r="G1243" s="159"/>
      <c r="H1243" s="159"/>
      <c r="I1243" s="160" t="s">
        <v>429</v>
      </c>
      <c r="J1243" s="161" t="s">
        <v>430</v>
      </c>
      <c r="K1243" s="437" t="s">
        <v>431</v>
      </c>
      <c r="L1243" s="438"/>
      <c r="M1243" s="439" t="s">
        <v>432</v>
      </c>
      <c r="N1243" s="439" t="s">
        <v>433</v>
      </c>
      <c r="O1243" s="439" t="s">
        <v>434</v>
      </c>
      <c r="P1243" s="439" t="s">
        <v>435</v>
      </c>
      <c r="Q1243" s="439" t="s">
        <v>436</v>
      </c>
      <c r="R1243" s="426" t="s">
        <v>437</v>
      </c>
    </row>
    <row r="1244" spans="1:18" s="10" customFormat="1" ht="94.5" customHeight="1">
      <c r="A1244" s="162" t="s">
        <v>438</v>
      </c>
      <c r="B1244" s="428" t="s">
        <v>439</v>
      </c>
      <c r="C1244" s="429"/>
      <c r="D1244" s="163" t="s">
        <v>440</v>
      </c>
      <c r="E1244" s="163" t="s">
        <v>441</v>
      </c>
      <c r="F1244" s="163" t="s">
        <v>442</v>
      </c>
      <c r="G1244" s="164" t="s">
        <v>443</v>
      </c>
      <c r="H1244" s="164" t="s">
        <v>444</v>
      </c>
      <c r="I1244" s="165" t="s">
        <v>445</v>
      </c>
      <c r="J1244" s="166" t="s">
        <v>446</v>
      </c>
      <c r="K1244" s="166" t="s">
        <v>447</v>
      </c>
      <c r="L1244" s="166" t="s">
        <v>448</v>
      </c>
      <c r="M1244" s="440"/>
      <c r="N1244" s="440"/>
      <c r="O1244" s="440"/>
      <c r="P1244" s="440"/>
      <c r="Q1244" s="440"/>
      <c r="R1244" s="427"/>
    </row>
    <row r="1245" spans="1:18" s="10" customFormat="1" ht="15.75">
      <c r="A1245" s="26" t="str">
        <f>VLOOKUP(A1238,'LISTA DE OFERENTES'!$A$4:$H$102,5,FALSE)</f>
        <v>LeyAlí Ingeniería S.A.S 80%</v>
      </c>
      <c r="B1245" s="27"/>
      <c r="C1245" s="27"/>
      <c r="D1245" s="27"/>
      <c r="E1245" s="27"/>
      <c r="F1245" s="27"/>
      <c r="G1245" s="27"/>
      <c r="H1245" s="27"/>
      <c r="I1245" s="123"/>
      <c r="J1245" s="27"/>
      <c r="K1245" s="472">
        <f>$D$1591*0.5</f>
        <v>690.05571478749562</v>
      </c>
      <c r="L1245" s="27"/>
      <c r="M1245" s="474" t="s">
        <v>404</v>
      </c>
      <c r="N1245" s="27"/>
      <c r="O1245" s="27"/>
      <c r="P1245" s="27"/>
      <c r="Q1245" s="474" t="str">
        <f>+IF(AND(N1250="CUMPLE",O1250="CUMPLE",P1250="CUMPLE"),"CUMPLE","NO CUMPLE")</f>
        <v>NO CUMPLE</v>
      </c>
      <c r="R1245" s="28"/>
    </row>
    <row r="1246" spans="1:18" s="10" customFormat="1" ht="90">
      <c r="A1246" s="61" t="s">
        <v>880</v>
      </c>
      <c r="B1246" s="430" t="s">
        <v>881</v>
      </c>
      <c r="C1246" s="430"/>
      <c r="D1246" s="2">
        <v>224374500</v>
      </c>
      <c r="E1246" s="124">
        <v>2019</v>
      </c>
      <c r="F1246" s="3">
        <f>D1246/(VLOOKUP(E1246,$D$1618:$E$1652,2,FALSE))</f>
        <v>270.94573707065194</v>
      </c>
      <c r="G1246" s="125">
        <v>0.8</v>
      </c>
      <c r="H1246" s="3">
        <f>F1246*G1246</f>
        <v>216.75658965652156</v>
      </c>
      <c r="I1246" s="190">
        <v>43666</v>
      </c>
      <c r="J1246" s="126" t="s">
        <v>404</v>
      </c>
      <c r="K1246" s="473"/>
      <c r="L1246" s="66">
        <f>H1246</f>
        <v>216.75658965652156</v>
      </c>
      <c r="M1246" s="474"/>
      <c r="N1246" s="126" t="s">
        <v>404</v>
      </c>
      <c r="O1246" s="126" t="s">
        <v>405</v>
      </c>
      <c r="P1246" s="66" t="s">
        <v>405</v>
      </c>
      <c r="Q1246" s="474"/>
      <c r="R1246" s="9"/>
    </row>
    <row r="1247" spans="1:18" s="10" customFormat="1" ht="15.75">
      <c r="A1247" s="26" t="str">
        <f>VLOOKUP(A1238,'LISTA DE OFERENTES'!$A$4:$H$102,6,FALSE)</f>
        <v>ESCALA C.C.I S.A.S 20%</v>
      </c>
      <c r="B1247" s="27"/>
      <c r="C1247" s="27"/>
      <c r="D1247" s="27"/>
      <c r="E1247" s="27"/>
      <c r="F1247" s="27"/>
      <c r="G1247" s="27"/>
      <c r="H1247" s="27"/>
      <c r="I1247" s="123"/>
      <c r="J1247" s="27"/>
      <c r="K1247" s="473"/>
      <c r="L1247" s="27"/>
      <c r="M1247" s="474"/>
      <c r="N1247" s="27"/>
      <c r="O1247" s="27"/>
      <c r="P1247" s="27"/>
      <c r="Q1247" s="474"/>
      <c r="R1247" s="28"/>
    </row>
    <row r="1248" spans="1:18" s="10" customFormat="1" ht="105">
      <c r="A1248" s="127" t="s">
        <v>882</v>
      </c>
      <c r="B1248" s="430" t="s">
        <v>883</v>
      </c>
      <c r="C1248" s="430"/>
      <c r="D1248" s="2">
        <v>6580764176</v>
      </c>
      <c r="E1248" s="124">
        <v>2023</v>
      </c>
      <c r="F1248" s="3">
        <f>D1248/(VLOOKUP(E1248,$D$1618:$E$1652,2,FALSE))</f>
        <v>5673.0725655172409</v>
      </c>
      <c r="G1248" s="128">
        <v>1</v>
      </c>
      <c r="H1248" s="3">
        <f>F1248*G1248</f>
        <v>5673.0725655172409</v>
      </c>
      <c r="I1248" s="190">
        <v>45118</v>
      </c>
      <c r="J1248" s="126" t="s">
        <v>404</v>
      </c>
      <c r="K1248" s="473"/>
      <c r="L1248" s="66">
        <f>H1248</f>
        <v>5673.0725655172409</v>
      </c>
      <c r="M1248" s="474"/>
      <c r="N1248" s="126" t="s">
        <v>404</v>
      </c>
      <c r="O1248" s="126" t="s">
        <v>405</v>
      </c>
      <c r="P1248" s="66" t="s">
        <v>404</v>
      </c>
      <c r="Q1248" s="474"/>
      <c r="R1248" s="9" t="s">
        <v>884</v>
      </c>
    </row>
    <row r="1249" spans="1:18" s="10" customFormat="1" ht="90">
      <c r="A1249" s="127" t="s">
        <v>885</v>
      </c>
      <c r="B1249" s="430" t="s">
        <v>881</v>
      </c>
      <c r="C1249" s="430"/>
      <c r="D1249" s="2">
        <v>224374500</v>
      </c>
      <c r="E1249" s="124">
        <v>2019</v>
      </c>
      <c r="F1249" s="3">
        <f>D1249/(VLOOKUP(E1249,$D$1618:$E$1652,2,FALSE))</f>
        <v>270.94573707065194</v>
      </c>
      <c r="G1249" s="128">
        <v>0.2</v>
      </c>
      <c r="H1249" s="3">
        <f>F1249*G1249</f>
        <v>54.189147414130389</v>
      </c>
      <c r="I1249" s="190">
        <v>43666</v>
      </c>
      <c r="J1249" s="126" t="s">
        <v>404</v>
      </c>
      <c r="K1249" s="473"/>
      <c r="L1249" s="66">
        <f>H1249</f>
        <v>54.189147414130389</v>
      </c>
      <c r="M1249" s="474"/>
      <c r="N1249" s="126" t="s">
        <v>404</v>
      </c>
      <c r="O1249" s="126" t="s">
        <v>405</v>
      </c>
      <c r="P1249" s="66" t="s">
        <v>405</v>
      </c>
      <c r="Q1249" s="474"/>
      <c r="R1249" s="129"/>
    </row>
    <row r="1250" spans="1:18" s="10" customFormat="1" ht="48" customHeight="1" thickBot="1">
      <c r="A1250" s="471" t="s">
        <v>455</v>
      </c>
      <c r="B1250" s="471"/>
      <c r="C1250" s="471"/>
      <c r="D1250" s="471"/>
      <c r="E1250" s="471"/>
      <c r="F1250" s="130">
        <f>+SUM(F1245:F1249)</f>
        <v>6214.9640396585455</v>
      </c>
      <c r="G1250" s="130"/>
      <c r="H1250" s="130">
        <f>+SUM(H1245:H1249)</f>
        <v>5944.0183025878923</v>
      </c>
      <c r="I1250" s="448" t="s">
        <v>456</v>
      </c>
      <c r="J1250" s="449"/>
      <c r="K1250" s="449"/>
      <c r="L1250" s="449"/>
      <c r="M1250" s="450"/>
      <c r="N1250" s="131" t="s">
        <v>404</v>
      </c>
      <c r="O1250" s="157" t="str">
        <f>IF(_xlfn.XLOOKUP("CUMPLE",O1246:O1249,O1246:O1249,"NO CUMPLE",0,1)="CUMPLE","CUMPLE","NO CUMPLE")</f>
        <v>NO CUMPLE</v>
      </c>
      <c r="P1250" s="153" t="str">
        <f>IF(_xlfn.XLOOKUP("CUMPLE",P1246:P1249,P1246:P1249,"NO CUMPLE",0,1)="CUMPLE","CUMPLE","NO CUMPLE")</f>
        <v>CUMPLE</v>
      </c>
      <c r="Q1250" s="475"/>
      <c r="R1250" s="70" t="str">
        <f>+IF(AND(M1245="CUMPLE",Q1245="CUMPLE"),"HABILITADO","NO HABILITADO")</f>
        <v>NO HABILITADO</v>
      </c>
    </row>
    <row r="1251" spans="1:18" ht="15.75">
      <c r="A1251" s="53"/>
      <c r="B1251" s="53"/>
      <c r="C1251" s="53"/>
      <c r="D1251" s="53"/>
      <c r="E1251" s="53"/>
      <c r="F1251" s="53"/>
      <c r="G1251" s="53"/>
      <c r="H1251" s="53"/>
      <c r="I1251" s="121"/>
      <c r="J1251" s="53"/>
      <c r="K1251" s="53"/>
      <c r="L1251" s="53"/>
      <c r="M1251" s="53"/>
      <c r="N1251" s="53"/>
      <c r="O1251" s="53"/>
      <c r="P1251" s="54"/>
      <c r="Q1251" s="54"/>
      <c r="R1251" s="54"/>
    </row>
    <row r="1252" spans="1:18" ht="16.5" thickBot="1">
      <c r="A1252" s="53"/>
      <c r="B1252" s="53"/>
      <c r="C1252" s="53"/>
      <c r="D1252" s="53"/>
      <c r="E1252" s="53"/>
      <c r="F1252" s="53"/>
      <c r="G1252" s="53"/>
      <c r="H1252" s="53"/>
      <c r="I1252" s="121"/>
      <c r="J1252" s="53"/>
      <c r="K1252" s="53"/>
      <c r="L1252" s="53"/>
      <c r="M1252" s="53"/>
      <c r="N1252" s="53"/>
      <c r="O1252" s="53"/>
      <c r="P1252" s="54"/>
      <c r="Q1252" s="54"/>
      <c r="R1252" s="54"/>
    </row>
    <row r="1253" spans="1:18" ht="23.25" customHeight="1" thickBot="1">
      <c r="A1253" s="451">
        <f>1+A1238</f>
        <v>80</v>
      </c>
      <c r="B1253" s="452"/>
      <c r="C1253" s="452"/>
      <c r="D1253" s="453"/>
      <c r="E1253" s="454" t="str">
        <f>VLOOKUP(A1253,'LISTA DE OFERENTES'!$A$4:$H$102,2,FALSE)</f>
        <v>CONSORCIO CAS KENNEDY</v>
      </c>
      <c r="F1253" s="455"/>
      <c r="G1253" s="455"/>
      <c r="H1253" s="455"/>
      <c r="I1253" s="455"/>
      <c r="J1253" s="455"/>
      <c r="K1253" s="455"/>
      <c r="L1253" s="455"/>
      <c r="M1253" s="455"/>
      <c r="N1253" s="455"/>
      <c r="O1253" s="455"/>
      <c r="P1253" s="455"/>
      <c r="Q1253" s="455"/>
      <c r="R1253" s="455"/>
    </row>
    <row r="1254" spans="1:18" ht="48" customHeight="1">
      <c r="A1254" s="7" t="s">
        <v>423</v>
      </c>
      <c r="B1254" s="122">
        <v>5</v>
      </c>
      <c r="C1254" s="8" t="s">
        <v>424</v>
      </c>
      <c r="D1254" s="23">
        <f>$D$1591</f>
        <v>1380.1114295749912</v>
      </c>
      <c r="E1254" s="456"/>
      <c r="F1254" s="457"/>
      <c r="G1254" s="457"/>
      <c r="H1254" s="457"/>
      <c r="I1254" s="457"/>
      <c r="J1254" s="457"/>
      <c r="K1254" s="457"/>
      <c r="L1254" s="457"/>
      <c r="M1254" s="457"/>
      <c r="N1254" s="457"/>
      <c r="O1254" s="457"/>
      <c r="P1254" s="457"/>
      <c r="Q1254" s="457"/>
      <c r="R1254" s="457"/>
    </row>
    <row r="1255" spans="1:18" ht="38.25" customHeight="1">
      <c r="A1255" s="460" t="s">
        <v>425</v>
      </c>
      <c r="B1255" s="461"/>
      <c r="C1255" s="462">
        <f>H1267/B1254</f>
        <v>2372.7588200426553</v>
      </c>
      <c r="D1255" s="463"/>
      <c r="E1255" s="456"/>
      <c r="F1255" s="457"/>
      <c r="G1255" s="457"/>
      <c r="H1255" s="457"/>
      <c r="I1255" s="457"/>
      <c r="J1255" s="457"/>
      <c r="K1255" s="457"/>
      <c r="L1255" s="457"/>
      <c r="M1255" s="457"/>
      <c r="N1255" s="457"/>
      <c r="O1255" s="457"/>
      <c r="P1255" s="457"/>
      <c r="Q1255" s="457"/>
      <c r="R1255" s="457"/>
    </row>
    <row r="1256" spans="1:18" ht="32.25" customHeight="1">
      <c r="A1256" s="464" t="s">
        <v>426</v>
      </c>
      <c r="B1256" s="461"/>
      <c r="C1256" s="446">
        <v>45923</v>
      </c>
      <c r="D1256" s="447"/>
      <c r="E1256" s="456"/>
      <c r="F1256" s="457"/>
      <c r="G1256" s="457"/>
      <c r="H1256" s="457"/>
      <c r="I1256" s="457"/>
      <c r="J1256" s="457"/>
      <c r="K1256" s="457"/>
      <c r="L1256" s="457"/>
      <c r="M1256" s="457"/>
      <c r="N1256" s="457"/>
      <c r="O1256" s="457"/>
      <c r="P1256" s="457"/>
      <c r="Q1256" s="457"/>
      <c r="R1256" s="457"/>
    </row>
    <row r="1257" spans="1:18" ht="32.25" customHeight="1" thickBot="1">
      <c r="A1257" s="431" t="s">
        <v>427</v>
      </c>
      <c r="B1257" s="432"/>
      <c r="C1257" s="433" t="str">
        <f>+IF(H1267&gt;D1254,"CUMPLE","NO CUMPLE")</f>
        <v>CUMPLE</v>
      </c>
      <c r="D1257" s="434"/>
      <c r="E1257" s="458"/>
      <c r="F1257" s="459"/>
      <c r="G1257" s="459"/>
      <c r="H1257" s="459"/>
      <c r="I1257" s="459"/>
      <c r="J1257" s="459"/>
      <c r="K1257" s="459"/>
      <c r="L1257" s="459"/>
      <c r="M1257" s="459"/>
      <c r="N1257" s="459"/>
      <c r="O1257" s="459"/>
      <c r="P1257" s="459"/>
      <c r="Q1257" s="459"/>
      <c r="R1257" s="459"/>
    </row>
    <row r="1258" spans="1:18" ht="60.75">
      <c r="A1258" s="435" t="s">
        <v>428</v>
      </c>
      <c r="B1258" s="436"/>
      <c r="C1258" s="436"/>
      <c r="D1258" s="436"/>
      <c r="E1258" s="436"/>
      <c r="F1258" s="436"/>
      <c r="G1258" s="159"/>
      <c r="H1258" s="159"/>
      <c r="I1258" s="160" t="s">
        <v>429</v>
      </c>
      <c r="J1258" s="161" t="s">
        <v>430</v>
      </c>
      <c r="K1258" s="437" t="s">
        <v>431</v>
      </c>
      <c r="L1258" s="438"/>
      <c r="M1258" s="439" t="s">
        <v>432</v>
      </c>
      <c r="N1258" s="439" t="s">
        <v>433</v>
      </c>
      <c r="O1258" s="439" t="s">
        <v>434</v>
      </c>
      <c r="P1258" s="439" t="s">
        <v>435</v>
      </c>
      <c r="Q1258" s="439" t="s">
        <v>436</v>
      </c>
      <c r="R1258" s="426" t="s">
        <v>437</v>
      </c>
    </row>
    <row r="1259" spans="1:18" s="10" customFormat="1" ht="94.5" customHeight="1">
      <c r="A1259" s="162" t="s">
        <v>438</v>
      </c>
      <c r="B1259" s="428" t="s">
        <v>439</v>
      </c>
      <c r="C1259" s="429"/>
      <c r="D1259" s="163" t="s">
        <v>440</v>
      </c>
      <c r="E1259" s="163" t="s">
        <v>441</v>
      </c>
      <c r="F1259" s="163" t="s">
        <v>442</v>
      </c>
      <c r="G1259" s="164" t="s">
        <v>443</v>
      </c>
      <c r="H1259" s="164" t="s">
        <v>444</v>
      </c>
      <c r="I1259" s="165" t="s">
        <v>445</v>
      </c>
      <c r="J1259" s="166" t="s">
        <v>446</v>
      </c>
      <c r="K1259" s="166" t="s">
        <v>447</v>
      </c>
      <c r="L1259" s="166" t="s">
        <v>448</v>
      </c>
      <c r="M1259" s="440"/>
      <c r="N1259" s="440"/>
      <c r="O1259" s="440"/>
      <c r="P1259" s="440"/>
      <c r="Q1259" s="440"/>
      <c r="R1259" s="427"/>
    </row>
    <row r="1260" spans="1:18" s="10" customFormat="1" ht="15.75">
      <c r="A1260" s="26" t="str">
        <f>VLOOKUP(A1253,'LISTA DE OFERENTES'!$A$4:$H$102,5,FALSE)</f>
        <v>CANJI DISEÑOS E INTERVENTORIAS S.A.S. 50%</v>
      </c>
      <c r="B1260" s="27"/>
      <c r="C1260" s="27"/>
      <c r="D1260" s="27"/>
      <c r="E1260" s="27"/>
      <c r="F1260" s="27"/>
      <c r="G1260" s="27"/>
      <c r="H1260" s="27"/>
      <c r="I1260" s="123"/>
      <c r="J1260" s="27"/>
      <c r="K1260" s="472">
        <f>$D$1591*0.5</f>
        <v>690.05571478749562</v>
      </c>
      <c r="L1260" s="27"/>
      <c r="M1260" s="474" t="s">
        <v>404</v>
      </c>
      <c r="N1260" s="27"/>
      <c r="O1260" s="27"/>
      <c r="P1260" s="27"/>
      <c r="Q1260" s="474" t="str">
        <f>+IF(AND(N1267="CUMPLE",O1267="CUMPLE",P1267="CUMPLE"),"CUMPLE","NO CUMPLE")</f>
        <v>CUMPLE</v>
      </c>
      <c r="R1260" s="28"/>
    </row>
    <row r="1261" spans="1:18" s="10" customFormat="1" ht="48" customHeight="1">
      <c r="A1261" s="61" t="s">
        <v>886</v>
      </c>
      <c r="B1261" s="430" t="s">
        <v>887</v>
      </c>
      <c r="C1261" s="430"/>
      <c r="D1261" s="2">
        <v>483399156</v>
      </c>
      <c r="E1261" s="124">
        <v>2004</v>
      </c>
      <c r="F1261" s="3">
        <f>D1261/(VLOOKUP(E1261,$D$1618:$E$1652,2,FALSE))</f>
        <v>1350.2769720670392</v>
      </c>
      <c r="G1261" s="125">
        <v>1</v>
      </c>
      <c r="H1261" s="3">
        <f>F1261*G1261</f>
        <v>1350.2769720670392</v>
      </c>
      <c r="I1261" s="190">
        <v>38014</v>
      </c>
      <c r="J1261" s="126" t="s">
        <v>404</v>
      </c>
      <c r="K1261" s="473"/>
      <c r="L1261" s="66">
        <f>H1261</f>
        <v>1350.2769720670392</v>
      </c>
      <c r="M1261" s="474"/>
      <c r="N1261" s="126" t="s">
        <v>404</v>
      </c>
      <c r="O1261" s="126" t="s">
        <v>405</v>
      </c>
      <c r="P1261" s="66" t="s">
        <v>405</v>
      </c>
      <c r="Q1261" s="474"/>
      <c r="R1261" s="9"/>
    </row>
    <row r="1262" spans="1:18" s="10" customFormat="1" ht="105">
      <c r="A1262" s="61" t="s">
        <v>888</v>
      </c>
      <c r="B1262" s="430" t="s">
        <v>889</v>
      </c>
      <c r="C1262" s="430"/>
      <c r="D1262" s="2">
        <v>3369845185</v>
      </c>
      <c r="E1262" s="124">
        <v>2015</v>
      </c>
      <c r="F1262" s="3">
        <f>D1262/(VLOOKUP(E1262,$D$1618:$E$1652,2,FALSE))</f>
        <v>5229.8365562194458</v>
      </c>
      <c r="G1262" s="125">
        <v>0.6</v>
      </c>
      <c r="H1262" s="3">
        <f t="shared" ref="H1262:H1263" si="19">F1262*G1262</f>
        <v>3137.9019337316672</v>
      </c>
      <c r="I1262" s="190">
        <v>42323</v>
      </c>
      <c r="J1262" s="126" t="s">
        <v>404</v>
      </c>
      <c r="K1262" s="473"/>
      <c r="L1262" s="66">
        <f>H1262</f>
        <v>3137.9019337316672</v>
      </c>
      <c r="M1262" s="474"/>
      <c r="N1262" s="126" t="s">
        <v>404</v>
      </c>
      <c r="O1262" s="126" t="s">
        <v>404</v>
      </c>
      <c r="P1262" s="66" t="s">
        <v>405</v>
      </c>
      <c r="Q1262" s="474"/>
      <c r="R1262" s="9"/>
    </row>
    <row r="1263" spans="1:18" s="10" customFormat="1" ht="90">
      <c r="A1263" s="61" t="s">
        <v>890</v>
      </c>
      <c r="B1263" s="430" t="s">
        <v>889</v>
      </c>
      <c r="C1263" s="430"/>
      <c r="D1263" s="2">
        <v>3618264371.8800001</v>
      </c>
      <c r="E1263" s="124">
        <v>2013</v>
      </c>
      <c r="F1263" s="3">
        <f>D1263/(VLOOKUP(E1263,$D$1618:$E$1652,2,FALSE))</f>
        <v>6137.8530481424941</v>
      </c>
      <c r="G1263" s="125">
        <v>1</v>
      </c>
      <c r="H1263" s="3">
        <f t="shared" si="19"/>
        <v>6137.8530481424941</v>
      </c>
      <c r="I1263" s="190">
        <v>41590</v>
      </c>
      <c r="J1263" s="126" t="s">
        <v>404</v>
      </c>
      <c r="K1263" s="473"/>
      <c r="L1263" s="66">
        <f>H1263</f>
        <v>6137.8530481424941</v>
      </c>
      <c r="M1263" s="474"/>
      <c r="N1263" s="126" t="s">
        <v>404</v>
      </c>
      <c r="O1263" s="126" t="s">
        <v>404</v>
      </c>
      <c r="P1263" s="66" t="s">
        <v>405</v>
      </c>
      <c r="Q1263" s="474"/>
      <c r="R1263" s="9"/>
    </row>
    <row r="1264" spans="1:18" s="10" customFormat="1" ht="60">
      <c r="A1264" s="61" t="s">
        <v>891</v>
      </c>
      <c r="B1264" s="430" t="s">
        <v>892</v>
      </c>
      <c r="C1264" s="430"/>
      <c r="D1264" s="2">
        <v>386127202</v>
      </c>
      <c r="E1264" s="124">
        <v>2004</v>
      </c>
      <c r="F1264" s="3">
        <f>D1264/(VLOOKUP(E1264,$D$1618:$E$1652,2,FALSE))</f>
        <v>1078.5676033519553</v>
      </c>
      <c r="G1264" s="125">
        <v>1</v>
      </c>
      <c r="H1264" s="3">
        <f>F1264*G1264</f>
        <v>1078.5676033519553</v>
      </c>
      <c r="I1264" s="190">
        <v>38021</v>
      </c>
      <c r="J1264" s="126" t="s">
        <v>404</v>
      </c>
      <c r="K1264" s="473"/>
      <c r="L1264" s="66">
        <f>H1264</f>
        <v>1078.5676033519553</v>
      </c>
      <c r="M1264" s="474"/>
      <c r="N1264" s="126" t="s">
        <v>404</v>
      </c>
      <c r="O1264" s="126" t="s">
        <v>405</v>
      </c>
      <c r="P1264" s="66" t="s">
        <v>404</v>
      </c>
      <c r="Q1264" s="474"/>
      <c r="R1264" s="9"/>
    </row>
    <row r="1265" spans="1:18" s="10" customFormat="1" ht="15.75" customHeight="1">
      <c r="A1265" s="26" t="str">
        <f>VLOOKUP(A1253,'LISTA DE OFERENTES'!$A$4:$H$102,6,FALSE)</f>
        <v>BUSERCO S.A.S 50%</v>
      </c>
      <c r="B1265" s="27"/>
      <c r="C1265" s="27"/>
      <c r="D1265" s="27"/>
      <c r="E1265" s="27"/>
      <c r="F1265" s="27"/>
      <c r="G1265" s="27"/>
      <c r="H1265" s="27"/>
      <c r="I1265" s="123"/>
      <c r="J1265" s="27"/>
      <c r="K1265" s="473"/>
      <c r="L1265" s="27"/>
      <c r="M1265" s="474"/>
      <c r="N1265" s="27"/>
      <c r="O1265" s="27"/>
      <c r="P1265" s="27"/>
      <c r="Q1265" s="474"/>
      <c r="R1265" s="28"/>
    </row>
    <row r="1266" spans="1:18" s="10" customFormat="1" ht="75">
      <c r="A1266" s="127" t="s">
        <v>893</v>
      </c>
      <c r="B1266" s="430" t="s">
        <v>894</v>
      </c>
      <c r="C1266" s="430"/>
      <c r="D1266" s="2">
        <v>414564877</v>
      </c>
      <c r="E1266" s="124">
        <v>2018</v>
      </c>
      <c r="F1266" s="3">
        <f>D1266/(VLOOKUP(E1266,$D$1618:$E$1652,2,FALSE))</f>
        <v>530.64847640039829</v>
      </c>
      <c r="G1266" s="128">
        <v>0.3</v>
      </c>
      <c r="H1266" s="3">
        <f>F1266*G1266</f>
        <v>159.19454292011949</v>
      </c>
      <c r="I1266" s="190">
        <v>43416</v>
      </c>
      <c r="J1266" s="126" t="s">
        <v>404</v>
      </c>
      <c r="K1266" s="473"/>
      <c r="L1266" s="66">
        <f>H1266</f>
        <v>159.19454292011949</v>
      </c>
      <c r="M1266" s="474"/>
      <c r="N1266" s="126" t="s">
        <v>404</v>
      </c>
      <c r="O1266" s="126" t="s">
        <v>405</v>
      </c>
      <c r="P1266" s="66" t="s">
        <v>405</v>
      </c>
      <c r="Q1266" s="474"/>
      <c r="R1266" s="9"/>
    </row>
    <row r="1267" spans="1:18" s="10" customFormat="1" ht="48" customHeight="1" thickBot="1">
      <c r="A1267" s="471" t="s">
        <v>455</v>
      </c>
      <c r="B1267" s="471"/>
      <c r="C1267" s="471"/>
      <c r="D1267" s="471"/>
      <c r="E1267" s="471"/>
      <c r="F1267" s="130">
        <f>+SUM(F1260:F1266)</f>
        <v>14327.182656181332</v>
      </c>
      <c r="G1267" s="130"/>
      <c r="H1267" s="130">
        <f>+SUM(H1260:H1266)</f>
        <v>11863.794100213276</v>
      </c>
      <c r="I1267" s="448" t="s">
        <v>456</v>
      </c>
      <c r="J1267" s="449"/>
      <c r="K1267" s="449"/>
      <c r="L1267" s="449"/>
      <c r="M1267" s="450"/>
      <c r="N1267" s="131" t="s">
        <v>404</v>
      </c>
      <c r="O1267" s="157" t="str">
        <f>IF(_xlfn.XLOOKUP("CUMPLE",O1261:O1266,O1261:O1266,"NO CUMPLE",0,1)="CUMPLE","CUMPLE","NO CUMPLE")</f>
        <v>CUMPLE</v>
      </c>
      <c r="P1267" s="153" t="str">
        <f>IF(_xlfn.XLOOKUP("CUMPLE",P1261:P1266,P1261:P1266,"NO CUMPLE",0,1)="CUMPLE","CUMPLE","NO CUMPLE")</f>
        <v>CUMPLE</v>
      </c>
      <c r="Q1267" s="475"/>
      <c r="R1267" s="70" t="str">
        <f>+IF(AND(M1260="CUMPLE",Q1260="CUMPLE"),"HABILITADO","NO HABILITADO")</f>
        <v>HABILITADO</v>
      </c>
    </row>
    <row r="1268" spans="1:18" ht="15.75">
      <c r="A1268" s="53"/>
      <c r="B1268" s="53"/>
      <c r="C1268" s="53"/>
      <c r="D1268" s="53"/>
      <c r="E1268" s="53"/>
      <c r="F1268" s="53"/>
      <c r="G1268" s="53"/>
      <c r="H1268" s="53"/>
      <c r="I1268" s="121"/>
      <c r="J1268" s="53"/>
      <c r="K1268" s="53"/>
      <c r="L1268" s="53"/>
      <c r="M1268" s="53"/>
      <c r="N1268" s="53"/>
      <c r="O1268" s="53"/>
      <c r="P1268" s="54"/>
      <c r="Q1268" s="54"/>
      <c r="R1268" s="54"/>
    </row>
    <row r="1269" spans="1:18" ht="16.5" thickBot="1">
      <c r="A1269" s="53"/>
      <c r="B1269" s="53"/>
      <c r="C1269" s="53"/>
      <c r="D1269" s="53"/>
      <c r="E1269" s="53"/>
      <c r="F1269" s="53"/>
      <c r="G1269" s="53"/>
      <c r="H1269" s="53"/>
      <c r="I1269" s="121"/>
      <c r="J1269" s="53"/>
      <c r="K1269" s="53"/>
      <c r="L1269" s="53"/>
      <c r="M1269" s="53"/>
      <c r="N1269" s="53"/>
      <c r="O1269" s="53"/>
      <c r="P1269" s="54"/>
      <c r="Q1269" s="54"/>
      <c r="R1269" s="54"/>
    </row>
    <row r="1270" spans="1:18" ht="23.25" customHeight="1" thickBot="1">
      <c r="A1270" s="451">
        <f>1+A1253</f>
        <v>81</v>
      </c>
      <c r="B1270" s="452"/>
      <c r="C1270" s="452"/>
      <c r="D1270" s="453"/>
      <c r="E1270" s="454" t="str">
        <f>VLOOKUP(A1270,'LISTA DE OFERENTES'!$A$4:$H$102,2,FALSE)</f>
        <v>CONSORCIO TIMIZA 25</v>
      </c>
      <c r="F1270" s="455"/>
      <c r="G1270" s="455"/>
      <c r="H1270" s="455"/>
      <c r="I1270" s="455"/>
      <c r="J1270" s="455"/>
      <c r="K1270" s="455"/>
      <c r="L1270" s="455"/>
      <c r="M1270" s="455"/>
      <c r="N1270" s="455"/>
      <c r="O1270" s="455"/>
      <c r="P1270" s="455"/>
      <c r="Q1270" s="455"/>
      <c r="R1270" s="455"/>
    </row>
    <row r="1271" spans="1:18" ht="48" customHeight="1">
      <c r="A1271" s="7" t="s">
        <v>423</v>
      </c>
      <c r="B1271" s="122">
        <v>3</v>
      </c>
      <c r="C1271" s="8" t="s">
        <v>424</v>
      </c>
      <c r="D1271" s="23">
        <f>$D$1591</f>
        <v>1380.1114295749912</v>
      </c>
      <c r="E1271" s="456"/>
      <c r="F1271" s="457"/>
      <c r="G1271" s="457"/>
      <c r="H1271" s="457"/>
      <c r="I1271" s="457"/>
      <c r="J1271" s="457"/>
      <c r="K1271" s="457"/>
      <c r="L1271" s="457"/>
      <c r="M1271" s="457"/>
      <c r="N1271" s="457"/>
      <c r="O1271" s="457"/>
      <c r="P1271" s="457"/>
      <c r="Q1271" s="457"/>
      <c r="R1271" s="457"/>
    </row>
    <row r="1272" spans="1:18" ht="38.25" customHeight="1">
      <c r="A1272" s="460" t="s">
        <v>425</v>
      </c>
      <c r="B1272" s="461"/>
      <c r="C1272" s="462">
        <f>H1282/B1271</f>
        <v>2497.7219398720863</v>
      </c>
      <c r="D1272" s="463"/>
      <c r="E1272" s="456"/>
      <c r="F1272" s="457"/>
      <c r="G1272" s="457"/>
      <c r="H1272" s="457"/>
      <c r="I1272" s="457"/>
      <c r="J1272" s="457"/>
      <c r="K1272" s="457"/>
      <c r="L1272" s="457"/>
      <c r="M1272" s="457"/>
      <c r="N1272" s="457"/>
      <c r="O1272" s="457"/>
      <c r="P1272" s="457"/>
      <c r="Q1272" s="457"/>
      <c r="R1272" s="457"/>
    </row>
    <row r="1273" spans="1:18" ht="32.25" customHeight="1">
      <c r="A1273" s="464" t="s">
        <v>426</v>
      </c>
      <c r="B1273" s="461"/>
      <c r="C1273" s="446">
        <v>45923</v>
      </c>
      <c r="D1273" s="447"/>
      <c r="E1273" s="456"/>
      <c r="F1273" s="457"/>
      <c r="G1273" s="457"/>
      <c r="H1273" s="457"/>
      <c r="I1273" s="457"/>
      <c r="J1273" s="457"/>
      <c r="K1273" s="457"/>
      <c r="L1273" s="457"/>
      <c r="M1273" s="457"/>
      <c r="N1273" s="457"/>
      <c r="O1273" s="457"/>
      <c r="P1273" s="457"/>
      <c r="Q1273" s="457"/>
      <c r="R1273" s="457"/>
    </row>
    <row r="1274" spans="1:18" ht="32.25" customHeight="1" thickBot="1">
      <c r="A1274" s="431" t="s">
        <v>427</v>
      </c>
      <c r="B1274" s="432"/>
      <c r="C1274" s="433" t="str">
        <f>+IF(H1282&gt;D1271,"CUMPLE","NO CUMPLE")</f>
        <v>CUMPLE</v>
      </c>
      <c r="D1274" s="434"/>
      <c r="E1274" s="458"/>
      <c r="F1274" s="459"/>
      <c r="G1274" s="459"/>
      <c r="H1274" s="459"/>
      <c r="I1274" s="459"/>
      <c r="J1274" s="459"/>
      <c r="K1274" s="459"/>
      <c r="L1274" s="459"/>
      <c r="M1274" s="459"/>
      <c r="N1274" s="459"/>
      <c r="O1274" s="459"/>
      <c r="P1274" s="459"/>
      <c r="Q1274" s="459"/>
      <c r="R1274" s="459"/>
    </row>
    <row r="1275" spans="1:18" ht="60.75">
      <c r="A1275" s="435" t="s">
        <v>428</v>
      </c>
      <c r="B1275" s="436"/>
      <c r="C1275" s="436"/>
      <c r="D1275" s="436"/>
      <c r="E1275" s="436"/>
      <c r="F1275" s="436"/>
      <c r="G1275" s="159"/>
      <c r="H1275" s="159"/>
      <c r="I1275" s="160" t="s">
        <v>429</v>
      </c>
      <c r="J1275" s="161" t="s">
        <v>430</v>
      </c>
      <c r="K1275" s="437" t="s">
        <v>431</v>
      </c>
      <c r="L1275" s="438"/>
      <c r="M1275" s="439" t="s">
        <v>432</v>
      </c>
      <c r="N1275" s="439" t="s">
        <v>433</v>
      </c>
      <c r="O1275" s="439" t="s">
        <v>434</v>
      </c>
      <c r="P1275" s="439" t="s">
        <v>435</v>
      </c>
      <c r="Q1275" s="439" t="s">
        <v>436</v>
      </c>
      <c r="R1275" s="426" t="s">
        <v>437</v>
      </c>
    </row>
    <row r="1276" spans="1:18" s="10" customFormat="1" ht="94.5" customHeight="1">
      <c r="A1276" s="162" t="s">
        <v>438</v>
      </c>
      <c r="B1276" s="428" t="s">
        <v>439</v>
      </c>
      <c r="C1276" s="429"/>
      <c r="D1276" s="163" t="s">
        <v>440</v>
      </c>
      <c r="E1276" s="163" t="s">
        <v>441</v>
      </c>
      <c r="F1276" s="163" t="s">
        <v>442</v>
      </c>
      <c r="G1276" s="164" t="s">
        <v>443</v>
      </c>
      <c r="H1276" s="164" t="s">
        <v>444</v>
      </c>
      <c r="I1276" s="165" t="s">
        <v>445</v>
      </c>
      <c r="J1276" s="166" t="s">
        <v>446</v>
      </c>
      <c r="K1276" s="166" t="s">
        <v>447</v>
      </c>
      <c r="L1276" s="166" t="s">
        <v>448</v>
      </c>
      <c r="M1276" s="440"/>
      <c r="N1276" s="440"/>
      <c r="O1276" s="440"/>
      <c r="P1276" s="440"/>
      <c r="Q1276" s="440"/>
      <c r="R1276" s="427"/>
    </row>
    <row r="1277" spans="1:18" s="10" customFormat="1" ht="15.75">
      <c r="A1277" s="26" t="str">
        <f>VLOOKUP(A1270,'LISTA DE OFERENTES'!$A$4:$H$102,5,FALSE)</f>
        <v xml:space="preserve">INGECO INGENIERIA DE CONSTRUCCIONES S.A.S </v>
      </c>
      <c r="B1277" s="27"/>
      <c r="C1277" s="27"/>
      <c r="D1277" s="27"/>
      <c r="E1277" s="27"/>
      <c r="F1277" s="27"/>
      <c r="G1277" s="27"/>
      <c r="H1277" s="27"/>
      <c r="I1277" s="123"/>
      <c r="J1277" s="27"/>
      <c r="K1277" s="472">
        <f>$D$1591*0.5</f>
        <v>690.05571478749562</v>
      </c>
      <c r="L1277" s="27"/>
      <c r="M1277" s="474" t="s">
        <v>404</v>
      </c>
      <c r="N1277" s="27"/>
      <c r="O1277" s="27"/>
      <c r="P1277" s="27"/>
      <c r="Q1277" s="474" t="str">
        <f>+IF(AND(N1282="CUMPLE",O1282="CUMPLE",P1282="CUMPLE"),"CUMPLE","NO CUMPLE")</f>
        <v>CUMPLE</v>
      </c>
      <c r="R1277" s="28"/>
    </row>
    <row r="1278" spans="1:18" s="10" customFormat="1" ht="15.75" customHeight="1">
      <c r="A1278" s="26" t="str">
        <f>VLOOKUP(A1270,'LISTA DE OFERENTES'!$A$4:$H$102,6,FALSE)</f>
        <v xml:space="preserve">INP SERVICIOS S.A.S. </v>
      </c>
      <c r="B1278" s="27"/>
      <c r="C1278" s="27"/>
      <c r="D1278" s="27"/>
      <c r="E1278" s="27"/>
      <c r="F1278" s="27"/>
      <c r="G1278" s="27"/>
      <c r="H1278" s="27"/>
      <c r="I1278" s="123"/>
      <c r="J1278" s="27"/>
      <c r="K1278" s="473"/>
      <c r="L1278" s="27"/>
      <c r="M1278" s="474"/>
      <c r="N1278" s="27"/>
      <c r="O1278" s="27"/>
      <c r="P1278" s="27"/>
      <c r="Q1278" s="474"/>
      <c r="R1278" s="28"/>
    </row>
    <row r="1279" spans="1:18" s="10" customFormat="1" ht="94.5" customHeight="1">
      <c r="A1279" s="127" t="s">
        <v>895</v>
      </c>
      <c r="B1279" s="430" t="s">
        <v>467</v>
      </c>
      <c r="C1279" s="430"/>
      <c r="D1279" s="2">
        <v>1749995919</v>
      </c>
      <c r="E1279" s="124">
        <v>2013</v>
      </c>
      <c r="F1279" s="3">
        <f>D1279/(VLOOKUP(E1279,$D$1618:$E$1652,2,FALSE))</f>
        <v>2968.6105496183204</v>
      </c>
      <c r="G1279" s="128">
        <v>1</v>
      </c>
      <c r="H1279" s="3">
        <f>F1279*G1279</f>
        <v>2968.6105496183204</v>
      </c>
      <c r="I1279" s="190">
        <v>41441</v>
      </c>
      <c r="J1279" s="126" t="s">
        <v>404</v>
      </c>
      <c r="K1279" s="473"/>
      <c r="L1279" s="66">
        <f>H1279</f>
        <v>2968.6105496183204</v>
      </c>
      <c r="M1279" s="474"/>
      <c r="N1279" s="126" t="s">
        <v>404</v>
      </c>
      <c r="O1279" s="126" t="s">
        <v>405</v>
      </c>
      <c r="P1279" s="66" t="s">
        <v>404</v>
      </c>
      <c r="Q1279" s="474"/>
      <c r="R1279" s="9"/>
    </row>
    <row r="1280" spans="1:18" s="10" customFormat="1" ht="66.95" customHeight="1">
      <c r="A1280" s="127" t="s">
        <v>896</v>
      </c>
      <c r="B1280" s="430" t="s">
        <v>897</v>
      </c>
      <c r="C1280" s="430"/>
      <c r="D1280" s="2">
        <v>1590447071</v>
      </c>
      <c r="E1280" s="124">
        <v>2020</v>
      </c>
      <c r="F1280" s="3">
        <f>D1280/(VLOOKUP(E1280,$D$1618:$E$1652,2,FALSE))</f>
        <v>1811.8496644463507</v>
      </c>
      <c r="G1280" s="128">
        <v>1</v>
      </c>
      <c r="H1280" s="271">
        <f>F1280*G1280</f>
        <v>1811.8496644463507</v>
      </c>
      <c r="I1280" s="190">
        <v>44145</v>
      </c>
      <c r="J1280" s="126" t="s">
        <v>404</v>
      </c>
      <c r="K1280" s="473"/>
      <c r="L1280" s="66">
        <f>H1280</f>
        <v>1811.8496644463507</v>
      </c>
      <c r="M1280" s="474"/>
      <c r="N1280" s="126" t="s">
        <v>404</v>
      </c>
      <c r="O1280" s="126" t="s">
        <v>404</v>
      </c>
      <c r="P1280" s="66" t="s">
        <v>404</v>
      </c>
      <c r="Q1280" s="474"/>
      <c r="R1280" s="129"/>
    </row>
    <row r="1281" spans="1:18" s="10" customFormat="1" ht="133.5" customHeight="1">
      <c r="A1281" s="127" t="s">
        <v>898</v>
      </c>
      <c r="B1281" s="430" t="s">
        <v>899</v>
      </c>
      <c r="C1281" s="430"/>
      <c r="D1281" s="2">
        <v>4669061017</v>
      </c>
      <c r="E1281" s="124">
        <v>2020</v>
      </c>
      <c r="F1281" s="3">
        <f>D1281/(VLOOKUP(E1281,$D$1618:$E$1652,2,FALSE))</f>
        <v>5319.0305991207597</v>
      </c>
      <c r="G1281" s="128">
        <v>0.51</v>
      </c>
      <c r="H1281" s="3">
        <f>F1281*G1281</f>
        <v>2712.7056055515873</v>
      </c>
      <c r="I1281" s="190">
        <v>44067</v>
      </c>
      <c r="J1281" s="126" t="s">
        <v>404</v>
      </c>
      <c r="K1281" s="473"/>
      <c r="L1281" s="66">
        <f>H1281</f>
        <v>2712.7056055515873</v>
      </c>
      <c r="M1281" s="474"/>
      <c r="N1281" s="126" t="s">
        <v>404</v>
      </c>
      <c r="O1281" s="126" t="s">
        <v>404</v>
      </c>
      <c r="P1281" s="66" t="s">
        <v>405</v>
      </c>
      <c r="Q1281" s="474"/>
      <c r="R1281" s="129"/>
    </row>
    <row r="1282" spans="1:18" s="10" customFormat="1" ht="48" customHeight="1" thickBot="1">
      <c r="A1282" s="471" t="s">
        <v>455</v>
      </c>
      <c r="B1282" s="471"/>
      <c r="C1282" s="471"/>
      <c r="D1282" s="471"/>
      <c r="E1282" s="471"/>
      <c r="F1282" s="130">
        <f>+SUM(F1279:F1281)</f>
        <v>10099.490813185432</v>
      </c>
      <c r="G1282" s="130"/>
      <c r="H1282" s="130">
        <f>+SUM(H1279:H1281)</f>
        <v>7493.1658196162589</v>
      </c>
      <c r="I1282" s="448" t="s">
        <v>456</v>
      </c>
      <c r="J1282" s="449"/>
      <c r="K1282" s="449"/>
      <c r="L1282" s="449"/>
      <c r="M1282" s="450"/>
      <c r="N1282" s="131" t="s">
        <v>404</v>
      </c>
      <c r="O1282" s="157" t="str">
        <f>IF(_xlfn.XLOOKUP("CUMPLE",O1278:O1281,O1278:O1281,"NO CUMPLE",0,1)="CUMPLE","CUMPLE","NO CUMPLE")</f>
        <v>CUMPLE</v>
      </c>
      <c r="P1282" s="153" t="str">
        <f>IF(_xlfn.XLOOKUP("CUMPLE",P1278:P1281,P1278:P1281,"NO CUMPLE",0,1)="CUMPLE","CUMPLE","NO CUMPLE")</f>
        <v>CUMPLE</v>
      </c>
      <c r="Q1282" s="475"/>
      <c r="R1282" s="70" t="str">
        <f>+IF(AND(M1277="CUMPLE",Q1277="CUMPLE"),"HABILITADO","NO HABILITADO")</f>
        <v>HABILITADO</v>
      </c>
    </row>
    <row r="1283" spans="1:18" ht="15.75">
      <c r="A1283" s="53"/>
      <c r="B1283" s="53"/>
      <c r="C1283" s="53"/>
      <c r="D1283" s="53"/>
      <c r="E1283" s="53"/>
      <c r="F1283" s="53"/>
      <c r="G1283" s="53"/>
      <c r="H1283" s="53"/>
      <c r="I1283" s="121"/>
      <c r="J1283" s="53"/>
      <c r="K1283" s="53"/>
      <c r="L1283" s="53"/>
      <c r="M1283" s="53"/>
      <c r="N1283" s="53"/>
      <c r="O1283" s="53"/>
      <c r="P1283" s="54"/>
      <c r="Q1283" s="54"/>
      <c r="R1283" s="54"/>
    </row>
    <row r="1284" spans="1:18" ht="16.5" thickBot="1">
      <c r="A1284" s="53"/>
      <c r="B1284" s="53"/>
      <c r="C1284" s="53"/>
      <c r="D1284" s="53"/>
      <c r="E1284" s="53"/>
      <c r="F1284" s="53"/>
      <c r="G1284" s="53"/>
      <c r="H1284" s="53"/>
      <c r="I1284" s="121"/>
      <c r="J1284" s="53"/>
      <c r="K1284" s="53"/>
      <c r="L1284" s="53"/>
      <c r="M1284" s="53"/>
      <c r="N1284" s="53"/>
      <c r="O1284" s="53"/>
      <c r="P1284" s="54"/>
      <c r="Q1284" s="54"/>
      <c r="R1284" s="54"/>
    </row>
    <row r="1285" spans="1:18" ht="23.25" customHeight="1" thickBot="1">
      <c r="A1285" s="451">
        <f>1+A1270</f>
        <v>82</v>
      </c>
      <c r="B1285" s="452"/>
      <c r="C1285" s="452"/>
      <c r="D1285" s="453"/>
      <c r="E1285" s="454" t="str">
        <f>VLOOKUP(A1285,'LISTA DE OFERENTES'!$A$4:$H$102,2,FALSE)</f>
        <v>CONSORCIO INTERVIAL KENNEDY</v>
      </c>
      <c r="F1285" s="455"/>
      <c r="G1285" s="455"/>
      <c r="H1285" s="455"/>
      <c r="I1285" s="455"/>
      <c r="J1285" s="455"/>
      <c r="K1285" s="455"/>
      <c r="L1285" s="455"/>
      <c r="M1285" s="455"/>
      <c r="N1285" s="455"/>
      <c r="O1285" s="455"/>
      <c r="P1285" s="455"/>
      <c r="Q1285" s="455"/>
      <c r="R1285" s="455"/>
    </row>
    <row r="1286" spans="1:18" ht="48" customHeight="1">
      <c r="A1286" s="7" t="s">
        <v>423</v>
      </c>
      <c r="B1286" s="122">
        <v>4</v>
      </c>
      <c r="C1286" s="8" t="s">
        <v>424</v>
      </c>
      <c r="D1286" s="23">
        <f>$D$1591</f>
        <v>1380.1114295749912</v>
      </c>
      <c r="E1286" s="456"/>
      <c r="F1286" s="457"/>
      <c r="G1286" s="457"/>
      <c r="H1286" s="457"/>
      <c r="I1286" s="457"/>
      <c r="J1286" s="457"/>
      <c r="K1286" s="457"/>
      <c r="L1286" s="457"/>
      <c r="M1286" s="457"/>
      <c r="N1286" s="457"/>
      <c r="O1286" s="457"/>
      <c r="P1286" s="457"/>
      <c r="Q1286" s="457"/>
      <c r="R1286" s="457"/>
    </row>
    <row r="1287" spans="1:18" ht="38.25" customHeight="1">
      <c r="A1287" s="460" t="s">
        <v>425</v>
      </c>
      <c r="B1287" s="461"/>
      <c r="C1287" s="462">
        <f>H1298/B1286</f>
        <v>2941.6749758831897</v>
      </c>
      <c r="D1287" s="463"/>
      <c r="E1287" s="456"/>
      <c r="F1287" s="457"/>
      <c r="G1287" s="457"/>
      <c r="H1287" s="457"/>
      <c r="I1287" s="457"/>
      <c r="J1287" s="457"/>
      <c r="K1287" s="457"/>
      <c r="L1287" s="457"/>
      <c r="M1287" s="457"/>
      <c r="N1287" s="457"/>
      <c r="O1287" s="457"/>
      <c r="P1287" s="457"/>
      <c r="Q1287" s="457"/>
      <c r="R1287" s="457"/>
    </row>
    <row r="1288" spans="1:18" ht="32.25" customHeight="1">
      <c r="A1288" s="464" t="s">
        <v>426</v>
      </c>
      <c r="B1288" s="461"/>
      <c r="C1288" s="446">
        <v>45923</v>
      </c>
      <c r="D1288" s="447"/>
      <c r="E1288" s="456"/>
      <c r="F1288" s="457"/>
      <c r="G1288" s="457"/>
      <c r="H1288" s="457"/>
      <c r="I1288" s="457"/>
      <c r="J1288" s="457"/>
      <c r="K1288" s="457"/>
      <c r="L1288" s="457"/>
      <c r="M1288" s="457"/>
      <c r="N1288" s="457"/>
      <c r="O1288" s="457"/>
      <c r="P1288" s="457"/>
      <c r="Q1288" s="457"/>
      <c r="R1288" s="457"/>
    </row>
    <row r="1289" spans="1:18" ht="32.25" customHeight="1" thickBot="1">
      <c r="A1289" s="431" t="s">
        <v>427</v>
      </c>
      <c r="B1289" s="432"/>
      <c r="C1289" s="433" t="str">
        <f>+IF(H1298&gt;D1286,"CUMPLE","NO CUMPLE")</f>
        <v>CUMPLE</v>
      </c>
      <c r="D1289" s="434"/>
      <c r="E1289" s="458"/>
      <c r="F1289" s="459"/>
      <c r="G1289" s="459"/>
      <c r="H1289" s="459"/>
      <c r="I1289" s="459"/>
      <c r="J1289" s="459"/>
      <c r="K1289" s="459"/>
      <c r="L1289" s="459"/>
      <c r="M1289" s="459"/>
      <c r="N1289" s="459"/>
      <c r="O1289" s="459"/>
      <c r="P1289" s="459"/>
      <c r="Q1289" s="459"/>
      <c r="R1289" s="459"/>
    </row>
    <row r="1290" spans="1:18" ht="60.75">
      <c r="A1290" s="435" t="s">
        <v>428</v>
      </c>
      <c r="B1290" s="436"/>
      <c r="C1290" s="436"/>
      <c r="D1290" s="436"/>
      <c r="E1290" s="436"/>
      <c r="F1290" s="436"/>
      <c r="G1290" s="159"/>
      <c r="H1290" s="159"/>
      <c r="I1290" s="160" t="s">
        <v>429</v>
      </c>
      <c r="J1290" s="161" t="s">
        <v>430</v>
      </c>
      <c r="K1290" s="437" t="s">
        <v>431</v>
      </c>
      <c r="L1290" s="438"/>
      <c r="M1290" s="439" t="s">
        <v>432</v>
      </c>
      <c r="N1290" s="439" t="s">
        <v>433</v>
      </c>
      <c r="O1290" s="439" t="s">
        <v>434</v>
      </c>
      <c r="P1290" s="439" t="s">
        <v>435</v>
      </c>
      <c r="Q1290" s="439" t="s">
        <v>436</v>
      </c>
      <c r="R1290" s="426" t="s">
        <v>437</v>
      </c>
    </row>
    <row r="1291" spans="1:18" s="10" customFormat="1" ht="94.5" customHeight="1">
      <c r="A1291" s="162" t="s">
        <v>438</v>
      </c>
      <c r="B1291" s="428" t="s">
        <v>439</v>
      </c>
      <c r="C1291" s="429"/>
      <c r="D1291" s="163" t="s">
        <v>440</v>
      </c>
      <c r="E1291" s="163" t="s">
        <v>441</v>
      </c>
      <c r="F1291" s="163" t="s">
        <v>442</v>
      </c>
      <c r="G1291" s="164" t="s">
        <v>443</v>
      </c>
      <c r="H1291" s="164" t="s">
        <v>444</v>
      </c>
      <c r="I1291" s="165" t="s">
        <v>445</v>
      </c>
      <c r="J1291" s="166" t="s">
        <v>446</v>
      </c>
      <c r="K1291" s="166" t="s">
        <v>447</v>
      </c>
      <c r="L1291" s="166" t="s">
        <v>448</v>
      </c>
      <c r="M1291" s="440"/>
      <c r="N1291" s="440"/>
      <c r="O1291" s="440"/>
      <c r="P1291" s="440"/>
      <c r="Q1291" s="440"/>
      <c r="R1291" s="427"/>
    </row>
    <row r="1292" spans="1:18" s="10" customFormat="1" ht="15.75">
      <c r="A1292" s="26" t="str">
        <f>VLOOKUP(A1285,'LISTA DE OFERENTES'!$A$4:$H$102,5,FALSE)</f>
        <v xml:space="preserve"> AFA CONSULTORES Y CONSTRUCTORES S. A</v>
      </c>
      <c r="B1292" s="27"/>
      <c r="C1292" s="27"/>
      <c r="D1292" s="27"/>
      <c r="E1292" s="27"/>
      <c r="F1292" s="27"/>
      <c r="G1292" s="27"/>
      <c r="H1292" s="27"/>
      <c r="I1292" s="123"/>
      <c r="J1292" s="27"/>
      <c r="K1292" s="472">
        <f>$D$1591*0.5</f>
        <v>690.05571478749562</v>
      </c>
      <c r="L1292" s="27"/>
      <c r="M1292" s="474" t="s">
        <v>404</v>
      </c>
      <c r="N1292" s="27"/>
      <c r="O1292" s="27"/>
      <c r="P1292" s="27"/>
      <c r="Q1292" s="474" t="str">
        <f>+IF(AND(N1298="CUMPLE",O1298="CUMPLE",P1298="CUMPLE"),"CUMPLE","NO CUMPLE")</f>
        <v>CUMPLE</v>
      </c>
      <c r="R1292" s="28"/>
    </row>
    <row r="1293" spans="1:18" s="10" customFormat="1" ht="83.45" customHeight="1">
      <c r="A1293" s="61" t="s">
        <v>900</v>
      </c>
      <c r="B1293" s="430" t="s">
        <v>901</v>
      </c>
      <c r="C1293" s="430"/>
      <c r="D1293" s="2">
        <v>406007634</v>
      </c>
      <c r="E1293" s="124">
        <v>2003</v>
      </c>
      <c r="F1293" s="3">
        <f>D1293/(VLOOKUP(E1293,$D$1618:$E$1652,2,FALSE))</f>
        <v>1222.914560240964</v>
      </c>
      <c r="G1293" s="125">
        <v>1</v>
      </c>
      <c r="H1293" s="3">
        <f>F1293*G1293</f>
        <v>1222.914560240964</v>
      </c>
      <c r="I1293" s="190">
        <v>37863</v>
      </c>
      <c r="J1293" s="126" t="s">
        <v>404</v>
      </c>
      <c r="K1293" s="473"/>
      <c r="L1293" s="66">
        <f>H1293</f>
        <v>1222.914560240964</v>
      </c>
      <c r="M1293" s="474"/>
      <c r="N1293" s="126" t="s">
        <v>404</v>
      </c>
      <c r="O1293" s="126" t="s">
        <v>405</v>
      </c>
      <c r="P1293" s="66" t="s">
        <v>405</v>
      </c>
      <c r="Q1293" s="474"/>
      <c r="R1293" s="9"/>
    </row>
    <row r="1294" spans="1:18" s="10" customFormat="1" ht="75">
      <c r="A1294" s="61" t="s">
        <v>902</v>
      </c>
      <c r="B1294" s="430" t="s">
        <v>903</v>
      </c>
      <c r="C1294" s="430"/>
      <c r="D1294" s="2">
        <v>2348798310.1399999</v>
      </c>
      <c r="E1294" s="124">
        <v>2013</v>
      </c>
      <c r="F1294" s="3">
        <f>D1294/(VLOOKUP(E1294,$D$1618:$E$1652,2,FALSE))</f>
        <v>3984.3906872603898</v>
      </c>
      <c r="G1294" s="125">
        <v>1</v>
      </c>
      <c r="H1294" s="3">
        <f>F1294*G1294</f>
        <v>3984.3906872603898</v>
      </c>
      <c r="I1294" s="190">
        <v>41519</v>
      </c>
      <c r="J1294" s="126" t="s">
        <v>404</v>
      </c>
      <c r="K1294" s="473"/>
      <c r="L1294" s="66">
        <f>H1294</f>
        <v>3984.3906872603898</v>
      </c>
      <c r="M1294" s="474"/>
      <c r="N1294" s="126" t="s">
        <v>404</v>
      </c>
      <c r="O1294" s="126" t="s">
        <v>404</v>
      </c>
      <c r="P1294" s="66" t="s">
        <v>404</v>
      </c>
      <c r="Q1294" s="474"/>
      <c r="R1294" s="9"/>
    </row>
    <row r="1295" spans="1:18" s="10" customFormat="1" ht="75">
      <c r="A1295" s="61" t="s">
        <v>904</v>
      </c>
      <c r="B1295" s="430" t="s">
        <v>905</v>
      </c>
      <c r="C1295" s="430"/>
      <c r="D1295" s="2">
        <v>993085193.64999998</v>
      </c>
      <c r="E1295" s="124">
        <v>2015</v>
      </c>
      <c r="F1295" s="3">
        <f>D1295/(VLOOKUP(E1295,$D$1618:$E$1652,2,FALSE))</f>
        <v>1541.2201344766042</v>
      </c>
      <c r="G1295" s="125">
        <v>0.5</v>
      </c>
      <c r="H1295" s="3">
        <f>F1295*G1295</f>
        <v>770.61006723830212</v>
      </c>
      <c r="I1295" s="190">
        <v>42353</v>
      </c>
      <c r="J1295" s="126" t="s">
        <v>404</v>
      </c>
      <c r="K1295" s="473"/>
      <c r="L1295" s="66">
        <f>H1295</f>
        <v>770.61006723830212</v>
      </c>
      <c r="M1295" s="474"/>
      <c r="N1295" s="126" t="s">
        <v>404</v>
      </c>
      <c r="O1295" s="126" t="s">
        <v>405</v>
      </c>
      <c r="P1295" s="66" t="s">
        <v>404</v>
      </c>
      <c r="Q1295" s="474"/>
      <c r="R1295" s="9"/>
    </row>
    <row r="1296" spans="1:18" s="10" customFormat="1" ht="75">
      <c r="A1296" s="61" t="s">
        <v>906</v>
      </c>
      <c r="B1296" s="430" t="s">
        <v>907</v>
      </c>
      <c r="C1296" s="430"/>
      <c r="D1296" s="2">
        <v>13429980246</v>
      </c>
      <c r="E1296" s="124">
        <v>2023</v>
      </c>
      <c r="F1296" s="3">
        <f>D1296/(VLOOKUP(E1296,$D$1618:$E$1652,2,FALSE))</f>
        <v>11577.569177586207</v>
      </c>
      <c r="G1296" s="125">
        <v>0.5</v>
      </c>
      <c r="H1296" s="3">
        <f>F1296*G1296</f>
        <v>5788.7845887931035</v>
      </c>
      <c r="I1296" s="190">
        <v>45169</v>
      </c>
      <c r="J1296" s="126" t="s">
        <v>404</v>
      </c>
      <c r="K1296" s="473"/>
      <c r="L1296" s="66">
        <f>H1296</f>
        <v>5788.7845887931035</v>
      </c>
      <c r="M1296" s="474"/>
      <c r="N1296" s="126" t="s">
        <v>404</v>
      </c>
      <c r="O1296" s="126" t="s">
        <v>404</v>
      </c>
      <c r="P1296" s="66" t="s">
        <v>405</v>
      </c>
      <c r="Q1296" s="474"/>
      <c r="R1296" s="9"/>
    </row>
    <row r="1297" spans="1:18" s="10" customFormat="1" ht="15.75" customHeight="1">
      <c r="A1297" s="26" t="str">
        <f>VLOOKUP(A1285,'LISTA DE OFERENTES'!$A$4:$H$102,6,FALSE)</f>
        <v>INTECON CONSULTORES S.A.S</v>
      </c>
      <c r="B1297" s="27"/>
      <c r="C1297" s="27"/>
      <c r="D1297" s="27"/>
      <c r="E1297" s="27"/>
      <c r="F1297" s="27"/>
      <c r="G1297" s="27"/>
      <c r="H1297" s="27"/>
      <c r="I1297" s="123"/>
      <c r="J1297" s="27"/>
      <c r="K1297" s="473"/>
      <c r="L1297" s="27"/>
      <c r="M1297" s="474"/>
      <c r="N1297" s="27"/>
      <c r="O1297" s="27"/>
      <c r="P1297" s="27"/>
      <c r="Q1297" s="474"/>
      <c r="R1297" s="28"/>
    </row>
    <row r="1298" spans="1:18" s="10" customFormat="1" ht="48" customHeight="1" thickBot="1">
      <c r="A1298" s="471" t="s">
        <v>455</v>
      </c>
      <c r="B1298" s="471"/>
      <c r="C1298" s="471"/>
      <c r="D1298" s="471"/>
      <c r="E1298" s="471"/>
      <c r="F1298" s="130">
        <f>+SUM(F1292:F1296)</f>
        <v>18326.094559564164</v>
      </c>
      <c r="G1298" s="130"/>
      <c r="H1298" s="130">
        <f>+SUM(H1292:H1296)</f>
        <v>11766.699903532759</v>
      </c>
      <c r="I1298" s="448" t="s">
        <v>456</v>
      </c>
      <c r="J1298" s="449"/>
      <c r="K1298" s="449"/>
      <c r="L1298" s="449"/>
      <c r="M1298" s="450"/>
      <c r="N1298" s="131" t="s">
        <v>404</v>
      </c>
      <c r="O1298" s="157" t="str">
        <f>IF(_xlfn.XLOOKUP("CUMPLE",O1293:O1297,O1293:O1297,"NO CUMPLE",0,1)="CUMPLE","CUMPLE","NO CUMPLE")</f>
        <v>CUMPLE</v>
      </c>
      <c r="P1298" s="153" t="str">
        <f>IF(_xlfn.XLOOKUP("CUMPLE",P1293:P1297,P1293:P1297,"NO CUMPLE",0,1)="CUMPLE","CUMPLE","NO CUMPLE")</f>
        <v>CUMPLE</v>
      </c>
      <c r="Q1298" s="475"/>
      <c r="R1298" s="70" t="str">
        <f>+IF(AND(M1292="CUMPLE",Q1292="CUMPLE"),"HABILITADO","NO HABILITADO")</f>
        <v>HABILITADO</v>
      </c>
    </row>
    <row r="1299" spans="1:18" ht="15.75">
      <c r="A1299" s="53"/>
      <c r="B1299" s="53"/>
      <c r="C1299" s="53"/>
      <c r="D1299" s="53"/>
      <c r="E1299" s="53"/>
      <c r="F1299" s="53"/>
      <c r="G1299" s="53"/>
      <c r="H1299" s="53"/>
      <c r="I1299" s="121"/>
      <c r="J1299" s="53"/>
      <c r="K1299" s="53"/>
      <c r="L1299" s="53"/>
      <c r="M1299" s="53"/>
      <c r="N1299" s="53"/>
      <c r="O1299" s="53"/>
      <c r="P1299" s="54"/>
      <c r="Q1299" s="54"/>
      <c r="R1299" s="54"/>
    </row>
    <row r="1300" spans="1:18" ht="16.5" thickBot="1">
      <c r="A1300" s="53"/>
      <c r="B1300" s="53"/>
      <c r="C1300" s="53"/>
      <c r="D1300" s="53"/>
      <c r="E1300" s="53"/>
      <c r="F1300" s="53"/>
      <c r="G1300" s="53"/>
      <c r="H1300" s="53"/>
      <c r="I1300" s="121"/>
      <c r="J1300" s="53"/>
      <c r="K1300" s="53"/>
      <c r="L1300" s="53"/>
      <c r="M1300" s="53"/>
      <c r="N1300" s="53"/>
      <c r="O1300" s="53"/>
      <c r="P1300" s="54"/>
      <c r="Q1300" s="54"/>
      <c r="R1300" s="54"/>
    </row>
    <row r="1301" spans="1:18" ht="23.25" customHeight="1" thickBot="1">
      <c r="A1301" s="451">
        <f>1+A1285</f>
        <v>83</v>
      </c>
      <c r="B1301" s="452"/>
      <c r="C1301" s="452"/>
      <c r="D1301" s="453"/>
      <c r="E1301" s="454" t="str">
        <f>VLOOKUP(A1301,'LISTA DE OFERENTES'!$A$4:$H$102,2,FALSE)</f>
        <v xml:space="preserve">JOYCO S.A.S BIC </v>
      </c>
      <c r="F1301" s="455"/>
      <c r="G1301" s="455"/>
      <c r="H1301" s="455"/>
      <c r="I1301" s="455"/>
      <c r="J1301" s="455"/>
      <c r="K1301" s="455"/>
      <c r="L1301" s="455"/>
      <c r="M1301" s="455"/>
      <c r="N1301" s="455"/>
      <c r="O1301" s="455"/>
      <c r="P1301" s="455"/>
      <c r="Q1301" s="455"/>
      <c r="R1301" s="455"/>
    </row>
    <row r="1302" spans="1:18" ht="48" customHeight="1">
      <c r="A1302" s="7" t="s">
        <v>423</v>
      </c>
      <c r="B1302" s="122">
        <v>2</v>
      </c>
      <c r="C1302" s="8" t="s">
        <v>424</v>
      </c>
      <c r="D1302" s="23">
        <f>$D$1591</f>
        <v>1380.1114295749912</v>
      </c>
      <c r="E1302" s="456"/>
      <c r="F1302" s="457"/>
      <c r="G1302" s="457"/>
      <c r="H1302" s="457"/>
      <c r="I1302" s="457"/>
      <c r="J1302" s="457"/>
      <c r="K1302" s="457"/>
      <c r="L1302" s="457"/>
      <c r="M1302" s="457"/>
      <c r="N1302" s="457"/>
      <c r="O1302" s="457"/>
      <c r="P1302" s="457"/>
      <c r="Q1302" s="457"/>
      <c r="R1302" s="457"/>
    </row>
    <row r="1303" spans="1:18" ht="38.25" customHeight="1">
      <c r="A1303" s="460" t="s">
        <v>425</v>
      </c>
      <c r="B1303" s="461"/>
      <c r="C1303" s="462">
        <f>H1311/B1302</f>
        <v>2795.9776731749957</v>
      </c>
      <c r="D1303" s="463"/>
      <c r="E1303" s="456"/>
      <c r="F1303" s="457"/>
      <c r="G1303" s="457"/>
      <c r="H1303" s="457"/>
      <c r="I1303" s="457"/>
      <c r="J1303" s="457"/>
      <c r="K1303" s="457"/>
      <c r="L1303" s="457"/>
      <c r="M1303" s="457"/>
      <c r="N1303" s="457"/>
      <c r="O1303" s="457"/>
      <c r="P1303" s="457"/>
      <c r="Q1303" s="457"/>
      <c r="R1303" s="457"/>
    </row>
    <row r="1304" spans="1:18" ht="32.25" customHeight="1">
      <c r="A1304" s="464" t="s">
        <v>426</v>
      </c>
      <c r="B1304" s="461"/>
      <c r="C1304" s="446">
        <v>45923</v>
      </c>
      <c r="D1304" s="447"/>
      <c r="E1304" s="456"/>
      <c r="F1304" s="457"/>
      <c r="G1304" s="457"/>
      <c r="H1304" s="457"/>
      <c r="I1304" s="457"/>
      <c r="J1304" s="457"/>
      <c r="K1304" s="457"/>
      <c r="L1304" s="457"/>
      <c r="M1304" s="457"/>
      <c r="N1304" s="457"/>
      <c r="O1304" s="457"/>
      <c r="P1304" s="457"/>
      <c r="Q1304" s="457"/>
      <c r="R1304" s="457"/>
    </row>
    <row r="1305" spans="1:18" ht="32.25" customHeight="1" thickBot="1">
      <c r="A1305" s="431" t="s">
        <v>427</v>
      </c>
      <c r="B1305" s="432"/>
      <c r="C1305" s="433" t="str">
        <f>+IF(H1311&gt;D1302,"CUMPLE","NO CUMPLE")</f>
        <v>CUMPLE</v>
      </c>
      <c r="D1305" s="434"/>
      <c r="E1305" s="458"/>
      <c r="F1305" s="459"/>
      <c r="G1305" s="459"/>
      <c r="H1305" s="459"/>
      <c r="I1305" s="459"/>
      <c r="J1305" s="459"/>
      <c r="K1305" s="459"/>
      <c r="L1305" s="459"/>
      <c r="M1305" s="459"/>
      <c r="N1305" s="459"/>
      <c r="O1305" s="459"/>
      <c r="P1305" s="459"/>
      <c r="Q1305" s="459"/>
      <c r="R1305" s="459"/>
    </row>
    <row r="1306" spans="1:18" ht="60.75">
      <c r="A1306" s="435" t="s">
        <v>428</v>
      </c>
      <c r="B1306" s="436"/>
      <c r="C1306" s="436"/>
      <c r="D1306" s="436"/>
      <c r="E1306" s="436"/>
      <c r="F1306" s="436"/>
      <c r="G1306" s="159"/>
      <c r="H1306" s="159"/>
      <c r="I1306" s="160" t="s">
        <v>429</v>
      </c>
      <c r="J1306" s="161" t="s">
        <v>430</v>
      </c>
      <c r="K1306" s="437" t="s">
        <v>431</v>
      </c>
      <c r="L1306" s="438"/>
      <c r="M1306" s="439" t="s">
        <v>432</v>
      </c>
      <c r="N1306" s="439" t="s">
        <v>433</v>
      </c>
      <c r="O1306" s="439" t="s">
        <v>434</v>
      </c>
      <c r="P1306" s="439" t="s">
        <v>435</v>
      </c>
      <c r="Q1306" s="439" t="s">
        <v>436</v>
      </c>
      <c r="R1306" s="426" t="s">
        <v>437</v>
      </c>
    </row>
    <row r="1307" spans="1:18" s="10" customFormat="1" ht="94.5" customHeight="1">
      <c r="A1307" s="162" t="s">
        <v>438</v>
      </c>
      <c r="B1307" s="428" t="s">
        <v>439</v>
      </c>
      <c r="C1307" s="429"/>
      <c r="D1307" s="163" t="s">
        <v>440</v>
      </c>
      <c r="E1307" s="163" t="s">
        <v>441</v>
      </c>
      <c r="F1307" s="163" t="s">
        <v>442</v>
      </c>
      <c r="G1307" s="164" t="s">
        <v>443</v>
      </c>
      <c r="H1307" s="164" t="s">
        <v>444</v>
      </c>
      <c r="I1307" s="165" t="s">
        <v>445</v>
      </c>
      <c r="J1307" s="166" t="s">
        <v>446</v>
      </c>
      <c r="K1307" s="166" t="s">
        <v>447</v>
      </c>
      <c r="L1307" s="166" t="s">
        <v>448</v>
      </c>
      <c r="M1307" s="440"/>
      <c r="N1307" s="440"/>
      <c r="O1307" s="440"/>
      <c r="P1307" s="440"/>
      <c r="Q1307" s="440"/>
      <c r="R1307" s="427"/>
    </row>
    <row r="1308" spans="1:18" s="10" customFormat="1" ht="15.75">
      <c r="A1308" s="26" t="str">
        <f>VLOOKUP(A1301,'LISTA DE OFERENTES'!$A$4:$H$102,5,FALSE)</f>
        <v>JOYCO S.A.S BIC - 100%</v>
      </c>
      <c r="B1308" s="27"/>
      <c r="C1308" s="27"/>
      <c r="D1308" s="27"/>
      <c r="E1308" s="27"/>
      <c r="F1308" s="27"/>
      <c r="G1308" s="27"/>
      <c r="H1308" s="27"/>
      <c r="I1308" s="123"/>
      <c r="J1308" s="27"/>
      <c r="K1308" s="472">
        <f>$D$1591*0.5</f>
        <v>690.05571478749562</v>
      </c>
      <c r="L1308" s="27"/>
      <c r="M1308" s="474" t="s">
        <v>404</v>
      </c>
      <c r="N1308" s="27"/>
      <c r="O1308" s="27"/>
      <c r="P1308" s="27"/>
      <c r="Q1308" s="474" t="str">
        <f>+IF(AND(N1311="CUMPLE",O1311="CUMPLE",P1311="CUMPLE"),"CUMPLE","NO CUMPLE")</f>
        <v>CUMPLE</v>
      </c>
      <c r="R1308" s="28"/>
    </row>
    <row r="1309" spans="1:18" s="10" customFormat="1" ht="94.5" customHeight="1">
      <c r="A1309" s="61" t="s">
        <v>908</v>
      </c>
      <c r="B1309" s="430" t="s">
        <v>458</v>
      </c>
      <c r="C1309" s="430"/>
      <c r="D1309" s="2">
        <v>1334456722</v>
      </c>
      <c r="E1309" s="124">
        <v>2005</v>
      </c>
      <c r="F1309" s="3">
        <f>D1309/(VLOOKUP(E1309,$D$1618:$E$1652,2,FALSE))</f>
        <v>3497.9206343381388</v>
      </c>
      <c r="G1309" s="125">
        <v>0.5</v>
      </c>
      <c r="H1309" s="3">
        <f>F1309*G1309</f>
        <v>1748.9603171690694</v>
      </c>
      <c r="I1309" s="190">
        <v>45768</v>
      </c>
      <c r="J1309" s="126" t="s">
        <v>404</v>
      </c>
      <c r="K1309" s="473"/>
      <c r="L1309" s="66">
        <f>H1309</f>
        <v>1748.9603171690694</v>
      </c>
      <c r="M1309" s="474"/>
      <c r="N1309" s="126" t="s">
        <v>404</v>
      </c>
      <c r="O1309" s="126" t="s">
        <v>404</v>
      </c>
      <c r="P1309" s="66" t="s">
        <v>405</v>
      </c>
      <c r="Q1309" s="474"/>
      <c r="R1309" s="9"/>
    </row>
    <row r="1310" spans="1:18" s="10" customFormat="1" ht="90.95" customHeight="1">
      <c r="A1310" s="61" t="s">
        <v>909</v>
      </c>
      <c r="B1310" s="430" t="s">
        <v>458</v>
      </c>
      <c r="C1310" s="430"/>
      <c r="D1310" s="2">
        <v>1909584230</v>
      </c>
      <c r="E1310" s="124">
        <v>2009</v>
      </c>
      <c r="F1310" s="3">
        <f>D1310/(VLOOKUP(E1310,$D$1618:$E$1652,2,FALSE))</f>
        <v>3842.9950291809218</v>
      </c>
      <c r="G1310" s="125">
        <v>1</v>
      </c>
      <c r="H1310" s="3">
        <f>F1310*G1310</f>
        <v>3842.9950291809218</v>
      </c>
      <c r="I1310" s="190">
        <v>45888</v>
      </c>
      <c r="J1310" s="126" t="s">
        <v>404</v>
      </c>
      <c r="K1310" s="473"/>
      <c r="L1310" s="66">
        <f>H1310</f>
        <v>3842.9950291809218</v>
      </c>
      <c r="M1310" s="474"/>
      <c r="N1310" s="126" t="s">
        <v>404</v>
      </c>
      <c r="O1310" s="126" t="s">
        <v>405</v>
      </c>
      <c r="P1310" s="66" t="s">
        <v>404</v>
      </c>
      <c r="Q1310" s="474"/>
      <c r="R1310" s="9" t="s">
        <v>910</v>
      </c>
    </row>
    <row r="1311" spans="1:18" s="10" customFormat="1" ht="48" customHeight="1" thickBot="1">
      <c r="A1311" s="471" t="s">
        <v>455</v>
      </c>
      <c r="B1311" s="471"/>
      <c r="C1311" s="471"/>
      <c r="D1311" s="471"/>
      <c r="E1311" s="471"/>
      <c r="F1311" s="130">
        <f>+SUM(F1308:F1310)</f>
        <v>7340.9156635190611</v>
      </c>
      <c r="G1311" s="130"/>
      <c r="H1311" s="130">
        <f>+SUM(H1308:H1310)</f>
        <v>5591.9553463499915</v>
      </c>
      <c r="I1311" s="448" t="s">
        <v>456</v>
      </c>
      <c r="J1311" s="449"/>
      <c r="K1311" s="449"/>
      <c r="L1311" s="449"/>
      <c r="M1311" s="450"/>
      <c r="N1311" s="131" t="s">
        <v>404</v>
      </c>
      <c r="O1311" s="157" t="str">
        <f>IF(_xlfn.XLOOKUP("CUMPLE",O1309:O1310,O1309:O1310,"NO CUMPLE",0,1)="CUMPLE","CUMPLE","NO CUMPLE")</f>
        <v>CUMPLE</v>
      </c>
      <c r="P1311" s="153" t="str">
        <f>IF(_xlfn.XLOOKUP("CUMPLE",P1309:P1310,P1309:P1310,"NO CUMPLE",0,1)="CUMPLE","CUMPLE","NO CUMPLE")</f>
        <v>CUMPLE</v>
      </c>
      <c r="Q1311" s="475"/>
      <c r="R1311" s="70" t="str">
        <f>+IF(AND(M1308="CUMPLE",Q1308="CUMPLE"),"HABILITADO","NO HABILITADO")</f>
        <v>HABILITADO</v>
      </c>
    </row>
    <row r="1312" spans="1:18" ht="15.75">
      <c r="A1312" s="53"/>
      <c r="B1312" s="53"/>
      <c r="C1312" s="53"/>
      <c r="D1312" s="53"/>
      <c r="E1312" s="53"/>
      <c r="F1312" s="53"/>
      <c r="G1312" s="53"/>
      <c r="H1312" s="53"/>
      <c r="I1312" s="121"/>
      <c r="J1312" s="53"/>
      <c r="K1312" s="53"/>
      <c r="L1312" s="53"/>
      <c r="M1312" s="53"/>
      <c r="N1312" s="53"/>
      <c r="O1312" s="53"/>
      <c r="P1312" s="54"/>
      <c r="Q1312" s="54"/>
      <c r="R1312" s="54"/>
    </row>
    <row r="1313" spans="1:18" ht="16.5" thickBot="1">
      <c r="A1313" s="53"/>
      <c r="B1313" s="53"/>
      <c r="C1313" s="53"/>
      <c r="D1313" s="53"/>
      <c r="E1313" s="53"/>
      <c r="F1313" s="53"/>
      <c r="G1313" s="53"/>
      <c r="H1313" s="53"/>
      <c r="I1313" s="121"/>
      <c r="J1313" s="53"/>
      <c r="K1313" s="53"/>
      <c r="L1313" s="53"/>
      <c r="M1313" s="53"/>
      <c r="N1313" s="53"/>
      <c r="O1313" s="53"/>
      <c r="P1313" s="54"/>
      <c r="Q1313" s="54"/>
      <c r="R1313" s="54"/>
    </row>
    <row r="1314" spans="1:18" ht="23.25" customHeight="1" thickBot="1">
      <c r="A1314" s="451">
        <f>1+A1301</f>
        <v>84</v>
      </c>
      <c r="B1314" s="452"/>
      <c r="C1314" s="452"/>
      <c r="D1314" s="453"/>
      <c r="E1314" s="454" t="str">
        <f>VLOOKUP(A1314,'LISTA DE OFERENTES'!$A$4:$H$102,2,FALSE)</f>
        <v>ARCA ARQUITECTURA E INGENIERÍA S.A</v>
      </c>
      <c r="F1314" s="455"/>
      <c r="G1314" s="455"/>
      <c r="H1314" s="455"/>
      <c r="I1314" s="455"/>
      <c r="J1314" s="455"/>
      <c r="K1314" s="455"/>
      <c r="L1314" s="455"/>
      <c r="M1314" s="455"/>
      <c r="N1314" s="455"/>
      <c r="O1314" s="455"/>
      <c r="P1314" s="455"/>
      <c r="Q1314" s="455"/>
      <c r="R1314" s="455"/>
    </row>
    <row r="1315" spans="1:18" ht="48" customHeight="1">
      <c r="A1315" s="7" t="s">
        <v>423</v>
      </c>
      <c r="B1315" s="122">
        <v>4</v>
      </c>
      <c r="C1315" s="8" t="s">
        <v>424</v>
      </c>
      <c r="D1315" s="23">
        <f>$D$1591</f>
        <v>1380.1114295749912</v>
      </c>
      <c r="E1315" s="456"/>
      <c r="F1315" s="457"/>
      <c r="G1315" s="457"/>
      <c r="H1315" s="457"/>
      <c r="I1315" s="457"/>
      <c r="J1315" s="457"/>
      <c r="K1315" s="457"/>
      <c r="L1315" s="457"/>
      <c r="M1315" s="457"/>
      <c r="N1315" s="457"/>
      <c r="O1315" s="457"/>
      <c r="P1315" s="457"/>
      <c r="Q1315" s="457"/>
      <c r="R1315" s="457"/>
    </row>
    <row r="1316" spans="1:18" ht="38.25" customHeight="1">
      <c r="A1316" s="460" t="s">
        <v>425</v>
      </c>
      <c r="B1316" s="461"/>
      <c r="C1316" s="462">
        <f>H1326/B1315</f>
        <v>3193.3491611597583</v>
      </c>
      <c r="D1316" s="463"/>
      <c r="E1316" s="456"/>
      <c r="F1316" s="457"/>
      <c r="G1316" s="457"/>
      <c r="H1316" s="457"/>
      <c r="I1316" s="457"/>
      <c r="J1316" s="457"/>
      <c r="K1316" s="457"/>
      <c r="L1316" s="457"/>
      <c r="M1316" s="457"/>
      <c r="N1316" s="457"/>
      <c r="O1316" s="457"/>
      <c r="P1316" s="457"/>
      <c r="Q1316" s="457"/>
      <c r="R1316" s="457"/>
    </row>
    <row r="1317" spans="1:18" ht="32.25" customHeight="1">
      <c r="A1317" s="464" t="s">
        <v>426</v>
      </c>
      <c r="B1317" s="461"/>
      <c r="C1317" s="446">
        <v>45923</v>
      </c>
      <c r="D1317" s="447"/>
      <c r="E1317" s="456"/>
      <c r="F1317" s="457"/>
      <c r="G1317" s="457"/>
      <c r="H1317" s="457"/>
      <c r="I1317" s="457"/>
      <c r="J1317" s="457"/>
      <c r="K1317" s="457"/>
      <c r="L1317" s="457"/>
      <c r="M1317" s="457"/>
      <c r="N1317" s="457"/>
      <c r="O1317" s="457"/>
      <c r="P1317" s="457"/>
      <c r="Q1317" s="457"/>
      <c r="R1317" s="457"/>
    </row>
    <row r="1318" spans="1:18" ht="32.25" customHeight="1" thickBot="1">
      <c r="A1318" s="431" t="s">
        <v>427</v>
      </c>
      <c r="B1318" s="432"/>
      <c r="C1318" s="433" t="str">
        <f>+IF(H1326&gt;D1315,"CUMPLE","NO CUMPLE")</f>
        <v>CUMPLE</v>
      </c>
      <c r="D1318" s="434"/>
      <c r="E1318" s="458"/>
      <c r="F1318" s="459"/>
      <c r="G1318" s="459"/>
      <c r="H1318" s="459"/>
      <c r="I1318" s="459"/>
      <c r="J1318" s="459"/>
      <c r="K1318" s="459"/>
      <c r="L1318" s="459"/>
      <c r="M1318" s="459"/>
      <c r="N1318" s="459"/>
      <c r="O1318" s="459"/>
      <c r="P1318" s="459"/>
      <c r="Q1318" s="459"/>
      <c r="R1318" s="459"/>
    </row>
    <row r="1319" spans="1:18" ht="60.75">
      <c r="A1319" s="435" t="s">
        <v>428</v>
      </c>
      <c r="B1319" s="436"/>
      <c r="C1319" s="436"/>
      <c r="D1319" s="436"/>
      <c r="E1319" s="436"/>
      <c r="F1319" s="436"/>
      <c r="G1319" s="159"/>
      <c r="H1319" s="159"/>
      <c r="I1319" s="160" t="s">
        <v>429</v>
      </c>
      <c r="J1319" s="161" t="s">
        <v>430</v>
      </c>
      <c r="K1319" s="437" t="s">
        <v>431</v>
      </c>
      <c r="L1319" s="438"/>
      <c r="M1319" s="439" t="s">
        <v>432</v>
      </c>
      <c r="N1319" s="439" t="s">
        <v>433</v>
      </c>
      <c r="O1319" s="439" t="s">
        <v>434</v>
      </c>
      <c r="P1319" s="439" t="s">
        <v>435</v>
      </c>
      <c r="Q1319" s="439" t="s">
        <v>436</v>
      </c>
      <c r="R1319" s="426" t="s">
        <v>437</v>
      </c>
    </row>
    <row r="1320" spans="1:18" s="10" customFormat="1" ht="94.5" customHeight="1">
      <c r="A1320" s="162" t="s">
        <v>438</v>
      </c>
      <c r="B1320" s="428" t="s">
        <v>439</v>
      </c>
      <c r="C1320" s="429"/>
      <c r="D1320" s="163" t="s">
        <v>440</v>
      </c>
      <c r="E1320" s="163" t="s">
        <v>441</v>
      </c>
      <c r="F1320" s="163" t="s">
        <v>442</v>
      </c>
      <c r="G1320" s="164" t="s">
        <v>443</v>
      </c>
      <c r="H1320" s="164" t="s">
        <v>444</v>
      </c>
      <c r="I1320" s="165" t="s">
        <v>445</v>
      </c>
      <c r="J1320" s="166" t="s">
        <v>446</v>
      </c>
      <c r="K1320" s="166" t="s">
        <v>447</v>
      </c>
      <c r="L1320" s="166" t="s">
        <v>448</v>
      </c>
      <c r="M1320" s="440"/>
      <c r="N1320" s="440"/>
      <c r="O1320" s="440"/>
      <c r="P1320" s="440"/>
      <c r="Q1320" s="440"/>
      <c r="R1320" s="427"/>
    </row>
    <row r="1321" spans="1:18" s="10" customFormat="1" ht="15.75">
      <c r="A1321" s="26" t="str">
        <f>VLOOKUP(A1314,'LISTA DE OFERENTES'!$A$4:$H$102,5,FALSE)</f>
        <v>ARCA ARQUITECTURA E INGENIERÍA S.A - 100%</v>
      </c>
      <c r="B1321" s="27"/>
      <c r="C1321" s="27"/>
      <c r="D1321" s="27"/>
      <c r="E1321" s="27"/>
      <c r="F1321" s="27"/>
      <c r="G1321" s="27"/>
      <c r="H1321" s="27"/>
      <c r="I1321" s="123"/>
      <c r="J1321" s="27"/>
      <c r="K1321" s="472">
        <f>$D$1591*0.5</f>
        <v>690.05571478749562</v>
      </c>
      <c r="L1321" s="27"/>
      <c r="M1321" s="474" t="s">
        <v>404</v>
      </c>
      <c r="N1321" s="27"/>
      <c r="O1321" s="27"/>
      <c r="P1321" s="27"/>
      <c r="Q1321" s="474" t="str">
        <f>+IF(AND(N1326="CUMPLE",O1326="CUMPLE",P1326="CUMPLE"),"CUMPLE","NO CUMPLE")</f>
        <v>CUMPLE</v>
      </c>
      <c r="R1321" s="28"/>
    </row>
    <row r="1322" spans="1:18" s="10" customFormat="1" ht="74.45" customHeight="1">
      <c r="A1322" s="61" t="s">
        <v>911</v>
      </c>
      <c r="B1322" s="430" t="s">
        <v>912</v>
      </c>
      <c r="C1322" s="430"/>
      <c r="D1322" s="2">
        <v>143944287</v>
      </c>
      <c r="E1322" s="124">
        <v>2011</v>
      </c>
      <c r="F1322" s="3">
        <f>D1322/(VLOOKUP(E1322,$D$1618:$E$1652,2,FALSE))</f>
        <v>268.75333644510829</v>
      </c>
      <c r="G1322" s="125">
        <v>0.5</v>
      </c>
      <c r="H1322" s="3">
        <f>F1322*G1322</f>
        <v>134.37666822255414</v>
      </c>
      <c r="I1322" s="190">
        <v>40869</v>
      </c>
      <c r="J1322" s="126" t="s">
        <v>404</v>
      </c>
      <c r="K1322" s="473"/>
      <c r="L1322" s="66">
        <f>H1322</f>
        <v>134.37666822255414</v>
      </c>
      <c r="M1322" s="474"/>
      <c r="N1322" s="126" t="s">
        <v>404</v>
      </c>
      <c r="O1322" s="126" t="s">
        <v>405</v>
      </c>
      <c r="P1322" s="66" t="s">
        <v>405</v>
      </c>
      <c r="Q1322" s="474"/>
      <c r="R1322" s="9"/>
    </row>
    <row r="1323" spans="1:18" s="10" customFormat="1" ht="107.45" customHeight="1">
      <c r="A1323" s="61" t="s">
        <v>913</v>
      </c>
      <c r="B1323" s="430" t="s">
        <v>914</v>
      </c>
      <c r="C1323" s="430"/>
      <c r="D1323" s="2">
        <v>15594542405.1</v>
      </c>
      <c r="E1323" s="124">
        <v>2017</v>
      </c>
      <c r="F1323" s="3">
        <f>D1323/(VLOOKUP(E1323,$D$1618:$E$1652,2,FALSE))</f>
        <v>21138.922385006717</v>
      </c>
      <c r="G1323" s="125">
        <v>0.4</v>
      </c>
      <c r="H1323" s="3">
        <f>F1323*G1323</f>
        <v>8455.568954002687</v>
      </c>
      <c r="I1323" s="190">
        <v>42962</v>
      </c>
      <c r="J1323" s="126" t="s">
        <v>404</v>
      </c>
      <c r="K1323" s="473"/>
      <c r="L1323" s="66">
        <f>H1323</f>
        <v>8455.568954002687</v>
      </c>
      <c r="M1323" s="474"/>
      <c r="N1323" s="126" t="s">
        <v>404</v>
      </c>
      <c r="O1323" s="126" t="s">
        <v>405</v>
      </c>
      <c r="P1323" s="66" t="s">
        <v>405</v>
      </c>
      <c r="Q1323" s="474"/>
      <c r="R1323" s="9"/>
    </row>
    <row r="1324" spans="1:18" s="10" customFormat="1" ht="76.5" customHeight="1">
      <c r="A1324" s="127" t="s">
        <v>915</v>
      </c>
      <c r="B1324" s="430" t="s">
        <v>916</v>
      </c>
      <c r="C1324" s="430"/>
      <c r="D1324" s="2">
        <v>8374071342</v>
      </c>
      <c r="E1324" s="124">
        <v>2023</v>
      </c>
      <c r="F1324" s="3">
        <f>D1324/(VLOOKUP(E1324,$D$1618:$E$1652,2,FALSE))</f>
        <v>7219.0270189655175</v>
      </c>
      <c r="G1324" s="128">
        <v>0.5</v>
      </c>
      <c r="H1324" s="3">
        <f>F1324*G1324</f>
        <v>3609.5135094827588</v>
      </c>
      <c r="I1324" s="190">
        <v>45731</v>
      </c>
      <c r="J1324" s="126" t="s">
        <v>404</v>
      </c>
      <c r="K1324" s="473"/>
      <c r="L1324" s="66">
        <f>H1324</f>
        <v>3609.5135094827588</v>
      </c>
      <c r="M1324" s="474"/>
      <c r="N1324" s="126" t="s">
        <v>404</v>
      </c>
      <c r="O1324" s="126" t="s">
        <v>405</v>
      </c>
      <c r="P1324" s="66" t="s">
        <v>404</v>
      </c>
      <c r="Q1324" s="474"/>
      <c r="R1324" s="9"/>
    </row>
    <row r="1325" spans="1:18" s="10" customFormat="1" ht="69" customHeight="1">
      <c r="A1325" s="127" t="s">
        <v>917</v>
      </c>
      <c r="B1325" s="430" t="s">
        <v>918</v>
      </c>
      <c r="C1325" s="430"/>
      <c r="D1325" s="2">
        <v>665767515</v>
      </c>
      <c r="E1325" s="124">
        <v>2023</v>
      </c>
      <c r="F1325" s="3">
        <f>D1325/(VLOOKUP(E1325,$D$1618:$E$1652,2,FALSE))</f>
        <v>573.93751293103446</v>
      </c>
      <c r="G1325" s="128">
        <v>1</v>
      </c>
      <c r="H1325" s="3">
        <f>F1325*G1325</f>
        <v>573.93751293103446</v>
      </c>
      <c r="I1325" s="190">
        <v>45219</v>
      </c>
      <c r="J1325" s="126" t="s">
        <v>404</v>
      </c>
      <c r="K1325" s="473"/>
      <c r="L1325" s="66">
        <f>H1325</f>
        <v>573.93751293103446</v>
      </c>
      <c r="M1325" s="474"/>
      <c r="N1325" s="126" t="s">
        <v>404</v>
      </c>
      <c r="O1325" s="126" t="s">
        <v>404</v>
      </c>
      <c r="P1325" s="66" t="s">
        <v>404</v>
      </c>
      <c r="Q1325" s="474"/>
      <c r="R1325" s="129"/>
    </row>
    <row r="1326" spans="1:18" s="10" customFormat="1" ht="48" customHeight="1" thickBot="1">
      <c r="A1326" s="471" t="s">
        <v>455</v>
      </c>
      <c r="B1326" s="471"/>
      <c r="C1326" s="471"/>
      <c r="D1326" s="471"/>
      <c r="E1326" s="471"/>
      <c r="F1326" s="130">
        <f>+SUM(F1321:F1325)</f>
        <v>29200.640253348378</v>
      </c>
      <c r="G1326" s="130"/>
      <c r="H1326" s="130">
        <f>+SUM(H1321:H1325)</f>
        <v>12773.396644639033</v>
      </c>
      <c r="I1326" s="448" t="s">
        <v>456</v>
      </c>
      <c r="J1326" s="449"/>
      <c r="K1326" s="449"/>
      <c r="L1326" s="449"/>
      <c r="M1326" s="450"/>
      <c r="N1326" s="131" t="s">
        <v>404</v>
      </c>
      <c r="O1326" s="157" t="str">
        <f>IF(_xlfn.XLOOKUP("CUMPLE",O1322:O1325,O1322:O1325,"NO CUMPLE",0,1)="CUMPLE","CUMPLE","NO CUMPLE")</f>
        <v>CUMPLE</v>
      </c>
      <c r="P1326" s="153" t="str">
        <f>IF(_xlfn.XLOOKUP("CUMPLE",P1322:P1325,P1322:P1325,"NO CUMPLE",0,1)="CUMPLE","CUMPLE","NO CUMPLE")</f>
        <v>CUMPLE</v>
      </c>
      <c r="Q1326" s="475"/>
      <c r="R1326" s="70" t="str">
        <f>+IF(AND(M1321="CUMPLE",Q1321="CUMPLE"),"HABILITADO","NO HABILITADO")</f>
        <v>HABILITADO</v>
      </c>
    </row>
    <row r="1327" spans="1:18" ht="15.75">
      <c r="A1327" s="53"/>
      <c r="B1327" s="53"/>
      <c r="C1327" s="53"/>
      <c r="D1327" s="53"/>
      <c r="E1327" s="53"/>
      <c r="F1327" s="53"/>
      <c r="G1327" s="53"/>
      <c r="H1327" s="53"/>
      <c r="I1327" s="121"/>
      <c r="J1327" s="53"/>
      <c r="K1327" s="53"/>
      <c r="L1327" s="53"/>
      <c r="M1327" s="53"/>
      <c r="N1327" s="53"/>
      <c r="O1327" s="53"/>
      <c r="P1327" s="54"/>
      <c r="Q1327" s="54"/>
      <c r="R1327" s="54"/>
    </row>
    <row r="1328" spans="1:18" ht="16.5" thickBot="1">
      <c r="A1328" s="53"/>
      <c r="B1328" s="53"/>
      <c r="C1328" s="53"/>
      <c r="D1328" s="53"/>
      <c r="E1328" s="53"/>
      <c r="F1328" s="53"/>
      <c r="G1328" s="53"/>
      <c r="H1328" s="53"/>
      <c r="I1328" s="121"/>
      <c r="J1328" s="53"/>
      <c r="K1328" s="53"/>
      <c r="L1328" s="53"/>
      <c r="M1328" s="53"/>
      <c r="N1328" s="53"/>
      <c r="O1328" s="53"/>
      <c r="P1328" s="54"/>
      <c r="Q1328" s="54"/>
      <c r="R1328" s="54"/>
    </row>
    <row r="1329" spans="1:18" ht="23.25" customHeight="1" thickBot="1">
      <c r="A1329" s="451">
        <f>1+A1314</f>
        <v>85</v>
      </c>
      <c r="B1329" s="452"/>
      <c r="C1329" s="452"/>
      <c r="D1329" s="453"/>
      <c r="E1329" s="454" t="str">
        <f>VLOOKUP(A1329,'LISTA DE OFERENTES'!$A$4:$H$102,2,FALSE)</f>
        <v xml:space="preserve">CONSORCIO PROES LATAM  </v>
      </c>
      <c r="F1329" s="455"/>
      <c r="G1329" s="455"/>
      <c r="H1329" s="455"/>
      <c r="I1329" s="455"/>
      <c r="J1329" s="455"/>
      <c r="K1329" s="455"/>
      <c r="L1329" s="455"/>
      <c r="M1329" s="455"/>
      <c r="N1329" s="455"/>
      <c r="O1329" s="455"/>
      <c r="P1329" s="455"/>
      <c r="Q1329" s="455"/>
      <c r="R1329" s="455"/>
    </row>
    <row r="1330" spans="1:18" ht="48" customHeight="1">
      <c r="A1330" s="7" t="s">
        <v>423</v>
      </c>
      <c r="B1330" s="122">
        <v>4</v>
      </c>
      <c r="C1330" s="8" t="s">
        <v>424</v>
      </c>
      <c r="D1330" s="23">
        <f>$D$1591</f>
        <v>1380.1114295749912</v>
      </c>
      <c r="E1330" s="456"/>
      <c r="F1330" s="457"/>
      <c r="G1330" s="457"/>
      <c r="H1330" s="457"/>
      <c r="I1330" s="457"/>
      <c r="J1330" s="457"/>
      <c r="K1330" s="457"/>
      <c r="L1330" s="457"/>
      <c r="M1330" s="457"/>
      <c r="N1330" s="457"/>
      <c r="O1330" s="457"/>
      <c r="P1330" s="457"/>
      <c r="Q1330" s="457"/>
      <c r="R1330" s="457"/>
    </row>
    <row r="1331" spans="1:18" ht="38.25" customHeight="1">
      <c r="A1331" s="460" t="s">
        <v>425</v>
      </c>
      <c r="B1331" s="461"/>
      <c r="C1331" s="462">
        <f>H1342/B1330</f>
        <v>3766.8935378859965</v>
      </c>
      <c r="D1331" s="463"/>
      <c r="E1331" s="456"/>
      <c r="F1331" s="457"/>
      <c r="G1331" s="457"/>
      <c r="H1331" s="457"/>
      <c r="I1331" s="457"/>
      <c r="J1331" s="457"/>
      <c r="K1331" s="457"/>
      <c r="L1331" s="457"/>
      <c r="M1331" s="457"/>
      <c r="N1331" s="457"/>
      <c r="O1331" s="457"/>
      <c r="P1331" s="457"/>
      <c r="Q1331" s="457"/>
      <c r="R1331" s="457"/>
    </row>
    <row r="1332" spans="1:18" ht="32.25" customHeight="1">
      <c r="A1332" s="464" t="s">
        <v>426</v>
      </c>
      <c r="B1332" s="461"/>
      <c r="C1332" s="446">
        <v>45923</v>
      </c>
      <c r="D1332" s="447"/>
      <c r="E1332" s="456"/>
      <c r="F1332" s="457"/>
      <c r="G1332" s="457"/>
      <c r="H1332" s="457"/>
      <c r="I1332" s="457"/>
      <c r="J1332" s="457"/>
      <c r="K1332" s="457"/>
      <c r="L1332" s="457"/>
      <c r="M1332" s="457"/>
      <c r="N1332" s="457"/>
      <c r="O1332" s="457"/>
      <c r="P1332" s="457"/>
      <c r="Q1332" s="457"/>
      <c r="R1332" s="457"/>
    </row>
    <row r="1333" spans="1:18" ht="32.25" customHeight="1" thickBot="1">
      <c r="A1333" s="431" t="s">
        <v>427</v>
      </c>
      <c r="B1333" s="432"/>
      <c r="C1333" s="433" t="str">
        <f>+IF(H1342&gt;D1330,"CUMPLE","NO CUMPLE")</f>
        <v>CUMPLE</v>
      </c>
      <c r="D1333" s="434"/>
      <c r="E1333" s="458"/>
      <c r="F1333" s="459"/>
      <c r="G1333" s="459"/>
      <c r="H1333" s="459"/>
      <c r="I1333" s="459"/>
      <c r="J1333" s="459"/>
      <c r="K1333" s="459"/>
      <c r="L1333" s="459"/>
      <c r="M1333" s="459"/>
      <c r="N1333" s="459"/>
      <c r="O1333" s="459"/>
      <c r="P1333" s="459"/>
      <c r="Q1333" s="459"/>
      <c r="R1333" s="459"/>
    </row>
    <row r="1334" spans="1:18" ht="60.75">
      <c r="A1334" s="435" t="s">
        <v>428</v>
      </c>
      <c r="B1334" s="436"/>
      <c r="C1334" s="436"/>
      <c r="D1334" s="436"/>
      <c r="E1334" s="436"/>
      <c r="F1334" s="436"/>
      <c r="G1334" s="159"/>
      <c r="H1334" s="159"/>
      <c r="I1334" s="160" t="s">
        <v>429</v>
      </c>
      <c r="J1334" s="161" t="s">
        <v>430</v>
      </c>
      <c r="K1334" s="437" t="s">
        <v>431</v>
      </c>
      <c r="L1334" s="438"/>
      <c r="M1334" s="439" t="s">
        <v>432</v>
      </c>
      <c r="N1334" s="439" t="s">
        <v>433</v>
      </c>
      <c r="O1334" s="439" t="s">
        <v>434</v>
      </c>
      <c r="P1334" s="439" t="s">
        <v>435</v>
      </c>
      <c r="Q1334" s="439" t="s">
        <v>436</v>
      </c>
      <c r="R1334" s="426" t="s">
        <v>437</v>
      </c>
    </row>
    <row r="1335" spans="1:18" s="10" customFormat="1" ht="94.5" customHeight="1">
      <c r="A1335" s="162" t="s">
        <v>438</v>
      </c>
      <c r="B1335" s="428" t="s">
        <v>439</v>
      </c>
      <c r="C1335" s="429"/>
      <c r="D1335" s="163" t="s">
        <v>440</v>
      </c>
      <c r="E1335" s="163" t="s">
        <v>441</v>
      </c>
      <c r="F1335" s="163" t="s">
        <v>442</v>
      </c>
      <c r="G1335" s="164" t="s">
        <v>443</v>
      </c>
      <c r="H1335" s="164" t="s">
        <v>444</v>
      </c>
      <c r="I1335" s="165" t="s">
        <v>445</v>
      </c>
      <c r="J1335" s="166" t="s">
        <v>446</v>
      </c>
      <c r="K1335" s="166" t="s">
        <v>447</v>
      </c>
      <c r="L1335" s="166" t="s">
        <v>448</v>
      </c>
      <c r="M1335" s="440"/>
      <c r="N1335" s="440"/>
      <c r="O1335" s="440"/>
      <c r="P1335" s="440"/>
      <c r="Q1335" s="440"/>
      <c r="R1335" s="427"/>
    </row>
    <row r="1336" spans="1:18" s="10" customFormat="1" ht="15.75">
      <c r="A1336" s="26" t="str">
        <f>VLOOKUP(A1329,'LISTA DE OFERENTES'!$A$4:$H$102,5,FALSE)</f>
        <v>PROES COLOMBIA S.A.S.</v>
      </c>
      <c r="B1336" s="27"/>
      <c r="C1336" s="27"/>
      <c r="D1336" s="27"/>
      <c r="E1336" s="27"/>
      <c r="F1336" s="27"/>
      <c r="G1336" s="27"/>
      <c r="H1336" s="27"/>
      <c r="I1336" s="123"/>
      <c r="J1336" s="27"/>
      <c r="K1336" s="472">
        <f>$D$1591*0.5</f>
        <v>690.05571478749562</v>
      </c>
      <c r="L1336" s="27"/>
      <c r="M1336" s="474" t="s">
        <v>404</v>
      </c>
      <c r="N1336" s="27"/>
      <c r="O1336" s="27"/>
      <c r="P1336" s="27"/>
      <c r="Q1336" s="474" t="str">
        <f>+IF(AND(N1342="CUMPLE",O1342="CUMPLE",P1342="CUMPLE"),"CUMPLE","NO CUMPLE")</f>
        <v>CUMPLE</v>
      </c>
      <c r="R1336" s="28"/>
    </row>
    <row r="1337" spans="1:18" s="10" customFormat="1" ht="15.75" customHeight="1">
      <c r="A1337" s="26" t="str">
        <f>VLOOKUP(A1329,'LISTA DE OFERENTES'!$A$4:$H$102,6,FALSE)</f>
        <v>PROES LATAM S.A.S.</v>
      </c>
      <c r="B1337" s="27"/>
      <c r="C1337" s="27"/>
      <c r="D1337" s="27"/>
      <c r="E1337" s="27"/>
      <c r="F1337" s="27"/>
      <c r="G1337" s="27"/>
      <c r="H1337" s="27"/>
      <c r="I1337" s="123"/>
      <c r="J1337" s="27"/>
      <c r="K1337" s="473"/>
      <c r="L1337" s="27"/>
      <c r="M1337" s="474"/>
      <c r="N1337" s="27"/>
      <c r="O1337" s="27"/>
      <c r="P1337" s="27"/>
      <c r="Q1337" s="474"/>
      <c r="R1337" s="28"/>
    </row>
    <row r="1338" spans="1:18" s="10" customFormat="1" ht="45">
      <c r="A1338" s="127" t="s">
        <v>919</v>
      </c>
      <c r="B1338" s="430" t="s">
        <v>920</v>
      </c>
      <c r="C1338" s="430"/>
      <c r="D1338" s="2">
        <v>6864597320</v>
      </c>
      <c r="E1338" s="124">
        <v>2019</v>
      </c>
      <c r="F1338" s="3">
        <f>D1338/(VLOOKUP(E1338,$D$1618:$E$1652,2,FALSE))</f>
        <v>8289.4151543986591</v>
      </c>
      <c r="G1338" s="128">
        <v>0.01</v>
      </c>
      <c r="H1338" s="3">
        <f>F1338*G1338</f>
        <v>82.894151543986595</v>
      </c>
      <c r="I1338" s="190">
        <v>43585</v>
      </c>
      <c r="J1338" s="126" t="s">
        <v>404</v>
      </c>
      <c r="K1338" s="473"/>
      <c r="L1338" s="66">
        <f>H1338</f>
        <v>82.894151543986595</v>
      </c>
      <c r="M1338" s="474"/>
      <c r="N1338" s="126" t="s">
        <v>404</v>
      </c>
      <c r="O1338" s="126" t="s">
        <v>405</v>
      </c>
      <c r="P1338" s="66" t="s">
        <v>405</v>
      </c>
      <c r="Q1338" s="474"/>
      <c r="R1338" s="9"/>
    </row>
    <row r="1339" spans="1:18" s="10" customFormat="1" ht="45">
      <c r="A1339" s="127" t="s">
        <v>921</v>
      </c>
      <c r="B1339" s="430" t="s">
        <v>922</v>
      </c>
      <c r="C1339" s="430"/>
      <c r="D1339" s="2">
        <v>5999244510</v>
      </c>
      <c r="E1339" s="124">
        <v>2011</v>
      </c>
      <c r="F1339" s="3">
        <v>11200.97</v>
      </c>
      <c r="G1339" s="128">
        <v>1</v>
      </c>
      <c r="H1339" s="3">
        <f>F1339*G1339</f>
        <v>11200.97</v>
      </c>
      <c r="I1339" s="190">
        <v>40678</v>
      </c>
      <c r="J1339" s="126" t="s">
        <v>404</v>
      </c>
      <c r="K1339" s="473"/>
      <c r="L1339" s="66">
        <f>H1339</f>
        <v>11200.97</v>
      </c>
      <c r="M1339" s="474"/>
      <c r="N1339" s="126" t="s">
        <v>404</v>
      </c>
      <c r="O1339" s="126" t="s">
        <v>405</v>
      </c>
      <c r="P1339" s="66" t="s">
        <v>404</v>
      </c>
      <c r="Q1339" s="474"/>
      <c r="R1339" s="129"/>
    </row>
    <row r="1340" spans="1:18" s="10" customFormat="1" ht="60">
      <c r="A1340" s="127" t="s">
        <v>923</v>
      </c>
      <c r="B1340" s="430" t="s">
        <v>924</v>
      </c>
      <c r="C1340" s="430"/>
      <c r="D1340" s="2"/>
      <c r="E1340" s="124">
        <v>2006</v>
      </c>
      <c r="F1340" s="3">
        <v>2822.69</v>
      </c>
      <c r="G1340" s="128">
        <v>0.5</v>
      </c>
      <c r="H1340" s="3">
        <f>F1340*G1340</f>
        <v>1411.345</v>
      </c>
      <c r="I1340" s="190">
        <v>38872</v>
      </c>
      <c r="J1340" s="126" t="s">
        <v>404</v>
      </c>
      <c r="K1340" s="473"/>
      <c r="L1340" s="66">
        <f>H1340</f>
        <v>1411.345</v>
      </c>
      <c r="M1340" s="474"/>
      <c r="N1340" s="126" t="s">
        <v>404</v>
      </c>
      <c r="O1340" s="126" t="s">
        <v>404</v>
      </c>
      <c r="P1340" s="66" t="s">
        <v>405</v>
      </c>
      <c r="Q1340" s="474"/>
      <c r="R1340" s="129"/>
    </row>
    <row r="1341" spans="1:18" s="10" customFormat="1" ht="30">
      <c r="A1341" s="127" t="s">
        <v>925</v>
      </c>
      <c r="B1341" s="430" t="s">
        <v>924</v>
      </c>
      <c r="C1341" s="430"/>
      <c r="D1341" s="2"/>
      <c r="E1341" s="124">
        <v>2012</v>
      </c>
      <c r="F1341" s="3">
        <v>4744.7299999999996</v>
      </c>
      <c r="G1341" s="128">
        <v>0.5</v>
      </c>
      <c r="H1341" s="3">
        <f>F1341*G1341</f>
        <v>2372.3649999999998</v>
      </c>
      <c r="I1341" s="190">
        <v>40939</v>
      </c>
      <c r="J1341" s="126" t="s">
        <v>404</v>
      </c>
      <c r="K1341" s="473"/>
      <c r="L1341" s="66">
        <f>H1341</f>
        <v>2372.3649999999998</v>
      </c>
      <c r="M1341" s="474"/>
      <c r="N1341" s="126" t="s">
        <v>404</v>
      </c>
      <c r="O1341" s="126" t="s">
        <v>405</v>
      </c>
      <c r="P1341" s="66" t="s">
        <v>405</v>
      </c>
      <c r="Q1341" s="474"/>
      <c r="R1341" s="129"/>
    </row>
    <row r="1342" spans="1:18" s="10" customFormat="1" ht="48" customHeight="1" thickBot="1">
      <c r="A1342" s="471" t="s">
        <v>455</v>
      </c>
      <c r="B1342" s="471"/>
      <c r="C1342" s="471"/>
      <c r="D1342" s="471"/>
      <c r="E1342" s="471"/>
      <c r="F1342" s="130">
        <f>+SUM(F1338:F1341)</f>
        <v>27057.805154398658</v>
      </c>
      <c r="G1342" s="130"/>
      <c r="H1342" s="130">
        <f>+SUM(H1338:H1341)</f>
        <v>15067.574151543986</v>
      </c>
      <c r="I1342" s="448" t="s">
        <v>456</v>
      </c>
      <c r="J1342" s="449"/>
      <c r="K1342" s="449"/>
      <c r="L1342" s="449"/>
      <c r="M1342" s="450"/>
      <c r="N1342" s="131" t="s">
        <v>404</v>
      </c>
      <c r="O1342" s="157" t="str">
        <f>IF(_xlfn.XLOOKUP("CUMPLE",O1337:O1341,O1337:O1341,"NO CUMPLE",0,1)="CUMPLE","CUMPLE","NO CUMPLE")</f>
        <v>CUMPLE</v>
      </c>
      <c r="P1342" s="153" t="str">
        <f>IF(_xlfn.XLOOKUP("CUMPLE",P1337:P1341,P1337:P1341,"NO CUMPLE",0,1)="CUMPLE","CUMPLE","NO CUMPLE")</f>
        <v>CUMPLE</v>
      </c>
      <c r="Q1342" s="475"/>
      <c r="R1342" s="70" t="str">
        <f>+IF(AND(M1336="CUMPLE",Q1336="CUMPLE"),"HABILITADO","NO HABILITADO")</f>
        <v>HABILITADO</v>
      </c>
    </row>
    <row r="1343" spans="1:18" ht="15.75">
      <c r="A1343" s="53"/>
      <c r="B1343" s="53"/>
      <c r="C1343" s="53"/>
      <c r="D1343" s="53"/>
      <c r="E1343" s="53"/>
      <c r="F1343" s="53"/>
      <c r="G1343" s="53"/>
      <c r="H1343" s="53"/>
      <c r="I1343" s="121"/>
      <c r="J1343" s="53"/>
      <c r="K1343" s="53"/>
      <c r="L1343" s="53"/>
      <c r="M1343" s="53"/>
      <c r="N1343" s="53"/>
      <c r="O1343" s="53"/>
      <c r="P1343" s="54"/>
      <c r="Q1343" s="54"/>
      <c r="R1343" s="54"/>
    </row>
    <row r="1344" spans="1:18" ht="16.5" thickBot="1">
      <c r="A1344" s="53"/>
      <c r="B1344" s="53"/>
      <c r="C1344" s="53"/>
      <c r="D1344" s="53"/>
      <c r="E1344" s="53"/>
      <c r="F1344" s="53"/>
      <c r="G1344" s="53"/>
      <c r="H1344" s="53"/>
      <c r="I1344" s="121"/>
      <c r="J1344" s="53"/>
      <c r="K1344" s="53"/>
      <c r="L1344" s="53"/>
      <c r="M1344" s="53"/>
      <c r="N1344" s="53"/>
      <c r="O1344" s="53"/>
      <c r="P1344" s="54"/>
      <c r="Q1344" s="54"/>
      <c r="R1344" s="54"/>
    </row>
    <row r="1345" spans="1:18" ht="23.25" customHeight="1" thickBot="1">
      <c r="A1345" s="451">
        <f>1+A1329</f>
        <v>86</v>
      </c>
      <c r="B1345" s="452"/>
      <c r="C1345" s="452"/>
      <c r="D1345" s="453"/>
      <c r="E1345" s="454" t="str">
        <f>VLOOKUP(A1345,'LISTA DE OFERENTES'!$A$4:$H$102,2,FALSE)</f>
        <v>CONSORCIO GIS CONSERVIAL</v>
      </c>
      <c r="F1345" s="455"/>
      <c r="G1345" s="455"/>
      <c r="H1345" s="455"/>
      <c r="I1345" s="455"/>
      <c r="J1345" s="455"/>
      <c r="K1345" s="455"/>
      <c r="L1345" s="455"/>
      <c r="M1345" s="455"/>
      <c r="N1345" s="455"/>
      <c r="O1345" s="455"/>
      <c r="P1345" s="455"/>
      <c r="Q1345" s="455"/>
      <c r="R1345" s="455"/>
    </row>
    <row r="1346" spans="1:18" ht="48" customHeight="1">
      <c r="A1346" s="7" t="s">
        <v>423</v>
      </c>
      <c r="B1346" s="122">
        <v>3</v>
      </c>
      <c r="C1346" s="8" t="s">
        <v>424</v>
      </c>
      <c r="D1346" s="23">
        <f>$D$1591</f>
        <v>1380.1114295749912</v>
      </c>
      <c r="E1346" s="456"/>
      <c r="F1346" s="457"/>
      <c r="G1346" s="457"/>
      <c r="H1346" s="457"/>
      <c r="I1346" s="457"/>
      <c r="J1346" s="457"/>
      <c r="K1346" s="457"/>
      <c r="L1346" s="457"/>
      <c r="M1346" s="457"/>
      <c r="N1346" s="457"/>
      <c r="O1346" s="457"/>
      <c r="P1346" s="457"/>
      <c r="Q1346" s="457"/>
      <c r="R1346" s="457"/>
    </row>
    <row r="1347" spans="1:18" ht="38.25" customHeight="1">
      <c r="A1347" s="460" t="s">
        <v>425</v>
      </c>
      <c r="B1347" s="461"/>
      <c r="C1347" s="462">
        <f>H1357/B1346</f>
        <v>2766.0128739034094</v>
      </c>
      <c r="D1347" s="463"/>
      <c r="E1347" s="456"/>
      <c r="F1347" s="457"/>
      <c r="G1347" s="457"/>
      <c r="H1347" s="457"/>
      <c r="I1347" s="457"/>
      <c r="J1347" s="457"/>
      <c r="K1347" s="457"/>
      <c r="L1347" s="457"/>
      <c r="M1347" s="457"/>
      <c r="N1347" s="457"/>
      <c r="O1347" s="457"/>
      <c r="P1347" s="457"/>
      <c r="Q1347" s="457"/>
      <c r="R1347" s="457"/>
    </row>
    <row r="1348" spans="1:18" ht="32.25" customHeight="1">
      <c r="A1348" s="464" t="s">
        <v>426</v>
      </c>
      <c r="B1348" s="461"/>
      <c r="C1348" s="446">
        <v>45923</v>
      </c>
      <c r="D1348" s="447"/>
      <c r="E1348" s="456"/>
      <c r="F1348" s="457"/>
      <c r="G1348" s="457"/>
      <c r="H1348" s="457"/>
      <c r="I1348" s="457"/>
      <c r="J1348" s="457"/>
      <c r="K1348" s="457"/>
      <c r="L1348" s="457"/>
      <c r="M1348" s="457"/>
      <c r="N1348" s="457"/>
      <c r="O1348" s="457"/>
      <c r="P1348" s="457"/>
      <c r="Q1348" s="457"/>
      <c r="R1348" s="457"/>
    </row>
    <row r="1349" spans="1:18" ht="32.25" customHeight="1" thickBot="1">
      <c r="A1349" s="431" t="s">
        <v>427</v>
      </c>
      <c r="B1349" s="432"/>
      <c r="C1349" s="433" t="str">
        <f>+IF(H1357&gt;D1346,"CUMPLE","NO CUMPLE")</f>
        <v>CUMPLE</v>
      </c>
      <c r="D1349" s="434"/>
      <c r="E1349" s="458"/>
      <c r="F1349" s="459"/>
      <c r="G1349" s="459"/>
      <c r="H1349" s="459"/>
      <c r="I1349" s="459"/>
      <c r="J1349" s="459"/>
      <c r="K1349" s="459"/>
      <c r="L1349" s="459"/>
      <c r="M1349" s="459"/>
      <c r="N1349" s="459"/>
      <c r="O1349" s="459"/>
      <c r="P1349" s="459"/>
      <c r="Q1349" s="459"/>
      <c r="R1349" s="459"/>
    </row>
    <row r="1350" spans="1:18" ht="60.75">
      <c r="A1350" s="435" t="s">
        <v>428</v>
      </c>
      <c r="B1350" s="436"/>
      <c r="C1350" s="436"/>
      <c r="D1350" s="436"/>
      <c r="E1350" s="436"/>
      <c r="F1350" s="436"/>
      <c r="G1350" s="159"/>
      <c r="H1350" s="159"/>
      <c r="I1350" s="160" t="s">
        <v>429</v>
      </c>
      <c r="J1350" s="161" t="s">
        <v>430</v>
      </c>
      <c r="K1350" s="437" t="s">
        <v>431</v>
      </c>
      <c r="L1350" s="438"/>
      <c r="M1350" s="439" t="s">
        <v>432</v>
      </c>
      <c r="N1350" s="439" t="s">
        <v>433</v>
      </c>
      <c r="O1350" s="439" t="s">
        <v>434</v>
      </c>
      <c r="P1350" s="439" t="s">
        <v>435</v>
      </c>
      <c r="Q1350" s="439" t="s">
        <v>436</v>
      </c>
      <c r="R1350" s="426" t="s">
        <v>437</v>
      </c>
    </row>
    <row r="1351" spans="1:18" s="10" customFormat="1" ht="94.5" customHeight="1">
      <c r="A1351" s="162" t="s">
        <v>438</v>
      </c>
      <c r="B1351" s="428" t="s">
        <v>439</v>
      </c>
      <c r="C1351" s="429"/>
      <c r="D1351" s="163" t="s">
        <v>440</v>
      </c>
      <c r="E1351" s="163" t="s">
        <v>441</v>
      </c>
      <c r="F1351" s="163" t="s">
        <v>442</v>
      </c>
      <c r="G1351" s="164" t="s">
        <v>443</v>
      </c>
      <c r="H1351" s="164" t="s">
        <v>444</v>
      </c>
      <c r="I1351" s="165" t="s">
        <v>445</v>
      </c>
      <c r="J1351" s="166" t="s">
        <v>446</v>
      </c>
      <c r="K1351" s="166" t="s">
        <v>447</v>
      </c>
      <c r="L1351" s="166" t="s">
        <v>448</v>
      </c>
      <c r="M1351" s="440"/>
      <c r="N1351" s="440"/>
      <c r="O1351" s="440"/>
      <c r="P1351" s="440"/>
      <c r="Q1351" s="440"/>
      <c r="R1351" s="427"/>
    </row>
    <row r="1352" spans="1:18" s="10" customFormat="1" ht="15.75">
      <c r="A1352" s="26" t="str">
        <f>VLOOKUP(A1345,'LISTA DE OFERENTES'!$A$4:$H$102,5,FALSE)</f>
        <v>GIS-EAP S.A.S.</v>
      </c>
      <c r="B1352" s="27"/>
      <c r="C1352" s="27"/>
      <c r="D1352" s="27"/>
      <c r="E1352" s="27"/>
      <c r="F1352" s="27"/>
      <c r="G1352" s="27"/>
      <c r="H1352" s="27"/>
      <c r="I1352" s="123"/>
      <c r="J1352" s="27"/>
      <c r="K1352" s="472">
        <f>$D$1591*0.5</f>
        <v>690.05571478749562</v>
      </c>
      <c r="L1352" s="27"/>
      <c r="M1352" s="474" t="s">
        <v>404</v>
      </c>
      <c r="N1352" s="27"/>
      <c r="O1352" s="27"/>
      <c r="P1352" s="27"/>
      <c r="Q1352" s="474" t="str">
        <f>+IF(AND(N1357="CUMPLE",O1357="CUMPLE",P1357="CUMPLE"),"CUMPLE","NO CUMPLE")</f>
        <v>CUMPLE</v>
      </c>
      <c r="R1352" s="28"/>
    </row>
    <row r="1353" spans="1:18" s="10" customFormat="1" ht="49.5" customHeight="1">
      <c r="A1353" s="61" t="s">
        <v>926</v>
      </c>
      <c r="B1353" s="430" t="s">
        <v>927</v>
      </c>
      <c r="C1353" s="430"/>
      <c r="D1353" s="2">
        <v>1171129261.21</v>
      </c>
      <c r="E1353" s="124">
        <v>2013</v>
      </c>
      <c r="F1353" s="3">
        <f>D1353/(VLOOKUP(E1353,$D$1618:$E$1652,2,FALSE))</f>
        <v>1986.6484498897371</v>
      </c>
      <c r="G1353" s="125">
        <v>0.25</v>
      </c>
      <c r="H1353" s="3">
        <f>F1353*G1353</f>
        <v>496.66211247243427</v>
      </c>
      <c r="I1353" s="190">
        <v>41639</v>
      </c>
      <c r="J1353" s="126" t="s">
        <v>404</v>
      </c>
      <c r="K1353" s="473"/>
      <c r="L1353" s="443">
        <f>+SUM(H1353:H1355)</f>
        <v>8298.0386217102277</v>
      </c>
      <c r="M1353" s="474"/>
      <c r="N1353" s="126" t="s">
        <v>404</v>
      </c>
      <c r="O1353" s="126" t="s">
        <v>404</v>
      </c>
      <c r="P1353" s="66" t="s">
        <v>405</v>
      </c>
      <c r="Q1353" s="474"/>
      <c r="R1353" s="9"/>
    </row>
    <row r="1354" spans="1:18" s="10" customFormat="1" ht="101.1" customHeight="1">
      <c r="A1354" s="61" t="s">
        <v>928</v>
      </c>
      <c r="B1354" s="430" t="s">
        <v>929</v>
      </c>
      <c r="C1354" s="430"/>
      <c r="D1354" s="2"/>
      <c r="E1354" s="124">
        <v>2021</v>
      </c>
      <c r="F1354" s="3">
        <v>10244.41</v>
      </c>
      <c r="G1354" s="125">
        <v>0.3</v>
      </c>
      <c r="H1354" s="3">
        <f>F1354*G1354</f>
        <v>3073.3229999999999</v>
      </c>
      <c r="I1354" s="190">
        <v>44211</v>
      </c>
      <c r="J1354" s="126" t="s">
        <v>404</v>
      </c>
      <c r="K1354" s="473"/>
      <c r="L1354" s="445"/>
      <c r="M1354" s="474"/>
      <c r="N1354" s="126" t="s">
        <v>404</v>
      </c>
      <c r="O1354" s="126" t="s">
        <v>405</v>
      </c>
      <c r="P1354" s="66" t="s">
        <v>404</v>
      </c>
      <c r="Q1354" s="474"/>
      <c r="R1354" s="9"/>
    </row>
    <row r="1355" spans="1:18" s="10" customFormat="1" ht="68.099999999999994" customHeight="1">
      <c r="A1355" s="61" t="s">
        <v>930</v>
      </c>
      <c r="B1355" s="430" t="s">
        <v>929</v>
      </c>
      <c r="C1355" s="430"/>
      <c r="D1355" s="2">
        <v>8412980213</v>
      </c>
      <c r="E1355" s="124">
        <v>2025</v>
      </c>
      <c r="F1355" s="3">
        <f>D1355/(VLOOKUP(E1355,$D$1618:$E$1652,2,FALSE))</f>
        <v>5910.0668865472426</v>
      </c>
      <c r="G1355" s="125">
        <v>0.8</v>
      </c>
      <c r="H1355" s="3">
        <f>F1355*G1355</f>
        <v>4728.0535092377941</v>
      </c>
      <c r="I1355" s="190">
        <v>45737</v>
      </c>
      <c r="J1355" s="126" t="s">
        <v>404</v>
      </c>
      <c r="K1355" s="473"/>
      <c r="L1355" s="444"/>
      <c r="M1355" s="474"/>
      <c r="N1355" s="126" t="s">
        <v>404</v>
      </c>
      <c r="O1355" s="126" t="s">
        <v>404</v>
      </c>
      <c r="P1355" s="66" t="s">
        <v>405</v>
      </c>
      <c r="Q1355" s="474"/>
      <c r="R1355" s="9"/>
    </row>
    <row r="1356" spans="1:18" s="10" customFormat="1" ht="15.75" customHeight="1">
      <c r="A1356" s="26" t="str">
        <f>VLOOKUP(A1345,'LISTA DE OFERENTES'!$A$4:$H$102,6,FALSE)</f>
        <v>GESTION INTEGRAL DEL SUELO SL COLOMBIA</v>
      </c>
      <c r="B1356" s="27"/>
      <c r="C1356" s="27"/>
      <c r="D1356" s="27"/>
      <c r="E1356" s="27"/>
      <c r="F1356" s="27"/>
      <c r="G1356" s="27"/>
      <c r="H1356" s="27"/>
      <c r="I1356" s="123"/>
      <c r="J1356" s="27"/>
      <c r="K1356" s="473"/>
      <c r="L1356" s="27"/>
      <c r="M1356" s="474"/>
      <c r="N1356" s="27"/>
      <c r="O1356" s="27"/>
      <c r="P1356" s="27"/>
      <c r="Q1356" s="474"/>
      <c r="R1356" s="28"/>
    </row>
    <row r="1357" spans="1:18" s="10" customFormat="1" ht="48" customHeight="1" thickBot="1">
      <c r="A1357" s="471" t="s">
        <v>455</v>
      </c>
      <c r="B1357" s="471"/>
      <c r="C1357" s="471"/>
      <c r="D1357" s="471"/>
      <c r="E1357" s="471"/>
      <c r="F1357" s="130">
        <f>+SUM(F1352:F1355)</f>
        <v>18141.12533643698</v>
      </c>
      <c r="G1357" s="130"/>
      <c r="H1357" s="130">
        <f>+SUM(H1352:H1355)</f>
        <v>8298.0386217102277</v>
      </c>
      <c r="I1357" s="448" t="s">
        <v>456</v>
      </c>
      <c r="J1357" s="449"/>
      <c r="K1357" s="449"/>
      <c r="L1357" s="449"/>
      <c r="M1357" s="450"/>
      <c r="N1357" s="131" t="s">
        <v>404</v>
      </c>
      <c r="O1357" s="157" t="str">
        <f>IF(_xlfn.XLOOKUP("CUMPLE",O1353:O1356,O1353:O1356,"NO CUMPLE",0,1)="CUMPLE","CUMPLE","NO CUMPLE")</f>
        <v>CUMPLE</v>
      </c>
      <c r="P1357" s="153" t="str">
        <f>IF(_xlfn.XLOOKUP("CUMPLE",P1353:P1356,P1353:P1356,"NO CUMPLE",0,1)="CUMPLE","CUMPLE","NO CUMPLE")</f>
        <v>CUMPLE</v>
      </c>
      <c r="Q1357" s="475"/>
      <c r="R1357" s="70" t="str">
        <f>+IF(AND(M1352="CUMPLE",Q1352="CUMPLE"),"HABILITADO","NO HABILITADO")</f>
        <v>HABILITADO</v>
      </c>
    </row>
    <row r="1358" spans="1:18" ht="15.75">
      <c r="A1358" s="53"/>
      <c r="B1358" s="53"/>
      <c r="C1358" s="53"/>
      <c r="D1358" s="53"/>
      <c r="E1358" s="53"/>
      <c r="F1358" s="53"/>
      <c r="G1358" s="53"/>
      <c r="H1358" s="53"/>
      <c r="I1358" s="121"/>
      <c r="J1358" s="53"/>
      <c r="K1358" s="53"/>
      <c r="L1358" s="53"/>
      <c r="M1358" s="53"/>
      <c r="N1358" s="53"/>
      <c r="O1358" s="53"/>
      <c r="P1358" s="54"/>
      <c r="Q1358" s="54"/>
      <c r="R1358" s="54"/>
    </row>
    <row r="1359" spans="1:18" ht="16.5" thickBot="1">
      <c r="A1359" s="53"/>
      <c r="B1359" s="53"/>
      <c r="C1359" s="53"/>
      <c r="D1359" s="53"/>
      <c r="E1359" s="53"/>
      <c r="F1359" s="53"/>
      <c r="G1359" s="53"/>
      <c r="H1359" s="53"/>
      <c r="I1359" s="121"/>
      <c r="J1359" s="53"/>
      <c r="K1359" s="53"/>
      <c r="L1359" s="53"/>
      <c r="M1359" s="53"/>
      <c r="N1359" s="53"/>
      <c r="O1359" s="53"/>
      <c r="P1359" s="54"/>
      <c r="Q1359" s="54"/>
      <c r="R1359" s="54"/>
    </row>
    <row r="1360" spans="1:18" ht="23.25" customHeight="1" thickBot="1">
      <c r="A1360" s="451">
        <f>1+A1345</f>
        <v>87</v>
      </c>
      <c r="B1360" s="452"/>
      <c r="C1360" s="452"/>
      <c r="D1360" s="453"/>
      <c r="E1360" s="454" t="str">
        <f>VLOOKUP(A1360,'LISTA DE OFERENTES'!$A$4:$H$102,2,FALSE)</f>
        <v>CONSORCIO VIAL UJM</v>
      </c>
      <c r="F1360" s="455"/>
      <c r="G1360" s="455"/>
      <c r="H1360" s="455"/>
      <c r="I1360" s="455"/>
      <c r="J1360" s="455"/>
      <c r="K1360" s="455"/>
      <c r="L1360" s="455"/>
      <c r="M1360" s="455"/>
      <c r="N1360" s="455"/>
      <c r="O1360" s="455"/>
      <c r="P1360" s="455"/>
      <c r="Q1360" s="455"/>
      <c r="R1360" s="455"/>
    </row>
    <row r="1361" spans="1:18" ht="48" customHeight="1">
      <c r="A1361" s="7" t="s">
        <v>423</v>
      </c>
      <c r="B1361" s="122">
        <v>4</v>
      </c>
      <c r="C1361" s="8" t="s">
        <v>424</v>
      </c>
      <c r="D1361" s="23">
        <f>$D$1591</f>
        <v>1380.1114295749912</v>
      </c>
      <c r="E1361" s="456"/>
      <c r="F1361" s="457"/>
      <c r="G1361" s="457"/>
      <c r="H1361" s="457"/>
      <c r="I1361" s="457"/>
      <c r="J1361" s="457"/>
      <c r="K1361" s="457"/>
      <c r="L1361" s="457"/>
      <c r="M1361" s="457"/>
      <c r="N1361" s="457"/>
      <c r="O1361" s="457"/>
      <c r="P1361" s="457"/>
      <c r="Q1361" s="457"/>
      <c r="R1361" s="457"/>
    </row>
    <row r="1362" spans="1:18" ht="38.25" customHeight="1">
      <c r="A1362" s="460" t="s">
        <v>425</v>
      </c>
      <c r="B1362" s="461"/>
      <c r="C1362" s="462">
        <f>H1373/B1361</f>
        <v>1687.469929460415</v>
      </c>
      <c r="D1362" s="463"/>
      <c r="E1362" s="456"/>
      <c r="F1362" s="457"/>
      <c r="G1362" s="457"/>
      <c r="H1362" s="457"/>
      <c r="I1362" s="457"/>
      <c r="J1362" s="457"/>
      <c r="K1362" s="457"/>
      <c r="L1362" s="457"/>
      <c r="M1362" s="457"/>
      <c r="N1362" s="457"/>
      <c r="O1362" s="457"/>
      <c r="P1362" s="457"/>
      <c r="Q1362" s="457"/>
      <c r="R1362" s="457"/>
    </row>
    <row r="1363" spans="1:18" ht="32.25" customHeight="1">
      <c r="A1363" s="464" t="s">
        <v>426</v>
      </c>
      <c r="B1363" s="461"/>
      <c r="C1363" s="446">
        <v>45923</v>
      </c>
      <c r="D1363" s="447"/>
      <c r="E1363" s="456"/>
      <c r="F1363" s="457"/>
      <c r="G1363" s="457"/>
      <c r="H1363" s="457"/>
      <c r="I1363" s="457"/>
      <c r="J1363" s="457"/>
      <c r="K1363" s="457"/>
      <c r="L1363" s="457"/>
      <c r="M1363" s="457"/>
      <c r="N1363" s="457"/>
      <c r="O1363" s="457"/>
      <c r="P1363" s="457"/>
      <c r="Q1363" s="457"/>
      <c r="R1363" s="457"/>
    </row>
    <row r="1364" spans="1:18" ht="32.25" customHeight="1" thickBot="1">
      <c r="A1364" s="431" t="s">
        <v>427</v>
      </c>
      <c r="B1364" s="432"/>
      <c r="C1364" s="433" t="str">
        <f>+IF(H1373&gt;D1361,"CUMPLE","NO CUMPLE")</f>
        <v>CUMPLE</v>
      </c>
      <c r="D1364" s="434"/>
      <c r="E1364" s="458"/>
      <c r="F1364" s="459"/>
      <c r="G1364" s="459"/>
      <c r="H1364" s="459"/>
      <c r="I1364" s="459"/>
      <c r="J1364" s="459"/>
      <c r="K1364" s="459"/>
      <c r="L1364" s="459"/>
      <c r="M1364" s="459"/>
      <c r="N1364" s="459"/>
      <c r="O1364" s="459"/>
      <c r="P1364" s="459"/>
      <c r="Q1364" s="459"/>
      <c r="R1364" s="459"/>
    </row>
    <row r="1365" spans="1:18" ht="60.75">
      <c r="A1365" s="435" t="s">
        <v>428</v>
      </c>
      <c r="B1365" s="436"/>
      <c r="C1365" s="436"/>
      <c r="D1365" s="436"/>
      <c r="E1365" s="436"/>
      <c r="F1365" s="436"/>
      <c r="G1365" s="159"/>
      <c r="H1365" s="159"/>
      <c r="I1365" s="160" t="s">
        <v>429</v>
      </c>
      <c r="J1365" s="161" t="s">
        <v>430</v>
      </c>
      <c r="K1365" s="437" t="s">
        <v>431</v>
      </c>
      <c r="L1365" s="438"/>
      <c r="M1365" s="439" t="s">
        <v>432</v>
      </c>
      <c r="N1365" s="439" t="s">
        <v>433</v>
      </c>
      <c r="O1365" s="439" t="s">
        <v>434</v>
      </c>
      <c r="P1365" s="439" t="s">
        <v>435</v>
      </c>
      <c r="Q1365" s="439" t="s">
        <v>436</v>
      </c>
      <c r="R1365" s="426" t="s">
        <v>437</v>
      </c>
    </row>
    <row r="1366" spans="1:18" s="10" customFormat="1" ht="94.5" customHeight="1">
      <c r="A1366" s="162" t="s">
        <v>438</v>
      </c>
      <c r="B1366" s="428" t="s">
        <v>439</v>
      </c>
      <c r="C1366" s="429"/>
      <c r="D1366" s="163" t="s">
        <v>440</v>
      </c>
      <c r="E1366" s="163" t="s">
        <v>441</v>
      </c>
      <c r="F1366" s="163" t="s">
        <v>442</v>
      </c>
      <c r="G1366" s="164" t="s">
        <v>443</v>
      </c>
      <c r="H1366" s="164" t="s">
        <v>444</v>
      </c>
      <c r="I1366" s="165" t="s">
        <v>445</v>
      </c>
      <c r="J1366" s="166" t="s">
        <v>446</v>
      </c>
      <c r="K1366" s="166" t="s">
        <v>447</v>
      </c>
      <c r="L1366" s="166" t="s">
        <v>448</v>
      </c>
      <c r="M1366" s="440"/>
      <c r="N1366" s="440"/>
      <c r="O1366" s="440"/>
      <c r="P1366" s="440"/>
      <c r="Q1366" s="440"/>
      <c r="R1366" s="427"/>
    </row>
    <row r="1367" spans="1:18" s="10" customFormat="1" ht="31.5">
      <c r="A1367" s="26" t="str">
        <f>VLOOKUP(A1360,'LISTA DE OFERENTES'!$A$4:$H$102,5,FALSE)</f>
        <v>CONSULTORES DE INGENIERÍA UG21 SL SUCURSAL COLOMBIA</v>
      </c>
      <c r="B1367" s="27"/>
      <c r="C1367" s="27"/>
      <c r="D1367" s="27"/>
      <c r="E1367" s="27"/>
      <c r="F1367" s="27"/>
      <c r="G1367" s="27"/>
      <c r="H1367" s="27"/>
      <c r="I1367" s="123"/>
      <c r="J1367" s="27"/>
      <c r="K1367" s="472">
        <f>$D$1591*0.5</f>
        <v>690.05571478749562</v>
      </c>
      <c r="L1367" s="27"/>
      <c r="M1367" s="474" t="s">
        <v>404</v>
      </c>
      <c r="N1367" s="27"/>
      <c r="O1367" s="27"/>
      <c r="P1367" s="27"/>
      <c r="Q1367" s="474" t="str">
        <f>+IF(AND(N1373="CUMPLE",O1373="CUMPLE",P1373="CUMPLE"),"CUMPLE","NO CUMPLE")</f>
        <v>CUMPLE</v>
      </c>
      <c r="R1367" s="28"/>
    </row>
    <row r="1368" spans="1:18" s="10" customFormat="1" ht="60">
      <c r="A1368" s="61" t="s">
        <v>931</v>
      </c>
      <c r="B1368" s="430" t="s">
        <v>932</v>
      </c>
      <c r="C1368" s="430"/>
      <c r="D1368" s="2">
        <v>4061788808</v>
      </c>
      <c r="E1368" s="124">
        <v>2022</v>
      </c>
      <c r="F1368" s="3">
        <f>D1368/(VLOOKUP(E1368,$D$1618:$E$1652,2,FALSE))</f>
        <v>4061.7888079999998</v>
      </c>
      <c r="G1368" s="125">
        <v>0.5</v>
      </c>
      <c r="H1368" s="3">
        <f>F1368*G1368</f>
        <v>2030.8944039999999</v>
      </c>
      <c r="I1368" s="190">
        <v>44711</v>
      </c>
      <c r="J1368" s="126" t="s">
        <v>404</v>
      </c>
      <c r="K1368" s="473"/>
      <c r="L1368" s="66">
        <f>H1368</f>
        <v>2030.8944039999999</v>
      </c>
      <c r="M1368" s="474"/>
      <c r="N1368" s="126" t="s">
        <v>404</v>
      </c>
      <c r="O1368" s="126" t="s">
        <v>404</v>
      </c>
      <c r="P1368" s="66" t="s">
        <v>404</v>
      </c>
      <c r="Q1368" s="474"/>
      <c r="R1368" s="9"/>
    </row>
    <row r="1369" spans="1:18" s="10" customFormat="1" ht="15.75" customHeight="1">
      <c r="A1369" s="26" t="str">
        <f>VLOOKUP(A1360,'LISTA DE OFERENTES'!$A$4:$H$102,6,FALSE)</f>
        <v>JET INGENIERIA SOCIEDAD POR ACCIONES SIMPLIFICADA</v>
      </c>
      <c r="B1369" s="27"/>
      <c r="C1369" s="27"/>
      <c r="D1369" s="27"/>
      <c r="E1369" s="27"/>
      <c r="F1369" s="27"/>
      <c r="G1369" s="27"/>
      <c r="H1369" s="27"/>
      <c r="I1369" s="123"/>
      <c r="J1369" s="27"/>
      <c r="K1369" s="473"/>
      <c r="L1369" s="27"/>
      <c r="M1369" s="474"/>
      <c r="N1369" s="27"/>
      <c r="O1369" s="27"/>
      <c r="P1369" s="27"/>
      <c r="Q1369" s="474"/>
      <c r="R1369" s="28"/>
    </row>
    <row r="1370" spans="1:18" s="10" customFormat="1" ht="164.1" customHeight="1">
      <c r="A1370" s="127" t="s">
        <v>933</v>
      </c>
      <c r="B1370" s="430" t="s">
        <v>934</v>
      </c>
      <c r="C1370" s="430"/>
      <c r="D1370" s="2">
        <v>4100942499</v>
      </c>
      <c r="E1370" s="124">
        <v>2024</v>
      </c>
      <c r="F1370" s="3">
        <f>D1370/(VLOOKUP(E1370,$D$1618:$E$1652,2,FALSE))</f>
        <v>3154.5711530769231</v>
      </c>
      <c r="G1370" s="128">
        <v>0.66</v>
      </c>
      <c r="H1370" s="3">
        <f>F1370*G1370</f>
        <v>2082.0169610307694</v>
      </c>
      <c r="I1370" s="190">
        <v>45503</v>
      </c>
      <c r="J1370" s="126" t="s">
        <v>404</v>
      </c>
      <c r="K1370" s="473"/>
      <c r="L1370" s="66">
        <f>H1370</f>
        <v>2082.0169610307694</v>
      </c>
      <c r="M1370" s="474"/>
      <c r="N1370" s="126" t="s">
        <v>404</v>
      </c>
      <c r="O1370" s="126" t="s">
        <v>405</v>
      </c>
      <c r="P1370" s="66" t="s">
        <v>404</v>
      </c>
      <c r="Q1370" s="474"/>
      <c r="R1370" s="9"/>
    </row>
    <row r="1371" spans="1:18" s="10" customFormat="1" ht="81.599999999999994" customHeight="1">
      <c r="A1371" s="127" t="s">
        <v>935</v>
      </c>
      <c r="B1371" s="430" t="s">
        <v>936</v>
      </c>
      <c r="C1371" s="430"/>
      <c r="D1371" s="2">
        <v>2002751482.0899999</v>
      </c>
      <c r="E1371" s="124">
        <v>2019</v>
      </c>
      <c r="F1371" s="3">
        <f>D1371/(VLOOKUP(E1371,$D$1618:$E$1652,2,FALSE))</f>
        <v>2418.4431674910279</v>
      </c>
      <c r="G1371" s="128">
        <v>0.9</v>
      </c>
      <c r="H1371" s="3">
        <f>F1371*G1371</f>
        <v>2176.5988507419252</v>
      </c>
      <c r="I1371" s="190">
        <v>43800</v>
      </c>
      <c r="J1371" s="126" t="s">
        <v>404</v>
      </c>
      <c r="K1371" s="473"/>
      <c r="L1371" s="66">
        <f>H1371</f>
        <v>2176.5988507419252</v>
      </c>
      <c r="M1371" s="474"/>
      <c r="N1371" s="126" t="s">
        <v>404</v>
      </c>
      <c r="O1371" s="126" t="s">
        <v>405</v>
      </c>
      <c r="P1371" s="66" t="s">
        <v>405</v>
      </c>
      <c r="Q1371" s="474"/>
      <c r="R1371" s="129"/>
    </row>
    <row r="1372" spans="1:18" s="10" customFormat="1" ht="105">
      <c r="A1372" s="127" t="s">
        <v>937</v>
      </c>
      <c r="B1372" s="430" t="s">
        <v>938</v>
      </c>
      <c r="C1372" s="430"/>
      <c r="D1372" s="2">
        <v>562135392</v>
      </c>
      <c r="E1372" s="124">
        <v>2023</v>
      </c>
      <c r="F1372" s="3">
        <f>D1372/(VLOOKUP(E1372,$D$1618:$E$1652,2,FALSE))</f>
        <v>484.59947586206897</v>
      </c>
      <c r="G1372" s="128">
        <v>0.95</v>
      </c>
      <c r="H1372" s="3">
        <f>F1372*G1372</f>
        <v>460.36950206896552</v>
      </c>
      <c r="I1372" s="190">
        <v>45126</v>
      </c>
      <c r="J1372" s="126" t="s">
        <v>404</v>
      </c>
      <c r="K1372" s="473"/>
      <c r="L1372" s="66">
        <f>H1372</f>
        <v>460.36950206896552</v>
      </c>
      <c r="M1372" s="474"/>
      <c r="N1372" s="126" t="s">
        <v>404</v>
      </c>
      <c r="O1372" s="126" t="s">
        <v>404</v>
      </c>
      <c r="P1372" s="66" t="s">
        <v>404</v>
      </c>
      <c r="Q1372" s="474"/>
      <c r="R1372" s="129"/>
    </row>
    <row r="1373" spans="1:18" s="10" customFormat="1" ht="48" customHeight="1" thickBot="1">
      <c r="A1373" s="471" t="s">
        <v>455</v>
      </c>
      <c r="B1373" s="471"/>
      <c r="C1373" s="471"/>
      <c r="D1373" s="471"/>
      <c r="E1373" s="471"/>
      <c r="F1373" s="130">
        <f>+SUM(F1367:F1371)</f>
        <v>9634.8031285679517</v>
      </c>
      <c r="G1373" s="130"/>
      <c r="H1373" s="130">
        <f>+SUM(H1367:H1372)</f>
        <v>6749.8797178416598</v>
      </c>
      <c r="I1373" s="448" t="s">
        <v>456</v>
      </c>
      <c r="J1373" s="449"/>
      <c r="K1373" s="449"/>
      <c r="L1373" s="449"/>
      <c r="M1373" s="450"/>
      <c r="N1373" s="131" t="s">
        <v>404</v>
      </c>
      <c r="O1373" s="157" t="str">
        <f>IF(_xlfn.XLOOKUP("CUMPLE",O1368:O1372,O1368:O1372,"NO CUMPLE",0,1)="CUMPLE","CUMPLE","NO CUMPLE")</f>
        <v>CUMPLE</v>
      </c>
      <c r="P1373" s="153" t="str">
        <f>IF(_xlfn.XLOOKUP("CUMPLE",P1368:P1372,P1368:P1372,"NO CUMPLE",0,1)="CUMPLE","CUMPLE","NO CUMPLE")</f>
        <v>CUMPLE</v>
      </c>
      <c r="Q1373" s="475"/>
      <c r="R1373" s="70" t="str">
        <f>+IF(AND(M1367="CUMPLE",Q1367="CUMPLE"),"HABILITADO","NO HABILITADO")</f>
        <v>HABILITADO</v>
      </c>
    </row>
    <row r="1374" spans="1:18" ht="15.75">
      <c r="A1374" s="53"/>
      <c r="B1374" s="53"/>
      <c r="C1374" s="53"/>
      <c r="D1374" s="53"/>
      <c r="E1374" s="53"/>
      <c r="F1374" s="53"/>
      <c r="G1374" s="53"/>
      <c r="H1374" s="53"/>
      <c r="I1374" s="121"/>
      <c r="J1374" s="53"/>
      <c r="K1374" s="53"/>
      <c r="L1374" s="53"/>
      <c r="M1374" s="53"/>
      <c r="N1374" s="53"/>
      <c r="O1374" s="53"/>
      <c r="P1374" s="54"/>
      <c r="Q1374" s="54"/>
      <c r="R1374" s="54"/>
    </row>
    <row r="1375" spans="1:18" ht="15.75">
      <c r="A1375" s="53"/>
      <c r="B1375" s="53"/>
      <c r="C1375" s="53"/>
      <c r="D1375" s="53"/>
      <c r="E1375" s="53"/>
      <c r="F1375" s="53"/>
      <c r="G1375" s="53"/>
      <c r="H1375" s="53"/>
      <c r="I1375" s="121"/>
      <c r="J1375" s="53"/>
      <c r="K1375" s="53"/>
      <c r="L1375" s="53"/>
      <c r="M1375" s="53"/>
      <c r="N1375" s="53"/>
      <c r="O1375" s="53"/>
      <c r="P1375" s="54"/>
      <c r="Q1375" s="54"/>
      <c r="R1375" s="54"/>
    </row>
    <row r="1376" spans="1:18" ht="23.25" customHeight="1" thickBot="1">
      <c r="A1376" s="451">
        <f>1+A1360</f>
        <v>88</v>
      </c>
      <c r="B1376" s="452"/>
      <c r="C1376" s="452"/>
      <c r="D1376" s="453"/>
      <c r="E1376" s="454" t="str">
        <f>VLOOKUP(A1376,'LISTA DE OFERENTES'!$A$4:$H$102,2,FALSE)</f>
        <v>CONSORCIO MVIAL 2025</v>
      </c>
      <c r="F1376" s="455"/>
      <c r="G1376" s="455"/>
      <c r="H1376" s="455"/>
      <c r="I1376" s="455"/>
      <c r="J1376" s="455"/>
      <c r="K1376" s="455"/>
      <c r="L1376" s="455"/>
      <c r="M1376" s="455"/>
      <c r="N1376" s="455"/>
      <c r="O1376" s="455"/>
      <c r="P1376" s="455"/>
      <c r="Q1376" s="455"/>
      <c r="R1376" s="455"/>
    </row>
    <row r="1377" spans="1:18" ht="48" customHeight="1">
      <c r="A1377" s="7" t="s">
        <v>423</v>
      </c>
      <c r="B1377" s="122">
        <v>3</v>
      </c>
      <c r="C1377" s="8" t="s">
        <v>424</v>
      </c>
      <c r="D1377" s="23">
        <f>$D$1591</f>
        <v>1380.1114295749912</v>
      </c>
      <c r="E1377" s="456"/>
      <c r="F1377" s="457"/>
      <c r="G1377" s="457"/>
      <c r="H1377" s="457"/>
      <c r="I1377" s="457"/>
      <c r="J1377" s="457"/>
      <c r="K1377" s="457"/>
      <c r="L1377" s="457"/>
      <c r="M1377" s="457"/>
      <c r="N1377" s="457"/>
      <c r="O1377" s="457"/>
      <c r="P1377" s="457"/>
      <c r="Q1377" s="457"/>
      <c r="R1377" s="457"/>
    </row>
    <row r="1378" spans="1:18" ht="38.25" customHeight="1">
      <c r="A1378" s="460" t="s">
        <v>425</v>
      </c>
      <c r="B1378" s="461"/>
      <c r="C1378" s="462">
        <f>H1388/B1377</f>
        <v>1496.6592549096576</v>
      </c>
      <c r="D1378" s="463"/>
      <c r="E1378" s="456"/>
      <c r="F1378" s="457"/>
      <c r="G1378" s="457"/>
      <c r="H1378" s="457"/>
      <c r="I1378" s="457"/>
      <c r="J1378" s="457"/>
      <c r="K1378" s="457"/>
      <c r="L1378" s="457"/>
      <c r="M1378" s="457"/>
      <c r="N1378" s="457"/>
      <c r="O1378" s="457"/>
      <c r="P1378" s="457"/>
      <c r="Q1378" s="457"/>
      <c r="R1378" s="457"/>
    </row>
    <row r="1379" spans="1:18" ht="32.25" customHeight="1">
      <c r="A1379" s="464" t="s">
        <v>426</v>
      </c>
      <c r="B1379" s="461"/>
      <c r="C1379" s="446">
        <v>45923</v>
      </c>
      <c r="D1379" s="447"/>
      <c r="E1379" s="456"/>
      <c r="F1379" s="457"/>
      <c r="G1379" s="457"/>
      <c r="H1379" s="457"/>
      <c r="I1379" s="457"/>
      <c r="J1379" s="457"/>
      <c r="K1379" s="457"/>
      <c r="L1379" s="457"/>
      <c r="M1379" s="457"/>
      <c r="N1379" s="457"/>
      <c r="O1379" s="457"/>
      <c r="P1379" s="457"/>
      <c r="Q1379" s="457"/>
      <c r="R1379" s="457"/>
    </row>
    <row r="1380" spans="1:18" ht="32.25" customHeight="1" thickBot="1">
      <c r="A1380" s="431" t="s">
        <v>427</v>
      </c>
      <c r="B1380" s="432"/>
      <c r="C1380" s="433" t="str">
        <f>+IF(H1388&gt;D1377,"CUMPLE","NO CUMPLE")</f>
        <v>CUMPLE</v>
      </c>
      <c r="D1380" s="434"/>
      <c r="E1380" s="458"/>
      <c r="F1380" s="459"/>
      <c r="G1380" s="459"/>
      <c r="H1380" s="459"/>
      <c r="I1380" s="459"/>
      <c r="J1380" s="459"/>
      <c r="K1380" s="459"/>
      <c r="L1380" s="459"/>
      <c r="M1380" s="459"/>
      <c r="N1380" s="459"/>
      <c r="O1380" s="459"/>
      <c r="P1380" s="459"/>
      <c r="Q1380" s="459"/>
      <c r="R1380" s="459"/>
    </row>
    <row r="1381" spans="1:18" ht="60.75">
      <c r="A1381" s="435" t="s">
        <v>428</v>
      </c>
      <c r="B1381" s="436"/>
      <c r="C1381" s="436"/>
      <c r="D1381" s="436"/>
      <c r="E1381" s="436"/>
      <c r="F1381" s="436"/>
      <c r="G1381" s="159"/>
      <c r="H1381" s="159"/>
      <c r="I1381" s="160" t="s">
        <v>429</v>
      </c>
      <c r="J1381" s="161" t="s">
        <v>430</v>
      </c>
      <c r="K1381" s="437" t="s">
        <v>431</v>
      </c>
      <c r="L1381" s="438"/>
      <c r="M1381" s="439" t="s">
        <v>432</v>
      </c>
      <c r="N1381" s="439" t="s">
        <v>433</v>
      </c>
      <c r="O1381" s="439" t="s">
        <v>434</v>
      </c>
      <c r="P1381" s="439" t="s">
        <v>435</v>
      </c>
      <c r="Q1381" s="439" t="s">
        <v>436</v>
      </c>
      <c r="R1381" s="426" t="s">
        <v>437</v>
      </c>
    </row>
    <row r="1382" spans="1:18" s="10" customFormat="1" ht="94.5" customHeight="1">
      <c r="A1382" s="162" t="s">
        <v>438</v>
      </c>
      <c r="B1382" s="428" t="s">
        <v>439</v>
      </c>
      <c r="C1382" s="429"/>
      <c r="D1382" s="163" t="s">
        <v>440</v>
      </c>
      <c r="E1382" s="163" t="s">
        <v>441</v>
      </c>
      <c r="F1382" s="163" t="s">
        <v>442</v>
      </c>
      <c r="G1382" s="164" t="s">
        <v>443</v>
      </c>
      <c r="H1382" s="164" t="s">
        <v>444</v>
      </c>
      <c r="I1382" s="165" t="s">
        <v>445</v>
      </c>
      <c r="J1382" s="166" t="s">
        <v>446</v>
      </c>
      <c r="K1382" s="166" t="s">
        <v>447</v>
      </c>
      <c r="L1382" s="166" t="s">
        <v>448</v>
      </c>
      <c r="M1382" s="440"/>
      <c r="N1382" s="440"/>
      <c r="O1382" s="440"/>
      <c r="P1382" s="440"/>
      <c r="Q1382" s="440"/>
      <c r="R1382" s="427"/>
    </row>
    <row r="1383" spans="1:18" s="10" customFormat="1" ht="15.75">
      <c r="A1383" s="26" t="str">
        <f>VLOOKUP(A1376,'LISTA DE OFERENTES'!$A$4:$H$102,5,FALSE)</f>
        <v>HUMBERTO JAUREGUI &amp; CIA SAS-50%</v>
      </c>
      <c r="B1383" s="27"/>
      <c r="C1383" s="27"/>
      <c r="D1383" s="27"/>
      <c r="E1383" s="27"/>
      <c r="F1383" s="27"/>
      <c r="G1383" s="27"/>
      <c r="H1383" s="27"/>
      <c r="I1383" s="123"/>
      <c r="J1383" s="27"/>
      <c r="K1383" s="472">
        <f>$D$1591*0.5</f>
        <v>690.05571478749562</v>
      </c>
      <c r="L1383" s="27"/>
      <c r="M1383" s="474" t="s">
        <v>404</v>
      </c>
      <c r="N1383" s="27"/>
      <c r="O1383" s="27"/>
      <c r="P1383" s="27"/>
      <c r="Q1383" s="474" t="str">
        <f>+IF(AND(N1388="CUMPLE",O1388="CUMPLE",P1388="CUMPLE"),"CUMPLE","NO CUMPLE")</f>
        <v>CUMPLE</v>
      </c>
      <c r="R1383" s="28"/>
    </row>
    <row r="1384" spans="1:18" s="10" customFormat="1" ht="75">
      <c r="A1384" s="61" t="s">
        <v>939</v>
      </c>
      <c r="B1384" s="430" t="s">
        <v>765</v>
      </c>
      <c r="C1384" s="430"/>
      <c r="D1384" s="2">
        <v>1400751138.3399999</v>
      </c>
      <c r="E1384" s="124">
        <v>2008</v>
      </c>
      <c r="F1384" s="3">
        <f>D1384/(VLOOKUP(E1384,$D$1618:$E$1652,2,FALSE))</f>
        <v>3035.2137342145179</v>
      </c>
      <c r="G1384" s="125">
        <v>1</v>
      </c>
      <c r="H1384" s="3">
        <f>F1384*G1384</f>
        <v>3035.2137342145179</v>
      </c>
      <c r="I1384" s="190">
        <v>39551</v>
      </c>
      <c r="J1384" s="126" t="s">
        <v>404</v>
      </c>
      <c r="K1384" s="473"/>
      <c r="L1384" s="66">
        <f>H1384</f>
        <v>3035.2137342145179</v>
      </c>
      <c r="M1384" s="474"/>
      <c r="N1384" s="126" t="s">
        <v>404</v>
      </c>
      <c r="O1384" s="126" t="s">
        <v>404</v>
      </c>
      <c r="P1384" s="66" t="s">
        <v>405</v>
      </c>
      <c r="Q1384" s="474"/>
      <c r="R1384" s="9" t="s">
        <v>940</v>
      </c>
    </row>
    <row r="1385" spans="1:18" s="10" customFormat="1" ht="64.150000000000006" customHeight="1">
      <c r="A1385" s="61" t="s">
        <v>941</v>
      </c>
      <c r="B1385" s="430" t="s">
        <v>458</v>
      </c>
      <c r="C1385" s="430"/>
      <c r="D1385" s="2">
        <v>278449814</v>
      </c>
      <c r="E1385" s="124">
        <v>2000</v>
      </c>
      <c r="F1385" s="3">
        <f>D1385/(VLOOKUP(E1385,$D$1618:$E$1652,2,FALSE))</f>
        <v>1070.5490734332948</v>
      </c>
      <c r="G1385" s="125">
        <v>1</v>
      </c>
      <c r="H1385" s="3">
        <f>F1385*G1385</f>
        <v>1070.5490734332948</v>
      </c>
      <c r="I1385" s="190">
        <v>36866</v>
      </c>
      <c r="J1385" s="126" t="s">
        <v>404</v>
      </c>
      <c r="K1385" s="473"/>
      <c r="L1385" s="66">
        <f>H1385</f>
        <v>1070.5490734332948</v>
      </c>
      <c r="M1385" s="474"/>
      <c r="N1385" s="126" t="s">
        <v>404</v>
      </c>
      <c r="O1385" s="126" t="s">
        <v>405</v>
      </c>
      <c r="P1385" s="66" t="s">
        <v>404</v>
      </c>
      <c r="Q1385" s="474"/>
      <c r="R1385" s="9" t="s">
        <v>942</v>
      </c>
    </row>
    <row r="1386" spans="1:18" s="10" customFormat="1" ht="15.75" customHeight="1">
      <c r="A1386" s="26" t="str">
        <f>VLOOKUP(A1376,'LISTA DE OFERENTES'!$A$4:$H$102,6,FALSE)</f>
        <v>PROYECTOS VIALES SAS-50%</v>
      </c>
      <c r="B1386" s="27"/>
      <c r="C1386" s="27"/>
      <c r="D1386" s="27"/>
      <c r="E1386" s="27"/>
      <c r="F1386" s="27"/>
      <c r="G1386" s="27"/>
      <c r="H1386" s="27"/>
      <c r="I1386" s="123"/>
      <c r="J1386" s="27"/>
      <c r="K1386" s="473"/>
      <c r="L1386" s="27"/>
      <c r="M1386" s="474"/>
      <c r="N1386" s="27"/>
      <c r="O1386" s="27"/>
      <c r="P1386" s="27"/>
      <c r="Q1386" s="474"/>
      <c r="R1386" s="28"/>
    </row>
    <row r="1387" spans="1:18" s="10" customFormat="1" ht="109.15" customHeight="1">
      <c r="A1387" s="61" t="s">
        <v>943</v>
      </c>
      <c r="B1387" s="430" t="s">
        <v>765</v>
      </c>
      <c r="C1387" s="430"/>
      <c r="D1387" s="2">
        <v>3001648615</v>
      </c>
      <c r="E1387" s="124">
        <v>2018</v>
      </c>
      <c r="F1387" s="3">
        <f>D1387/(VLOOKUP(E1387,$D$1618:$E$1652,2,FALSE))</f>
        <v>3842.1495708116049</v>
      </c>
      <c r="G1387" s="128">
        <v>0.1</v>
      </c>
      <c r="H1387" s="3">
        <f>F1387*G1387</f>
        <v>384.21495708116049</v>
      </c>
      <c r="I1387" s="190">
        <v>43284</v>
      </c>
      <c r="J1387" s="126" t="s">
        <v>404</v>
      </c>
      <c r="K1387" s="473"/>
      <c r="L1387" s="66">
        <f>H1387</f>
        <v>384.21495708116049</v>
      </c>
      <c r="M1387" s="474"/>
      <c r="N1387" s="126" t="s">
        <v>404</v>
      </c>
      <c r="O1387" s="126" t="s">
        <v>405</v>
      </c>
      <c r="P1387" s="66" t="s">
        <v>405</v>
      </c>
      <c r="Q1387" s="474"/>
      <c r="R1387" s="9" t="s">
        <v>944</v>
      </c>
    </row>
    <row r="1388" spans="1:18" s="10" customFormat="1" ht="48" customHeight="1" thickBot="1">
      <c r="A1388" s="471" t="s">
        <v>455</v>
      </c>
      <c r="B1388" s="471"/>
      <c r="C1388" s="471"/>
      <c r="D1388" s="471"/>
      <c r="E1388" s="471"/>
      <c r="F1388" s="130">
        <f>+SUM(F1383:F1387)</f>
        <v>7947.9123784594176</v>
      </c>
      <c r="G1388" s="130"/>
      <c r="H1388" s="130">
        <f>+SUM(H1383:H1387)</f>
        <v>4489.9777647289729</v>
      </c>
      <c r="I1388" s="448" t="s">
        <v>456</v>
      </c>
      <c r="J1388" s="449"/>
      <c r="K1388" s="449"/>
      <c r="L1388" s="449"/>
      <c r="M1388" s="450"/>
      <c r="N1388" s="131" t="s">
        <v>404</v>
      </c>
      <c r="O1388" s="157" t="str">
        <f>IF(_xlfn.XLOOKUP("CUMPLE",O1384:O1387,O1384:O1387,"NO CUMPLE",0,1)="CUMPLE","CUMPLE","NO CUMPLE")</f>
        <v>CUMPLE</v>
      </c>
      <c r="P1388" s="153" t="str">
        <f>IF(_xlfn.XLOOKUP("CUMPLE",P1384:P1387,P1384:P1387,"NO CUMPLE",0,1)="CUMPLE","CUMPLE","NO CUMPLE")</f>
        <v>CUMPLE</v>
      </c>
      <c r="Q1388" s="475"/>
      <c r="R1388" s="70" t="str">
        <f>+IF(AND(M1383="CUMPLE",Q1383="CUMPLE"),"HABILITADO","NO HABILITADO")</f>
        <v>HABILITADO</v>
      </c>
    </row>
    <row r="1389" spans="1:18" ht="15.75">
      <c r="A1389" s="53"/>
      <c r="B1389" s="53"/>
      <c r="C1389" s="53"/>
      <c r="D1389" s="53"/>
      <c r="E1389" s="53"/>
      <c r="F1389" s="53"/>
      <c r="G1389" s="53"/>
      <c r="H1389" s="53"/>
      <c r="I1389" s="121"/>
      <c r="J1389" s="53"/>
      <c r="K1389" s="53"/>
      <c r="L1389" s="53"/>
      <c r="M1389" s="53"/>
      <c r="N1389" s="53"/>
      <c r="O1389" s="53"/>
      <c r="P1389" s="54"/>
      <c r="Q1389" s="54"/>
      <c r="R1389" s="54"/>
    </row>
    <row r="1390" spans="1:18" ht="16.5" thickBot="1">
      <c r="A1390" s="53"/>
      <c r="B1390" s="53"/>
      <c r="C1390" s="53"/>
      <c r="D1390" s="53"/>
      <c r="E1390" s="53"/>
      <c r="F1390" s="53"/>
      <c r="G1390" s="53"/>
      <c r="H1390" s="53"/>
      <c r="I1390" s="121"/>
      <c r="J1390" s="53"/>
      <c r="K1390" s="53"/>
      <c r="L1390" s="53"/>
      <c r="M1390" s="53"/>
      <c r="N1390" s="53"/>
      <c r="O1390" s="53"/>
      <c r="P1390" s="54"/>
      <c r="Q1390" s="54"/>
      <c r="R1390" s="54"/>
    </row>
    <row r="1391" spans="1:18" ht="23.25" customHeight="1" thickBot="1">
      <c r="A1391" s="451">
        <f>1+A1376</f>
        <v>89</v>
      </c>
      <c r="B1391" s="452"/>
      <c r="C1391" s="452"/>
      <c r="D1391" s="453"/>
      <c r="E1391" s="454" t="str">
        <f>VLOOKUP(A1391,'LISTA DE OFERENTES'!$A$4:$H$102,2,FALSE)</f>
        <v>CONSORCIO INTERVIAL KENNEDY GH</v>
      </c>
      <c r="F1391" s="455"/>
      <c r="G1391" s="455"/>
      <c r="H1391" s="455"/>
      <c r="I1391" s="455"/>
      <c r="J1391" s="455"/>
      <c r="K1391" s="455"/>
      <c r="L1391" s="455"/>
      <c r="M1391" s="455"/>
      <c r="N1391" s="455"/>
      <c r="O1391" s="455"/>
      <c r="P1391" s="455"/>
      <c r="Q1391" s="455"/>
      <c r="R1391" s="455"/>
    </row>
    <row r="1392" spans="1:18" ht="48" customHeight="1">
      <c r="A1392" s="7" t="s">
        <v>423</v>
      </c>
      <c r="B1392" s="122">
        <v>4</v>
      </c>
      <c r="C1392" s="8" t="s">
        <v>424</v>
      </c>
      <c r="D1392" s="23">
        <f>$D$1591</f>
        <v>1380.1114295749912</v>
      </c>
      <c r="E1392" s="456"/>
      <c r="F1392" s="457"/>
      <c r="G1392" s="457"/>
      <c r="H1392" s="457"/>
      <c r="I1392" s="457"/>
      <c r="J1392" s="457"/>
      <c r="K1392" s="457"/>
      <c r="L1392" s="457"/>
      <c r="M1392" s="457"/>
      <c r="N1392" s="457"/>
      <c r="O1392" s="457"/>
      <c r="P1392" s="457"/>
      <c r="Q1392" s="457"/>
      <c r="R1392" s="457"/>
    </row>
    <row r="1393" spans="1:18" ht="38.25" customHeight="1">
      <c r="A1393" s="460" t="s">
        <v>425</v>
      </c>
      <c r="B1393" s="461"/>
      <c r="C1393" s="462">
        <f>H1405/B1392</f>
        <v>3972.4792827447345</v>
      </c>
      <c r="D1393" s="463"/>
      <c r="E1393" s="456"/>
      <c r="F1393" s="457"/>
      <c r="G1393" s="457"/>
      <c r="H1393" s="457"/>
      <c r="I1393" s="457"/>
      <c r="J1393" s="457"/>
      <c r="K1393" s="457"/>
      <c r="L1393" s="457"/>
      <c r="M1393" s="457"/>
      <c r="N1393" s="457"/>
      <c r="O1393" s="457"/>
      <c r="P1393" s="457"/>
      <c r="Q1393" s="457"/>
      <c r="R1393" s="457"/>
    </row>
    <row r="1394" spans="1:18" ht="32.25" customHeight="1">
      <c r="A1394" s="464" t="s">
        <v>426</v>
      </c>
      <c r="B1394" s="461"/>
      <c r="C1394" s="446">
        <v>45923</v>
      </c>
      <c r="D1394" s="447"/>
      <c r="E1394" s="456"/>
      <c r="F1394" s="457"/>
      <c r="G1394" s="457"/>
      <c r="H1394" s="457"/>
      <c r="I1394" s="457"/>
      <c r="J1394" s="457"/>
      <c r="K1394" s="457"/>
      <c r="L1394" s="457"/>
      <c r="M1394" s="457"/>
      <c r="N1394" s="457"/>
      <c r="O1394" s="457"/>
      <c r="P1394" s="457"/>
      <c r="Q1394" s="457"/>
      <c r="R1394" s="457"/>
    </row>
    <row r="1395" spans="1:18" ht="32.25" customHeight="1" thickBot="1">
      <c r="A1395" s="431" t="s">
        <v>427</v>
      </c>
      <c r="B1395" s="432"/>
      <c r="C1395" s="433" t="str">
        <f>+IF(H1405&gt;D1392,"CUMPLE","NO CUMPLE")</f>
        <v>CUMPLE</v>
      </c>
      <c r="D1395" s="434"/>
      <c r="E1395" s="458"/>
      <c r="F1395" s="459"/>
      <c r="G1395" s="459"/>
      <c r="H1395" s="459"/>
      <c r="I1395" s="459"/>
      <c r="J1395" s="459"/>
      <c r="K1395" s="459"/>
      <c r="L1395" s="459"/>
      <c r="M1395" s="459"/>
      <c r="N1395" s="459"/>
      <c r="O1395" s="459"/>
      <c r="P1395" s="459"/>
      <c r="Q1395" s="459"/>
      <c r="R1395" s="459"/>
    </row>
    <row r="1396" spans="1:18" ht="60.75">
      <c r="A1396" s="435" t="s">
        <v>428</v>
      </c>
      <c r="B1396" s="436"/>
      <c r="C1396" s="436"/>
      <c r="D1396" s="436"/>
      <c r="E1396" s="436"/>
      <c r="F1396" s="436"/>
      <c r="G1396" s="159"/>
      <c r="H1396" s="159"/>
      <c r="I1396" s="160" t="s">
        <v>429</v>
      </c>
      <c r="J1396" s="161" t="s">
        <v>430</v>
      </c>
      <c r="K1396" s="437" t="s">
        <v>431</v>
      </c>
      <c r="L1396" s="438"/>
      <c r="M1396" s="439" t="s">
        <v>432</v>
      </c>
      <c r="N1396" s="439" t="s">
        <v>433</v>
      </c>
      <c r="O1396" s="439" t="s">
        <v>434</v>
      </c>
      <c r="P1396" s="439" t="s">
        <v>435</v>
      </c>
      <c r="Q1396" s="439" t="s">
        <v>436</v>
      </c>
      <c r="R1396" s="426" t="s">
        <v>437</v>
      </c>
    </row>
    <row r="1397" spans="1:18" s="10" customFormat="1" ht="94.5" customHeight="1">
      <c r="A1397" s="162" t="s">
        <v>438</v>
      </c>
      <c r="B1397" s="428" t="s">
        <v>439</v>
      </c>
      <c r="C1397" s="429"/>
      <c r="D1397" s="163" t="s">
        <v>440</v>
      </c>
      <c r="E1397" s="163" t="s">
        <v>441</v>
      </c>
      <c r="F1397" s="163" t="s">
        <v>442</v>
      </c>
      <c r="G1397" s="164" t="s">
        <v>443</v>
      </c>
      <c r="H1397" s="164" t="s">
        <v>444</v>
      </c>
      <c r="I1397" s="165" t="s">
        <v>445</v>
      </c>
      <c r="J1397" s="166" t="s">
        <v>446</v>
      </c>
      <c r="K1397" s="166" t="s">
        <v>447</v>
      </c>
      <c r="L1397" s="166" t="s">
        <v>448</v>
      </c>
      <c r="M1397" s="440"/>
      <c r="N1397" s="440"/>
      <c r="O1397" s="440"/>
      <c r="P1397" s="440"/>
      <c r="Q1397" s="440"/>
      <c r="R1397" s="427"/>
    </row>
    <row r="1398" spans="1:18" s="10" customFormat="1" ht="15.75">
      <c r="A1398" s="26" t="str">
        <f>VLOOKUP(A1391,'LISTA DE OFERENTES'!$A$4:$H$102,5,FALSE)</f>
        <v>HIDRALARPI PROFESIONALES ASOCIADOS SAS-10%</v>
      </c>
      <c r="B1398" s="27"/>
      <c r="C1398" s="27"/>
      <c r="D1398" s="27"/>
      <c r="E1398" s="27"/>
      <c r="F1398" s="27"/>
      <c r="G1398" s="27"/>
      <c r="H1398" s="27"/>
      <c r="I1398" s="123"/>
      <c r="J1398" s="27"/>
      <c r="K1398" s="472">
        <f>$D$1591*0.5</f>
        <v>690.05571478749562</v>
      </c>
      <c r="L1398" s="27"/>
      <c r="M1398" s="474" t="s">
        <v>404</v>
      </c>
      <c r="N1398" s="27"/>
      <c r="O1398" s="27"/>
      <c r="P1398" s="27"/>
      <c r="Q1398" s="474" t="str">
        <f>+IF(AND(N1405="CUMPLE",O1405="CUMPLE",P1405="CUMPLE"),"CUMPLE","NO CUMPLE")</f>
        <v>CUMPLE</v>
      </c>
      <c r="R1398" s="28"/>
    </row>
    <row r="1399" spans="1:18" s="10" customFormat="1" ht="15.75" customHeight="1">
      <c r="A1399" s="26" t="str">
        <f>VLOOKUP(A1391,'LISTA DE OFERENTES'!$A$4:$H$102,6,FALSE)</f>
        <v>GHF INGENIERÍA Y CONSTRUCCIONES SAS-90%</v>
      </c>
      <c r="B1399" s="27"/>
      <c r="C1399" s="27"/>
      <c r="D1399" s="27"/>
      <c r="E1399" s="27"/>
      <c r="F1399" s="27"/>
      <c r="G1399" s="27"/>
      <c r="H1399" s="27"/>
      <c r="I1399" s="123"/>
      <c r="J1399" s="27"/>
      <c r="K1399" s="473"/>
      <c r="L1399" s="27"/>
      <c r="M1399" s="474"/>
      <c r="N1399" s="27"/>
      <c r="O1399" s="27"/>
      <c r="P1399" s="27"/>
      <c r="Q1399" s="474"/>
      <c r="R1399" s="28"/>
    </row>
    <row r="1400" spans="1:18" s="10" customFormat="1" ht="70.150000000000006" customHeight="1">
      <c r="A1400" s="61" t="s">
        <v>945</v>
      </c>
      <c r="B1400" s="430" t="s">
        <v>946</v>
      </c>
      <c r="C1400" s="430"/>
      <c r="D1400" s="2">
        <v>2314933651</v>
      </c>
      <c r="E1400" s="124">
        <v>2023</v>
      </c>
      <c r="F1400" s="3">
        <f>D1400/(VLOOKUP(E1400,$D$1618:$E$1652,2,FALSE))</f>
        <v>1995.6324577586206</v>
      </c>
      <c r="G1400" s="128">
        <v>0.25</v>
      </c>
      <c r="H1400" s="3">
        <f>F1400*G1400</f>
        <v>498.90811443965515</v>
      </c>
      <c r="I1400" s="190">
        <v>45015</v>
      </c>
      <c r="J1400" s="126" t="s">
        <v>404</v>
      </c>
      <c r="K1400" s="473"/>
      <c r="L1400" s="66">
        <f>H1400</f>
        <v>498.90811443965515</v>
      </c>
      <c r="M1400" s="474"/>
      <c r="N1400" s="126" t="s">
        <v>404</v>
      </c>
      <c r="O1400" s="126" t="s">
        <v>404</v>
      </c>
      <c r="P1400" s="66" t="s">
        <v>405</v>
      </c>
      <c r="Q1400" s="474"/>
      <c r="R1400" s="9" t="s">
        <v>947</v>
      </c>
    </row>
    <row r="1401" spans="1:18" s="10" customFormat="1" ht="60">
      <c r="A1401" s="61" t="s">
        <v>948</v>
      </c>
      <c r="B1401" s="430" t="s">
        <v>949</v>
      </c>
      <c r="C1401" s="430"/>
      <c r="D1401" s="2">
        <v>1032847774</v>
      </c>
      <c r="E1401" s="124">
        <v>2023</v>
      </c>
      <c r="F1401" s="3">
        <f>D1401/(VLOOKUP(E1401,$D$1618:$E$1652,2,FALSE))</f>
        <v>890.38601206896556</v>
      </c>
      <c r="G1401" s="128">
        <v>0.65</v>
      </c>
      <c r="H1401" s="3">
        <f>F1401*G1401</f>
        <v>578.75090784482768</v>
      </c>
      <c r="I1401" s="190">
        <v>45227</v>
      </c>
      <c r="J1401" s="126" t="s">
        <v>404</v>
      </c>
      <c r="K1401" s="473"/>
      <c r="L1401" s="66">
        <f>H1401</f>
        <v>578.75090784482768</v>
      </c>
      <c r="M1401" s="474"/>
      <c r="N1401" s="126" t="s">
        <v>404</v>
      </c>
      <c r="O1401" s="126" t="s">
        <v>404</v>
      </c>
      <c r="P1401" s="66" t="s">
        <v>404</v>
      </c>
      <c r="Q1401" s="474"/>
      <c r="R1401" s="9"/>
    </row>
    <row r="1402" spans="1:18" s="10" customFormat="1" ht="75">
      <c r="A1402" s="127" t="s">
        <v>950</v>
      </c>
      <c r="B1402" s="430" t="s">
        <v>454</v>
      </c>
      <c r="C1402" s="430"/>
      <c r="D1402" s="2">
        <v>8501000000</v>
      </c>
      <c r="E1402" s="124">
        <v>2014</v>
      </c>
      <c r="F1402" s="3">
        <f>D1402/(VLOOKUP(E1402,$D$1618:$E$1652,2,FALSE))</f>
        <v>13800.324675324675</v>
      </c>
      <c r="G1402" s="128">
        <v>0.6</v>
      </c>
      <c r="H1402" s="3">
        <f>F1402*G1402</f>
        <v>8280.1948051948038</v>
      </c>
      <c r="I1402" s="190">
        <v>41999</v>
      </c>
      <c r="J1402" s="126" t="s">
        <v>404</v>
      </c>
      <c r="K1402" s="473"/>
      <c r="L1402" s="66">
        <f>H1402</f>
        <v>8280.1948051948038</v>
      </c>
      <c r="M1402" s="474"/>
      <c r="N1402" s="126" t="s">
        <v>404</v>
      </c>
      <c r="O1402" s="126" t="s">
        <v>404</v>
      </c>
      <c r="P1402" s="66" t="s">
        <v>405</v>
      </c>
      <c r="Q1402" s="474"/>
      <c r="R1402" s="9" t="s">
        <v>947</v>
      </c>
    </row>
    <row r="1403" spans="1:18" s="10" customFormat="1" ht="75">
      <c r="A1403" s="127" t="s">
        <v>951</v>
      </c>
      <c r="B1403" s="430" t="s">
        <v>454</v>
      </c>
      <c r="C1403" s="430"/>
      <c r="D1403" s="2">
        <v>7014891649.3500004</v>
      </c>
      <c r="E1403" s="124">
        <v>2015</v>
      </c>
      <c r="F1403" s="3">
        <f>D1403/(VLOOKUP(E1403,$D$1618:$E$1652,2,FALSE))</f>
        <v>10886.772172499419</v>
      </c>
      <c r="G1403" s="128">
        <v>0.6</v>
      </c>
      <c r="H1403" s="3">
        <f>F1403*G1403</f>
        <v>6532.0633034996508</v>
      </c>
      <c r="I1403" s="190">
        <v>42124</v>
      </c>
      <c r="J1403" s="126" t="s">
        <v>404</v>
      </c>
      <c r="K1403" s="473"/>
      <c r="L1403" s="66">
        <f>H1403</f>
        <v>6532.0633034996508</v>
      </c>
      <c r="M1403" s="474"/>
      <c r="N1403" s="126" t="s">
        <v>404</v>
      </c>
      <c r="O1403" s="126" t="s">
        <v>404</v>
      </c>
      <c r="P1403" s="66" t="s">
        <v>405</v>
      </c>
      <c r="Q1403" s="474"/>
      <c r="R1403" s="129" t="s">
        <v>947</v>
      </c>
    </row>
    <row r="1404" spans="1:18" s="10" customFormat="1" ht="15.75" customHeight="1">
      <c r="A1404" s="26">
        <v>0</v>
      </c>
      <c r="B1404" s="27"/>
      <c r="C1404" s="27"/>
      <c r="D1404" s="27"/>
      <c r="E1404" s="27"/>
      <c r="F1404" s="27"/>
      <c r="G1404" s="27"/>
      <c r="H1404" s="27"/>
      <c r="I1404" s="123"/>
      <c r="J1404" s="27"/>
      <c r="K1404" s="473"/>
      <c r="L1404" s="27"/>
      <c r="M1404" s="474"/>
      <c r="N1404" s="27"/>
      <c r="O1404" s="27"/>
      <c r="P1404" s="27"/>
      <c r="Q1404" s="474"/>
      <c r="R1404" s="28"/>
    </row>
    <row r="1405" spans="1:18" s="10" customFormat="1" ht="48" customHeight="1" thickBot="1">
      <c r="A1405" s="471" t="s">
        <v>455</v>
      </c>
      <c r="B1405" s="471"/>
      <c r="C1405" s="471"/>
      <c r="D1405" s="471"/>
      <c r="E1405" s="471"/>
      <c r="F1405" s="130">
        <f>+SUM(F1398:F1404)</f>
        <v>27573.115317651682</v>
      </c>
      <c r="G1405" s="130"/>
      <c r="H1405" s="130">
        <f>+SUM(H1398:H1404)</f>
        <v>15889.917130978938</v>
      </c>
      <c r="I1405" s="448" t="s">
        <v>456</v>
      </c>
      <c r="J1405" s="449"/>
      <c r="K1405" s="449"/>
      <c r="L1405" s="449"/>
      <c r="M1405" s="450"/>
      <c r="N1405" s="131" t="s">
        <v>404</v>
      </c>
      <c r="O1405" s="157" t="str">
        <f>IF(_xlfn.XLOOKUP("CUMPLE",O1399:O1404,O1399:O1404,"NO CUMPLE",0,1)="CUMPLE","CUMPLE","NO CUMPLE")</f>
        <v>CUMPLE</v>
      </c>
      <c r="P1405" s="153" t="str">
        <f>IF(_xlfn.XLOOKUP("CUMPLE",P1399:P1404,P1399:P1404,"NO CUMPLE",0,1)="CUMPLE","CUMPLE","NO CUMPLE")</f>
        <v>CUMPLE</v>
      </c>
      <c r="Q1405" s="475"/>
      <c r="R1405" s="70" t="str">
        <f>+IF(AND(M1398="CUMPLE",Q1398="CUMPLE"),"HABILITADO","NO HABILITADO")</f>
        <v>HABILITADO</v>
      </c>
    </row>
    <row r="1406" spans="1:18" ht="15.75">
      <c r="A1406" s="53"/>
      <c r="B1406" s="53"/>
      <c r="C1406" s="53"/>
      <c r="D1406" s="53"/>
      <c r="E1406" s="53"/>
      <c r="F1406" s="53"/>
      <c r="G1406" s="53"/>
      <c r="H1406" s="53"/>
      <c r="I1406" s="121"/>
      <c r="J1406" s="53"/>
      <c r="K1406" s="53"/>
      <c r="L1406" s="53"/>
      <c r="M1406" s="53"/>
      <c r="N1406" s="53"/>
      <c r="O1406" s="53"/>
      <c r="P1406" s="54"/>
      <c r="Q1406" s="54"/>
      <c r="R1406" s="54"/>
    </row>
    <row r="1407" spans="1:18" ht="16.5" thickBot="1">
      <c r="A1407" s="53"/>
      <c r="B1407" s="53"/>
      <c r="C1407" s="53"/>
      <c r="D1407" s="53"/>
      <c r="E1407" s="53"/>
      <c r="F1407" s="53"/>
      <c r="G1407" s="53"/>
      <c r="H1407" s="53"/>
      <c r="I1407" s="121"/>
      <c r="J1407" s="53"/>
      <c r="K1407" s="53"/>
      <c r="L1407" s="53"/>
      <c r="M1407" s="53"/>
      <c r="N1407" s="53"/>
      <c r="O1407" s="53"/>
      <c r="P1407" s="54"/>
      <c r="Q1407" s="54"/>
      <c r="R1407" s="54"/>
    </row>
    <row r="1408" spans="1:18" ht="23.25" customHeight="1" thickBot="1">
      <c r="A1408" s="451">
        <f>1+A1391</f>
        <v>90</v>
      </c>
      <c r="B1408" s="452"/>
      <c r="C1408" s="452"/>
      <c r="D1408" s="453"/>
      <c r="E1408" s="454" t="str">
        <f>VLOOKUP(A1408,'LISTA DE OFERENTES'!$A$4:$H$102,2,FALSE)</f>
        <v>CONSORCIO ALIANZA KENNEDY 2025</v>
      </c>
      <c r="F1408" s="455"/>
      <c r="G1408" s="455"/>
      <c r="H1408" s="455"/>
      <c r="I1408" s="455"/>
      <c r="J1408" s="455"/>
      <c r="K1408" s="455"/>
      <c r="L1408" s="455"/>
      <c r="M1408" s="455"/>
      <c r="N1408" s="455"/>
      <c r="O1408" s="455"/>
      <c r="P1408" s="455"/>
      <c r="Q1408" s="455"/>
      <c r="R1408" s="455"/>
    </row>
    <row r="1409" spans="1:18" ht="48" customHeight="1">
      <c r="A1409" s="7" t="s">
        <v>423</v>
      </c>
      <c r="B1409" s="122">
        <v>2</v>
      </c>
      <c r="C1409" s="8" t="s">
        <v>424</v>
      </c>
      <c r="D1409" s="23">
        <f>$D$1591</f>
        <v>1380.1114295749912</v>
      </c>
      <c r="E1409" s="456"/>
      <c r="F1409" s="457"/>
      <c r="G1409" s="457"/>
      <c r="H1409" s="457"/>
      <c r="I1409" s="457"/>
      <c r="J1409" s="457"/>
      <c r="K1409" s="457"/>
      <c r="L1409" s="457"/>
      <c r="M1409" s="457"/>
      <c r="N1409" s="457"/>
      <c r="O1409" s="457"/>
      <c r="P1409" s="457"/>
      <c r="Q1409" s="457"/>
      <c r="R1409" s="457"/>
    </row>
    <row r="1410" spans="1:18" ht="38.25" customHeight="1">
      <c r="A1410" s="460" t="s">
        <v>425</v>
      </c>
      <c r="B1410" s="461"/>
      <c r="C1410" s="462">
        <f>H1420/B1409</f>
        <v>1660.8654029113718</v>
      </c>
      <c r="D1410" s="463"/>
      <c r="E1410" s="456"/>
      <c r="F1410" s="457"/>
      <c r="G1410" s="457"/>
      <c r="H1410" s="457"/>
      <c r="I1410" s="457"/>
      <c r="J1410" s="457"/>
      <c r="K1410" s="457"/>
      <c r="L1410" s="457"/>
      <c r="M1410" s="457"/>
      <c r="N1410" s="457"/>
      <c r="O1410" s="457"/>
      <c r="P1410" s="457"/>
      <c r="Q1410" s="457"/>
      <c r="R1410" s="457"/>
    </row>
    <row r="1411" spans="1:18" ht="32.25" customHeight="1">
      <c r="A1411" s="464" t="s">
        <v>426</v>
      </c>
      <c r="B1411" s="461"/>
      <c r="C1411" s="446">
        <v>45923</v>
      </c>
      <c r="D1411" s="447"/>
      <c r="E1411" s="456"/>
      <c r="F1411" s="457"/>
      <c r="G1411" s="457"/>
      <c r="H1411" s="457"/>
      <c r="I1411" s="457"/>
      <c r="J1411" s="457"/>
      <c r="K1411" s="457"/>
      <c r="L1411" s="457"/>
      <c r="M1411" s="457"/>
      <c r="N1411" s="457"/>
      <c r="O1411" s="457"/>
      <c r="P1411" s="457"/>
      <c r="Q1411" s="457"/>
      <c r="R1411" s="457"/>
    </row>
    <row r="1412" spans="1:18" ht="32.25" customHeight="1" thickBot="1">
      <c r="A1412" s="431" t="s">
        <v>427</v>
      </c>
      <c r="B1412" s="432"/>
      <c r="C1412" s="433" t="str">
        <f>+IF(H1420&gt;D1409,"CUMPLE","NO CUMPLE")</f>
        <v>CUMPLE</v>
      </c>
      <c r="D1412" s="434"/>
      <c r="E1412" s="458"/>
      <c r="F1412" s="459"/>
      <c r="G1412" s="459"/>
      <c r="H1412" s="459"/>
      <c r="I1412" s="459"/>
      <c r="J1412" s="459"/>
      <c r="K1412" s="459"/>
      <c r="L1412" s="459"/>
      <c r="M1412" s="459"/>
      <c r="N1412" s="459"/>
      <c r="O1412" s="459"/>
      <c r="P1412" s="459"/>
      <c r="Q1412" s="459"/>
      <c r="R1412" s="459"/>
    </row>
    <row r="1413" spans="1:18" ht="60.75">
      <c r="A1413" s="435" t="s">
        <v>428</v>
      </c>
      <c r="B1413" s="436"/>
      <c r="C1413" s="436"/>
      <c r="D1413" s="436"/>
      <c r="E1413" s="436"/>
      <c r="F1413" s="436"/>
      <c r="G1413" s="159"/>
      <c r="H1413" s="159"/>
      <c r="I1413" s="160" t="s">
        <v>429</v>
      </c>
      <c r="J1413" s="161" t="s">
        <v>430</v>
      </c>
      <c r="K1413" s="437" t="s">
        <v>431</v>
      </c>
      <c r="L1413" s="438"/>
      <c r="M1413" s="439" t="s">
        <v>432</v>
      </c>
      <c r="N1413" s="439" t="s">
        <v>433</v>
      </c>
      <c r="O1413" s="439" t="s">
        <v>434</v>
      </c>
      <c r="P1413" s="439" t="s">
        <v>435</v>
      </c>
      <c r="Q1413" s="439" t="s">
        <v>436</v>
      </c>
      <c r="R1413" s="426" t="s">
        <v>437</v>
      </c>
    </row>
    <row r="1414" spans="1:18" s="10" customFormat="1" ht="94.5" customHeight="1">
      <c r="A1414" s="162" t="s">
        <v>438</v>
      </c>
      <c r="B1414" s="428" t="s">
        <v>439</v>
      </c>
      <c r="C1414" s="429"/>
      <c r="D1414" s="163" t="s">
        <v>440</v>
      </c>
      <c r="E1414" s="163" t="s">
        <v>441</v>
      </c>
      <c r="F1414" s="163" t="s">
        <v>442</v>
      </c>
      <c r="G1414" s="164" t="s">
        <v>443</v>
      </c>
      <c r="H1414" s="164" t="s">
        <v>444</v>
      </c>
      <c r="I1414" s="165" t="s">
        <v>445</v>
      </c>
      <c r="J1414" s="166" t="s">
        <v>446</v>
      </c>
      <c r="K1414" s="166" t="s">
        <v>447</v>
      </c>
      <c r="L1414" s="166" t="s">
        <v>448</v>
      </c>
      <c r="M1414" s="440"/>
      <c r="N1414" s="440"/>
      <c r="O1414" s="440"/>
      <c r="P1414" s="440"/>
      <c r="Q1414" s="440"/>
      <c r="R1414" s="427"/>
    </row>
    <row r="1415" spans="1:18" s="10" customFormat="1" ht="15.75">
      <c r="A1415" s="26" t="str">
        <f>VLOOKUP(A1408,'LISTA DE OFERENTES'!$A$4:$H$102,5,FALSE)</f>
        <v>G.E. SAC &amp; CIA SAS-45%</v>
      </c>
      <c r="B1415" s="27"/>
      <c r="C1415" s="27"/>
      <c r="D1415" s="27"/>
      <c r="E1415" s="27"/>
      <c r="F1415" s="27"/>
      <c r="G1415" s="27"/>
      <c r="H1415" s="27"/>
      <c r="I1415" s="123"/>
      <c r="J1415" s="27"/>
      <c r="K1415" s="472">
        <f>$D$1591*0.5</f>
        <v>690.05571478749562</v>
      </c>
      <c r="L1415" s="27"/>
      <c r="M1415" s="474" t="s">
        <v>404</v>
      </c>
      <c r="N1415" s="27"/>
      <c r="O1415" s="27"/>
      <c r="P1415" s="27"/>
      <c r="Q1415" s="474" t="str">
        <f>+IF(AND(N1420="CUMPLE",O1420="CUMPLE",P1420="CUMPLE"),"CUMPLE","NO CUMPLE")</f>
        <v>CUMPLE</v>
      </c>
      <c r="R1415" s="28"/>
    </row>
    <row r="1416" spans="1:18" s="10" customFormat="1" ht="69" customHeight="1">
      <c r="A1416" s="61" t="s">
        <v>952</v>
      </c>
      <c r="B1416" s="430" t="s">
        <v>953</v>
      </c>
      <c r="C1416" s="430"/>
      <c r="D1416" s="2">
        <v>1354843088.8</v>
      </c>
      <c r="E1416" s="124">
        <v>2012</v>
      </c>
      <c r="F1416" s="3">
        <f>D1416/(VLOOKUP(E1416,$D$1618:$E$1652,2,FALSE))</f>
        <v>2390.758935592024</v>
      </c>
      <c r="G1416" s="125">
        <v>0.7</v>
      </c>
      <c r="H1416" s="3">
        <f>F1416*G1416</f>
        <v>1673.5312549144166</v>
      </c>
      <c r="I1416" s="190">
        <v>41199</v>
      </c>
      <c r="J1416" s="126" t="s">
        <v>404</v>
      </c>
      <c r="K1416" s="473"/>
      <c r="L1416" s="66">
        <f>H1416</f>
        <v>1673.5312549144166</v>
      </c>
      <c r="M1416" s="474"/>
      <c r="N1416" s="126" t="s">
        <v>404</v>
      </c>
      <c r="O1416" s="126" t="s">
        <v>405</v>
      </c>
      <c r="P1416" s="66" t="s">
        <v>405</v>
      </c>
      <c r="Q1416" s="474"/>
      <c r="R1416" s="9" t="s">
        <v>954</v>
      </c>
    </row>
    <row r="1417" spans="1:18" s="10" customFormat="1" ht="30" customHeight="1">
      <c r="A1417" s="26" t="str">
        <f>VLOOKUP(A1408,'LISTA DE OFERENTES'!$A$4:$H$102,6,FALSE)</f>
        <v>INGENIERIA, MANTENIMIENTO, CONSULTORIAS Y ASESORIAS DE COLOMBIA SAS-45%</v>
      </c>
      <c r="B1417" s="27"/>
      <c r="C1417" s="27"/>
      <c r="D1417" s="27"/>
      <c r="E1417" s="27"/>
      <c r="F1417" s="27"/>
      <c r="G1417" s="27"/>
      <c r="H1417" s="27"/>
      <c r="I1417" s="123"/>
      <c r="J1417" s="27"/>
      <c r="K1417" s="473"/>
      <c r="L1417" s="27"/>
      <c r="M1417" s="474"/>
      <c r="N1417" s="27"/>
      <c r="O1417" s="27"/>
      <c r="P1417" s="27"/>
      <c r="Q1417" s="474"/>
      <c r="R1417" s="28"/>
    </row>
    <row r="1418" spans="1:18" s="10" customFormat="1" ht="105.6" customHeight="1">
      <c r="A1418" s="127" t="s">
        <v>955</v>
      </c>
      <c r="B1418" s="430" t="s">
        <v>956</v>
      </c>
      <c r="C1418" s="430"/>
      <c r="D1418" s="2">
        <v>2481637126</v>
      </c>
      <c r="E1418" s="124">
        <v>2019</v>
      </c>
      <c r="F1418" s="341">
        <f>D1418/(VLOOKUP(E1418,$D$1618:$E$1652,2,FALSE))</f>
        <v>2996.7264561969578</v>
      </c>
      <c r="G1418" s="128">
        <v>0.55000000000000004</v>
      </c>
      <c r="H1418" s="3">
        <f>F1418*G1418</f>
        <v>1648.199550908327</v>
      </c>
      <c r="I1418" s="190">
        <v>43519</v>
      </c>
      <c r="J1418" s="126" t="s">
        <v>404</v>
      </c>
      <c r="K1418" s="473"/>
      <c r="L1418" s="66">
        <f>H1418</f>
        <v>1648.199550908327</v>
      </c>
      <c r="M1418" s="474"/>
      <c r="N1418" s="126" t="s">
        <v>404</v>
      </c>
      <c r="O1418" s="126" t="s">
        <v>404</v>
      </c>
      <c r="P1418" s="66" t="s">
        <v>404</v>
      </c>
      <c r="Q1418" s="474"/>
      <c r="R1418" s="9" t="s">
        <v>957</v>
      </c>
    </row>
    <row r="1419" spans="1:18" s="10" customFormat="1" ht="15.75" customHeight="1">
      <c r="A1419" s="26" t="str">
        <f>VLOOKUP(A1408,'LISTA DE OFERENTES'!$A$4:$H$102,7,FALSE)</f>
        <v>JUAN CAMILO POLANIA ANDRADE-10%</v>
      </c>
      <c r="B1419" s="27"/>
      <c r="C1419" s="27"/>
      <c r="D1419" s="27"/>
      <c r="E1419" s="27"/>
      <c r="F1419" s="27"/>
      <c r="G1419" s="27"/>
      <c r="H1419" s="27"/>
      <c r="I1419" s="123"/>
      <c r="J1419" s="27"/>
      <c r="K1419" s="473"/>
      <c r="L1419" s="27"/>
      <c r="M1419" s="474"/>
      <c r="N1419" s="27"/>
      <c r="O1419" s="27"/>
      <c r="P1419" s="27"/>
      <c r="Q1419" s="474"/>
      <c r="R1419" s="28"/>
    </row>
    <row r="1420" spans="1:18" s="10" customFormat="1" ht="48" customHeight="1" thickBot="1">
      <c r="A1420" s="471" t="s">
        <v>455</v>
      </c>
      <c r="B1420" s="471"/>
      <c r="C1420" s="471"/>
      <c r="D1420" s="471"/>
      <c r="E1420" s="471"/>
      <c r="F1420" s="130">
        <f>+SUM(F1415:F1419)</f>
        <v>5387.4853917889814</v>
      </c>
      <c r="G1420" s="130"/>
      <c r="H1420" s="130">
        <f>+SUM(H1415:H1419)</f>
        <v>3321.7308058227436</v>
      </c>
      <c r="I1420" s="448" t="s">
        <v>456</v>
      </c>
      <c r="J1420" s="449"/>
      <c r="K1420" s="449"/>
      <c r="L1420" s="449"/>
      <c r="M1420" s="450"/>
      <c r="N1420" s="131" t="s">
        <v>404</v>
      </c>
      <c r="O1420" s="157" t="str">
        <f>IF(_xlfn.XLOOKUP("CUMPLE",O1416:O1419,O1416:O1419,"NO CUMPLE",0,1)="CUMPLE","CUMPLE","NO CUMPLE")</f>
        <v>CUMPLE</v>
      </c>
      <c r="P1420" s="153" t="str">
        <f>IF(_xlfn.XLOOKUP("CUMPLE",P1416:P1419,P1416:P1419,"NO CUMPLE",0,1)="CUMPLE","CUMPLE","NO CUMPLE")</f>
        <v>CUMPLE</v>
      </c>
      <c r="Q1420" s="475"/>
      <c r="R1420" s="70" t="str">
        <f>+IF(AND(M1415="CUMPLE",Q1415="CUMPLE"),"HABILITADO","NO HABILITADO")</f>
        <v>HABILITADO</v>
      </c>
    </row>
    <row r="1421" spans="1:18" ht="15.75">
      <c r="A1421" s="53"/>
      <c r="B1421" s="53"/>
      <c r="C1421" s="53"/>
      <c r="D1421" s="53"/>
      <c r="E1421" s="53"/>
      <c r="F1421" s="53"/>
      <c r="G1421" s="53"/>
      <c r="H1421" s="53"/>
      <c r="I1421" s="121"/>
      <c r="J1421" s="53"/>
      <c r="K1421" s="53"/>
      <c r="L1421" s="53"/>
      <c r="M1421" s="53"/>
      <c r="N1421" s="53"/>
      <c r="O1421" s="53"/>
      <c r="P1421" s="54"/>
      <c r="Q1421" s="54"/>
      <c r="R1421" s="54"/>
    </row>
    <row r="1422" spans="1:18" ht="16.5" thickBot="1">
      <c r="A1422" s="53"/>
      <c r="B1422" s="53"/>
      <c r="C1422" s="53"/>
      <c r="D1422" s="53"/>
      <c r="E1422" s="53"/>
      <c r="F1422" s="53"/>
      <c r="G1422" s="53"/>
      <c r="H1422" s="53"/>
      <c r="I1422" s="121"/>
      <c r="J1422" s="53"/>
      <c r="K1422" s="53"/>
      <c r="L1422" s="53"/>
      <c r="M1422" s="53"/>
      <c r="N1422" s="53"/>
      <c r="O1422" s="53"/>
      <c r="P1422" s="54"/>
      <c r="Q1422" s="54"/>
      <c r="R1422" s="54"/>
    </row>
    <row r="1423" spans="1:18" ht="23.25" customHeight="1" thickBot="1">
      <c r="A1423" s="451">
        <f>1+A1408</f>
        <v>91</v>
      </c>
      <c r="B1423" s="452"/>
      <c r="C1423" s="452"/>
      <c r="D1423" s="453"/>
      <c r="E1423" s="454" t="str">
        <f>VLOOKUP(A1423,'LISTA DE OFERENTES'!$A$4:$H$102,2,FALSE)</f>
        <v>TECNUMEC SAS</v>
      </c>
      <c r="F1423" s="455"/>
      <c r="G1423" s="455"/>
      <c r="H1423" s="455"/>
      <c r="I1423" s="455"/>
      <c r="J1423" s="455"/>
      <c r="K1423" s="455"/>
      <c r="L1423" s="455"/>
      <c r="M1423" s="455"/>
      <c r="N1423" s="455"/>
      <c r="O1423" s="455"/>
      <c r="P1423" s="455"/>
      <c r="Q1423" s="455"/>
      <c r="R1423" s="455"/>
    </row>
    <row r="1424" spans="1:18" ht="48" customHeight="1">
      <c r="A1424" s="7" t="s">
        <v>423</v>
      </c>
      <c r="B1424" s="122">
        <v>5</v>
      </c>
      <c r="C1424" s="8" t="s">
        <v>424</v>
      </c>
      <c r="D1424" s="23">
        <f>$D$1591</f>
        <v>1380.1114295749912</v>
      </c>
      <c r="E1424" s="456"/>
      <c r="F1424" s="457"/>
      <c r="G1424" s="457"/>
      <c r="H1424" s="457"/>
      <c r="I1424" s="457"/>
      <c r="J1424" s="457"/>
      <c r="K1424" s="457"/>
      <c r="L1424" s="457"/>
      <c r="M1424" s="457"/>
      <c r="N1424" s="457"/>
      <c r="O1424" s="457"/>
      <c r="P1424" s="457"/>
      <c r="Q1424" s="457"/>
      <c r="R1424" s="457"/>
    </row>
    <row r="1425" spans="1:18" ht="38.25" customHeight="1">
      <c r="A1425" s="460" t="s">
        <v>425</v>
      </c>
      <c r="B1425" s="461"/>
      <c r="C1425" s="462">
        <f>H1436/B1424</f>
        <v>2061.8775440516501</v>
      </c>
      <c r="D1425" s="463"/>
      <c r="E1425" s="456"/>
      <c r="F1425" s="457"/>
      <c r="G1425" s="457"/>
      <c r="H1425" s="457"/>
      <c r="I1425" s="457"/>
      <c r="J1425" s="457"/>
      <c r="K1425" s="457"/>
      <c r="L1425" s="457"/>
      <c r="M1425" s="457"/>
      <c r="N1425" s="457"/>
      <c r="O1425" s="457"/>
      <c r="P1425" s="457"/>
      <c r="Q1425" s="457"/>
      <c r="R1425" s="457"/>
    </row>
    <row r="1426" spans="1:18" ht="32.25" customHeight="1">
      <c r="A1426" s="464" t="s">
        <v>426</v>
      </c>
      <c r="B1426" s="461"/>
      <c r="C1426" s="446">
        <v>45923</v>
      </c>
      <c r="D1426" s="447"/>
      <c r="E1426" s="456"/>
      <c r="F1426" s="457"/>
      <c r="G1426" s="457"/>
      <c r="H1426" s="457"/>
      <c r="I1426" s="457"/>
      <c r="J1426" s="457"/>
      <c r="K1426" s="457"/>
      <c r="L1426" s="457"/>
      <c r="M1426" s="457"/>
      <c r="N1426" s="457"/>
      <c r="O1426" s="457"/>
      <c r="P1426" s="457"/>
      <c r="Q1426" s="457"/>
      <c r="R1426" s="457"/>
    </row>
    <row r="1427" spans="1:18" ht="32.25" customHeight="1" thickBot="1">
      <c r="A1427" s="431" t="s">
        <v>427</v>
      </c>
      <c r="B1427" s="432"/>
      <c r="C1427" s="433" t="str">
        <f>+IF(H1436&gt;D1424,"CUMPLE","NO CUMPLE")</f>
        <v>CUMPLE</v>
      </c>
      <c r="D1427" s="434"/>
      <c r="E1427" s="458"/>
      <c r="F1427" s="459"/>
      <c r="G1427" s="459"/>
      <c r="H1427" s="459"/>
      <c r="I1427" s="459"/>
      <c r="J1427" s="459"/>
      <c r="K1427" s="459"/>
      <c r="L1427" s="459"/>
      <c r="M1427" s="459"/>
      <c r="N1427" s="459"/>
      <c r="O1427" s="459"/>
      <c r="P1427" s="459"/>
      <c r="Q1427" s="459"/>
      <c r="R1427" s="459"/>
    </row>
    <row r="1428" spans="1:18" ht="60.75">
      <c r="A1428" s="435" t="s">
        <v>428</v>
      </c>
      <c r="B1428" s="436"/>
      <c r="C1428" s="436"/>
      <c r="D1428" s="436"/>
      <c r="E1428" s="436"/>
      <c r="F1428" s="436"/>
      <c r="G1428" s="159"/>
      <c r="H1428" s="159"/>
      <c r="I1428" s="160" t="s">
        <v>429</v>
      </c>
      <c r="J1428" s="161" t="s">
        <v>430</v>
      </c>
      <c r="K1428" s="437" t="s">
        <v>431</v>
      </c>
      <c r="L1428" s="438"/>
      <c r="M1428" s="439" t="s">
        <v>432</v>
      </c>
      <c r="N1428" s="439" t="s">
        <v>433</v>
      </c>
      <c r="O1428" s="439" t="s">
        <v>434</v>
      </c>
      <c r="P1428" s="439" t="s">
        <v>435</v>
      </c>
      <c r="Q1428" s="439" t="s">
        <v>436</v>
      </c>
      <c r="R1428" s="426" t="s">
        <v>437</v>
      </c>
    </row>
    <row r="1429" spans="1:18" s="10" customFormat="1" ht="94.5" customHeight="1">
      <c r="A1429" s="162" t="s">
        <v>438</v>
      </c>
      <c r="B1429" s="428" t="s">
        <v>439</v>
      </c>
      <c r="C1429" s="429"/>
      <c r="D1429" s="163" t="s">
        <v>440</v>
      </c>
      <c r="E1429" s="163" t="s">
        <v>441</v>
      </c>
      <c r="F1429" s="163" t="s">
        <v>442</v>
      </c>
      <c r="G1429" s="164" t="s">
        <v>443</v>
      </c>
      <c r="H1429" s="164" t="s">
        <v>444</v>
      </c>
      <c r="I1429" s="165" t="s">
        <v>445</v>
      </c>
      <c r="J1429" s="166" t="s">
        <v>446</v>
      </c>
      <c r="K1429" s="166" t="s">
        <v>447</v>
      </c>
      <c r="L1429" s="166" t="s">
        <v>448</v>
      </c>
      <c r="M1429" s="440"/>
      <c r="N1429" s="440"/>
      <c r="O1429" s="440"/>
      <c r="P1429" s="440"/>
      <c r="Q1429" s="440"/>
      <c r="R1429" s="427"/>
    </row>
    <row r="1430" spans="1:18" s="10" customFormat="1" ht="15.75">
      <c r="A1430" s="26" t="str">
        <f>VLOOKUP(A1423,'LISTA DE OFERENTES'!$A$4:$H$102,5,FALSE)</f>
        <v>TECNUMEC SAS - 100%</v>
      </c>
      <c r="B1430" s="27"/>
      <c r="C1430" s="27"/>
      <c r="D1430" s="27"/>
      <c r="E1430" s="27"/>
      <c r="F1430" s="27"/>
      <c r="G1430" s="27"/>
      <c r="H1430" s="27"/>
      <c r="I1430" s="123"/>
      <c r="J1430" s="27"/>
      <c r="K1430" s="472">
        <f>$D$1591*0.5</f>
        <v>690.05571478749562</v>
      </c>
      <c r="L1430" s="27"/>
      <c r="M1430" s="474" t="s">
        <v>404</v>
      </c>
      <c r="N1430" s="27"/>
      <c r="O1430" s="27"/>
      <c r="P1430" s="27"/>
      <c r="Q1430" s="474" t="str">
        <f>+IF(AND(N1436="CUMPLE",O1436="CUMPLE",P1436="CUMPLE"),"CUMPLE","NO CUMPLE")</f>
        <v>CUMPLE</v>
      </c>
      <c r="R1430" s="28"/>
    </row>
    <row r="1431" spans="1:18" s="10" customFormat="1" ht="75.599999999999994" customHeight="1">
      <c r="A1431" s="61" t="s">
        <v>958</v>
      </c>
      <c r="B1431" s="430" t="s">
        <v>454</v>
      </c>
      <c r="C1431" s="430"/>
      <c r="D1431" s="2">
        <v>14008976862.639999</v>
      </c>
      <c r="E1431" s="124">
        <v>2015</v>
      </c>
      <c r="F1431" s="3">
        <f>D1431/(VLOOKUP(E1431,$D$1618:$E$1652,2,FALSE))</f>
        <v>21741.253763699853</v>
      </c>
      <c r="G1431" s="125">
        <v>0.2</v>
      </c>
      <c r="H1431" s="3">
        <f>F1431*G1431</f>
        <v>4348.2507527399712</v>
      </c>
      <c r="I1431" s="190">
        <v>42094</v>
      </c>
      <c r="J1431" s="126" t="s">
        <v>404</v>
      </c>
      <c r="K1431" s="473"/>
      <c r="L1431" s="66">
        <f>H1431</f>
        <v>4348.2507527399712</v>
      </c>
      <c r="M1431" s="474"/>
      <c r="N1431" s="126" t="s">
        <v>404</v>
      </c>
      <c r="O1431" s="126" t="s">
        <v>404</v>
      </c>
      <c r="P1431" s="66" t="s">
        <v>405</v>
      </c>
      <c r="Q1431" s="474"/>
      <c r="R1431" s="9"/>
    </row>
    <row r="1432" spans="1:18" s="10" customFormat="1" ht="95.45" customHeight="1">
      <c r="A1432" s="61" t="s">
        <v>959</v>
      </c>
      <c r="B1432" s="430" t="s">
        <v>454</v>
      </c>
      <c r="C1432" s="430"/>
      <c r="D1432" s="2">
        <v>5507535552</v>
      </c>
      <c r="E1432" s="124">
        <v>2016</v>
      </c>
      <c r="F1432" s="3">
        <f>D1432/(VLOOKUP(E1432,$D$1618:$E$1652,2,FALSE))</f>
        <v>7988.2451385514642</v>
      </c>
      <c r="G1432" s="125">
        <v>0.4</v>
      </c>
      <c r="H1432" s="3">
        <f>F1432*G1432</f>
        <v>3195.298055420586</v>
      </c>
      <c r="I1432" s="190">
        <v>42643</v>
      </c>
      <c r="J1432" s="126" t="s">
        <v>404</v>
      </c>
      <c r="K1432" s="473"/>
      <c r="L1432" s="66">
        <f>H1432</f>
        <v>3195.298055420586</v>
      </c>
      <c r="M1432" s="474"/>
      <c r="N1432" s="126" t="s">
        <v>404</v>
      </c>
      <c r="O1432" s="126" t="s">
        <v>405</v>
      </c>
      <c r="P1432" s="66" t="s">
        <v>405</v>
      </c>
      <c r="Q1432" s="474"/>
      <c r="R1432" s="9"/>
    </row>
    <row r="1433" spans="1:18" s="10" customFormat="1" ht="83.45" customHeight="1">
      <c r="A1433" s="127" t="s">
        <v>960</v>
      </c>
      <c r="B1433" s="430" t="s">
        <v>961</v>
      </c>
      <c r="C1433" s="430"/>
      <c r="D1433" s="2">
        <v>2086968827</v>
      </c>
      <c r="E1433" s="124">
        <v>2022</v>
      </c>
      <c r="F1433" s="3">
        <f>D1433/(VLOOKUP(E1433,$D$1618:$E$1652,2,FALSE))</f>
        <v>2086.9688270000001</v>
      </c>
      <c r="G1433" s="128">
        <v>0.5</v>
      </c>
      <c r="H1433" s="3">
        <f>F1433*G1433</f>
        <v>1043.4844135000001</v>
      </c>
      <c r="I1433" s="190">
        <v>44879</v>
      </c>
      <c r="J1433" s="126" t="s">
        <v>404</v>
      </c>
      <c r="K1433" s="473"/>
      <c r="L1433" s="66">
        <f>H1433</f>
        <v>1043.4844135000001</v>
      </c>
      <c r="M1433" s="474"/>
      <c r="N1433" s="126" t="s">
        <v>404</v>
      </c>
      <c r="O1433" s="126" t="s">
        <v>404</v>
      </c>
      <c r="P1433" s="66" t="s">
        <v>404</v>
      </c>
      <c r="Q1433" s="474"/>
      <c r="R1433" s="9"/>
    </row>
    <row r="1434" spans="1:18" s="10" customFormat="1" ht="128.44999999999999" customHeight="1">
      <c r="A1434" s="127" t="s">
        <v>962</v>
      </c>
      <c r="B1434" s="430" t="s">
        <v>458</v>
      </c>
      <c r="C1434" s="430"/>
      <c r="D1434" s="2">
        <v>1203172264</v>
      </c>
      <c r="E1434" s="124">
        <v>2016</v>
      </c>
      <c r="F1434" s="3">
        <f>D1434/(VLOOKUP(E1434,$D$1618:$E$1652,2,FALSE))</f>
        <v>1745.1062999035471</v>
      </c>
      <c r="G1434" s="128">
        <v>0.5</v>
      </c>
      <c r="H1434" s="3">
        <f>F1434*G1434</f>
        <v>872.55314995177355</v>
      </c>
      <c r="I1434" s="190">
        <v>42411</v>
      </c>
      <c r="J1434" s="126" t="s">
        <v>404</v>
      </c>
      <c r="K1434" s="473"/>
      <c r="L1434" s="66">
        <f>H1434</f>
        <v>872.55314995177355</v>
      </c>
      <c r="M1434" s="474"/>
      <c r="N1434" s="126" t="s">
        <v>404</v>
      </c>
      <c r="O1434" s="126" t="s">
        <v>404</v>
      </c>
      <c r="P1434" s="66" t="s">
        <v>404</v>
      </c>
      <c r="Q1434" s="474"/>
      <c r="R1434" s="129"/>
    </row>
    <row r="1435" spans="1:18" s="10" customFormat="1" ht="83.45" customHeight="1">
      <c r="A1435" s="127" t="s">
        <v>963</v>
      </c>
      <c r="B1435" s="430" t="s">
        <v>458</v>
      </c>
      <c r="C1435" s="430"/>
      <c r="D1435" s="2">
        <v>1095138998</v>
      </c>
      <c r="E1435" s="124">
        <v>2015</v>
      </c>
      <c r="F1435" s="3">
        <f>D1435/(VLOOKUP(E1435,$D$1618:$E$1652,2,FALSE))</f>
        <v>1699.6026972918446</v>
      </c>
      <c r="G1435" s="128">
        <v>0.5</v>
      </c>
      <c r="H1435" s="3">
        <f>F1435*G1435</f>
        <v>849.8013486459223</v>
      </c>
      <c r="I1435" s="190">
        <v>42325</v>
      </c>
      <c r="J1435" s="126" t="s">
        <v>404</v>
      </c>
      <c r="K1435" s="473"/>
      <c r="L1435" s="66">
        <f>H1435</f>
        <v>849.8013486459223</v>
      </c>
      <c r="M1435" s="474"/>
      <c r="N1435" s="126" t="s">
        <v>404</v>
      </c>
      <c r="O1435" s="126" t="s">
        <v>404</v>
      </c>
      <c r="P1435" s="66" t="s">
        <v>404</v>
      </c>
      <c r="Q1435" s="474"/>
      <c r="R1435" s="9"/>
    </row>
    <row r="1436" spans="1:18" s="10" customFormat="1" ht="48" customHeight="1" thickBot="1">
      <c r="A1436" s="471" t="s">
        <v>455</v>
      </c>
      <c r="B1436" s="471"/>
      <c r="C1436" s="471"/>
      <c r="D1436" s="471"/>
      <c r="E1436" s="471"/>
      <c r="F1436" s="130">
        <f>+SUM(F1430:F1435)</f>
        <v>35261.176726446713</v>
      </c>
      <c r="G1436" s="130"/>
      <c r="H1436" s="130">
        <f>+SUM(H1430:H1435)</f>
        <v>10309.387720258252</v>
      </c>
      <c r="I1436" s="448" t="s">
        <v>456</v>
      </c>
      <c r="J1436" s="449"/>
      <c r="K1436" s="449"/>
      <c r="L1436" s="449"/>
      <c r="M1436" s="450"/>
      <c r="N1436" s="131" t="s">
        <v>404</v>
      </c>
      <c r="O1436" s="157" t="str">
        <f>IF(_xlfn.XLOOKUP("CUMPLE",O1431:O1435,O1431:O1435,"NO CUMPLE",0,1)="CUMPLE","CUMPLE","NO CUMPLE")</f>
        <v>CUMPLE</v>
      </c>
      <c r="P1436" s="153" t="str">
        <f>IF(_xlfn.XLOOKUP("CUMPLE",P1431:P1435,P1431:P1435,"NO CUMPLE",0,1)="CUMPLE","CUMPLE","NO CUMPLE")</f>
        <v>CUMPLE</v>
      </c>
      <c r="Q1436" s="475"/>
      <c r="R1436" s="70" t="str">
        <f>+IF(AND(M1430="CUMPLE",Q1430="CUMPLE"),"HABILITADO","NO HABILITADO")</f>
        <v>HABILITADO</v>
      </c>
    </row>
    <row r="1437" spans="1:18" ht="15.75">
      <c r="A1437" s="53"/>
      <c r="B1437" s="53"/>
      <c r="C1437" s="53"/>
      <c r="D1437" s="53"/>
      <c r="E1437" s="53"/>
      <c r="F1437" s="53"/>
      <c r="G1437" s="53"/>
      <c r="H1437" s="53"/>
      <c r="I1437" s="121"/>
      <c r="J1437" s="53"/>
      <c r="K1437" s="53"/>
      <c r="L1437" s="53"/>
      <c r="M1437" s="53"/>
      <c r="N1437" s="53"/>
      <c r="O1437" s="53"/>
      <c r="P1437" s="54"/>
      <c r="Q1437" s="54"/>
      <c r="R1437" s="54"/>
    </row>
    <row r="1438" spans="1:18" ht="16.5" thickBot="1">
      <c r="A1438" s="53"/>
      <c r="B1438" s="53"/>
      <c r="C1438" s="53"/>
      <c r="D1438" s="53"/>
      <c r="E1438" s="53"/>
      <c r="F1438" s="53"/>
      <c r="G1438" s="53"/>
      <c r="H1438" s="53"/>
      <c r="I1438" s="121"/>
      <c r="J1438" s="53"/>
      <c r="K1438" s="53"/>
      <c r="L1438" s="53"/>
      <c r="M1438" s="53"/>
      <c r="N1438" s="53"/>
      <c r="O1438" s="53"/>
      <c r="P1438" s="54"/>
      <c r="Q1438" s="54"/>
      <c r="R1438" s="54"/>
    </row>
    <row r="1439" spans="1:18" ht="23.25" customHeight="1" thickBot="1">
      <c r="A1439" s="451">
        <f>1+A1423</f>
        <v>92</v>
      </c>
      <c r="B1439" s="452"/>
      <c r="C1439" s="452"/>
      <c r="D1439" s="453"/>
      <c r="E1439" s="454" t="str">
        <f>VLOOKUP(A1439,'LISTA DE OFERENTES'!$A$4:$H$102,2,FALSE)</f>
        <v>ALIANZA INTEGRAL DE PROYECTOS SAS BIC</v>
      </c>
      <c r="F1439" s="455"/>
      <c r="G1439" s="455"/>
      <c r="H1439" s="455"/>
      <c r="I1439" s="455"/>
      <c r="J1439" s="455"/>
      <c r="K1439" s="455"/>
      <c r="L1439" s="455"/>
      <c r="M1439" s="455"/>
      <c r="N1439" s="455"/>
      <c r="O1439" s="455"/>
      <c r="P1439" s="455"/>
      <c r="Q1439" s="455"/>
      <c r="R1439" s="455"/>
    </row>
    <row r="1440" spans="1:18" ht="48" customHeight="1">
      <c r="A1440" s="7" t="s">
        <v>423</v>
      </c>
      <c r="B1440" s="122">
        <v>6</v>
      </c>
      <c r="C1440" s="8" t="s">
        <v>424</v>
      </c>
      <c r="D1440" s="23">
        <f>$D$1591</f>
        <v>1380.1114295749912</v>
      </c>
      <c r="E1440" s="456"/>
      <c r="F1440" s="457"/>
      <c r="G1440" s="457"/>
      <c r="H1440" s="457"/>
      <c r="I1440" s="457"/>
      <c r="J1440" s="457"/>
      <c r="K1440" s="457"/>
      <c r="L1440" s="457"/>
      <c r="M1440" s="457"/>
      <c r="N1440" s="457"/>
      <c r="O1440" s="457"/>
      <c r="P1440" s="457"/>
      <c r="Q1440" s="457"/>
      <c r="R1440" s="457"/>
    </row>
    <row r="1441" spans="1:18" ht="38.25" customHeight="1">
      <c r="A1441" s="460" t="s">
        <v>425</v>
      </c>
      <c r="B1441" s="461"/>
      <c r="C1441" s="462">
        <f>H1453/B1440</f>
        <v>2225.177527518777</v>
      </c>
      <c r="D1441" s="463"/>
      <c r="E1441" s="456"/>
      <c r="F1441" s="457"/>
      <c r="G1441" s="457"/>
      <c r="H1441" s="457"/>
      <c r="I1441" s="457"/>
      <c r="J1441" s="457"/>
      <c r="K1441" s="457"/>
      <c r="L1441" s="457"/>
      <c r="M1441" s="457"/>
      <c r="N1441" s="457"/>
      <c r="O1441" s="457"/>
      <c r="P1441" s="457"/>
      <c r="Q1441" s="457"/>
      <c r="R1441" s="457"/>
    </row>
    <row r="1442" spans="1:18" ht="32.25" customHeight="1">
      <c r="A1442" s="464" t="s">
        <v>426</v>
      </c>
      <c r="B1442" s="461"/>
      <c r="C1442" s="446">
        <v>45923</v>
      </c>
      <c r="D1442" s="447"/>
      <c r="E1442" s="456"/>
      <c r="F1442" s="457"/>
      <c r="G1442" s="457"/>
      <c r="H1442" s="457"/>
      <c r="I1442" s="457"/>
      <c r="J1442" s="457"/>
      <c r="K1442" s="457"/>
      <c r="L1442" s="457"/>
      <c r="M1442" s="457"/>
      <c r="N1442" s="457"/>
      <c r="O1442" s="457"/>
      <c r="P1442" s="457"/>
      <c r="Q1442" s="457"/>
      <c r="R1442" s="457"/>
    </row>
    <row r="1443" spans="1:18" ht="32.25" customHeight="1" thickBot="1">
      <c r="A1443" s="431" t="s">
        <v>427</v>
      </c>
      <c r="B1443" s="432"/>
      <c r="C1443" s="433" t="str">
        <f>+IF(H1453&gt;D1440,"CUMPLE","NO CUMPLE")</f>
        <v>CUMPLE</v>
      </c>
      <c r="D1443" s="434"/>
      <c r="E1443" s="458"/>
      <c r="F1443" s="459"/>
      <c r="G1443" s="459"/>
      <c r="H1443" s="459"/>
      <c r="I1443" s="459"/>
      <c r="J1443" s="459"/>
      <c r="K1443" s="459"/>
      <c r="L1443" s="459"/>
      <c r="M1443" s="459"/>
      <c r="N1443" s="459"/>
      <c r="O1443" s="459"/>
      <c r="P1443" s="459"/>
      <c r="Q1443" s="459"/>
      <c r="R1443" s="459"/>
    </row>
    <row r="1444" spans="1:18" ht="60.75">
      <c r="A1444" s="435" t="s">
        <v>428</v>
      </c>
      <c r="B1444" s="436"/>
      <c r="C1444" s="436"/>
      <c r="D1444" s="436"/>
      <c r="E1444" s="436"/>
      <c r="F1444" s="436"/>
      <c r="G1444" s="159"/>
      <c r="H1444" s="159"/>
      <c r="I1444" s="160" t="s">
        <v>429</v>
      </c>
      <c r="J1444" s="161" t="s">
        <v>430</v>
      </c>
      <c r="K1444" s="437" t="s">
        <v>431</v>
      </c>
      <c r="L1444" s="438"/>
      <c r="M1444" s="439" t="s">
        <v>432</v>
      </c>
      <c r="N1444" s="439" t="s">
        <v>433</v>
      </c>
      <c r="O1444" s="439" t="s">
        <v>434</v>
      </c>
      <c r="P1444" s="439" t="s">
        <v>435</v>
      </c>
      <c r="Q1444" s="439" t="s">
        <v>436</v>
      </c>
      <c r="R1444" s="426" t="s">
        <v>437</v>
      </c>
    </row>
    <row r="1445" spans="1:18" s="10" customFormat="1" ht="94.5" customHeight="1">
      <c r="A1445" s="162" t="s">
        <v>438</v>
      </c>
      <c r="B1445" s="428" t="s">
        <v>439</v>
      </c>
      <c r="C1445" s="429"/>
      <c r="D1445" s="163" t="s">
        <v>440</v>
      </c>
      <c r="E1445" s="163" t="s">
        <v>441</v>
      </c>
      <c r="F1445" s="163" t="s">
        <v>442</v>
      </c>
      <c r="G1445" s="164" t="s">
        <v>443</v>
      </c>
      <c r="H1445" s="164" t="s">
        <v>444</v>
      </c>
      <c r="I1445" s="165" t="s">
        <v>445</v>
      </c>
      <c r="J1445" s="166" t="s">
        <v>446</v>
      </c>
      <c r="K1445" s="166" t="s">
        <v>447</v>
      </c>
      <c r="L1445" s="166" t="s">
        <v>448</v>
      </c>
      <c r="M1445" s="440"/>
      <c r="N1445" s="440"/>
      <c r="O1445" s="440"/>
      <c r="P1445" s="440"/>
      <c r="Q1445" s="440"/>
      <c r="R1445" s="427"/>
    </row>
    <row r="1446" spans="1:18" s="10" customFormat="1" ht="15.75">
      <c r="A1446" s="26" t="str">
        <f>VLOOKUP(A1439,'LISTA DE OFERENTES'!$A$4:$H$102,5,FALSE)</f>
        <v>ALIANZA INTEGRAL DE PROYECTOS SAS BIC - 100%</v>
      </c>
      <c r="B1446" s="27"/>
      <c r="C1446" s="27"/>
      <c r="D1446" s="27"/>
      <c r="E1446" s="27"/>
      <c r="F1446" s="27"/>
      <c r="G1446" s="27"/>
      <c r="H1446" s="27"/>
      <c r="I1446" s="123"/>
      <c r="J1446" s="27"/>
      <c r="K1446" s="472">
        <f>$D$1591*0.5</f>
        <v>690.05571478749562</v>
      </c>
      <c r="L1446" s="27"/>
      <c r="M1446" s="474" t="s">
        <v>404</v>
      </c>
      <c r="N1446" s="27"/>
      <c r="O1446" s="27"/>
      <c r="P1446" s="27"/>
      <c r="Q1446" s="474" t="str">
        <f>+IF(AND(N1453="CUMPLE",O1453="CUMPLE",P1453="CUMPLE"),"CUMPLE","NO CUMPLE")</f>
        <v>CUMPLE</v>
      </c>
      <c r="R1446" s="28"/>
    </row>
    <row r="1447" spans="1:18" s="10" customFormat="1" ht="83.45" customHeight="1">
      <c r="A1447" s="61" t="s">
        <v>964</v>
      </c>
      <c r="B1447" s="430" t="s">
        <v>965</v>
      </c>
      <c r="C1447" s="430"/>
      <c r="D1447" s="2">
        <v>356536062</v>
      </c>
      <c r="E1447" s="124">
        <v>2012</v>
      </c>
      <c r="F1447" s="3">
        <f t="shared" ref="F1447:F1452" si="20">D1447/(VLOOKUP(E1447,$D$1618:$E$1652,2,FALSE))</f>
        <v>629.14427739544738</v>
      </c>
      <c r="G1447" s="125">
        <v>1</v>
      </c>
      <c r="H1447" s="3">
        <f t="shared" ref="H1447:H1452" si="21">F1447*G1447</f>
        <v>629.14427739544738</v>
      </c>
      <c r="I1447" s="190">
        <v>41207</v>
      </c>
      <c r="J1447" s="126" t="s">
        <v>404</v>
      </c>
      <c r="K1447" s="473"/>
      <c r="L1447" s="66">
        <f t="shared" ref="L1447:L1452" si="22">H1447</f>
        <v>629.14427739544738</v>
      </c>
      <c r="M1447" s="474"/>
      <c r="N1447" s="126" t="s">
        <v>404</v>
      </c>
      <c r="O1447" s="126" t="s">
        <v>404</v>
      </c>
      <c r="P1447" s="66" t="s">
        <v>404</v>
      </c>
      <c r="Q1447" s="474"/>
      <c r="R1447" s="9"/>
    </row>
    <row r="1448" spans="1:18" s="10" customFormat="1" ht="159.6" customHeight="1">
      <c r="A1448" s="61" t="s">
        <v>966</v>
      </c>
      <c r="B1448" s="430" t="s">
        <v>967</v>
      </c>
      <c r="C1448" s="430"/>
      <c r="D1448" s="2">
        <v>1231975680</v>
      </c>
      <c r="E1448" s="124">
        <v>2017</v>
      </c>
      <c r="F1448" s="3">
        <f t="shared" si="20"/>
        <v>1669.9841267044137</v>
      </c>
      <c r="G1448" s="125">
        <v>0.5</v>
      </c>
      <c r="H1448" s="3">
        <f t="shared" si="21"/>
        <v>834.99206335220686</v>
      </c>
      <c r="I1448" s="190">
        <v>42944</v>
      </c>
      <c r="J1448" s="126" t="s">
        <v>404</v>
      </c>
      <c r="K1448" s="473"/>
      <c r="L1448" s="66">
        <f t="shared" si="22"/>
        <v>834.99206335220686</v>
      </c>
      <c r="M1448" s="474"/>
      <c r="N1448" s="126" t="s">
        <v>404</v>
      </c>
      <c r="O1448" s="126" t="s">
        <v>404</v>
      </c>
      <c r="P1448" s="66" t="s">
        <v>404</v>
      </c>
      <c r="Q1448" s="474"/>
      <c r="R1448" s="9"/>
    </row>
    <row r="1449" spans="1:18" s="10" customFormat="1" ht="70.900000000000006" customHeight="1">
      <c r="A1449" s="127" t="s">
        <v>968</v>
      </c>
      <c r="B1449" s="430" t="s">
        <v>969</v>
      </c>
      <c r="C1449" s="430"/>
      <c r="D1449" s="2">
        <v>4919595713</v>
      </c>
      <c r="E1449" s="124">
        <v>2012</v>
      </c>
      <c r="F1449" s="3">
        <f t="shared" si="20"/>
        <v>8681.1288388918292</v>
      </c>
      <c r="G1449" s="128">
        <v>0.495</v>
      </c>
      <c r="H1449" s="3">
        <f t="shared" si="21"/>
        <v>4297.1587752514552</v>
      </c>
      <c r="I1449" s="190">
        <v>40983</v>
      </c>
      <c r="J1449" s="126" t="s">
        <v>404</v>
      </c>
      <c r="K1449" s="473"/>
      <c r="L1449" s="66">
        <f t="shared" si="22"/>
        <v>4297.1587752514552</v>
      </c>
      <c r="M1449" s="474"/>
      <c r="N1449" s="126" t="s">
        <v>404</v>
      </c>
      <c r="O1449" s="126" t="s">
        <v>404</v>
      </c>
      <c r="P1449" s="66" t="s">
        <v>404</v>
      </c>
      <c r="Q1449" s="474"/>
      <c r="R1449" s="9"/>
    </row>
    <row r="1450" spans="1:18" s="10" customFormat="1" ht="148.15" customHeight="1">
      <c r="A1450" s="127" t="s">
        <v>970</v>
      </c>
      <c r="B1450" s="430" t="s">
        <v>969</v>
      </c>
      <c r="C1450" s="430"/>
      <c r="D1450" s="2">
        <v>3840154851</v>
      </c>
      <c r="E1450" s="124">
        <v>2017</v>
      </c>
      <c r="F1450" s="3">
        <f t="shared" si="20"/>
        <v>5205.4579886324973</v>
      </c>
      <c r="G1450" s="128">
        <v>0.71</v>
      </c>
      <c r="H1450" s="3">
        <f t="shared" si="21"/>
        <v>3695.8751719290731</v>
      </c>
      <c r="I1450" s="190">
        <v>42825</v>
      </c>
      <c r="J1450" s="126" t="s">
        <v>404</v>
      </c>
      <c r="K1450" s="473"/>
      <c r="L1450" s="66">
        <f t="shared" si="22"/>
        <v>3695.8751719290731</v>
      </c>
      <c r="M1450" s="474"/>
      <c r="N1450" s="126" t="s">
        <v>404</v>
      </c>
      <c r="O1450" s="126" t="s">
        <v>405</v>
      </c>
      <c r="P1450" s="66" t="s">
        <v>405</v>
      </c>
      <c r="Q1450" s="474"/>
      <c r="R1450" s="129"/>
    </row>
    <row r="1451" spans="1:18" s="10" customFormat="1" ht="94.9" customHeight="1">
      <c r="A1451" s="127" t="s">
        <v>971</v>
      </c>
      <c r="B1451" s="430" t="s">
        <v>972</v>
      </c>
      <c r="C1451" s="430"/>
      <c r="D1451" s="2">
        <v>638772430</v>
      </c>
      <c r="E1451" s="124">
        <v>2008</v>
      </c>
      <c r="F1451" s="3">
        <f t="shared" si="20"/>
        <v>1384.1222751895991</v>
      </c>
      <c r="G1451" s="128">
        <v>1</v>
      </c>
      <c r="H1451" s="3">
        <f t="shared" si="21"/>
        <v>1384.1222751895991</v>
      </c>
      <c r="I1451" s="190">
        <v>39527</v>
      </c>
      <c r="J1451" s="126" t="s">
        <v>404</v>
      </c>
      <c r="K1451" s="473"/>
      <c r="L1451" s="66">
        <f t="shared" si="22"/>
        <v>1384.1222751895991</v>
      </c>
      <c r="M1451" s="474"/>
      <c r="N1451" s="126" t="s">
        <v>404</v>
      </c>
      <c r="O1451" s="126" t="s">
        <v>405</v>
      </c>
      <c r="P1451" s="66" t="s">
        <v>404</v>
      </c>
      <c r="Q1451" s="474"/>
      <c r="R1451" s="9"/>
    </row>
    <row r="1452" spans="1:18" s="10" customFormat="1" ht="135" customHeight="1">
      <c r="A1452" s="127" t="s">
        <v>973</v>
      </c>
      <c r="B1452" s="430" t="s">
        <v>974</v>
      </c>
      <c r="C1452" s="430"/>
      <c r="D1452" s="2">
        <v>2280193663</v>
      </c>
      <c r="E1452" s="124">
        <v>2021</v>
      </c>
      <c r="F1452" s="3">
        <f t="shared" si="20"/>
        <v>2509.7726019948796</v>
      </c>
      <c r="G1452" s="128">
        <v>1</v>
      </c>
      <c r="H1452" s="3">
        <f t="shared" si="21"/>
        <v>2509.7726019948796</v>
      </c>
      <c r="I1452" s="190">
        <v>44530</v>
      </c>
      <c r="J1452" s="126" t="s">
        <v>404</v>
      </c>
      <c r="K1452" s="473"/>
      <c r="L1452" s="66">
        <f t="shared" si="22"/>
        <v>2509.7726019948796</v>
      </c>
      <c r="M1452" s="474"/>
      <c r="N1452" s="126" t="s">
        <v>404</v>
      </c>
      <c r="O1452" s="126" t="s">
        <v>405</v>
      </c>
      <c r="P1452" s="66" t="s">
        <v>405</v>
      </c>
      <c r="Q1452" s="474"/>
      <c r="R1452" s="129"/>
    </row>
    <row r="1453" spans="1:18" s="10" customFormat="1" ht="48" customHeight="1" thickBot="1">
      <c r="A1453" s="471" t="s">
        <v>455</v>
      </c>
      <c r="B1453" s="471"/>
      <c r="C1453" s="471"/>
      <c r="D1453" s="471"/>
      <c r="E1453" s="471"/>
      <c r="F1453" s="130">
        <f>+SUM(F1446:F1452)</f>
        <v>20079.610108808665</v>
      </c>
      <c r="G1453" s="130"/>
      <c r="H1453" s="130">
        <f>+SUM(H1446:H1452)</f>
        <v>13351.065165112661</v>
      </c>
      <c r="I1453" s="448" t="s">
        <v>456</v>
      </c>
      <c r="J1453" s="449"/>
      <c r="K1453" s="449"/>
      <c r="L1453" s="449"/>
      <c r="M1453" s="450"/>
      <c r="N1453" s="131" t="s">
        <v>404</v>
      </c>
      <c r="O1453" s="157" t="str">
        <f>IF(_xlfn.XLOOKUP("CUMPLE",O1447:O1452,O1447:O1452,"NO CUMPLE",0,1)="CUMPLE","CUMPLE","NO CUMPLE")</f>
        <v>CUMPLE</v>
      </c>
      <c r="P1453" s="153" t="str">
        <f>IF(_xlfn.XLOOKUP("CUMPLE",P1447:P1452,P1447:P1452,"NO CUMPLE",0,1)="CUMPLE","CUMPLE","NO CUMPLE")</f>
        <v>CUMPLE</v>
      </c>
      <c r="Q1453" s="475"/>
      <c r="R1453" s="70" t="str">
        <f>+IF(AND(M1446="CUMPLE",Q1446="CUMPLE"),"HABILITADO","NO HABILITADO")</f>
        <v>HABILITADO</v>
      </c>
    </row>
    <row r="1454" spans="1:18" ht="15.75">
      <c r="A1454" s="53"/>
      <c r="B1454" s="53"/>
      <c r="C1454" s="53"/>
      <c r="D1454" s="53"/>
      <c r="E1454" s="53"/>
      <c r="F1454" s="53"/>
      <c r="G1454" s="53"/>
      <c r="H1454" s="53"/>
      <c r="I1454" s="121"/>
      <c r="J1454" s="53"/>
      <c r="K1454" s="53"/>
      <c r="L1454" s="53"/>
      <c r="M1454" s="53"/>
      <c r="N1454" s="53"/>
      <c r="O1454" s="53"/>
      <c r="P1454" s="54"/>
      <c r="Q1454" s="54"/>
      <c r="R1454" s="54"/>
    </row>
    <row r="1455" spans="1:18" ht="16.5" thickBot="1">
      <c r="A1455" s="53"/>
      <c r="B1455" s="53"/>
      <c r="C1455" s="53"/>
      <c r="D1455" s="53"/>
      <c r="E1455" s="53"/>
      <c r="F1455" s="53"/>
      <c r="G1455" s="53"/>
      <c r="H1455" s="53"/>
      <c r="I1455" s="121"/>
      <c r="J1455" s="53"/>
      <c r="K1455" s="53"/>
      <c r="L1455" s="53"/>
      <c r="M1455" s="53"/>
      <c r="N1455" s="53"/>
      <c r="O1455" s="53"/>
      <c r="P1455" s="54"/>
      <c r="Q1455" s="54"/>
      <c r="R1455" s="54"/>
    </row>
    <row r="1456" spans="1:18" ht="23.25" customHeight="1" thickBot="1">
      <c r="A1456" s="451">
        <f>1+A1439</f>
        <v>93</v>
      </c>
      <c r="B1456" s="452"/>
      <c r="C1456" s="452"/>
      <c r="D1456" s="453"/>
      <c r="E1456" s="454" t="str">
        <f>VLOOKUP(A1456,'LISTA DE OFERENTES'!$A$4:$H$102,2,FALSE)</f>
        <v>UT MALLA VIAL KENNEDY 2025</v>
      </c>
      <c r="F1456" s="455"/>
      <c r="G1456" s="455"/>
      <c r="H1456" s="455"/>
      <c r="I1456" s="455"/>
      <c r="J1456" s="455"/>
      <c r="K1456" s="455"/>
      <c r="L1456" s="455"/>
      <c r="M1456" s="455"/>
      <c r="N1456" s="455"/>
      <c r="O1456" s="455"/>
      <c r="P1456" s="455"/>
      <c r="Q1456" s="455"/>
      <c r="R1456" s="455"/>
    </row>
    <row r="1457" spans="1:18" ht="48" customHeight="1">
      <c r="A1457" s="7" t="s">
        <v>423</v>
      </c>
      <c r="B1457" s="122">
        <v>3</v>
      </c>
      <c r="C1457" s="8" t="s">
        <v>424</v>
      </c>
      <c r="D1457" s="23">
        <f>$D$1591</f>
        <v>1380.1114295749912</v>
      </c>
      <c r="E1457" s="456"/>
      <c r="F1457" s="457"/>
      <c r="G1457" s="457"/>
      <c r="H1457" s="457"/>
      <c r="I1457" s="457"/>
      <c r="J1457" s="457"/>
      <c r="K1457" s="457"/>
      <c r="L1457" s="457"/>
      <c r="M1457" s="457"/>
      <c r="N1457" s="457"/>
      <c r="O1457" s="457"/>
      <c r="P1457" s="457"/>
      <c r="Q1457" s="457"/>
      <c r="R1457" s="457"/>
    </row>
    <row r="1458" spans="1:18" ht="38.25" customHeight="1">
      <c r="A1458" s="460" t="s">
        <v>425</v>
      </c>
      <c r="B1458" s="461"/>
      <c r="C1458" s="462">
        <f>H1468/B1457</f>
        <v>4724.8197476334899</v>
      </c>
      <c r="D1458" s="463"/>
      <c r="E1458" s="456"/>
      <c r="F1458" s="457"/>
      <c r="G1458" s="457"/>
      <c r="H1458" s="457"/>
      <c r="I1458" s="457"/>
      <c r="J1458" s="457"/>
      <c r="K1458" s="457"/>
      <c r="L1458" s="457"/>
      <c r="M1458" s="457"/>
      <c r="N1458" s="457"/>
      <c r="O1458" s="457"/>
      <c r="P1458" s="457"/>
      <c r="Q1458" s="457"/>
      <c r="R1458" s="457"/>
    </row>
    <row r="1459" spans="1:18" ht="32.25" customHeight="1">
      <c r="A1459" s="464" t="s">
        <v>426</v>
      </c>
      <c r="B1459" s="461"/>
      <c r="C1459" s="446">
        <v>45923</v>
      </c>
      <c r="D1459" s="447"/>
      <c r="E1459" s="456"/>
      <c r="F1459" s="457"/>
      <c r="G1459" s="457"/>
      <c r="H1459" s="457"/>
      <c r="I1459" s="457"/>
      <c r="J1459" s="457"/>
      <c r="K1459" s="457"/>
      <c r="L1459" s="457"/>
      <c r="M1459" s="457"/>
      <c r="N1459" s="457"/>
      <c r="O1459" s="457"/>
      <c r="P1459" s="457"/>
      <c r="Q1459" s="457"/>
      <c r="R1459" s="457"/>
    </row>
    <row r="1460" spans="1:18" ht="32.25" customHeight="1" thickBot="1">
      <c r="A1460" s="431" t="s">
        <v>427</v>
      </c>
      <c r="B1460" s="432"/>
      <c r="C1460" s="433" t="str">
        <f>+IF(H1468&gt;D1457,"CUMPLE","NO CUMPLE")</f>
        <v>CUMPLE</v>
      </c>
      <c r="D1460" s="434"/>
      <c r="E1460" s="458"/>
      <c r="F1460" s="459"/>
      <c r="G1460" s="459"/>
      <c r="H1460" s="459"/>
      <c r="I1460" s="459"/>
      <c r="J1460" s="459"/>
      <c r="K1460" s="459"/>
      <c r="L1460" s="459"/>
      <c r="M1460" s="459"/>
      <c r="N1460" s="459"/>
      <c r="O1460" s="459"/>
      <c r="P1460" s="459"/>
      <c r="Q1460" s="459"/>
      <c r="R1460" s="459"/>
    </row>
    <row r="1461" spans="1:18" ht="60.75">
      <c r="A1461" s="435" t="s">
        <v>428</v>
      </c>
      <c r="B1461" s="436"/>
      <c r="C1461" s="436"/>
      <c r="D1461" s="436"/>
      <c r="E1461" s="436"/>
      <c r="F1461" s="436"/>
      <c r="G1461" s="159"/>
      <c r="H1461" s="159"/>
      <c r="I1461" s="160" t="s">
        <v>429</v>
      </c>
      <c r="J1461" s="161" t="s">
        <v>430</v>
      </c>
      <c r="K1461" s="437" t="s">
        <v>431</v>
      </c>
      <c r="L1461" s="438"/>
      <c r="M1461" s="439" t="s">
        <v>432</v>
      </c>
      <c r="N1461" s="439" t="s">
        <v>433</v>
      </c>
      <c r="O1461" s="439" t="s">
        <v>434</v>
      </c>
      <c r="P1461" s="439" t="s">
        <v>435</v>
      </c>
      <c r="Q1461" s="439" t="s">
        <v>436</v>
      </c>
      <c r="R1461" s="426" t="s">
        <v>437</v>
      </c>
    </row>
    <row r="1462" spans="1:18" s="10" customFormat="1" ht="94.5" customHeight="1">
      <c r="A1462" s="162" t="s">
        <v>438</v>
      </c>
      <c r="B1462" s="428" t="s">
        <v>439</v>
      </c>
      <c r="C1462" s="429"/>
      <c r="D1462" s="163" t="s">
        <v>440</v>
      </c>
      <c r="E1462" s="163" t="s">
        <v>441</v>
      </c>
      <c r="F1462" s="163" t="s">
        <v>442</v>
      </c>
      <c r="G1462" s="164" t="s">
        <v>443</v>
      </c>
      <c r="H1462" s="164" t="s">
        <v>444</v>
      </c>
      <c r="I1462" s="165" t="s">
        <v>445</v>
      </c>
      <c r="J1462" s="166" t="s">
        <v>446</v>
      </c>
      <c r="K1462" s="166" t="s">
        <v>447</v>
      </c>
      <c r="L1462" s="166" t="s">
        <v>448</v>
      </c>
      <c r="M1462" s="440"/>
      <c r="N1462" s="440"/>
      <c r="O1462" s="440"/>
      <c r="P1462" s="440"/>
      <c r="Q1462" s="440"/>
      <c r="R1462" s="427"/>
    </row>
    <row r="1463" spans="1:18" s="10" customFormat="1" ht="15.75">
      <c r="A1463" s="26" t="str">
        <f>VLOOKUP(A1456,'LISTA DE OFERENTES'!$A$4:$H$102,5,FALSE)</f>
        <v>SITELSA S.A.S - 50%</v>
      </c>
      <c r="B1463" s="27"/>
      <c r="C1463" s="27"/>
      <c r="D1463" s="27"/>
      <c r="E1463" s="27"/>
      <c r="F1463" s="27"/>
      <c r="G1463" s="27"/>
      <c r="H1463" s="27"/>
      <c r="I1463" s="123"/>
      <c r="J1463" s="27"/>
      <c r="K1463" s="472">
        <f>$D$1591*0.5</f>
        <v>690.05571478749562</v>
      </c>
      <c r="L1463" s="27"/>
      <c r="M1463" s="474" t="s">
        <v>404</v>
      </c>
      <c r="N1463" s="27"/>
      <c r="O1463" s="27"/>
      <c r="P1463" s="27"/>
      <c r="Q1463" s="474" t="str">
        <f>+IF(AND(N1468="CUMPLE",O1468="CUMPLE",P1468="CUMPLE"),"CUMPLE","NO CUMPLE")</f>
        <v>CUMPLE</v>
      </c>
      <c r="R1463" s="28"/>
    </row>
    <row r="1464" spans="1:18" s="10" customFormat="1" ht="99.6" customHeight="1">
      <c r="A1464" s="61" t="s">
        <v>975</v>
      </c>
      <c r="B1464" s="430" t="s">
        <v>976</v>
      </c>
      <c r="C1464" s="430"/>
      <c r="D1464" s="2">
        <v>293945187.83999997</v>
      </c>
      <c r="E1464" s="124">
        <v>2014</v>
      </c>
      <c r="F1464" s="3">
        <f>D1464/(VLOOKUP(E1464,$D$1618:$E$1652,2,FALSE))</f>
        <v>477.18374649350648</v>
      </c>
      <c r="G1464" s="125">
        <v>0.7</v>
      </c>
      <c r="H1464" s="3">
        <f>F1464*G1464</f>
        <v>334.02862254545454</v>
      </c>
      <c r="I1464" s="190">
        <v>42017</v>
      </c>
      <c r="J1464" s="126" t="s">
        <v>404</v>
      </c>
      <c r="K1464" s="473"/>
      <c r="L1464" s="66">
        <f>H1464</f>
        <v>334.02862254545454</v>
      </c>
      <c r="M1464" s="474"/>
      <c r="N1464" s="126" t="s">
        <v>404</v>
      </c>
      <c r="O1464" s="126" t="s">
        <v>404</v>
      </c>
      <c r="P1464" s="66" t="s">
        <v>404</v>
      </c>
      <c r="Q1464" s="474"/>
      <c r="R1464" s="9"/>
    </row>
    <row r="1465" spans="1:18" s="10" customFormat="1" ht="15.75" customHeight="1">
      <c r="A1465" s="26" t="str">
        <f>VLOOKUP(A1456,'LISTA DE OFERENTES'!$A$4:$H$102,6,FALSE)</f>
        <v>ARQUITECTURA Y GERENCIA DE PROYECTOS AGP S.A.S - 50%</v>
      </c>
      <c r="B1465" s="27"/>
      <c r="C1465" s="27"/>
      <c r="D1465" s="27"/>
      <c r="E1465" s="27"/>
      <c r="F1465" s="27"/>
      <c r="G1465" s="27"/>
      <c r="H1465" s="27"/>
      <c r="I1465" s="123"/>
      <c r="J1465" s="27"/>
      <c r="K1465" s="473"/>
      <c r="L1465" s="27"/>
      <c r="M1465" s="474"/>
      <c r="N1465" s="27"/>
      <c r="O1465" s="27"/>
      <c r="P1465" s="27"/>
      <c r="Q1465" s="474"/>
      <c r="R1465" s="28"/>
    </row>
    <row r="1466" spans="1:18" s="10" customFormat="1" ht="60.6" customHeight="1">
      <c r="A1466" s="127" t="s">
        <v>977</v>
      </c>
      <c r="B1466" s="430" t="s">
        <v>978</v>
      </c>
      <c r="C1466" s="430"/>
      <c r="D1466" s="2">
        <v>9243695174</v>
      </c>
      <c r="E1466" s="124">
        <v>2019</v>
      </c>
      <c r="F1466" s="3">
        <f>D1466/(VLOOKUP(E1466,$D$1618:$E$1652,2,FALSE))</f>
        <v>11162.319257205512</v>
      </c>
      <c r="G1466" s="128">
        <v>0.9</v>
      </c>
      <c r="H1466" s="3">
        <f>F1466*G1466</f>
        <v>10046.087331484961</v>
      </c>
      <c r="I1466" s="190">
        <v>44130</v>
      </c>
      <c r="J1466" s="126" t="s">
        <v>404</v>
      </c>
      <c r="K1466" s="473"/>
      <c r="L1466" s="66">
        <f>H1466</f>
        <v>10046.087331484961</v>
      </c>
      <c r="M1466" s="474"/>
      <c r="N1466" s="126" t="s">
        <v>404</v>
      </c>
      <c r="O1466" s="126" t="s">
        <v>404</v>
      </c>
      <c r="P1466" s="66" t="s">
        <v>404</v>
      </c>
      <c r="Q1466" s="474"/>
      <c r="R1466" s="9"/>
    </row>
    <row r="1467" spans="1:18" s="10" customFormat="1" ht="78" customHeight="1">
      <c r="A1467" s="127" t="s">
        <v>979</v>
      </c>
      <c r="B1467" s="430" t="s">
        <v>978</v>
      </c>
      <c r="C1467" s="430"/>
      <c r="D1467" s="2">
        <v>6661371844</v>
      </c>
      <c r="E1467" s="124">
        <v>2020</v>
      </c>
      <c r="F1467" s="3">
        <f>D1467/(VLOOKUP(E1467,$D$1618:$E$1652,2,FALSE))</f>
        <v>7588.6865777401081</v>
      </c>
      <c r="G1467" s="128">
        <v>0.5</v>
      </c>
      <c r="H1467" s="3">
        <f>F1467*G1467</f>
        <v>3794.343288870054</v>
      </c>
      <c r="I1467" s="190">
        <v>44119</v>
      </c>
      <c r="J1467" s="126" t="s">
        <v>404</v>
      </c>
      <c r="K1467" s="473"/>
      <c r="L1467" s="66">
        <f>H1467</f>
        <v>3794.343288870054</v>
      </c>
      <c r="M1467" s="474"/>
      <c r="N1467" s="126" t="s">
        <v>404</v>
      </c>
      <c r="O1467" s="126" t="s">
        <v>404</v>
      </c>
      <c r="P1467" s="66" t="s">
        <v>404</v>
      </c>
      <c r="Q1467" s="474"/>
      <c r="R1467" s="129"/>
    </row>
    <row r="1468" spans="1:18" s="10" customFormat="1" ht="48" customHeight="1" thickBot="1">
      <c r="A1468" s="471" t="s">
        <v>455</v>
      </c>
      <c r="B1468" s="471"/>
      <c r="C1468" s="471"/>
      <c r="D1468" s="471"/>
      <c r="E1468" s="471"/>
      <c r="F1468" s="130">
        <f>+SUM(F1463:F1467)</f>
        <v>19228.189581439128</v>
      </c>
      <c r="G1468" s="130"/>
      <c r="H1468" s="130">
        <f>+SUM(H1463:H1467)</f>
        <v>14174.45924290047</v>
      </c>
      <c r="I1468" s="448" t="s">
        <v>456</v>
      </c>
      <c r="J1468" s="449"/>
      <c r="K1468" s="449"/>
      <c r="L1468" s="449"/>
      <c r="M1468" s="450"/>
      <c r="N1468" s="131" t="s">
        <v>404</v>
      </c>
      <c r="O1468" s="157" t="str">
        <f>IF(_xlfn.XLOOKUP("CUMPLE",O1464:O1467,O1464:O1467,"NO CUMPLE",0,1)="CUMPLE","CUMPLE","NO CUMPLE")</f>
        <v>CUMPLE</v>
      </c>
      <c r="P1468" s="153" t="str">
        <f>IF(_xlfn.XLOOKUP("CUMPLE",P1464:P1467,P1464:P1467,"NO CUMPLE",0,1)="CUMPLE","CUMPLE","NO CUMPLE")</f>
        <v>CUMPLE</v>
      </c>
      <c r="Q1468" s="475"/>
      <c r="R1468" s="70" t="str">
        <f>+IF(AND(M1463="CUMPLE",Q1463="CUMPLE"),"HABILITADO","NO HABILITADO")</f>
        <v>HABILITADO</v>
      </c>
    </row>
    <row r="1469" spans="1:18" ht="15.75">
      <c r="A1469" s="53"/>
      <c r="B1469" s="53"/>
      <c r="C1469" s="53"/>
      <c r="D1469" s="53"/>
      <c r="E1469" s="53"/>
      <c r="F1469" s="53"/>
      <c r="G1469" s="53"/>
      <c r="H1469" s="53"/>
      <c r="I1469" s="121"/>
      <c r="J1469" s="53"/>
      <c r="K1469" s="53"/>
      <c r="L1469" s="53"/>
      <c r="M1469" s="53"/>
      <c r="N1469" s="53"/>
      <c r="O1469" s="53"/>
      <c r="P1469" s="54"/>
      <c r="Q1469" s="54"/>
      <c r="R1469" s="54"/>
    </row>
    <row r="1470" spans="1:18" ht="16.5" thickBot="1">
      <c r="A1470" s="53"/>
      <c r="B1470" s="53"/>
      <c r="C1470" s="53"/>
      <c r="D1470" s="53"/>
      <c r="E1470" s="53"/>
      <c r="F1470" s="53"/>
      <c r="G1470" s="53"/>
      <c r="H1470" s="53"/>
      <c r="I1470" s="121"/>
      <c r="J1470" s="53"/>
      <c r="K1470" s="53"/>
      <c r="L1470" s="53"/>
      <c r="M1470" s="53"/>
      <c r="N1470" s="53"/>
      <c r="O1470" s="53"/>
      <c r="P1470" s="54"/>
      <c r="Q1470" s="54"/>
      <c r="R1470" s="54"/>
    </row>
    <row r="1471" spans="1:18" ht="23.25" customHeight="1" thickBot="1">
      <c r="A1471" s="451">
        <f>1+A1456</f>
        <v>94</v>
      </c>
      <c r="B1471" s="452"/>
      <c r="C1471" s="452"/>
      <c r="D1471" s="453"/>
      <c r="E1471" s="454" t="str">
        <f>VLOOKUP(A1471,'LISTA DE OFERENTES'!$A$4:$H$102,2,FALSE)</f>
        <v>CONSORCIO VIAS LOCALES AEPRO</v>
      </c>
      <c r="F1471" s="455"/>
      <c r="G1471" s="455"/>
      <c r="H1471" s="455"/>
      <c r="I1471" s="455"/>
      <c r="J1471" s="455"/>
      <c r="K1471" s="455"/>
      <c r="L1471" s="455"/>
      <c r="M1471" s="455"/>
      <c r="N1471" s="455"/>
      <c r="O1471" s="455"/>
      <c r="P1471" s="455"/>
      <c r="Q1471" s="455"/>
      <c r="R1471" s="455"/>
    </row>
    <row r="1472" spans="1:18" ht="48" customHeight="1">
      <c r="A1472" s="7" t="s">
        <v>423</v>
      </c>
      <c r="B1472" s="122">
        <v>6</v>
      </c>
      <c r="C1472" s="8" t="s">
        <v>424</v>
      </c>
      <c r="D1472" s="23">
        <f>$D$1591</f>
        <v>1380.1114295749912</v>
      </c>
      <c r="E1472" s="456"/>
      <c r="F1472" s="457"/>
      <c r="G1472" s="457"/>
      <c r="H1472" s="457"/>
      <c r="I1472" s="457"/>
      <c r="J1472" s="457"/>
      <c r="K1472" s="457"/>
      <c r="L1472" s="457"/>
      <c r="M1472" s="457"/>
      <c r="N1472" s="457"/>
      <c r="O1472" s="457"/>
      <c r="P1472" s="457"/>
      <c r="Q1472" s="457"/>
      <c r="R1472" s="457"/>
    </row>
    <row r="1473" spans="1:18" ht="38.25" customHeight="1">
      <c r="A1473" s="460" t="s">
        <v>425</v>
      </c>
      <c r="B1473" s="461"/>
      <c r="C1473" s="462">
        <f>H1487/B1472</f>
        <v>1274.9422124418422</v>
      </c>
      <c r="D1473" s="463"/>
      <c r="E1473" s="456"/>
      <c r="F1473" s="457"/>
      <c r="G1473" s="457"/>
      <c r="H1473" s="457"/>
      <c r="I1473" s="457"/>
      <c r="J1473" s="457"/>
      <c r="K1473" s="457"/>
      <c r="L1473" s="457"/>
      <c r="M1473" s="457"/>
      <c r="N1473" s="457"/>
      <c r="O1473" s="457"/>
      <c r="P1473" s="457"/>
      <c r="Q1473" s="457"/>
      <c r="R1473" s="457"/>
    </row>
    <row r="1474" spans="1:18" ht="32.25" customHeight="1">
      <c r="A1474" s="464" t="s">
        <v>426</v>
      </c>
      <c r="B1474" s="461"/>
      <c r="C1474" s="446">
        <v>45923</v>
      </c>
      <c r="D1474" s="447"/>
      <c r="E1474" s="456"/>
      <c r="F1474" s="457"/>
      <c r="G1474" s="457"/>
      <c r="H1474" s="457"/>
      <c r="I1474" s="457"/>
      <c r="J1474" s="457"/>
      <c r="K1474" s="457"/>
      <c r="L1474" s="457"/>
      <c r="M1474" s="457"/>
      <c r="N1474" s="457"/>
      <c r="O1474" s="457"/>
      <c r="P1474" s="457"/>
      <c r="Q1474" s="457"/>
      <c r="R1474" s="457"/>
    </row>
    <row r="1475" spans="1:18" ht="32.25" customHeight="1" thickBot="1">
      <c r="A1475" s="431" t="s">
        <v>427</v>
      </c>
      <c r="B1475" s="432"/>
      <c r="C1475" s="433" t="str">
        <f>+IF(H1487&gt;D1472,"CUMPLE","NO CUMPLE")</f>
        <v>CUMPLE</v>
      </c>
      <c r="D1475" s="434"/>
      <c r="E1475" s="458"/>
      <c r="F1475" s="459"/>
      <c r="G1475" s="459"/>
      <c r="H1475" s="459"/>
      <c r="I1475" s="459"/>
      <c r="J1475" s="459"/>
      <c r="K1475" s="459"/>
      <c r="L1475" s="459"/>
      <c r="M1475" s="459"/>
      <c r="N1475" s="459"/>
      <c r="O1475" s="459"/>
      <c r="P1475" s="459"/>
      <c r="Q1475" s="459"/>
      <c r="R1475" s="459"/>
    </row>
    <row r="1476" spans="1:18" ht="60.75">
      <c r="A1476" s="435" t="s">
        <v>428</v>
      </c>
      <c r="B1476" s="436"/>
      <c r="C1476" s="436"/>
      <c r="D1476" s="436"/>
      <c r="E1476" s="436"/>
      <c r="F1476" s="436"/>
      <c r="G1476" s="159"/>
      <c r="H1476" s="159"/>
      <c r="I1476" s="160" t="s">
        <v>429</v>
      </c>
      <c r="J1476" s="161" t="s">
        <v>430</v>
      </c>
      <c r="K1476" s="437" t="s">
        <v>431</v>
      </c>
      <c r="L1476" s="438"/>
      <c r="M1476" s="439" t="s">
        <v>432</v>
      </c>
      <c r="N1476" s="439" t="s">
        <v>433</v>
      </c>
      <c r="O1476" s="439" t="s">
        <v>434</v>
      </c>
      <c r="P1476" s="439" t="s">
        <v>435</v>
      </c>
      <c r="Q1476" s="439" t="s">
        <v>436</v>
      </c>
      <c r="R1476" s="426" t="s">
        <v>437</v>
      </c>
    </row>
    <row r="1477" spans="1:18" s="10" customFormat="1" ht="94.5" customHeight="1">
      <c r="A1477" s="162" t="s">
        <v>438</v>
      </c>
      <c r="B1477" s="428" t="s">
        <v>439</v>
      </c>
      <c r="C1477" s="429"/>
      <c r="D1477" s="163" t="s">
        <v>440</v>
      </c>
      <c r="E1477" s="163" t="s">
        <v>441</v>
      </c>
      <c r="F1477" s="163" t="s">
        <v>442</v>
      </c>
      <c r="G1477" s="164" t="s">
        <v>443</v>
      </c>
      <c r="H1477" s="164" t="s">
        <v>444</v>
      </c>
      <c r="I1477" s="165" t="s">
        <v>445</v>
      </c>
      <c r="J1477" s="166" t="s">
        <v>446</v>
      </c>
      <c r="K1477" s="166" t="s">
        <v>447</v>
      </c>
      <c r="L1477" s="166" t="s">
        <v>448</v>
      </c>
      <c r="M1477" s="440"/>
      <c r="N1477" s="440"/>
      <c r="O1477" s="440"/>
      <c r="P1477" s="440"/>
      <c r="Q1477" s="440"/>
      <c r="R1477" s="427"/>
    </row>
    <row r="1478" spans="1:18" s="10" customFormat="1" ht="15.6" customHeight="1">
      <c r="A1478" s="26" t="str">
        <f>VLOOKUP(A1471,'LISTA DE OFERENTES'!$A$4:$H$102,5,FALSE)</f>
        <v>PROEZA INGENIERÍA S.A.S. - 50%</v>
      </c>
      <c r="B1478" s="27"/>
      <c r="C1478" s="27"/>
      <c r="D1478" s="27"/>
      <c r="E1478" s="27"/>
      <c r="F1478" s="27"/>
      <c r="G1478" s="27"/>
      <c r="H1478" s="27"/>
      <c r="I1478" s="123"/>
      <c r="J1478" s="27"/>
      <c r="K1478" s="472">
        <f>$D$1591*0.5</f>
        <v>690.05571478749562</v>
      </c>
      <c r="L1478" s="27"/>
      <c r="M1478" s="474" t="s">
        <v>404</v>
      </c>
      <c r="N1478" s="27"/>
      <c r="O1478" s="27"/>
      <c r="P1478" s="27"/>
      <c r="Q1478" s="474" t="str">
        <f>+IF(AND(N1487="CUMPLE",O1487="CUMPLE",P1487="CUMPLE"),"CUMPLE","NO CUMPLE")</f>
        <v>CUMPLE</v>
      </c>
      <c r="R1478" s="28"/>
    </row>
    <row r="1479" spans="1:18" s="10" customFormat="1" ht="93" customHeight="1">
      <c r="A1479" s="235" t="s">
        <v>980</v>
      </c>
      <c r="B1479" s="561" t="s">
        <v>981</v>
      </c>
      <c r="C1479" s="442"/>
      <c r="D1479" s="2">
        <v>25775400</v>
      </c>
      <c r="E1479" s="124">
        <v>2018</v>
      </c>
      <c r="F1479" s="3">
        <f>D1479/(VLOOKUP(E1479,$D$1618:$E$1652,2,FALSE))</f>
        <v>32.992849846782434</v>
      </c>
      <c r="G1479" s="125">
        <v>1</v>
      </c>
      <c r="H1479" s="3">
        <f>F1479*G1479</f>
        <v>32.992849846782434</v>
      </c>
      <c r="I1479" s="190">
        <v>43292</v>
      </c>
      <c r="J1479" s="126" t="s">
        <v>404</v>
      </c>
      <c r="K1479" s="473"/>
      <c r="L1479" s="443">
        <f>+SUM(H1479:H1480)</f>
        <v>131.75407834678242</v>
      </c>
      <c r="M1479" s="474"/>
      <c r="N1479" s="126" t="s">
        <v>404</v>
      </c>
      <c r="O1479" s="126" t="s">
        <v>405</v>
      </c>
      <c r="P1479" s="66" t="s">
        <v>405</v>
      </c>
      <c r="Q1479" s="474"/>
      <c r="R1479" s="9"/>
    </row>
    <row r="1480" spans="1:18" s="10" customFormat="1" ht="79.150000000000006" customHeight="1">
      <c r="A1480" s="235" t="s">
        <v>982</v>
      </c>
      <c r="B1480" s="441" t="s">
        <v>983</v>
      </c>
      <c r="C1480" s="442"/>
      <c r="D1480" s="2">
        <v>395044914</v>
      </c>
      <c r="E1480" s="124">
        <v>2022</v>
      </c>
      <c r="F1480" s="3">
        <f>D1480/(VLOOKUP(E1480,$D$1618:$E$1652,2,FALSE))</f>
        <v>395.04491400000001</v>
      </c>
      <c r="G1480" s="128">
        <v>0.25</v>
      </c>
      <c r="H1480" s="3">
        <f>F1480*G1480</f>
        <v>98.761228500000001</v>
      </c>
      <c r="I1480" s="190">
        <v>44926</v>
      </c>
      <c r="J1480" s="126" t="s">
        <v>404</v>
      </c>
      <c r="K1480" s="473"/>
      <c r="L1480" s="444"/>
      <c r="M1480" s="474"/>
      <c r="N1480" s="126" t="s">
        <v>404</v>
      </c>
      <c r="O1480" s="126" t="s">
        <v>405</v>
      </c>
      <c r="P1480" s="66" t="s">
        <v>404</v>
      </c>
      <c r="Q1480" s="474"/>
      <c r="R1480" s="9" t="s">
        <v>984</v>
      </c>
    </row>
    <row r="1481" spans="1:18" s="10" customFormat="1" ht="15.75" customHeight="1">
      <c r="A1481" s="26" t="str">
        <f>VLOOKUP(A1471,'LISTA DE OFERENTES'!$A$4:$H$102,6,FALSE)</f>
        <v>AESA PROYECTOS S.A.S. - 50%</v>
      </c>
      <c r="B1481" s="27"/>
      <c r="C1481" s="27"/>
      <c r="D1481" s="27"/>
      <c r="E1481" s="27"/>
      <c r="F1481" s="27"/>
      <c r="G1481" s="27"/>
      <c r="H1481" s="27"/>
      <c r="I1481" s="123"/>
      <c r="J1481" s="27"/>
      <c r="K1481" s="473"/>
      <c r="L1481" s="27"/>
      <c r="M1481" s="474"/>
      <c r="N1481" s="27"/>
      <c r="O1481" s="27"/>
      <c r="P1481" s="27"/>
      <c r="Q1481" s="474"/>
      <c r="R1481" s="28"/>
    </row>
    <row r="1482" spans="1:18" s="10" customFormat="1" ht="79.150000000000006" customHeight="1">
      <c r="A1482" s="235" t="s">
        <v>985</v>
      </c>
      <c r="B1482" s="430" t="s">
        <v>595</v>
      </c>
      <c r="C1482" s="430"/>
      <c r="D1482" s="2">
        <v>488637331</v>
      </c>
      <c r="E1482" s="124">
        <v>2002</v>
      </c>
      <c r="F1482" s="3">
        <f>D1482/(VLOOKUP(E1482,$D$1618:$E$1652,2,FALSE))</f>
        <v>1581.3505857605178</v>
      </c>
      <c r="G1482" s="128">
        <v>0.5</v>
      </c>
      <c r="H1482" s="3">
        <f>F1482*G1482</f>
        <v>790.67529288025889</v>
      </c>
      <c r="I1482" s="190">
        <v>37404</v>
      </c>
      <c r="J1482" s="126" t="s">
        <v>404</v>
      </c>
      <c r="K1482" s="473"/>
      <c r="L1482" s="443">
        <f>SUM(H1482:H1486)</f>
        <v>7616.6604248042713</v>
      </c>
      <c r="M1482" s="474"/>
      <c r="N1482" s="126" t="s">
        <v>404</v>
      </c>
      <c r="O1482" s="126" t="s">
        <v>405</v>
      </c>
      <c r="P1482" s="66" t="s">
        <v>404</v>
      </c>
      <c r="Q1482" s="474"/>
      <c r="R1482" s="9" t="s">
        <v>984</v>
      </c>
    </row>
    <row r="1483" spans="1:18" s="10" customFormat="1" ht="74.45" customHeight="1">
      <c r="A1483" s="235" t="s">
        <v>986</v>
      </c>
      <c r="B1483" s="430" t="s">
        <v>595</v>
      </c>
      <c r="C1483" s="430"/>
      <c r="D1483" s="2">
        <v>147434693</v>
      </c>
      <c r="E1483" s="124">
        <v>2003</v>
      </c>
      <c r="F1483" s="3">
        <f>D1483/(VLOOKUP(E1483,$D$1618:$E$1652,2,FALSE))</f>
        <v>444.08040060240961</v>
      </c>
      <c r="G1483" s="128">
        <v>0.4</v>
      </c>
      <c r="H1483" s="3">
        <f>F1483*G1483</f>
        <v>177.63216024096386</v>
      </c>
      <c r="I1483" s="190">
        <v>37849</v>
      </c>
      <c r="J1483" s="126" t="s">
        <v>404</v>
      </c>
      <c r="K1483" s="473"/>
      <c r="L1483" s="445"/>
      <c r="M1483" s="474"/>
      <c r="N1483" s="126" t="s">
        <v>404</v>
      </c>
      <c r="O1483" s="126" t="s">
        <v>405</v>
      </c>
      <c r="P1483" s="66" t="s">
        <v>404</v>
      </c>
      <c r="Q1483" s="474"/>
      <c r="R1483" s="9" t="s">
        <v>987</v>
      </c>
    </row>
    <row r="1484" spans="1:18" s="10" customFormat="1" ht="60" customHeight="1">
      <c r="A1484" s="235" t="s">
        <v>988</v>
      </c>
      <c r="B1484" s="430" t="s">
        <v>454</v>
      </c>
      <c r="C1484" s="544"/>
      <c r="D1484" s="2">
        <v>896226223</v>
      </c>
      <c r="E1484" s="124">
        <v>2006</v>
      </c>
      <c r="F1484" s="3">
        <f>D1484/(VLOOKUP(E1484,$D$1618:$E$1652,2,FALSE))</f>
        <v>2196.6328995098038</v>
      </c>
      <c r="G1484" s="128">
        <v>0.75</v>
      </c>
      <c r="H1484" s="3">
        <f t="shared" ref="H1484:H1486" si="23">F1484*G1484</f>
        <v>1647.4746746323528</v>
      </c>
      <c r="I1484" s="190">
        <v>39081</v>
      </c>
      <c r="J1484" s="126" t="s">
        <v>404</v>
      </c>
      <c r="K1484" s="473"/>
      <c r="L1484" s="445"/>
      <c r="M1484" s="474"/>
      <c r="N1484" s="126" t="s">
        <v>404</v>
      </c>
      <c r="O1484" s="126" t="s">
        <v>405</v>
      </c>
      <c r="P1484" s="66" t="s">
        <v>405</v>
      </c>
      <c r="Q1484" s="474"/>
      <c r="R1484" s="9" t="s">
        <v>989</v>
      </c>
    </row>
    <row r="1485" spans="1:18" s="10" customFormat="1" ht="60" customHeight="1">
      <c r="A1485" s="235" t="s">
        <v>990</v>
      </c>
      <c r="B1485" s="430" t="s">
        <v>458</v>
      </c>
      <c r="C1485" s="544"/>
      <c r="D1485" s="2">
        <v>3263327284</v>
      </c>
      <c r="E1485" s="124">
        <v>2009</v>
      </c>
      <c r="F1485" s="3">
        <f>D1485/(VLOOKUP(E1485,$D$1618:$E$1652,2,FALSE))</f>
        <v>6567.3722761118934</v>
      </c>
      <c r="G1485" s="128">
        <v>0.34</v>
      </c>
      <c r="H1485" s="3">
        <f t="shared" si="23"/>
        <v>2232.9065738780441</v>
      </c>
      <c r="I1485" s="190">
        <v>40008</v>
      </c>
      <c r="J1485" s="126" t="s">
        <v>404</v>
      </c>
      <c r="K1485" s="473"/>
      <c r="L1485" s="445"/>
      <c r="M1485" s="474"/>
      <c r="N1485" s="126" t="s">
        <v>404</v>
      </c>
      <c r="O1485" s="126" t="s">
        <v>404</v>
      </c>
      <c r="P1485" s="66" t="s">
        <v>404</v>
      </c>
      <c r="Q1485" s="474"/>
      <c r="R1485" s="9" t="s">
        <v>991</v>
      </c>
    </row>
    <row r="1486" spans="1:18" s="10" customFormat="1" ht="60" customHeight="1">
      <c r="A1486" s="235" t="s">
        <v>992</v>
      </c>
      <c r="B1486" s="430" t="s">
        <v>454</v>
      </c>
      <c r="C1486" s="544"/>
      <c r="D1486" s="2">
        <v>4770979861</v>
      </c>
      <c r="E1486" s="124">
        <v>2016</v>
      </c>
      <c r="F1486" s="3">
        <f>D1486/(VLOOKUP(E1486,$D$1618:$E$1652,2,FALSE))</f>
        <v>6919.9293079316276</v>
      </c>
      <c r="G1486" s="128">
        <v>0.4</v>
      </c>
      <c r="H1486" s="3">
        <f t="shared" si="23"/>
        <v>2767.9717231726513</v>
      </c>
      <c r="I1486" s="190">
        <v>42582</v>
      </c>
      <c r="J1486" s="126" t="s">
        <v>404</v>
      </c>
      <c r="K1486" s="557"/>
      <c r="L1486" s="444"/>
      <c r="M1486" s="474"/>
      <c r="N1486" s="126" t="s">
        <v>404</v>
      </c>
      <c r="O1486" s="126" t="s">
        <v>405</v>
      </c>
      <c r="P1486" s="66" t="s">
        <v>405</v>
      </c>
      <c r="Q1486" s="474"/>
      <c r="R1486" s="9"/>
    </row>
    <row r="1487" spans="1:18" s="10" customFormat="1" ht="48" customHeight="1" thickBot="1">
      <c r="A1487" s="471" t="s">
        <v>455</v>
      </c>
      <c r="B1487" s="471"/>
      <c r="C1487" s="471"/>
      <c r="D1487" s="471"/>
      <c r="E1487" s="471"/>
      <c r="F1487" s="240">
        <f>+SUM(F1478:F1486)</f>
        <v>18137.403233763034</v>
      </c>
      <c r="G1487" s="130"/>
      <c r="H1487" s="240">
        <f>+SUM(H1479,H1482:H1486)</f>
        <v>7649.6532746510529</v>
      </c>
      <c r="I1487" s="448" t="s">
        <v>456</v>
      </c>
      <c r="J1487" s="449"/>
      <c r="K1487" s="449"/>
      <c r="L1487" s="449"/>
      <c r="M1487" s="450"/>
      <c r="N1487" s="131" t="s">
        <v>404</v>
      </c>
      <c r="O1487" s="157" t="str">
        <f>IF(_xlfn.XLOOKUP("CUMPLE",O1479:O1486,O1479:O1486,"NO CUMPLE",0,1)="CUMPLE","CUMPLE","NO CUMPLE")</f>
        <v>CUMPLE</v>
      </c>
      <c r="P1487" s="153" t="str">
        <f>IF(_xlfn.XLOOKUP("CUMPLE",P1479:P1486,P1479:P1486,"NO CUMPLE",0,1)="CUMPLE","CUMPLE","NO CUMPLE")</f>
        <v>CUMPLE</v>
      </c>
      <c r="Q1487" s="475"/>
      <c r="R1487" s="70" t="str">
        <f>+IF(AND(M1478="CUMPLE",Q1478="CUMPLE"),"HABILITADO","NO HABILITADO")</f>
        <v>HABILITADO</v>
      </c>
    </row>
    <row r="1488" spans="1:18" ht="15.75">
      <c r="A1488" s="53"/>
      <c r="B1488" s="53"/>
      <c r="C1488" s="53"/>
      <c r="D1488" s="53"/>
      <c r="E1488" s="53"/>
      <c r="F1488" s="53"/>
      <c r="G1488" s="53"/>
      <c r="H1488" s="53"/>
      <c r="I1488" s="121"/>
      <c r="J1488" s="53"/>
      <c r="K1488" s="53"/>
      <c r="L1488" s="53"/>
      <c r="M1488" s="53"/>
      <c r="N1488" s="53"/>
      <c r="O1488" s="53"/>
      <c r="P1488" s="54"/>
      <c r="Q1488" s="54"/>
      <c r="R1488" s="54"/>
    </row>
    <row r="1489" spans="1:18" ht="16.5" thickBot="1">
      <c r="A1489" s="53"/>
      <c r="B1489" s="53"/>
      <c r="C1489" s="53"/>
      <c r="D1489" s="53"/>
      <c r="E1489" s="53"/>
      <c r="F1489" s="53"/>
      <c r="G1489" s="53"/>
      <c r="H1489" s="53"/>
      <c r="I1489" s="121"/>
      <c r="J1489" s="53"/>
      <c r="K1489" s="53"/>
      <c r="L1489" s="53"/>
      <c r="M1489" s="53"/>
      <c r="N1489" s="53"/>
      <c r="O1489" s="53"/>
      <c r="P1489" s="54"/>
      <c r="Q1489" s="54"/>
      <c r="R1489" s="54"/>
    </row>
    <row r="1490" spans="1:18" ht="23.25" customHeight="1" thickBot="1">
      <c r="A1490" s="451">
        <f>1+A1471</f>
        <v>95</v>
      </c>
      <c r="B1490" s="452"/>
      <c r="C1490" s="452"/>
      <c r="D1490" s="453"/>
      <c r="E1490" s="454" t="str">
        <f>VLOOKUP(A1490,'LISTA DE OFERENTES'!$A$4:$H$102,2,FALSE)</f>
        <v>CONSORCIO INTEGRAL KENNEDY</v>
      </c>
      <c r="F1490" s="455"/>
      <c r="G1490" s="455"/>
      <c r="H1490" s="455"/>
      <c r="I1490" s="455"/>
      <c r="J1490" s="455"/>
      <c r="K1490" s="455"/>
      <c r="L1490" s="455"/>
      <c r="M1490" s="455"/>
      <c r="N1490" s="455"/>
      <c r="O1490" s="455"/>
      <c r="P1490" s="455"/>
      <c r="Q1490" s="455"/>
      <c r="R1490" s="455"/>
    </row>
    <row r="1491" spans="1:18" ht="48" customHeight="1">
      <c r="A1491" s="7" t="s">
        <v>423</v>
      </c>
      <c r="B1491" s="122">
        <v>3</v>
      </c>
      <c r="C1491" s="8" t="s">
        <v>424</v>
      </c>
      <c r="D1491" s="23">
        <f>$D$1591</f>
        <v>1380.1114295749912</v>
      </c>
      <c r="E1491" s="456"/>
      <c r="F1491" s="457"/>
      <c r="G1491" s="457"/>
      <c r="H1491" s="457"/>
      <c r="I1491" s="457"/>
      <c r="J1491" s="457"/>
      <c r="K1491" s="457"/>
      <c r="L1491" s="457"/>
      <c r="M1491" s="457"/>
      <c r="N1491" s="457"/>
      <c r="O1491" s="457"/>
      <c r="P1491" s="457"/>
      <c r="Q1491" s="457"/>
      <c r="R1491" s="457"/>
    </row>
    <row r="1492" spans="1:18" ht="38.25" customHeight="1">
      <c r="A1492" s="460" t="s">
        <v>425</v>
      </c>
      <c r="B1492" s="461"/>
      <c r="C1492" s="462">
        <f>H1502/B1491</f>
        <v>2318.2899892468413</v>
      </c>
      <c r="D1492" s="463"/>
      <c r="E1492" s="456"/>
      <c r="F1492" s="457"/>
      <c r="G1492" s="457"/>
      <c r="H1492" s="457"/>
      <c r="I1492" s="457"/>
      <c r="J1492" s="457"/>
      <c r="K1492" s="457"/>
      <c r="L1492" s="457"/>
      <c r="M1492" s="457"/>
      <c r="N1492" s="457"/>
      <c r="O1492" s="457"/>
      <c r="P1492" s="457"/>
      <c r="Q1492" s="457"/>
      <c r="R1492" s="457"/>
    </row>
    <row r="1493" spans="1:18" ht="32.25" customHeight="1">
      <c r="A1493" s="464" t="s">
        <v>426</v>
      </c>
      <c r="B1493" s="461"/>
      <c r="C1493" s="446">
        <v>45923</v>
      </c>
      <c r="D1493" s="447"/>
      <c r="E1493" s="456"/>
      <c r="F1493" s="457"/>
      <c r="G1493" s="457"/>
      <c r="H1493" s="457"/>
      <c r="I1493" s="457"/>
      <c r="J1493" s="457"/>
      <c r="K1493" s="457"/>
      <c r="L1493" s="457"/>
      <c r="M1493" s="457"/>
      <c r="N1493" s="457"/>
      <c r="O1493" s="457"/>
      <c r="P1493" s="457"/>
      <c r="Q1493" s="457"/>
      <c r="R1493" s="457"/>
    </row>
    <row r="1494" spans="1:18" ht="32.25" customHeight="1" thickBot="1">
      <c r="A1494" s="431" t="s">
        <v>427</v>
      </c>
      <c r="B1494" s="432"/>
      <c r="C1494" s="433" t="str">
        <f>+IF(H1502&gt;D1491,"CUMPLE","NO CUMPLE")</f>
        <v>CUMPLE</v>
      </c>
      <c r="D1494" s="434"/>
      <c r="E1494" s="458"/>
      <c r="F1494" s="459"/>
      <c r="G1494" s="459"/>
      <c r="H1494" s="459"/>
      <c r="I1494" s="459"/>
      <c r="J1494" s="459"/>
      <c r="K1494" s="459"/>
      <c r="L1494" s="459"/>
      <c r="M1494" s="459"/>
      <c r="N1494" s="459"/>
      <c r="O1494" s="459"/>
      <c r="P1494" s="459"/>
      <c r="Q1494" s="459"/>
      <c r="R1494" s="459"/>
    </row>
    <row r="1495" spans="1:18" ht="60.75">
      <c r="A1495" s="435" t="s">
        <v>428</v>
      </c>
      <c r="B1495" s="436"/>
      <c r="C1495" s="436"/>
      <c r="D1495" s="436"/>
      <c r="E1495" s="436"/>
      <c r="F1495" s="436"/>
      <c r="G1495" s="159"/>
      <c r="H1495" s="159"/>
      <c r="I1495" s="160" t="s">
        <v>429</v>
      </c>
      <c r="J1495" s="161" t="s">
        <v>430</v>
      </c>
      <c r="K1495" s="437" t="s">
        <v>431</v>
      </c>
      <c r="L1495" s="438"/>
      <c r="M1495" s="439" t="s">
        <v>432</v>
      </c>
      <c r="N1495" s="439" t="s">
        <v>433</v>
      </c>
      <c r="O1495" s="439" t="s">
        <v>434</v>
      </c>
      <c r="P1495" s="439" t="s">
        <v>435</v>
      </c>
      <c r="Q1495" s="439" t="s">
        <v>436</v>
      </c>
      <c r="R1495" s="426" t="s">
        <v>437</v>
      </c>
    </row>
    <row r="1496" spans="1:18" s="10" customFormat="1" ht="94.5" customHeight="1">
      <c r="A1496" s="162" t="s">
        <v>438</v>
      </c>
      <c r="B1496" s="428" t="s">
        <v>439</v>
      </c>
      <c r="C1496" s="429"/>
      <c r="D1496" s="163" t="s">
        <v>440</v>
      </c>
      <c r="E1496" s="163" t="s">
        <v>441</v>
      </c>
      <c r="F1496" s="163" t="s">
        <v>442</v>
      </c>
      <c r="G1496" s="164" t="s">
        <v>443</v>
      </c>
      <c r="H1496" s="164" t="s">
        <v>444</v>
      </c>
      <c r="I1496" s="165" t="s">
        <v>445</v>
      </c>
      <c r="J1496" s="166" t="s">
        <v>446</v>
      </c>
      <c r="K1496" s="166" t="s">
        <v>447</v>
      </c>
      <c r="L1496" s="166" t="s">
        <v>448</v>
      </c>
      <c r="M1496" s="440"/>
      <c r="N1496" s="440"/>
      <c r="O1496" s="440"/>
      <c r="P1496" s="440"/>
      <c r="Q1496" s="440"/>
      <c r="R1496" s="427"/>
    </row>
    <row r="1497" spans="1:18" s="10" customFormat="1" ht="15.6" customHeight="1">
      <c r="A1497" s="26" t="str">
        <f>VLOOKUP(A1490,'LISTA DE OFERENTES'!$A$4:$H$102,5,FALSE)</f>
        <v>PAEZ INGENIERIA Y CONSTRUCCION SAS -10%</v>
      </c>
      <c r="B1497" s="27"/>
      <c r="C1497" s="27"/>
      <c r="D1497" s="27"/>
      <c r="E1497" s="27"/>
      <c r="F1497" s="27"/>
      <c r="G1497" s="27"/>
      <c r="H1497" s="27"/>
      <c r="I1497" s="123"/>
      <c r="J1497" s="27"/>
      <c r="K1497" s="472">
        <f>$D$1591*0.5</f>
        <v>690.05571478749562</v>
      </c>
      <c r="L1497" s="27"/>
      <c r="M1497" s="474" t="s">
        <v>404</v>
      </c>
      <c r="N1497" s="27"/>
      <c r="O1497" s="27"/>
      <c r="P1497" s="27"/>
      <c r="Q1497" s="474" t="str">
        <f>+IF(AND(N1502="CUMPLE",O1502="CUMPLE",P1502="CUMPLE"),"CUMPLE","NO CUMPLE")</f>
        <v>NO CUMPLE</v>
      </c>
      <c r="R1497" s="28"/>
    </row>
    <row r="1498" spans="1:18" s="10" customFormat="1" ht="109.9" customHeight="1">
      <c r="A1498" s="235" t="s">
        <v>993</v>
      </c>
      <c r="B1498" s="441" t="s">
        <v>994</v>
      </c>
      <c r="C1498" s="442"/>
      <c r="D1498" s="2">
        <v>3972378233</v>
      </c>
      <c r="E1498" s="124">
        <v>2001</v>
      </c>
      <c r="F1498" s="3">
        <f>D1498/(VLOOKUP(E1498,$D$1618:$E$1652,2,FALSE))</f>
        <v>13889.434381118881</v>
      </c>
      <c r="G1498" s="125">
        <v>0.45</v>
      </c>
      <c r="H1498" s="3">
        <f t="shared" ref="H1498" si="24">F1498*G1498</f>
        <v>6250.2454715034964</v>
      </c>
      <c r="I1498" s="190">
        <v>36897</v>
      </c>
      <c r="J1498" s="126" t="s">
        <v>404</v>
      </c>
      <c r="K1498" s="473"/>
      <c r="L1498" s="66">
        <f>H1498</f>
        <v>6250.2454715034964</v>
      </c>
      <c r="M1498" s="474"/>
      <c r="N1498" s="126" t="s">
        <v>404</v>
      </c>
      <c r="O1498" s="126" t="s">
        <v>405</v>
      </c>
      <c r="P1498" s="66" t="s">
        <v>405</v>
      </c>
      <c r="Q1498" s="474"/>
      <c r="R1498" s="9" t="s">
        <v>995</v>
      </c>
    </row>
    <row r="1499" spans="1:18" s="10" customFormat="1" ht="15.75" customHeight="1">
      <c r="A1499" s="26" t="str">
        <f>VLOOKUP(A1490,'LISTA DE OFERENTES'!$A$4:$H$102,6,FALSE)</f>
        <v>GRUPO IRT SAS - 90%</v>
      </c>
      <c r="B1499" s="27"/>
      <c r="C1499" s="27"/>
      <c r="D1499" s="27"/>
      <c r="E1499" s="27"/>
      <c r="F1499" s="27"/>
      <c r="G1499" s="27"/>
      <c r="H1499" s="27"/>
      <c r="I1499" s="123"/>
      <c r="J1499" s="27"/>
      <c r="K1499" s="473"/>
      <c r="L1499" s="27"/>
      <c r="M1499" s="474"/>
      <c r="N1499" s="27"/>
      <c r="O1499" s="27"/>
      <c r="P1499" s="27"/>
      <c r="Q1499" s="474"/>
      <c r="R1499" s="28"/>
    </row>
    <row r="1500" spans="1:18" s="10" customFormat="1" ht="79.150000000000006" customHeight="1">
      <c r="A1500" s="235" t="s">
        <v>996</v>
      </c>
      <c r="B1500" s="495" t="s">
        <v>997</v>
      </c>
      <c r="C1500" s="430"/>
      <c r="D1500" s="2">
        <v>202665330</v>
      </c>
      <c r="E1500" s="124">
        <v>2021</v>
      </c>
      <c r="F1500" s="3">
        <f>D1500/(VLOOKUP(E1500,$D$1618:$E$1652,2,FALSE))</f>
        <v>223.0704789956479</v>
      </c>
      <c r="G1500" s="125">
        <v>1</v>
      </c>
      <c r="H1500" s="3">
        <f t="shared" ref="H1500:H1501" si="25">F1500*G1500</f>
        <v>223.0704789956479</v>
      </c>
      <c r="I1500" s="190">
        <v>44499</v>
      </c>
      <c r="J1500" s="126" t="s">
        <v>404</v>
      </c>
      <c r="K1500" s="473"/>
      <c r="L1500" s="443">
        <f>SUM(H1500:H1501)</f>
        <v>704.62449623702719</v>
      </c>
      <c r="M1500" s="474"/>
      <c r="N1500" s="126" t="s">
        <v>405</v>
      </c>
      <c r="O1500" s="126" t="s">
        <v>405</v>
      </c>
      <c r="P1500" s="126" t="s">
        <v>405</v>
      </c>
      <c r="Q1500" s="474"/>
      <c r="R1500" s="496" t="s">
        <v>998</v>
      </c>
    </row>
    <row r="1501" spans="1:18" s="10" customFormat="1" ht="74.45" customHeight="1">
      <c r="A1501" s="235" t="s">
        <v>999</v>
      </c>
      <c r="B1501" s="495" t="s">
        <v>997</v>
      </c>
      <c r="C1501" s="430"/>
      <c r="D1501" s="2">
        <v>558602660</v>
      </c>
      <c r="E1501" s="124">
        <v>2023</v>
      </c>
      <c r="F1501" s="3">
        <f>D1501/(VLOOKUP(E1501,$D$1618:$E$1652,2,FALSE))</f>
        <v>481.55401724137931</v>
      </c>
      <c r="G1501" s="125">
        <v>1</v>
      </c>
      <c r="H1501" s="3">
        <f t="shared" si="25"/>
        <v>481.55401724137931</v>
      </c>
      <c r="I1501" s="190">
        <v>45257</v>
      </c>
      <c r="J1501" s="126" t="s">
        <v>404</v>
      </c>
      <c r="K1501" s="473"/>
      <c r="L1501" s="445"/>
      <c r="M1501" s="474"/>
      <c r="N1501" s="126" t="s">
        <v>405</v>
      </c>
      <c r="O1501" s="126" t="s">
        <v>405</v>
      </c>
      <c r="P1501" s="126" t="s">
        <v>405</v>
      </c>
      <c r="Q1501" s="474"/>
      <c r="R1501" s="498"/>
    </row>
    <row r="1502" spans="1:18" s="10" customFormat="1" ht="48" customHeight="1" thickBot="1">
      <c r="A1502" s="471" t="s">
        <v>455</v>
      </c>
      <c r="B1502" s="471"/>
      <c r="C1502" s="471"/>
      <c r="D1502" s="471"/>
      <c r="E1502" s="471"/>
      <c r="F1502" s="240">
        <f>+SUM(F1497:F1501)</f>
        <v>14594.058877355907</v>
      </c>
      <c r="G1502" s="130"/>
      <c r="H1502" s="240">
        <f>+SUM(H1497:H1501)</f>
        <v>6954.8699677405239</v>
      </c>
      <c r="I1502" s="448" t="s">
        <v>456</v>
      </c>
      <c r="J1502" s="449"/>
      <c r="K1502" s="449"/>
      <c r="L1502" s="449"/>
      <c r="M1502" s="450"/>
      <c r="N1502" s="131" t="s">
        <v>404</v>
      </c>
      <c r="O1502" s="157" t="str">
        <f>IF(_xlfn.XLOOKUP("CUMPLE",O1498:O1501,O1498:O1501,"NO CUMPLE",0,1)="CUMPLE","CUMPLE","NO CUMPLE")</f>
        <v>NO CUMPLE</v>
      </c>
      <c r="P1502" s="153" t="str">
        <f>IF(_xlfn.XLOOKUP("CUMPLE",P1498:P1501,P1498:P1501,"NO CUMPLE",0,1)="CUMPLE","CUMPLE","NO CUMPLE")</f>
        <v>NO CUMPLE</v>
      </c>
      <c r="Q1502" s="475"/>
      <c r="R1502" s="70" t="str">
        <f>+IF(AND(M1497="CUMPLE",Q1497="CUMPLE"),"HABILITADO","NO HABILITADO")</f>
        <v>NO HABILITADO</v>
      </c>
    </row>
    <row r="1503" spans="1:18" ht="15.75">
      <c r="A1503" s="53"/>
      <c r="B1503" s="53"/>
      <c r="C1503" s="53"/>
      <c r="D1503" s="53"/>
      <c r="E1503" s="53"/>
      <c r="F1503" s="53"/>
      <c r="G1503" s="53"/>
      <c r="H1503" s="53"/>
      <c r="I1503" s="121"/>
      <c r="J1503" s="53"/>
      <c r="K1503" s="53"/>
      <c r="L1503" s="53"/>
      <c r="M1503" s="53"/>
      <c r="N1503" s="53"/>
      <c r="O1503" s="53"/>
      <c r="P1503" s="54"/>
      <c r="Q1503" s="54"/>
      <c r="R1503" s="54"/>
    </row>
    <row r="1504" spans="1:18" ht="16.5" thickBot="1">
      <c r="A1504" s="53"/>
      <c r="B1504" s="53"/>
      <c r="C1504" s="53"/>
      <c r="D1504" s="53"/>
      <c r="E1504" s="53"/>
      <c r="F1504" s="53"/>
      <c r="G1504" s="53"/>
      <c r="H1504" s="53"/>
      <c r="I1504" s="121"/>
      <c r="J1504" s="53"/>
      <c r="K1504" s="53"/>
      <c r="L1504" s="53"/>
      <c r="M1504" s="53"/>
      <c r="N1504" s="53"/>
      <c r="O1504" s="53"/>
      <c r="P1504" s="54"/>
      <c r="Q1504" s="54"/>
      <c r="R1504" s="54"/>
    </row>
    <row r="1505" spans="1:18" ht="23.25" customHeight="1" thickBot="1">
      <c r="A1505" s="451">
        <f>1+A1490</f>
        <v>96</v>
      </c>
      <c r="B1505" s="452"/>
      <c r="C1505" s="452"/>
      <c r="D1505" s="453"/>
      <c r="E1505" s="454" t="str">
        <f>VLOOKUP(A1505,'LISTA DE OFERENTES'!$A$4:$H$102,2,FALSE)</f>
        <v>CONSORCIO INTERVENTORÍA COANDINA</v>
      </c>
      <c r="F1505" s="455"/>
      <c r="G1505" s="455"/>
      <c r="H1505" s="455"/>
      <c r="I1505" s="455"/>
      <c r="J1505" s="455"/>
      <c r="K1505" s="455"/>
      <c r="L1505" s="455"/>
      <c r="M1505" s="455"/>
      <c r="N1505" s="455"/>
      <c r="O1505" s="455"/>
      <c r="P1505" s="455"/>
      <c r="Q1505" s="455"/>
      <c r="R1505" s="455"/>
    </row>
    <row r="1506" spans="1:18" ht="48" customHeight="1">
      <c r="A1506" s="7" t="s">
        <v>423</v>
      </c>
      <c r="B1506" s="122">
        <v>1</v>
      </c>
      <c r="C1506" s="8" t="s">
        <v>424</v>
      </c>
      <c r="D1506" s="23">
        <f>$D$1591</f>
        <v>1380.1114295749912</v>
      </c>
      <c r="E1506" s="456"/>
      <c r="F1506" s="457"/>
      <c r="G1506" s="457"/>
      <c r="H1506" s="457"/>
      <c r="I1506" s="457"/>
      <c r="J1506" s="457"/>
      <c r="K1506" s="457"/>
      <c r="L1506" s="457"/>
      <c r="M1506" s="457"/>
      <c r="N1506" s="457"/>
      <c r="O1506" s="457"/>
      <c r="P1506" s="457"/>
      <c r="Q1506" s="457"/>
      <c r="R1506" s="457"/>
    </row>
    <row r="1507" spans="1:18" ht="38.25" customHeight="1">
      <c r="A1507" s="460" t="s">
        <v>425</v>
      </c>
      <c r="B1507" s="461"/>
      <c r="C1507" s="462">
        <f>H1515/B1506</f>
        <v>2007.3030623044124</v>
      </c>
      <c r="D1507" s="463"/>
      <c r="E1507" s="456"/>
      <c r="F1507" s="457"/>
      <c r="G1507" s="457"/>
      <c r="H1507" s="457"/>
      <c r="I1507" s="457"/>
      <c r="J1507" s="457"/>
      <c r="K1507" s="457"/>
      <c r="L1507" s="457"/>
      <c r="M1507" s="457"/>
      <c r="N1507" s="457"/>
      <c r="O1507" s="457"/>
      <c r="P1507" s="457"/>
      <c r="Q1507" s="457"/>
      <c r="R1507" s="457"/>
    </row>
    <row r="1508" spans="1:18" ht="32.25" customHeight="1">
      <c r="A1508" s="464" t="s">
        <v>426</v>
      </c>
      <c r="B1508" s="461"/>
      <c r="C1508" s="446">
        <v>45923</v>
      </c>
      <c r="D1508" s="447"/>
      <c r="E1508" s="456"/>
      <c r="F1508" s="457"/>
      <c r="G1508" s="457"/>
      <c r="H1508" s="457"/>
      <c r="I1508" s="457"/>
      <c r="J1508" s="457"/>
      <c r="K1508" s="457"/>
      <c r="L1508" s="457"/>
      <c r="M1508" s="457"/>
      <c r="N1508" s="457"/>
      <c r="O1508" s="457"/>
      <c r="P1508" s="457"/>
      <c r="Q1508" s="457"/>
      <c r="R1508" s="457"/>
    </row>
    <row r="1509" spans="1:18" ht="32.25" customHeight="1" thickBot="1">
      <c r="A1509" s="431" t="s">
        <v>427</v>
      </c>
      <c r="B1509" s="432"/>
      <c r="C1509" s="433" t="str">
        <f>+IF(H1515&gt;D1506,"CUMPLE","NO CUMPLE")</f>
        <v>CUMPLE</v>
      </c>
      <c r="D1509" s="434"/>
      <c r="E1509" s="458"/>
      <c r="F1509" s="459"/>
      <c r="G1509" s="459"/>
      <c r="H1509" s="459"/>
      <c r="I1509" s="459"/>
      <c r="J1509" s="459"/>
      <c r="K1509" s="459"/>
      <c r="L1509" s="459"/>
      <c r="M1509" s="459"/>
      <c r="N1509" s="459"/>
      <c r="O1509" s="459"/>
      <c r="P1509" s="459"/>
      <c r="Q1509" s="459"/>
      <c r="R1509" s="459"/>
    </row>
    <row r="1510" spans="1:18" ht="60.75">
      <c r="A1510" s="435" t="s">
        <v>428</v>
      </c>
      <c r="B1510" s="436"/>
      <c r="C1510" s="436"/>
      <c r="D1510" s="436"/>
      <c r="E1510" s="436"/>
      <c r="F1510" s="436"/>
      <c r="G1510" s="159"/>
      <c r="H1510" s="159"/>
      <c r="I1510" s="160" t="s">
        <v>429</v>
      </c>
      <c r="J1510" s="161" t="s">
        <v>430</v>
      </c>
      <c r="K1510" s="437" t="s">
        <v>431</v>
      </c>
      <c r="L1510" s="438"/>
      <c r="M1510" s="439" t="s">
        <v>432</v>
      </c>
      <c r="N1510" s="439" t="s">
        <v>433</v>
      </c>
      <c r="O1510" s="439" t="s">
        <v>434</v>
      </c>
      <c r="P1510" s="439" t="s">
        <v>435</v>
      </c>
      <c r="Q1510" s="439" t="s">
        <v>436</v>
      </c>
      <c r="R1510" s="426" t="s">
        <v>437</v>
      </c>
    </row>
    <row r="1511" spans="1:18" s="10" customFormat="1" ht="94.5" customHeight="1">
      <c r="A1511" s="162" t="s">
        <v>438</v>
      </c>
      <c r="B1511" s="428" t="s">
        <v>439</v>
      </c>
      <c r="C1511" s="429"/>
      <c r="D1511" s="163" t="s">
        <v>440</v>
      </c>
      <c r="E1511" s="163" t="s">
        <v>441</v>
      </c>
      <c r="F1511" s="163" t="s">
        <v>442</v>
      </c>
      <c r="G1511" s="164" t="s">
        <v>443</v>
      </c>
      <c r="H1511" s="164" t="s">
        <v>444</v>
      </c>
      <c r="I1511" s="165" t="s">
        <v>445</v>
      </c>
      <c r="J1511" s="166" t="s">
        <v>446</v>
      </c>
      <c r="K1511" s="166" t="s">
        <v>447</v>
      </c>
      <c r="L1511" s="166" t="s">
        <v>448</v>
      </c>
      <c r="M1511" s="440"/>
      <c r="N1511" s="440"/>
      <c r="O1511" s="440"/>
      <c r="P1511" s="440"/>
      <c r="Q1511" s="440"/>
      <c r="R1511" s="427"/>
    </row>
    <row r="1512" spans="1:18" s="10" customFormat="1" ht="15.75">
      <c r="A1512" s="26" t="str">
        <f>VLOOKUP(A1505,'LISTA DE OFERENTES'!$A$4:$H$102,5,FALSE)</f>
        <v>COINCO DE COLOMBIA S.A.S. - 90%</v>
      </c>
      <c r="B1512" s="27"/>
      <c r="C1512" s="27"/>
      <c r="D1512" s="27"/>
      <c r="E1512" s="27"/>
      <c r="F1512" s="27"/>
      <c r="G1512" s="27"/>
      <c r="H1512" s="27"/>
      <c r="I1512" s="123"/>
      <c r="J1512" s="27"/>
      <c r="K1512" s="472">
        <f>$D$1591*0.5</f>
        <v>690.05571478749562</v>
      </c>
      <c r="L1512" s="27"/>
      <c r="M1512" s="474" t="s">
        <v>404</v>
      </c>
      <c r="N1512" s="27"/>
      <c r="O1512" s="27"/>
      <c r="P1512" s="27"/>
      <c r="Q1512" s="474" t="str">
        <f>+IF(AND(N1515="CUMPLE",O1515="CUMPLE",P1515="CUMPLE"),"CUMPLE","NO CUMPLE")</f>
        <v>CUMPLE</v>
      </c>
      <c r="R1512" s="28"/>
    </row>
    <row r="1513" spans="1:18" s="10" customFormat="1" ht="79.900000000000006" customHeight="1">
      <c r="A1513" s="61" t="s">
        <v>1000</v>
      </c>
      <c r="B1513" s="430" t="s">
        <v>1001</v>
      </c>
      <c r="C1513" s="430"/>
      <c r="D1513" s="2">
        <v>3524033300</v>
      </c>
      <c r="E1513" s="124">
        <v>2020</v>
      </c>
      <c r="F1513" s="3">
        <f t="shared" ref="F1513" si="26">D1513/(VLOOKUP(E1513,$D$1618:$E$1652,2,FALSE))</f>
        <v>4014.6061246088248</v>
      </c>
      <c r="G1513" s="125">
        <v>0.5</v>
      </c>
      <c r="H1513" s="3">
        <f>F1513*G1513</f>
        <v>2007.3030623044124</v>
      </c>
      <c r="I1513" s="190">
        <v>43902</v>
      </c>
      <c r="J1513" s="126" t="s">
        <v>404</v>
      </c>
      <c r="K1513" s="473"/>
      <c r="L1513" s="66">
        <f>H1513</f>
        <v>2007.3030623044124</v>
      </c>
      <c r="M1513" s="474"/>
      <c r="N1513" s="126" t="s">
        <v>404</v>
      </c>
      <c r="O1513" s="126" t="s">
        <v>404</v>
      </c>
      <c r="P1513" s="66" t="s">
        <v>404</v>
      </c>
      <c r="Q1513" s="474"/>
      <c r="R1513" s="9"/>
    </row>
    <row r="1514" spans="1:18" s="10" customFormat="1" ht="15.75" customHeight="1">
      <c r="A1514" s="26" t="str">
        <f>VLOOKUP(A1505,'LISTA DE OFERENTES'!$A$4:$H$102,6,FALSE)</f>
        <v>ANDINA DE CONSULTORÍA Y CONSTRUCCIONES SAS -10%</v>
      </c>
      <c r="B1514" s="27"/>
      <c r="C1514" s="27"/>
      <c r="D1514" s="27"/>
      <c r="E1514" s="27"/>
      <c r="F1514" s="27"/>
      <c r="G1514" s="27"/>
      <c r="H1514" s="27"/>
      <c r="I1514" s="123"/>
      <c r="J1514" s="27"/>
      <c r="K1514" s="473"/>
      <c r="L1514" s="27"/>
      <c r="M1514" s="474"/>
      <c r="N1514" s="27"/>
      <c r="O1514" s="27"/>
      <c r="P1514" s="27"/>
      <c r="Q1514" s="474"/>
      <c r="R1514" s="28"/>
    </row>
    <row r="1515" spans="1:18" s="10" customFormat="1" ht="48" customHeight="1">
      <c r="A1515" s="471" t="s">
        <v>455</v>
      </c>
      <c r="B1515" s="471"/>
      <c r="C1515" s="471"/>
      <c r="D1515" s="471"/>
      <c r="E1515" s="471"/>
      <c r="F1515" s="130">
        <f>+SUM(F1512:F1514)</f>
        <v>4014.6061246088248</v>
      </c>
      <c r="G1515" s="130"/>
      <c r="H1515" s="130">
        <f>+SUM(H1512:H1514)</f>
        <v>2007.3030623044124</v>
      </c>
      <c r="I1515" s="448" t="s">
        <v>456</v>
      </c>
      <c r="J1515" s="449"/>
      <c r="K1515" s="449"/>
      <c r="L1515" s="449"/>
      <c r="M1515" s="450"/>
      <c r="N1515" s="131" t="s">
        <v>404</v>
      </c>
      <c r="O1515" s="157" t="str">
        <f>IF(_xlfn.XLOOKUP("CUMPLE",O1513:O1514,O1513:O1514,"NO CUMPLE",0,1)="CUMPLE","CUMPLE","NO CUMPLE")</f>
        <v>CUMPLE</v>
      </c>
      <c r="P1515" s="153" t="str">
        <f>IF(_xlfn.XLOOKUP("CUMPLE",P1513:P1514,P1513:P1514,"NO CUMPLE",0,1)="CUMPLE","CUMPLE","NO CUMPLE")</f>
        <v>CUMPLE</v>
      </c>
      <c r="Q1515" s="475"/>
      <c r="R1515" s="70" t="str">
        <f>+IF(AND(M1512="CUMPLE",Q1512="CUMPLE"),"HABILITADO","NO HABILITADO")</f>
        <v>HABILITADO</v>
      </c>
    </row>
    <row r="1516" spans="1:18" ht="15.75">
      <c r="A1516" s="53"/>
      <c r="B1516" s="53"/>
      <c r="C1516" s="53"/>
      <c r="D1516" s="53"/>
      <c r="E1516" s="53"/>
      <c r="F1516" s="53"/>
      <c r="G1516" s="53"/>
      <c r="H1516" s="53"/>
      <c r="I1516" s="121"/>
      <c r="J1516" s="53"/>
      <c r="K1516" s="53"/>
      <c r="L1516" s="53"/>
      <c r="M1516" s="53"/>
      <c r="N1516" s="53"/>
      <c r="O1516" s="53"/>
      <c r="P1516" s="54"/>
      <c r="Q1516" s="54"/>
      <c r="R1516" s="54"/>
    </row>
    <row r="1517" spans="1:18" ht="16.5" thickBot="1">
      <c r="A1517" s="53"/>
      <c r="B1517" s="53"/>
      <c r="C1517" s="53"/>
      <c r="D1517" s="53"/>
      <c r="E1517" s="53"/>
      <c r="F1517" s="53"/>
      <c r="G1517" s="53"/>
      <c r="H1517" s="53"/>
      <c r="I1517" s="121"/>
      <c r="J1517" s="53"/>
      <c r="K1517" s="53"/>
      <c r="L1517" s="53"/>
      <c r="M1517" s="53"/>
      <c r="N1517" s="53"/>
      <c r="O1517" s="53"/>
      <c r="P1517" s="54"/>
      <c r="Q1517" s="54"/>
      <c r="R1517" s="54"/>
    </row>
    <row r="1518" spans="1:18" ht="23.25" customHeight="1" thickBot="1">
      <c r="A1518" s="451">
        <f>1+A1505</f>
        <v>97</v>
      </c>
      <c r="B1518" s="452"/>
      <c r="C1518" s="452"/>
      <c r="D1518" s="453"/>
      <c r="E1518" s="454" t="str">
        <f>VLOOKUP(A1518,'LISTA DE OFERENTES'!$A$4:$H$102,2,FALSE)</f>
        <v>CONSORCIO GAB VIAL KENNEDY</v>
      </c>
      <c r="F1518" s="455"/>
      <c r="G1518" s="455"/>
      <c r="H1518" s="455"/>
      <c r="I1518" s="455"/>
      <c r="J1518" s="455"/>
      <c r="K1518" s="455"/>
      <c r="L1518" s="455"/>
      <c r="M1518" s="455"/>
      <c r="N1518" s="455"/>
      <c r="O1518" s="455"/>
      <c r="P1518" s="455"/>
      <c r="Q1518" s="455"/>
      <c r="R1518" s="455"/>
    </row>
    <row r="1519" spans="1:18" ht="48" customHeight="1">
      <c r="A1519" s="7" t="s">
        <v>423</v>
      </c>
      <c r="B1519" s="122">
        <v>4</v>
      </c>
      <c r="C1519" s="8" t="s">
        <v>424</v>
      </c>
      <c r="D1519" s="23">
        <f>$D$1591</f>
        <v>1380.1114295749912</v>
      </c>
      <c r="E1519" s="456"/>
      <c r="F1519" s="457"/>
      <c r="G1519" s="457"/>
      <c r="H1519" s="457"/>
      <c r="I1519" s="457"/>
      <c r="J1519" s="457"/>
      <c r="K1519" s="457"/>
      <c r="L1519" s="457"/>
      <c r="M1519" s="457"/>
      <c r="N1519" s="457"/>
      <c r="O1519" s="457"/>
      <c r="P1519" s="457"/>
      <c r="Q1519" s="457"/>
      <c r="R1519" s="457"/>
    </row>
    <row r="1520" spans="1:18" ht="38.25" customHeight="1">
      <c r="A1520" s="460" t="s">
        <v>425</v>
      </c>
      <c r="B1520" s="461"/>
      <c r="C1520" s="462">
        <f>H1531/B1519</f>
        <v>2420.553988792768</v>
      </c>
      <c r="D1520" s="463"/>
      <c r="E1520" s="456"/>
      <c r="F1520" s="457"/>
      <c r="G1520" s="457"/>
      <c r="H1520" s="457"/>
      <c r="I1520" s="457"/>
      <c r="J1520" s="457"/>
      <c r="K1520" s="457"/>
      <c r="L1520" s="457"/>
      <c r="M1520" s="457"/>
      <c r="N1520" s="457"/>
      <c r="O1520" s="457"/>
      <c r="P1520" s="457"/>
      <c r="Q1520" s="457"/>
      <c r="R1520" s="457"/>
    </row>
    <row r="1521" spans="1:18" ht="32.25" customHeight="1">
      <c r="A1521" s="464" t="s">
        <v>426</v>
      </c>
      <c r="B1521" s="461"/>
      <c r="C1521" s="446">
        <v>45923</v>
      </c>
      <c r="D1521" s="447"/>
      <c r="E1521" s="456"/>
      <c r="F1521" s="457"/>
      <c r="G1521" s="457"/>
      <c r="H1521" s="457"/>
      <c r="I1521" s="457"/>
      <c r="J1521" s="457"/>
      <c r="K1521" s="457"/>
      <c r="L1521" s="457"/>
      <c r="M1521" s="457"/>
      <c r="N1521" s="457"/>
      <c r="O1521" s="457"/>
      <c r="P1521" s="457"/>
      <c r="Q1521" s="457"/>
      <c r="R1521" s="457"/>
    </row>
    <row r="1522" spans="1:18" ht="32.25" customHeight="1" thickBot="1">
      <c r="A1522" s="431" t="s">
        <v>427</v>
      </c>
      <c r="B1522" s="432"/>
      <c r="C1522" s="433" t="str">
        <f>+IF(H1531&gt;D1519,"CUMPLE","NO CUMPLE")</f>
        <v>CUMPLE</v>
      </c>
      <c r="D1522" s="434"/>
      <c r="E1522" s="458"/>
      <c r="F1522" s="459"/>
      <c r="G1522" s="459"/>
      <c r="H1522" s="459"/>
      <c r="I1522" s="459"/>
      <c r="J1522" s="459"/>
      <c r="K1522" s="459"/>
      <c r="L1522" s="459"/>
      <c r="M1522" s="459"/>
      <c r="N1522" s="459"/>
      <c r="O1522" s="459"/>
      <c r="P1522" s="459"/>
      <c r="Q1522" s="459"/>
      <c r="R1522" s="459"/>
    </row>
    <row r="1523" spans="1:18" ht="60.75">
      <c r="A1523" s="435" t="s">
        <v>428</v>
      </c>
      <c r="B1523" s="436"/>
      <c r="C1523" s="436"/>
      <c r="D1523" s="436"/>
      <c r="E1523" s="436"/>
      <c r="F1523" s="436"/>
      <c r="G1523" s="159"/>
      <c r="H1523" s="159"/>
      <c r="I1523" s="160" t="s">
        <v>429</v>
      </c>
      <c r="J1523" s="161" t="s">
        <v>430</v>
      </c>
      <c r="K1523" s="437" t="s">
        <v>431</v>
      </c>
      <c r="L1523" s="438"/>
      <c r="M1523" s="439" t="s">
        <v>432</v>
      </c>
      <c r="N1523" s="439" t="s">
        <v>433</v>
      </c>
      <c r="O1523" s="439" t="s">
        <v>434</v>
      </c>
      <c r="P1523" s="439" t="s">
        <v>435</v>
      </c>
      <c r="Q1523" s="439" t="s">
        <v>436</v>
      </c>
      <c r="R1523" s="426" t="s">
        <v>437</v>
      </c>
    </row>
    <row r="1524" spans="1:18" s="10" customFormat="1" ht="94.5" customHeight="1">
      <c r="A1524" s="162" t="s">
        <v>438</v>
      </c>
      <c r="B1524" s="428" t="s">
        <v>439</v>
      </c>
      <c r="C1524" s="429"/>
      <c r="D1524" s="163" t="s">
        <v>440</v>
      </c>
      <c r="E1524" s="163" t="s">
        <v>441</v>
      </c>
      <c r="F1524" s="163" t="s">
        <v>442</v>
      </c>
      <c r="G1524" s="164" t="s">
        <v>443</v>
      </c>
      <c r="H1524" s="164" t="s">
        <v>444</v>
      </c>
      <c r="I1524" s="165" t="s">
        <v>445</v>
      </c>
      <c r="J1524" s="166" t="s">
        <v>446</v>
      </c>
      <c r="K1524" s="166" t="s">
        <v>447</v>
      </c>
      <c r="L1524" s="166" t="s">
        <v>448</v>
      </c>
      <c r="M1524" s="440"/>
      <c r="N1524" s="440"/>
      <c r="O1524" s="440"/>
      <c r="P1524" s="440"/>
      <c r="Q1524" s="440"/>
      <c r="R1524" s="427"/>
    </row>
    <row r="1525" spans="1:18" s="10" customFormat="1" ht="15.6" customHeight="1">
      <c r="A1525" s="26" t="str">
        <f>VLOOKUP(A1518,'LISTA DE OFERENTES'!$A$4:$H$102,5,FALSE)</f>
        <v>GAB INGENIERIA SAS - 50%</v>
      </c>
      <c r="B1525" s="27"/>
      <c r="C1525" s="27"/>
      <c r="D1525" s="27"/>
      <c r="E1525" s="27"/>
      <c r="F1525" s="27"/>
      <c r="G1525" s="27"/>
      <c r="H1525" s="27"/>
      <c r="I1525" s="123"/>
      <c r="J1525" s="27"/>
      <c r="K1525" s="472">
        <f>$D$1591*0.5</f>
        <v>690.05571478749562</v>
      </c>
      <c r="L1525" s="27"/>
      <c r="M1525" s="491" t="s">
        <v>404</v>
      </c>
      <c r="N1525" s="27"/>
      <c r="O1525" s="27"/>
      <c r="P1525" s="27"/>
      <c r="Q1525" s="474" t="str">
        <f>+IF(AND(N1531="CUMPLE",O1531="CUMPLE",P1531="CUMPLE"),"CUMPLE","NO CUMPLE")</f>
        <v>CUMPLE</v>
      </c>
      <c r="R1525" s="28"/>
    </row>
    <row r="1526" spans="1:18" s="10" customFormat="1" ht="91.15" customHeight="1">
      <c r="A1526" s="61" t="s">
        <v>1002</v>
      </c>
      <c r="B1526" s="430" t="s">
        <v>458</v>
      </c>
      <c r="C1526" s="430"/>
      <c r="D1526" s="2">
        <v>9334445813</v>
      </c>
      <c r="E1526" s="124">
        <v>2021</v>
      </c>
      <c r="F1526" s="3">
        <f t="shared" ref="F1526:F1527" si="27">D1526/(VLOOKUP(E1526,$D$1618:$E$1652,2,FALSE))</f>
        <v>10274.274828678541</v>
      </c>
      <c r="G1526" s="125">
        <v>0.25</v>
      </c>
      <c r="H1526" s="3">
        <f>F1526*G1526</f>
        <v>2568.5687071696352</v>
      </c>
      <c r="I1526" s="190">
        <v>44398</v>
      </c>
      <c r="J1526" s="126" t="s">
        <v>404</v>
      </c>
      <c r="K1526" s="473"/>
      <c r="L1526" s="443">
        <f>H1526+H1527</f>
        <v>4412.1226849822651</v>
      </c>
      <c r="M1526" s="492"/>
      <c r="N1526" s="126" t="s">
        <v>404</v>
      </c>
      <c r="O1526" s="126" t="s">
        <v>405</v>
      </c>
      <c r="P1526" s="66" t="s">
        <v>404</v>
      </c>
      <c r="Q1526" s="474"/>
      <c r="R1526" s="9" t="s">
        <v>1003</v>
      </c>
    </row>
    <row r="1527" spans="1:18" s="10" customFormat="1" ht="73.150000000000006" customHeight="1">
      <c r="A1527" s="61" t="s">
        <v>1004</v>
      </c>
      <c r="B1527" s="430" t="s">
        <v>458</v>
      </c>
      <c r="C1527" s="430"/>
      <c r="D1527" s="2">
        <v>3022269133</v>
      </c>
      <c r="E1527" s="124">
        <v>2017</v>
      </c>
      <c r="F1527" s="3">
        <f t="shared" si="27"/>
        <v>4096.7866173614002</v>
      </c>
      <c r="G1527" s="125">
        <v>0.45</v>
      </c>
      <c r="H1527" s="3">
        <f>F1527*G1527</f>
        <v>1843.5539778126301</v>
      </c>
      <c r="I1527" s="190">
        <v>42846</v>
      </c>
      <c r="J1527" s="126" t="s">
        <v>404</v>
      </c>
      <c r="K1527" s="473"/>
      <c r="L1527" s="444"/>
      <c r="M1527" s="492"/>
      <c r="N1527" s="126" t="s">
        <v>404</v>
      </c>
      <c r="O1527" s="126" t="s">
        <v>404</v>
      </c>
      <c r="P1527" s="66" t="s">
        <v>404</v>
      </c>
      <c r="Q1527" s="474"/>
      <c r="R1527" s="9" t="s">
        <v>991</v>
      </c>
    </row>
    <row r="1528" spans="1:18" s="10" customFormat="1" ht="15.75" customHeight="1">
      <c r="A1528" s="26" t="str">
        <f>VLOOKUP(A1518,'LISTA DE OFERENTES'!$A$4:$H$102,6,FALSE)</f>
        <v>BIA INGENIERIA SAS - 50%</v>
      </c>
      <c r="B1528" s="27"/>
      <c r="C1528" s="27"/>
      <c r="D1528" s="27"/>
      <c r="E1528" s="27"/>
      <c r="F1528" s="27"/>
      <c r="G1528" s="27"/>
      <c r="H1528" s="27"/>
      <c r="I1528" s="123"/>
      <c r="J1528" s="27"/>
      <c r="K1528" s="473"/>
      <c r="L1528" s="27"/>
      <c r="M1528" s="492"/>
      <c r="N1528" s="27"/>
      <c r="O1528" s="27"/>
      <c r="P1528" s="27"/>
      <c r="Q1528" s="474"/>
      <c r="R1528" s="28"/>
    </row>
    <row r="1529" spans="1:18" s="10" customFormat="1" ht="78" customHeight="1">
      <c r="A1529" s="127" t="s">
        <v>1005</v>
      </c>
      <c r="B1529" s="430" t="s">
        <v>458</v>
      </c>
      <c r="C1529" s="430"/>
      <c r="D1529" s="2">
        <v>3056044919</v>
      </c>
      <c r="E1529" s="124">
        <v>2009</v>
      </c>
      <c r="F1529" s="3">
        <f t="shared" ref="F1529:F1530" si="28">D1529/(VLOOKUP(E1529,$D$1618:$E$1652,2,FALSE))</f>
        <v>6150.2212094988936</v>
      </c>
      <c r="G1529" s="128">
        <v>0.4</v>
      </c>
      <c r="H1529" s="3">
        <f>F1529*G1529</f>
        <v>2460.0884837995577</v>
      </c>
      <c r="I1529" s="190">
        <v>39948</v>
      </c>
      <c r="J1529" s="126" t="s">
        <v>404</v>
      </c>
      <c r="K1529" s="473"/>
      <c r="L1529" s="443">
        <f>H1529+H1530</f>
        <v>5270.0932701888069</v>
      </c>
      <c r="M1529" s="492"/>
      <c r="N1529" s="126" t="s">
        <v>404</v>
      </c>
      <c r="O1529" s="126" t="s">
        <v>404</v>
      </c>
      <c r="P1529" s="66" t="s">
        <v>404</v>
      </c>
      <c r="Q1529" s="474"/>
      <c r="R1529" s="9" t="s">
        <v>991</v>
      </c>
    </row>
    <row r="1530" spans="1:18" s="10" customFormat="1" ht="87.6" customHeight="1">
      <c r="A1530" s="127" t="s">
        <v>1006</v>
      </c>
      <c r="B1530" s="430" t="s">
        <v>867</v>
      </c>
      <c r="C1530" s="430"/>
      <c r="D1530" s="2">
        <v>7749487400</v>
      </c>
      <c r="E1530" s="124">
        <v>2016</v>
      </c>
      <c r="F1530" s="3">
        <f t="shared" si="28"/>
        <v>11240.019145556998</v>
      </c>
      <c r="G1530" s="128">
        <v>0.25</v>
      </c>
      <c r="H1530" s="3">
        <f>F1530*G1530</f>
        <v>2810.0047863892496</v>
      </c>
      <c r="I1530" s="190">
        <v>42734</v>
      </c>
      <c r="J1530" s="126" t="s">
        <v>404</v>
      </c>
      <c r="K1530" s="473"/>
      <c r="L1530" s="444"/>
      <c r="M1530" s="492"/>
      <c r="N1530" s="126" t="s">
        <v>405</v>
      </c>
      <c r="O1530" s="126" t="s">
        <v>405</v>
      </c>
      <c r="P1530" s="66" t="s">
        <v>405</v>
      </c>
      <c r="Q1530" s="474"/>
      <c r="R1530" s="9" t="s">
        <v>1007</v>
      </c>
    </row>
    <row r="1531" spans="1:18" s="10" customFormat="1" ht="48" customHeight="1" thickBot="1">
      <c r="A1531" s="471" t="s">
        <v>455</v>
      </c>
      <c r="B1531" s="471"/>
      <c r="C1531" s="471"/>
      <c r="D1531" s="471"/>
      <c r="E1531" s="471"/>
      <c r="F1531" s="130">
        <f>+SUM(F1525:F1530)</f>
        <v>31761.301801095833</v>
      </c>
      <c r="G1531" s="130"/>
      <c r="H1531" s="130">
        <f>+SUM(H1525:H1530)</f>
        <v>9682.215955171072</v>
      </c>
      <c r="I1531" s="448" t="s">
        <v>456</v>
      </c>
      <c r="J1531" s="449"/>
      <c r="K1531" s="449"/>
      <c r="L1531" s="449"/>
      <c r="M1531" s="450"/>
      <c r="N1531" s="131" t="s">
        <v>404</v>
      </c>
      <c r="O1531" s="157" t="str">
        <f>IF(_xlfn.XLOOKUP("CUMPLE",O1526:O1530,O1526:O1530,"NO CUMPLE",0,1)="CUMPLE","CUMPLE","NO CUMPLE")</f>
        <v>CUMPLE</v>
      </c>
      <c r="P1531" s="153" t="str">
        <f>IF(_xlfn.XLOOKUP("CUMPLE",P1526:P1530,P1526:P1530,"NO CUMPLE",0,1)="CUMPLE","CUMPLE","NO CUMPLE")</f>
        <v>CUMPLE</v>
      </c>
      <c r="Q1531" s="475"/>
      <c r="R1531" s="70" t="str">
        <f>+IF(AND(M1525="CUMPLE",Q1525="CUMPLE"),"HABILITADO","NO HABILITADO")</f>
        <v>HABILITADO</v>
      </c>
    </row>
    <row r="1532" spans="1:18" ht="15.75">
      <c r="A1532" s="53"/>
      <c r="B1532" s="53"/>
      <c r="C1532" s="53"/>
      <c r="D1532" s="53"/>
      <c r="E1532" s="53"/>
      <c r="F1532" s="53"/>
      <c r="G1532" s="53"/>
      <c r="H1532" s="53"/>
      <c r="I1532" s="121"/>
      <c r="J1532" s="53"/>
      <c r="K1532" s="53"/>
      <c r="L1532" s="53"/>
      <c r="M1532" s="53"/>
      <c r="N1532" s="53"/>
      <c r="O1532" s="53"/>
      <c r="P1532" s="54"/>
      <c r="Q1532" s="54"/>
      <c r="R1532" s="54"/>
    </row>
    <row r="1533" spans="1:18" ht="16.5" thickBot="1">
      <c r="A1533" s="53"/>
      <c r="B1533" s="53"/>
      <c r="C1533" s="53"/>
      <c r="D1533" s="53"/>
      <c r="E1533" s="53"/>
      <c r="F1533" s="53"/>
      <c r="G1533" s="53"/>
      <c r="H1533" s="53"/>
      <c r="I1533" s="121"/>
      <c r="J1533" s="53"/>
      <c r="K1533" s="53"/>
      <c r="L1533" s="53"/>
      <c r="M1533" s="53"/>
      <c r="N1533" s="53"/>
      <c r="O1533" s="53"/>
      <c r="P1533" s="54"/>
      <c r="Q1533" s="54"/>
      <c r="R1533" s="54"/>
    </row>
    <row r="1534" spans="1:18" ht="23.25" customHeight="1" thickBot="1">
      <c r="A1534" s="451">
        <f>1+A1518</f>
        <v>98</v>
      </c>
      <c r="B1534" s="452"/>
      <c r="C1534" s="452"/>
      <c r="D1534" s="453"/>
      <c r="E1534" s="454" t="str">
        <f>VLOOKUP(A1534,'LISTA DE OFERENTES'!$A$4:$H$102,2,FALSE)</f>
        <v>CONSORCIO INT CONSERVACION 2025</v>
      </c>
      <c r="F1534" s="455"/>
      <c r="G1534" s="455"/>
      <c r="H1534" s="455"/>
      <c r="I1534" s="455"/>
      <c r="J1534" s="455"/>
      <c r="K1534" s="455"/>
      <c r="L1534" s="455"/>
      <c r="M1534" s="455"/>
      <c r="N1534" s="455"/>
      <c r="O1534" s="455"/>
      <c r="P1534" s="455"/>
      <c r="Q1534" s="455"/>
      <c r="R1534" s="455"/>
    </row>
    <row r="1535" spans="1:18" ht="48" customHeight="1">
      <c r="A1535" s="7" t="s">
        <v>423</v>
      </c>
      <c r="B1535" s="122">
        <v>6</v>
      </c>
      <c r="C1535" s="8" t="s">
        <v>424</v>
      </c>
      <c r="D1535" s="23">
        <f>$D$1591</f>
        <v>1380.1114295749912</v>
      </c>
      <c r="E1535" s="456"/>
      <c r="F1535" s="457"/>
      <c r="G1535" s="457"/>
      <c r="H1535" s="457"/>
      <c r="I1535" s="457"/>
      <c r="J1535" s="457"/>
      <c r="K1535" s="457"/>
      <c r="L1535" s="457"/>
      <c r="M1535" s="457"/>
      <c r="N1535" s="457"/>
      <c r="O1535" s="457"/>
      <c r="P1535" s="457"/>
      <c r="Q1535" s="457"/>
      <c r="R1535" s="457"/>
    </row>
    <row r="1536" spans="1:18" ht="38.25" customHeight="1">
      <c r="A1536" s="460" t="s">
        <v>425</v>
      </c>
      <c r="B1536" s="461"/>
      <c r="C1536" s="462">
        <f>H1551/B1535</f>
        <v>2220.8306311030751</v>
      </c>
      <c r="D1536" s="463"/>
      <c r="E1536" s="456"/>
      <c r="F1536" s="457"/>
      <c r="G1536" s="457"/>
      <c r="H1536" s="457"/>
      <c r="I1536" s="457"/>
      <c r="J1536" s="457"/>
      <c r="K1536" s="457"/>
      <c r="L1536" s="457"/>
      <c r="M1536" s="457"/>
      <c r="N1536" s="457"/>
      <c r="O1536" s="457"/>
      <c r="P1536" s="457"/>
      <c r="Q1536" s="457"/>
      <c r="R1536" s="457"/>
    </row>
    <row r="1537" spans="1:18" ht="32.25" customHeight="1">
      <c r="A1537" s="464" t="s">
        <v>426</v>
      </c>
      <c r="B1537" s="461"/>
      <c r="C1537" s="446">
        <v>45923</v>
      </c>
      <c r="D1537" s="447"/>
      <c r="E1537" s="456"/>
      <c r="F1537" s="457"/>
      <c r="G1537" s="457"/>
      <c r="H1537" s="457"/>
      <c r="I1537" s="457"/>
      <c r="J1537" s="457"/>
      <c r="K1537" s="457"/>
      <c r="L1537" s="457"/>
      <c r="M1537" s="457"/>
      <c r="N1537" s="457"/>
      <c r="O1537" s="457"/>
      <c r="P1537" s="457"/>
      <c r="Q1537" s="457"/>
      <c r="R1537" s="457"/>
    </row>
    <row r="1538" spans="1:18" ht="32.25" customHeight="1" thickBot="1">
      <c r="A1538" s="431" t="s">
        <v>427</v>
      </c>
      <c r="B1538" s="432"/>
      <c r="C1538" s="433" t="str">
        <f>+IF(H1551&gt;D1535,"CUMPLE","NO CUMPLE")</f>
        <v>CUMPLE</v>
      </c>
      <c r="D1538" s="434"/>
      <c r="E1538" s="458"/>
      <c r="F1538" s="459"/>
      <c r="G1538" s="459"/>
      <c r="H1538" s="459"/>
      <c r="I1538" s="459"/>
      <c r="J1538" s="459"/>
      <c r="K1538" s="459"/>
      <c r="L1538" s="459"/>
      <c r="M1538" s="459"/>
      <c r="N1538" s="459"/>
      <c r="O1538" s="459"/>
      <c r="P1538" s="459"/>
      <c r="Q1538" s="459"/>
      <c r="R1538" s="459"/>
    </row>
    <row r="1539" spans="1:18" ht="60.75">
      <c r="A1539" s="435" t="s">
        <v>428</v>
      </c>
      <c r="B1539" s="436"/>
      <c r="C1539" s="436"/>
      <c r="D1539" s="436"/>
      <c r="E1539" s="436"/>
      <c r="F1539" s="436"/>
      <c r="G1539" s="159"/>
      <c r="H1539" s="159"/>
      <c r="I1539" s="160" t="s">
        <v>429</v>
      </c>
      <c r="J1539" s="161" t="s">
        <v>430</v>
      </c>
      <c r="K1539" s="437" t="s">
        <v>431</v>
      </c>
      <c r="L1539" s="438"/>
      <c r="M1539" s="439" t="s">
        <v>432</v>
      </c>
      <c r="N1539" s="439" t="s">
        <v>433</v>
      </c>
      <c r="O1539" s="439" t="s">
        <v>434</v>
      </c>
      <c r="P1539" s="439" t="s">
        <v>435</v>
      </c>
      <c r="Q1539" s="439" t="s">
        <v>436</v>
      </c>
      <c r="R1539" s="426" t="s">
        <v>437</v>
      </c>
    </row>
    <row r="1540" spans="1:18" s="10" customFormat="1" ht="94.5" customHeight="1">
      <c r="A1540" s="162" t="s">
        <v>438</v>
      </c>
      <c r="B1540" s="428" t="s">
        <v>439</v>
      </c>
      <c r="C1540" s="429"/>
      <c r="D1540" s="163" t="s">
        <v>440</v>
      </c>
      <c r="E1540" s="163" t="s">
        <v>441</v>
      </c>
      <c r="F1540" s="163" t="s">
        <v>442</v>
      </c>
      <c r="G1540" s="164" t="s">
        <v>443</v>
      </c>
      <c r="H1540" s="164" t="s">
        <v>444</v>
      </c>
      <c r="I1540" s="165" t="s">
        <v>445</v>
      </c>
      <c r="J1540" s="166" t="s">
        <v>446</v>
      </c>
      <c r="K1540" s="166" t="s">
        <v>447</v>
      </c>
      <c r="L1540" s="166" t="s">
        <v>448</v>
      </c>
      <c r="M1540" s="440"/>
      <c r="N1540" s="440"/>
      <c r="O1540" s="440"/>
      <c r="P1540" s="440"/>
      <c r="Q1540" s="440"/>
      <c r="R1540" s="427"/>
    </row>
    <row r="1541" spans="1:18" s="10" customFormat="1" ht="15.6" customHeight="1">
      <c r="A1541" s="26" t="str">
        <f>VLOOKUP(A1534,'LISTA DE OFERENTES'!$A$4:$H$102,5,FALSE)</f>
        <v>PC INTERVENTORES S.A.S. - 30%</v>
      </c>
      <c r="B1541" s="27"/>
      <c r="C1541" s="27"/>
      <c r="D1541" s="27"/>
      <c r="E1541" s="27"/>
      <c r="F1541" s="27"/>
      <c r="G1541" s="27"/>
      <c r="H1541" s="27"/>
      <c r="I1541" s="123"/>
      <c r="J1541" s="27"/>
      <c r="K1541" s="472">
        <f>$D$1591*0.5</f>
        <v>690.05571478749562</v>
      </c>
      <c r="L1541" s="27"/>
      <c r="M1541" s="491" t="s">
        <v>404</v>
      </c>
      <c r="N1541" s="27"/>
      <c r="O1541" s="27"/>
      <c r="P1541" s="27"/>
      <c r="Q1541" s="474" t="str">
        <f>+IF(AND(N1551="CUMPLE",O1551="CUMPLE",P1551="CUMPLE"),"CUMPLE","NO CUMPLE")</f>
        <v>CUMPLE</v>
      </c>
      <c r="R1541" s="28"/>
    </row>
    <row r="1542" spans="1:18" s="10" customFormat="1" ht="55.15" customHeight="1">
      <c r="A1542" s="61" t="s">
        <v>1008</v>
      </c>
      <c r="B1542" s="430" t="s">
        <v>454</v>
      </c>
      <c r="C1542" s="430"/>
      <c r="D1542" s="2">
        <v>620667119</v>
      </c>
      <c r="E1542" s="124">
        <v>2014</v>
      </c>
      <c r="F1542" s="3">
        <f t="shared" ref="F1542:F1543" si="29">D1542/(VLOOKUP(E1542,$D$1618:$E$1652,2,FALSE))</f>
        <v>1007.5764918831169</v>
      </c>
      <c r="G1542" s="125">
        <v>0.25</v>
      </c>
      <c r="H1542" s="3">
        <f>F1542*G1542</f>
        <v>251.89412297077922</v>
      </c>
      <c r="I1542" s="190">
        <v>41932</v>
      </c>
      <c r="J1542" s="126" t="s">
        <v>404</v>
      </c>
      <c r="K1542" s="473"/>
      <c r="L1542" s="443">
        <f>H1542+H1543</f>
        <v>567.07084162077922</v>
      </c>
      <c r="M1542" s="492"/>
      <c r="N1542" s="126" t="s">
        <v>404</v>
      </c>
      <c r="O1542" s="126" t="s">
        <v>405</v>
      </c>
      <c r="P1542" s="66" t="s">
        <v>405</v>
      </c>
      <c r="Q1542" s="474"/>
      <c r="R1542" s="9" t="s">
        <v>1009</v>
      </c>
    </row>
    <row r="1543" spans="1:18" s="10" customFormat="1" ht="76.900000000000006" customHeight="1">
      <c r="A1543" s="61" t="s">
        <v>1010</v>
      </c>
      <c r="B1543" s="430" t="s">
        <v>454</v>
      </c>
      <c r="C1543" s="430"/>
      <c r="D1543" s="2">
        <v>331764967</v>
      </c>
      <c r="E1543" s="124">
        <v>2022</v>
      </c>
      <c r="F1543" s="3">
        <f t="shared" si="29"/>
        <v>331.76496700000001</v>
      </c>
      <c r="G1543" s="125">
        <v>0.95</v>
      </c>
      <c r="H1543" s="3">
        <f>F1543*G1543</f>
        <v>315.17671865</v>
      </c>
      <c r="I1543" s="190">
        <v>44642</v>
      </c>
      <c r="J1543" s="126" t="s">
        <v>404</v>
      </c>
      <c r="K1543" s="473"/>
      <c r="L1543" s="444"/>
      <c r="M1543" s="492"/>
      <c r="N1543" s="126" t="s">
        <v>404</v>
      </c>
      <c r="O1543" s="126" t="s">
        <v>405</v>
      </c>
      <c r="P1543" s="66" t="s">
        <v>405</v>
      </c>
      <c r="Q1543" s="474"/>
      <c r="R1543" s="9" t="s">
        <v>1009</v>
      </c>
    </row>
    <row r="1544" spans="1:18" s="10" customFormat="1" ht="15.75" customHeight="1">
      <c r="A1544" s="26" t="str">
        <f>VLOOKUP(A1534,'LISTA DE OFERENTES'!$A$4:$H$102,6,FALSE)</f>
        <v>FRONTERAS CONSTRUCTORAS SA - 30%</v>
      </c>
      <c r="B1544" s="27"/>
      <c r="C1544" s="27"/>
      <c r="D1544" s="27"/>
      <c r="E1544" s="27"/>
      <c r="F1544" s="27"/>
      <c r="G1544" s="27"/>
      <c r="H1544" s="27"/>
      <c r="I1544" s="123"/>
      <c r="J1544" s="27"/>
      <c r="K1544" s="473"/>
      <c r="L1544" s="27"/>
      <c r="M1544" s="492"/>
      <c r="N1544" s="27"/>
      <c r="O1544" s="27"/>
      <c r="P1544" s="27"/>
      <c r="Q1544" s="474"/>
      <c r="R1544" s="28"/>
    </row>
    <row r="1545" spans="1:18" s="10" customFormat="1" ht="79.150000000000006" customHeight="1">
      <c r="A1545" s="127" t="s">
        <v>1011</v>
      </c>
      <c r="B1545" s="430" t="s">
        <v>1012</v>
      </c>
      <c r="C1545" s="430"/>
      <c r="D1545" s="2">
        <v>555286348</v>
      </c>
      <c r="E1545" s="124">
        <v>2022</v>
      </c>
      <c r="F1545" s="3">
        <f t="shared" ref="F1545" si="30">D1545/(VLOOKUP(E1545,$D$1618:$E$1652,2,FALSE))</f>
        <v>555.28634799999998</v>
      </c>
      <c r="G1545" s="128">
        <v>0.2</v>
      </c>
      <c r="H1545" s="3">
        <f>F1545*G1545</f>
        <v>111.0572696</v>
      </c>
      <c r="I1545" s="190">
        <v>44645</v>
      </c>
      <c r="J1545" s="126" t="s">
        <v>404</v>
      </c>
      <c r="K1545" s="473"/>
      <c r="L1545" s="66">
        <f>H1545</f>
        <v>111.0572696</v>
      </c>
      <c r="M1545" s="492"/>
      <c r="N1545" s="126" t="s">
        <v>404</v>
      </c>
      <c r="O1545" s="126" t="s">
        <v>405</v>
      </c>
      <c r="P1545" s="66" t="s">
        <v>405</v>
      </c>
      <c r="Q1545" s="474"/>
      <c r="R1545" s="9" t="s">
        <v>1009</v>
      </c>
    </row>
    <row r="1546" spans="1:18" s="10" customFormat="1" ht="15.75" customHeight="1">
      <c r="A1546" s="26" t="str">
        <f>VLOOKUP(A1534,'LISTA DE OFERENTES'!$A$4:$H$102,7,FALSE)</f>
        <v>TLL ARQUITECTOS E INGENIEROS S.A.S. - 10%</v>
      </c>
      <c r="B1546" s="27"/>
      <c r="C1546" s="27"/>
      <c r="D1546" s="27"/>
      <c r="E1546" s="27"/>
      <c r="F1546" s="27"/>
      <c r="G1546" s="27"/>
      <c r="H1546" s="27"/>
      <c r="I1546" s="123"/>
      <c r="J1546" s="27"/>
      <c r="K1546" s="473"/>
      <c r="L1546" s="27"/>
      <c r="M1546" s="492"/>
      <c r="N1546" s="27"/>
      <c r="O1546" s="27"/>
      <c r="P1546" s="27"/>
      <c r="Q1546" s="474"/>
      <c r="R1546" s="28"/>
    </row>
    <row r="1547" spans="1:18" s="10" customFormat="1" ht="79.150000000000006" customHeight="1">
      <c r="A1547" s="127" t="s">
        <v>1013</v>
      </c>
      <c r="B1547" s="430" t="s">
        <v>1014</v>
      </c>
      <c r="C1547" s="430"/>
      <c r="D1547" s="2">
        <v>3040299000</v>
      </c>
      <c r="E1547" s="124">
        <v>2020</v>
      </c>
      <c r="F1547" s="3">
        <f t="shared" ref="F1547:F1548" si="31">D1547/(VLOOKUP(E1547,$D$1618:$E$1652,2,FALSE))</f>
        <v>3463.5322504024252</v>
      </c>
      <c r="G1547" s="128">
        <v>0.5</v>
      </c>
      <c r="H1547" s="3">
        <f>F1547*G1547</f>
        <v>1731.7661252012126</v>
      </c>
      <c r="I1547" s="190">
        <v>43938</v>
      </c>
      <c r="J1547" s="126" t="s">
        <v>404</v>
      </c>
      <c r="K1547" s="473"/>
      <c r="L1547" s="443">
        <f>H1547+H1548</f>
        <v>12026.371329467665</v>
      </c>
      <c r="M1547" s="492"/>
      <c r="N1547" s="126" t="s">
        <v>404</v>
      </c>
      <c r="O1547" s="126" t="s">
        <v>404</v>
      </c>
      <c r="P1547" s="66" t="s">
        <v>404</v>
      </c>
      <c r="Q1547" s="474"/>
      <c r="R1547" s="9" t="s">
        <v>1015</v>
      </c>
    </row>
    <row r="1548" spans="1:18" s="10" customFormat="1" ht="61.15" customHeight="1">
      <c r="A1548" s="127" t="s">
        <v>1016</v>
      </c>
      <c r="B1548" s="430" t="s">
        <v>1017</v>
      </c>
      <c r="C1548" s="430"/>
      <c r="D1548" s="2">
        <v>5115389326</v>
      </c>
      <c r="E1548" s="124">
        <v>2009</v>
      </c>
      <c r="F1548" s="3">
        <f t="shared" si="31"/>
        <v>10294.605204266452</v>
      </c>
      <c r="G1548" s="128">
        <v>1</v>
      </c>
      <c r="H1548" s="3">
        <f>F1548*G1548</f>
        <v>10294.605204266452</v>
      </c>
      <c r="I1548" s="190">
        <v>40068</v>
      </c>
      <c r="J1548" s="126" t="s">
        <v>404</v>
      </c>
      <c r="K1548" s="473"/>
      <c r="L1548" s="444"/>
      <c r="M1548" s="492"/>
      <c r="N1548" s="126" t="s">
        <v>404</v>
      </c>
      <c r="O1548" s="126" t="s">
        <v>405</v>
      </c>
      <c r="P1548" s="66" t="s">
        <v>405</v>
      </c>
      <c r="Q1548" s="474"/>
      <c r="R1548" s="9" t="s">
        <v>1009</v>
      </c>
    </row>
    <row r="1549" spans="1:18" s="10" customFormat="1" ht="15.75" customHeight="1">
      <c r="A1549" s="26" t="str">
        <f>VLOOKUP(A1534,'LISTA DE OFERENTES'!$A$4:$H$102,8,FALSE)</f>
        <v>INFRAESTRUCTURAS E INGENIERÍA GLOBAL S.A.S. -30%</v>
      </c>
      <c r="B1549" s="27"/>
      <c r="C1549" s="27"/>
      <c r="D1549" s="27"/>
      <c r="E1549" s="27"/>
      <c r="F1549" s="27"/>
      <c r="G1549" s="27"/>
      <c r="H1549" s="27"/>
      <c r="I1549" s="123"/>
      <c r="J1549" s="27"/>
      <c r="K1549" s="473"/>
      <c r="L1549" s="27"/>
      <c r="M1549" s="492"/>
      <c r="N1549" s="27"/>
      <c r="O1549" s="27"/>
      <c r="P1549" s="27"/>
      <c r="Q1549" s="474"/>
      <c r="R1549" s="28"/>
    </row>
    <row r="1550" spans="1:18" s="10" customFormat="1" ht="50.45" customHeight="1">
      <c r="A1550" s="127" t="s">
        <v>1018</v>
      </c>
      <c r="B1550" s="430" t="s">
        <v>454</v>
      </c>
      <c r="C1550" s="430"/>
      <c r="D1550" s="2">
        <v>1332696961</v>
      </c>
      <c r="E1550" s="124">
        <v>2015</v>
      </c>
      <c r="F1550" s="3">
        <f t="shared" ref="F1550" si="32">D1550/(VLOOKUP(E1550,$D$1618:$E$1652,2,FALSE))</f>
        <v>2068.2811531000234</v>
      </c>
      <c r="G1550" s="128">
        <v>0.3</v>
      </c>
      <c r="H1550" s="3">
        <f>F1550*G1550</f>
        <v>620.48434593000695</v>
      </c>
      <c r="I1550" s="190">
        <v>42089</v>
      </c>
      <c r="J1550" s="126" t="s">
        <v>404</v>
      </c>
      <c r="K1550" s="473"/>
      <c r="L1550" s="66">
        <f>H1550</f>
        <v>620.48434593000695</v>
      </c>
      <c r="M1550" s="562"/>
      <c r="N1550" s="126" t="s">
        <v>404</v>
      </c>
      <c r="O1550" s="126" t="s">
        <v>405</v>
      </c>
      <c r="P1550" s="66" t="s">
        <v>405</v>
      </c>
      <c r="Q1550" s="474"/>
      <c r="R1550" s="9" t="s">
        <v>1009</v>
      </c>
    </row>
    <row r="1551" spans="1:18" s="10" customFormat="1" ht="48" customHeight="1" thickBot="1">
      <c r="A1551" s="471" t="s">
        <v>455</v>
      </c>
      <c r="B1551" s="471"/>
      <c r="C1551" s="471"/>
      <c r="D1551" s="471"/>
      <c r="E1551" s="471"/>
      <c r="F1551" s="130">
        <f>+SUM(F1541:F1550)</f>
        <v>17721.046414652017</v>
      </c>
      <c r="G1551" s="130"/>
      <c r="H1551" s="130">
        <f>+SUM(H1541:H1550)</f>
        <v>13324.98378661845</v>
      </c>
      <c r="I1551" s="448" t="s">
        <v>456</v>
      </c>
      <c r="J1551" s="449"/>
      <c r="K1551" s="449"/>
      <c r="L1551" s="449"/>
      <c r="M1551" s="450"/>
      <c r="N1551" s="131" t="s">
        <v>404</v>
      </c>
      <c r="O1551" s="157" t="str">
        <f>IF(_xlfn.XLOOKUP("CUMPLE",O1542:O1550,O1542:O1550,"NO CUMPLE",0,1)="CUMPLE","CUMPLE","NO CUMPLE")</f>
        <v>CUMPLE</v>
      </c>
      <c r="P1551" s="153" t="str">
        <f>IF(_xlfn.XLOOKUP("CUMPLE",P1542:P1550,P1542:P1550,"NO CUMPLE",0,1)="CUMPLE","CUMPLE","NO CUMPLE")</f>
        <v>CUMPLE</v>
      </c>
      <c r="Q1551" s="475"/>
      <c r="R1551" s="70" t="str">
        <f>+IF(AND(M1541="CUMPLE",Q1541="CUMPLE"),"HABILITADO","NO HABILITADO")</f>
        <v>HABILITADO</v>
      </c>
    </row>
    <row r="1552" spans="1:18" ht="15.75">
      <c r="A1552" s="53"/>
      <c r="B1552" s="53"/>
      <c r="C1552" s="53"/>
      <c r="D1552" s="53"/>
      <c r="E1552" s="53"/>
      <c r="F1552" s="53"/>
      <c r="G1552" s="53"/>
      <c r="H1552" s="53"/>
      <c r="I1552" s="121"/>
      <c r="J1552" s="53"/>
      <c r="K1552" s="53"/>
      <c r="L1552" s="53"/>
      <c r="M1552" s="53"/>
      <c r="N1552" s="53"/>
      <c r="O1552" s="53"/>
      <c r="P1552" s="54"/>
      <c r="Q1552" s="54"/>
      <c r="R1552" s="54"/>
    </row>
    <row r="1553" spans="1:18" ht="16.5" thickBot="1">
      <c r="A1553" s="53"/>
      <c r="B1553" s="53"/>
      <c r="C1553" s="53"/>
      <c r="D1553" s="53"/>
      <c r="E1553" s="53"/>
      <c r="F1553" s="53"/>
      <c r="G1553" s="53"/>
      <c r="H1553" s="53"/>
      <c r="I1553" s="121"/>
      <c r="J1553" s="53"/>
      <c r="K1553" s="53"/>
      <c r="L1553" s="53"/>
      <c r="M1553" s="53"/>
      <c r="N1553" s="53"/>
      <c r="O1553" s="53"/>
      <c r="P1553" s="54"/>
      <c r="Q1553" s="54"/>
      <c r="R1553" s="54"/>
    </row>
    <row r="1554" spans="1:18" ht="23.25" customHeight="1" thickBot="1">
      <c r="A1554" s="451">
        <f>1+A1534</f>
        <v>99</v>
      </c>
      <c r="B1554" s="452"/>
      <c r="C1554" s="452"/>
      <c r="D1554" s="453"/>
      <c r="E1554" s="454" t="str">
        <f>VLOOKUP(A1554,'LISTA DE OFERENTES'!$A$4:$H$102,2,FALSE)</f>
        <v>CONSORCIO INTERKENNEDY 2025</v>
      </c>
      <c r="F1554" s="455"/>
      <c r="G1554" s="455"/>
      <c r="H1554" s="455"/>
      <c r="I1554" s="455"/>
      <c r="J1554" s="455"/>
      <c r="K1554" s="455"/>
      <c r="L1554" s="455"/>
      <c r="M1554" s="455"/>
      <c r="N1554" s="455"/>
      <c r="O1554" s="455"/>
      <c r="P1554" s="455"/>
      <c r="Q1554" s="455"/>
      <c r="R1554" s="455"/>
    </row>
    <row r="1555" spans="1:18" ht="48" customHeight="1">
      <c r="A1555" s="7" t="s">
        <v>423</v>
      </c>
      <c r="B1555" s="122">
        <v>1</v>
      </c>
      <c r="C1555" s="8" t="s">
        <v>424</v>
      </c>
      <c r="D1555" s="23">
        <f>$D$1591</f>
        <v>1380.1114295749912</v>
      </c>
      <c r="E1555" s="456"/>
      <c r="F1555" s="457"/>
      <c r="G1555" s="457"/>
      <c r="H1555" s="457"/>
      <c r="I1555" s="457"/>
      <c r="J1555" s="457"/>
      <c r="K1555" s="457"/>
      <c r="L1555" s="457"/>
      <c r="M1555" s="457"/>
      <c r="N1555" s="457"/>
      <c r="O1555" s="457"/>
      <c r="P1555" s="457"/>
      <c r="Q1555" s="457"/>
      <c r="R1555" s="457"/>
    </row>
    <row r="1556" spans="1:18" ht="38.25" customHeight="1">
      <c r="A1556" s="460"/>
      <c r="B1556" s="461"/>
      <c r="C1556" s="462">
        <f>H1564/B1555</f>
        <v>3355.1157580283793</v>
      </c>
      <c r="D1556" s="463"/>
      <c r="E1556" s="456"/>
      <c r="F1556" s="457"/>
      <c r="G1556" s="457"/>
      <c r="H1556" s="457"/>
      <c r="I1556" s="457"/>
      <c r="J1556" s="457"/>
      <c r="K1556" s="457"/>
      <c r="L1556" s="457"/>
      <c r="M1556" s="457"/>
      <c r="N1556" s="457"/>
      <c r="O1556" s="457"/>
      <c r="P1556" s="457"/>
      <c r="Q1556" s="457"/>
      <c r="R1556" s="457"/>
    </row>
    <row r="1557" spans="1:18" ht="32.25" customHeight="1">
      <c r="A1557" s="464" t="s">
        <v>426</v>
      </c>
      <c r="B1557" s="461"/>
      <c r="C1557" s="446">
        <v>45923</v>
      </c>
      <c r="D1557" s="447"/>
      <c r="E1557" s="456"/>
      <c r="F1557" s="457"/>
      <c r="G1557" s="457"/>
      <c r="H1557" s="457"/>
      <c r="I1557" s="457"/>
      <c r="J1557" s="457"/>
      <c r="K1557" s="457"/>
      <c r="L1557" s="457"/>
      <c r="M1557" s="457"/>
      <c r="N1557" s="457"/>
      <c r="O1557" s="457"/>
      <c r="P1557" s="457"/>
      <c r="Q1557" s="457"/>
      <c r="R1557" s="457"/>
    </row>
    <row r="1558" spans="1:18" ht="32.25" customHeight="1" thickBot="1">
      <c r="A1558" s="431" t="s">
        <v>427</v>
      </c>
      <c r="B1558" s="432"/>
      <c r="C1558" s="433" t="str">
        <f>+IF(H1564&gt;D1555,"CUMPLE","NO CUMPLE")</f>
        <v>CUMPLE</v>
      </c>
      <c r="D1558" s="434"/>
      <c r="E1558" s="458"/>
      <c r="F1558" s="459"/>
      <c r="G1558" s="459"/>
      <c r="H1558" s="459"/>
      <c r="I1558" s="459"/>
      <c r="J1558" s="459"/>
      <c r="K1558" s="459"/>
      <c r="L1558" s="459"/>
      <c r="M1558" s="459"/>
      <c r="N1558" s="459"/>
      <c r="O1558" s="459"/>
      <c r="P1558" s="459"/>
      <c r="Q1558" s="459"/>
      <c r="R1558" s="459"/>
    </row>
    <row r="1559" spans="1:18" ht="60.75">
      <c r="A1559" s="435" t="s">
        <v>428</v>
      </c>
      <c r="B1559" s="436"/>
      <c r="C1559" s="436"/>
      <c r="D1559" s="436"/>
      <c r="E1559" s="436"/>
      <c r="F1559" s="436"/>
      <c r="G1559" s="159"/>
      <c r="H1559" s="159"/>
      <c r="I1559" s="160" t="s">
        <v>429</v>
      </c>
      <c r="J1559" s="161" t="s">
        <v>430</v>
      </c>
      <c r="K1559" s="437" t="s">
        <v>431</v>
      </c>
      <c r="L1559" s="438"/>
      <c r="M1559" s="439" t="s">
        <v>432</v>
      </c>
      <c r="N1559" s="439" t="s">
        <v>433</v>
      </c>
      <c r="O1559" s="439" t="s">
        <v>434</v>
      </c>
      <c r="P1559" s="439" t="s">
        <v>435</v>
      </c>
      <c r="Q1559" s="439" t="s">
        <v>436</v>
      </c>
      <c r="R1559" s="426" t="s">
        <v>437</v>
      </c>
    </row>
    <row r="1560" spans="1:18" s="10" customFormat="1" ht="94.5" customHeight="1">
      <c r="A1560" s="162" t="s">
        <v>438</v>
      </c>
      <c r="B1560" s="428" t="s">
        <v>439</v>
      </c>
      <c r="C1560" s="429"/>
      <c r="D1560" s="163" t="s">
        <v>440</v>
      </c>
      <c r="E1560" s="163" t="s">
        <v>441</v>
      </c>
      <c r="F1560" s="163" t="s">
        <v>442</v>
      </c>
      <c r="G1560" s="164" t="s">
        <v>443</v>
      </c>
      <c r="H1560" s="164" t="s">
        <v>444</v>
      </c>
      <c r="I1560" s="165" t="s">
        <v>445</v>
      </c>
      <c r="J1560" s="166" t="s">
        <v>446</v>
      </c>
      <c r="K1560" s="166" t="s">
        <v>447</v>
      </c>
      <c r="L1560" s="166" t="s">
        <v>448</v>
      </c>
      <c r="M1560" s="440"/>
      <c r="N1560" s="440"/>
      <c r="O1560" s="440"/>
      <c r="P1560" s="440"/>
      <c r="Q1560" s="440"/>
      <c r="R1560" s="427"/>
    </row>
    <row r="1561" spans="1:18" s="10" customFormat="1" ht="15.75">
      <c r="A1561" s="26" t="str">
        <f>VLOOKUP(A1554,'LISTA DE OFERENTES'!$A$4:$H$102,5,FALSE)</f>
        <v>EMPRESA DE INFRAESTRUTURA COLOMBIANA SAS - 90%</v>
      </c>
      <c r="B1561" s="27"/>
      <c r="C1561" s="27"/>
      <c r="D1561" s="27"/>
      <c r="E1561" s="27"/>
      <c r="F1561" s="27"/>
      <c r="G1561" s="27"/>
      <c r="H1561" s="27"/>
      <c r="I1561" s="123"/>
      <c r="J1561" s="27"/>
      <c r="K1561" s="472">
        <f>$D$1591*0.5</f>
        <v>690.05571478749562</v>
      </c>
      <c r="L1561" s="27"/>
      <c r="M1561" s="474" t="s">
        <v>404</v>
      </c>
      <c r="N1561" s="27"/>
      <c r="O1561" s="27"/>
      <c r="P1561" s="27"/>
      <c r="Q1561" s="474" t="str">
        <f>+IF(AND(N1564="CUMPLE",O1564="CUMPLE",P1564="CUMPLE"),"CUMPLE","NO CUMPLE")</f>
        <v>CUMPLE</v>
      </c>
      <c r="R1561" s="28"/>
    </row>
    <row r="1562" spans="1:18" s="10" customFormat="1" ht="108" customHeight="1">
      <c r="A1562" s="61" t="s">
        <v>1019</v>
      </c>
      <c r="B1562" s="430" t="s">
        <v>1020</v>
      </c>
      <c r="C1562" s="430"/>
      <c r="D1562" s="2">
        <v>1797000000</v>
      </c>
      <c r="E1562" s="124">
        <v>2011</v>
      </c>
      <c r="F1562" s="3">
        <f t="shared" ref="F1562" si="33">D1562/(VLOOKUP(E1562,$D$1618:$E$1652,2,FALSE))</f>
        <v>3355.1157580283793</v>
      </c>
      <c r="G1562" s="125">
        <v>1</v>
      </c>
      <c r="H1562" s="3">
        <f>F1562*G1562</f>
        <v>3355.1157580283793</v>
      </c>
      <c r="I1562" s="190">
        <v>40623</v>
      </c>
      <c r="J1562" s="126" t="s">
        <v>404</v>
      </c>
      <c r="K1562" s="473"/>
      <c r="L1562" s="66">
        <f>H1562</f>
        <v>3355.1157580283793</v>
      </c>
      <c r="M1562" s="474"/>
      <c r="N1562" s="126" t="s">
        <v>404</v>
      </c>
      <c r="O1562" s="126" t="s">
        <v>404</v>
      </c>
      <c r="P1562" s="66" t="s">
        <v>404</v>
      </c>
      <c r="Q1562" s="474"/>
      <c r="R1562" s="9" t="s">
        <v>1021</v>
      </c>
    </row>
    <row r="1563" spans="1:18" s="10" customFormat="1" ht="15.75" customHeight="1">
      <c r="A1563" s="26" t="str">
        <f>VLOOKUP(A1554,'LISTA DE OFERENTES'!$A$4:$H$102,6,FALSE)</f>
        <v>YOHAN FAHIR BERMUDEZ PARRA - 10%</v>
      </c>
      <c r="B1563" s="27"/>
      <c r="C1563" s="27"/>
      <c r="D1563" s="27"/>
      <c r="E1563" s="27"/>
      <c r="F1563" s="27"/>
      <c r="G1563" s="27"/>
      <c r="H1563" s="27"/>
      <c r="I1563" s="123"/>
      <c r="J1563" s="27"/>
      <c r="K1563" s="473"/>
      <c r="L1563" s="27"/>
      <c r="M1563" s="474"/>
      <c r="N1563" s="27"/>
      <c r="O1563" s="27"/>
      <c r="P1563" s="27"/>
      <c r="Q1563" s="474"/>
      <c r="R1563" s="28"/>
    </row>
    <row r="1564" spans="1:18" s="10" customFormat="1" ht="48" customHeight="1" thickBot="1">
      <c r="A1564" s="471" t="s">
        <v>455</v>
      </c>
      <c r="B1564" s="471"/>
      <c r="C1564" s="471"/>
      <c r="D1564" s="471"/>
      <c r="E1564" s="471"/>
      <c r="F1564" s="130">
        <f>+SUM(F1561:F1563)</f>
        <v>3355.1157580283793</v>
      </c>
      <c r="G1564" s="130"/>
      <c r="H1564" s="130">
        <f>+SUM(H1561:H1563)</f>
        <v>3355.1157580283793</v>
      </c>
      <c r="I1564" s="448" t="s">
        <v>456</v>
      </c>
      <c r="J1564" s="449"/>
      <c r="K1564" s="449"/>
      <c r="L1564" s="449"/>
      <c r="M1564" s="450"/>
      <c r="N1564" s="131" t="s">
        <v>404</v>
      </c>
      <c r="O1564" s="157" t="str">
        <f>IF(_xlfn.XLOOKUP("CUMPLE",O1562:O1563,O1562:O1563,"NO CUMPLE",0,1)="CUMPLE","CUMPLE","NO CUMPLE")</f>
        <v>CUMPLE</v>
      </c>
      <c r="P1564" s="153" t="str">
        <f>IF(_xlfn.XLOOKUP("CUMPLE",P1562:P1563,P1562:P1563,"NO CUMPLE",0,1)="CUMPLE","CUMPLE","NO CUMPLE")</f>
        <v>CUMPLE</v>
      </c>
      <c r="Q1564" s="475"/>
      <c r="R1564" s="70" t="str">
        <f>+IF(AND(M1561="CUMPLE",Q1561="CUMPLE"),"HABILITADO","NO HABILITADO")</f>
        <v>HABILITADO</v>
      </c>
    </row>
    <row r="1565" spans="1:18" ht="15.75">
      <c r="A1565" s="53"/>
      <c r="B1565" s="53"/>
      <c r="C1565" s="53"/>
      <c r="D1565" s="53"/>
      <c r="E1565" s="53"/>
      <c r="F1565" s="53"/>
      <c r="G1565" s="53"/>
      <c r="H1565" s="53"/>
      <c r="I1565" s="121"/>
      <c r="J1565" s="53"/>
      <c r="K1565" s="53"/>
      <c r="L1565" s="53"/>
      <c r="M1565" s="53"/>
      <c r="N1565" s="53"/>
      <c r="O1565" s="53"/>
      <c r="P1565" s="54"/>
      <c r="Q1565" s="54"/>
      <c r="R1565" s="54"/>
    </row>
    <row r="1566" spans="1:18" ht="15.75">
      <c r="A1566" s="53"/>
      <c r="B1566" s="53"/>
      <c r="C1566" s="53"/>
      <c r="D1566" s="53"/>
      <c r="E1566" s="53"/>
      <c r="F1566" s="53"/>
      <c r="G1566" s="53"/>
      <c r="H1566" s="53"/>
      <c r="I1566" s="121"/>
      <c r="J1566" s="53"/>
      <c r="K1566" s="53"/>
      <c r="L1566" s="53"/>
      <c r="M1566" s="53"/>
      <c r="N1566" s="53"/>
      <c r="O1566" s="53"/>
      <c r="P1566" s="54"/>
      <c r="Q1566" s="54"/>
      <c r="R1566" s="54"/>
    </row>
    <row r="1567" spans="1:18" ht="15.75">
      <c r="A1567" s="53"/>
      <c r="B1567" s="53"/>
      <c r="C1567" s="53"/>
      <c r="D1567" s="53"/>
      <c r="E1567" s="53"/>
      <c r="F1567" s="53"/>
      <c r="G1567" s="53"/>
      <c r="H1567" s="53"/>
      <c r="I1567" s="121"/>
      <c r="J1567" s="53"/>
      <c r="K1567" s="53"/>
      <c r="L1567" s="53"/>
      <c r="M1567" s="53"/>
      <c r="N1567" s="53"/>
      <c r="O1567" s="53"/>
      <c r="P1567" s="54"/>
      <c r="Q1567" s="54"/>
      <c r="R1567" s="54"/>
    </row>
    <row r="1568" spans="1:18" ht="15.75">
      <c r="A1568" s="53"/>
      <c r="B1568" s="53"/>
      <c r="C1568" s="53"/>
      <c r="D1568" s="53"/>
      <c r="E1568" s="53"/>
      <c r="F1568" s="53"/>
      <c r="G1568" s="53"/>
      <c r="H1568" s="53"/>
      <c r="I1568" s="121"/>
      <c r="J1568" s="53"/>
      <c r="K1568" s="53"/>
      <c r="L1568" s="53"/>
      <c r="M1568" s="53"/>
      <c r="N1568" s="53"/>
      <c r="O1568" s="53"/>
      <c r="P1568" s="54"/>
      <c r="Q1568" s="54"/>
      <c r="R1568" s="54"/>
    </row>
    <row r="1569" spans="1:18" ht="15.75">
      <c r="A1569" s="53"/>
      <c r="B1569" s="53"/>
      <c r="C1569" s="53"/>
      <c r="D1569" s="53"/>
      <c r="E1569" s="53"/>
      <c r="F1569" s="53"/>
      <c r="G1569" s="53"/>
      <c r="H1569" s="53"/>
      <c r="I1569" s="121"/>
      <c r="J1569" s="53"/>
      <c r="K1569" s="53"/>
      <c r="L1569" s="53"/>
      <c r="M1569" s="53"/>
      <c r="N1569" s="53"/>
      <c r="O1569" s="53"/>
      <c r="P1569" s="54"/>
      <c r="Q1569" s="54"/>
      <c r="R1569" s="54"/>
    </row>
    <row r="1570" spans="1:18" ht="15.75">
      <c r="A1570" s="53"/>
      <c r="B1570" s="53"/>
      <c r="C1570" s="53"/>
      <c r="D1570" s="53"/>
      <c r="E1570" s="53"/>
      <c r="F1570" s="53"/>
      <c r="G1570" s="53"/>
      <c r="H1570" s="53"/>
      <c r="I1570" s="121"/>
      <c r="J1570" s="53"/>
      <c r="K1570" s="53"/>
      <c r="L1570" s="53"/>
      <c r="M1570" s="53"/>
      <c r="N1570" s="53"/>
      <c r="O1570" s="53"/>
      <c r="P1570" s="54"/>
      <c r="Q1570" s="54"/>
      <c r="R1570" s="54"/>
    </row>
    <row r="1571" spans="1:18" ht="15.75">
      <c r="A1571" s="53"/>
      <c r="B1571" s="53"/>
      <c r="C1571" s="53"/>
      <c r="D1571" s="53"/>
      <c r="E1571" s="53"/>
      <c r="F1571" s="53"/>
      <c r="G1571" s="53"/>
      <c r="H1571" s="53"/>
      <c r="I1571" s="121"/>
      <c r="J1571" s="53"/>
      <c r="K1571" s="53"/>
      <c r="L1571" s="53"/>
      <c r="M1571" s="53"/>
      <c r="N1571" s="53"/>
      <c r="O1571" s="53"/>
      <c r="P1571" s="54"/>
      <c r="Q1571" s="54"/>
      <c r="R1571" s="54"/>
    </row>
    <row r="1572" spans="1:18" ht="15.75">
      <c r="A1572" s="53"/>
      <c r="B1572" s="53"/>
      <c r="C1572" s="53"/>
      <c r="D1572" s="53"/>
      <c r="E1572" s="53"/>
      <c r="F1572" s="53"/>
      <c r="G1572" s="53"/>
      <c r="H1572" s="53"/>
      <c r="I1572" s="121"/>
      <c r="J1572" s="53"/>
      <c r="K1572" s="53"/>
      <c r="L1572" s="53"/>
      <c r="M1572" s="53"/>
      <c r="N1572" s="53"/>
      <c r="O1572" s="53"/>
      <c r="P1572" s="54"/>
      <c r="Q1572" s="54"/>
      <c r="R1572" s="54"/>
    </row>
    <row r="1573" spans="1:18" ht="15.75">
      <c r="A1573" s="53"/>
      <c r="B1573" s="53"/>
      <c r="C1573" s="53"/>
      <c r="D1573" s="53"/>
      <c r="E1573" s="53"/>
      <c r="F1573" s="53"/>
      <c r="G1573" s="53"/>
      <c r="H1573" s="53"/>
      <c r="I1573" s="121"/>
      <c r="J1573" s="53"/>
      <c r="K1573" s="53"/>
      <c r="L1573" s="53"/>
      <c r="M1573" s="53"/>
      <c r="N1573" s="53"/>
      <c r="O1573" s="53"/>
      <c r="P1573" s="54"/>
      <c r="Q1573" s="54"/>
      <c r="R1573" s="54"/>
    </row>
    <row r="1574" spans="1:18" ht="15.75">
      <c r="A1574" s="53"/>
      <c r="B1574" s="53"/>
      <c r="C1574" s="53"/>
      <c r="D1574" s="53"/>
      <c r="E1574" s="53"/>
      <c r="F1574" s="53"/>
      <c r="G1574" s="53"/>
      <c r="H1574" s="53"/>
      <c r="I1574" s="121"/>
      <c r="J1574" s="53"/>
      <c r="K1574" s="53"/>
      <c r="L1574" s="53"/>
      <c r="M1574" s="53"/>
      <c r="N1574" s="53"/>
      <c r="O1574" s="53"/>
      <c r="P1574" s="54"/>
      <c r="Q1574" s="54"/>
      <c r="R1574" s="54"/>
    </row>
    <row r="1575" spans="1:18" ht="15.75">
      <c r="A1575" s="53"/>
      <c r="B1575" s="53"/>
      <c r="C1575" s="53"/>
      <c r="D1575" s="53"/>
      <c r="E1575" s="53"/>
      <c r="F1575" s="53"/>
      <c r="G1575" s="53"/>
      <c r="H1575" s="53"/>
      <c r="I1575" s="121"/>
      <c r="J1575" s="53"/>
      <c r="K1575" s="53"/>
      <c r="L1575" s="53"/>
      <c r="M1575" s="53"/>
      <c r="N1575" s="53"/>
      <c r="O1575" s="53"/>
      <c r="P1575" s="54"/>
      <c r="Q1575" s="54"/>
      <c r="R1575" s="54"/>
    </row>
    <row r="1576" spans="1:18" ht="15.75">
      <c r="A1576" s="53"/>
      <c r="B1576" s="53"/>
      <c r="C1576" s="53"/>
      <c r="D1576" s="53"/>
      <c r="E1576" s="53"/>
      <c r="F1576" s="53"/>
      <c r="G1576" s="53"/>
      <c r="H1576" s="53"/>
      <c r="I1576" s="121"/>
      <c r="J1576" s="53"/>
      <c r="K1576" s="53"/>
      <c r="L1576" s="53"/>
      <c r="M1576" s="53"/>
      <c r="N1576" s="53"/>
      <c r="O1576" s="53"/>
      <c r="P1576" s="54"/>
      <c r="Q1576" s="54"/>
      <c r="R1576" s="54"/>
    </row>
    <row r="1577" spans="1:18" ht="15.75">
      <c r="A1577" s="53"/>
      <c r="B1577" s="53"/>
      <c r="C1577" s="53"/>
      <c r="D1577" s="53"/>
      <c r="E1577" s="53"/>
      <c r="F1577" s="53"/>
      <c r="G1577" s="53"/>
      <c r="H1577" s="53"/>
      <c r="I1577" s="121"/>
      <c r="J1577" s="53"/>
      <c r="K1577" s="53"/>
      <c r="L1577" s="53"/>
      <c r="M1577" s="53"/>
      <c r="N1577" s="53"/>
      <c r="O1577" s="53"/>
      <c r="P1577" s="54"/>
      <c r="Q1577" s="54"/>
      <c r="R1577" s="54"/>
    </row>
    <row r="1578" spans="1:18" ht="15.75">
      <c r="A1578" s="53"/>
      <c r="B1578" s="53"/>
      <c r="C1578" s="53"/>
      <c r="D1578" s="53"/>
      <c r="E1578" s="53"/>
      <c r="F1578" s="53"/>
      <c r="G1578" s="53"/>
      <c r="H1578" s="53"/>
      <c r="I1578" s="121"/>
      <c r="J1578" s="53"/>
      <c r="K1578" s="53"/>
      <c r="L1578" s="53"/>
      <c r="M1578" s="53"/>
      <c r="N1578" s="53"/>
      <c r="O1578" s="53"/>
      <c r="P1578" s="54"/>
      <c r="Q1578" s="54"/>
      <c r="R1578" s="54"/>
    </row>
    <row r="1579" spans="1:18" ht="15.75">
      <c r="A1579" s="53"/>
      <c r="B1579" s="53"/>
      <c r="C1579" s="53"/>
      <c r="D1579" s="53"/>
      <c r="E1579" s="53"/>
      <c r="F1579" s="53"/>
      <c r="G1579" s="53"/>
      <c r="H1579" s="53"/>
      <c r="I1579" s="121"/>
      <c r="J1579" s="53"/>
      <c r="K1579" s="53"/>
      <c r="L1579" s="53"/>
      <c r="M1579" s="53"/>
      <c r="N1579" s="53"/>
      <c r="O1579" s="53"/>
      <c r="P1579" s="54"/>
      <c r="Q1579" s="54"/>
      <c r="R1579" s="54"/>
    </row>
    <row r="1580" spans="1:18" ht="15.75">
      <c r="A1580" s="53"/>
      <c r="B1580" s="53"/>
      <c r="C1580" s="53"/>
      <c r="D1580" s="53"/>
      <c r="E1580" s="53"/>
      <c r="F1580" s="53"/>
      <c r="G1580" s="53"/>
      <c r="H1580" s="53"/>
      <c r="I1580" s="121"/>
      <c r="J1580" s="53"/>
      <c r="K1580" s="53"/>
      <c r="L1580" s="53"/>
      <c r="M1580" s="53"/>
      <c r="N1580" s="53"/>
      <c r="O1580" s="53"/>
      <c r="P1580" s="54"/>
      <c r="Q1580" s="54"/>
      <c r="R1580" s="54"/>
    </row>
    <row r="1581" spans="1:18" ht="15.75">
      <c r="A1581" s="53"/>
      <c r="B1581" s="53"/>
      <c r="C1581" s="53"/>
      <c r="D1581" s="53"/>
      <c r="E1581" s="53"/>
      <c r="F1581" s="53"/>
      <c r="G1581" s="53"/>
      <c r="H1581" s="53"/>
      <c r="I1581" s="121"/>
      <c r="J1581" s="53"/>
      <c r="K1581" s="53"/>
      <c r="L1581" s="53"/>
      <c r="M1581" s="53"/>
      <c r="N1581" s="53"/>
      <c r="O1581" s="53"/>
      <c r="P1581" s="54"/>
      <c r="Q1581" s="54"/>
      <c r="R1581" s="54"/>
    </row>
    <row r="1582" spans="1:18" ht="15.75">
      <c r="A1582" s="53"/>
      <c r="B1582" s="53"/>
      <c r="C1582" s="53"/>
      <c r="D1582" s="53"/>
      <c r="E1582" s="53"/>
      <c r="F1582" s="53"/>
      <c r="G1582" s="53"/>
      <c r="H1582" s="53"/>
      <c r="I1582" s="121"/>
      <c r="J1582" s="53"/>
      <c r="K1582" s="53"/>
      <c r="L1582" s="53"/>
      <c r="M1582" s="53"/>
      <c r="N1582" s="53"/>
      <c r="O1582" s="53"/>
      <c r="P1582" s="54"/>
      <c r="Q1582" s="54"/>
      <c r="R1582" s="54"/>
    </row>
    <row r="1583" spans="1:18" ht="15.75">
      <c r="A1583" s="53"/>
      <c r="B1583" s="53"/>
      <c r="C1583" s="53"/>
      <c r="D1583" s="53"/>
      <c r="E1583" s="53"/>
      <c r="F1583" s="53"/>
      <c r="G1583" s="53"/>
      <c r="H1583" s="53"/>
      <c r="I1583" s="121"/>
      <c r="J1583" s="53"/>
      <c r="K1583" s="53"/>
      <c r="L1583" s="53"/>
      <c r="M1583" s="53"/>
      <c r="N1583" s="53"/>
      <c r="O1583" s="53"/>
      <c r="P1583" s="54"/>
      <c r="Q1583" s="54"/>
      <c r="R1583" s="54"/>
    </row>
    <row r="1584" spans="1:18" ht="15.75">
      <c r="A1584" s="53"/>
      <c r="B1584" s="53"/>
      <c r="C1584" s="53"/>
      <c r="D1584" s="53"/>
      <c r="E1584" s="53"/>
      <c r="F1584" s="53"/>
      <c r="G1584" s="53"/>
      <c r="H1584" s="53"/>
      <c r="I1584" s="121"/>
      <c r="J1584" s="53"/>
      <c r="K1584" s="53"/>
      <c r="L1584" s="53"/>
      <c r="M1584" s="53"/>
      <c r="N1584" s="53"/>
      <c r="O1584" s="53"/>
      <c r="P1584" s="54"/>
      <c r="Q1584" s="54"/>
      <c r="R1584" s="54"/>
    </row>
    <row r="1585" spans="1:25" ht="15.75">
      <c r="A1585" s="53"/>
      <c r="B1585" s="53"/>
      <c r="C1585" s="53"/>
      <c r="D1585" s="53"/>
      <c r="E1585" s="53"/>
      <c r="F1585" s="53"/>
      <c r="G1585" s="53"/>
      <c r="H1585" s="53"/>
      <c r="I1585" s="121"/>
      <c r="J1585" s="53"/>
      <c r="K1585" s="53"/>
      <c r="L1585" s="53"/>
      <c r="M1585" s="53"/>
      <c r="N1585" s="53"/>
      <c r="O1585" s="53"/>
      <c r="P1585" s="54"/>
      <c r="Q1585" s="54"/>
      <c r="R1585" s="54"/>
    </row>
    <row r="1586" spans="1:25" ht="90" customHeight="1">
      <c r="A1586" s="53"/>
      <c r="B1586" s="53"/>
      <c r="C1586" s="53"/>
      <c r="D1586" s="53"/>
      <c r="E1586" s="53"/>
      <c r="F1586" s="53"/>
      <c r="G1586" s="53"/>
      <c r="H1586" s="53"/>
      <c r="I1586" s="121"/>
      <c r="J1586" s="53"/>
      <c r="K1586" s="53"/>
      <c r="L1586" s="53"/>
      <c r="M1586" s="53"/>
      <c r="N1586" s="53"/>
      <c r="O1586" s="53"/>
      <c r="P1586" s="54"/>
      <c r="Q1586" s="54"/>
      <c r="R1586" s="54"/>
    </row>
    <row r="1587" spans="1:25" ht="15.75">
      <c r="A1587" s="53"/>
      <c r="B1587" s="53"/>
      <c r="C1587" s="53"/>
      <c r="D1587" s="53"/>
      <c r="E1587" s="53"/>
      <c r="F1587" s="53"/>
      <c r="G1587" s="53"/>
      <c r="H1587" s="53"/>
      <c r="I1587" s="121"/>
      <c r="J1587" s="53"/>
      <c r="K1587" s="53"/>
      <c r="L1587" s="53"/>
      <c r="M1587" s="53"/>
      <c r="N1587" s="53"/>
      <c r="O1587" s="53"/>
      <c r="P1587" s="54"/>
      <c r="Q1587" s="54"/>
      <c r="R1587" s="54"/>
    </row>
    <row r="1588" spans="1:25" ht="15.75">
      <c r="A1588" s="53"/>
      <c r="B1588" s="53"/>
      <c r="C1588" s="53"/>
      <c r="D1588" s="53"/>
      <c r="E1588" s="53"/>
      <c r="F1588" s="53"/>
      <c r="G1588" s="53"/>
      <c r="H1588" s="53"/>
      <c r="I1588" s="121"/>
      <c r="J1588" s="53"/>
      <c r="K1588" s="53"/>
      <c r="L1588" s="53"/>
      <c r="M1588" s="53"/>
      <c r="N1588" s="53"/>
      <c r="O1588" s="53"/>
      <c r="P1588" s="54"/>
      <c r="Q1588" s="54"/>
      <c r="R1588" s="54"/>
    </row>
    <row r="1589" spans="1:25" ht="16.5" customHeight="1" thickBot="1">
      <c r="A1589" s="53"/>
      <c r="B1589" s="53"/>
      <c r="C1589" s="53"/>
      <c r="D1589" s="53"/>
      <c r="E1589" s="53"/>
      <c r="F1589" s="419" t="s">
        <v>385</v>
      </c>
      <c r="G1589" s="419"/>
      <c r="H1589" s="419"/>
      <c r="I1589" s="419"/>
      <c r="J1589" s="419"/>
      <c r="K1589" s="419"/>
      <c r="L1589" s="419"/>
      <c r="M1589" s="53"/>
      <c r="N1589" s="53"/>
      <c r="O1589" s="53"/>
      <c r="P1589" s="54"/>
      <c r="Q1589" s="54"/>
      <c r="R1589" s="54"/>
    </row>
    <row r="1590" spans="1:25" ht="27" customHeight="1" thickBot="1">
      <c r="A1590" s="482" t="s">
        <v>1022</v>
      </c>
      <c r="B1590" s="483"/>
      <c r="C1590" s="484"/>
      <c r="D1590" s="154" t="s">
        <v>1023</v>
      </c>
      <c r="E1590" s="132"/>
      <c r="F1590" s="419"/>
      <c r="G1590" s="419"/>
      <c r="H1590" s="419"/>
      <c r="I1590" s="419"/>
      <c r="J1590" s="419"/>
      <c r="K1590" s="419"/>
      <c r="L1590" s="419"/>
      <c r="M1590" s="54"/>
      <c r="N1590" s="54"/>
      <c r="O1590" s="54"/>
      <c r="R1590" s="62"/>
    </row>
    <row r="1591" spans="1:25" s="30" customFormat="1" ht="27" customHeight="1" thickBot="1">
      <c r="A1591" s="155" t="s">
        <v>1024</v>
      </c>
      <c r="B1591" s="485">
        <v>1964588620</v>
      </c>
      <c r="C1591" s="486"/>
      <c r="D1591" s="156">
        <f>+$B$1591/$E$1652</f>
        <v>1380.1114295749912</v>
      </c>
      <c r="E1591" s="133"/>
      <c r="F1591" s="419"/>
      <c r="G1591" s="419"/>
      <c r="H1591" s="419"/>
      <c r="I1591" s="419"/>
      <c r="J1591" s="419"/>
      <c r="K1591" s="419"/>
      <c r="L1591" s="419"/>
      <c r="M1591" s="54"/>
      <c r="N1591" s="54"/>
      <c r="O1591" s="54"/>
      <c r="P1591" s="5"/>
      <c r="Q1591" s="5"/>
      <c r="R1591" s="5"/>
      <c r="S1591" s="89"/>
      <c r="T1591" s="89"/>
      <c r="U1591" s="89"/>
      <c r="V1591" s="89"/>
      <c r="W1591" s="89"/>
      <c r="X1591" s="89"/>
      <c r="Y1591" s="89"/>
    </row>
    <row r="1592" spans="1:25" s="30" customFormat="1" ht="23.25">
      <c r="A1592" s="134"/>
      <c r="B1592" s="135"/>
      <c r="C1592" s="11"/>
      <c r="D1592" s="12"/>
      <c r="E1592" s="12"/>
      <c r="F1592" s="419"/>
      <c r="G1592" s="419"/>
      <c r="H1592" s="419"/>
      <c r="I1592" s="419"/>
      <c r="J1592" s="419"/>
      <c r="K1592" s="419"/>
      <c r="L1592" s="419"/>
      <c r="M1592" s="53"/>
      <c r="N1592" s="53"/>
      <c r="O1592" s="53"/>
      <c r="P1592" s="54"/>
      <c r="Q1592" s="54"/>
      <c r="R1592" s="54"/>
      <c r="S1592" s="89"/>
      <c r="T1592" s="89"/>
      <c r="U1592" s="89"/>
      <c r="V1592" s="89"/>
      <c r="W1592" s="89"/>
      <c r="X1592" s="89"/>
      <c r="Y1592" s="89"/>
    </row>
    <row r="1593" spans="1:25" s="30" customFormat="1" ht="23.25">
      <c r="I1593" s="136"/>
      <c r="S1593" s="89"/>
      <c r="T1593" s="89"/>
      <c r="U1593" s="89"/>
      <c r="V1593" s="89"/>
      <c r="W1593" s="89"/>
      <c r="X1593" s="89"/>
      <c r="Y1593" s="89"/>
    </row>
    <row r="1594" spans="1:25" s="30" customFormat="1" ht="78" customHeight="1">
      <c r="I1594" s="136"/>
      <c r="S1594" s="89"/>
      <c r="T1594" s="89"/>
      <c r="U1594" s="89"/>
      <c r="V1594" s="89"/>
      <c r="W1594" s="89"/>
    </row>
    <row r="1595" spans="1:25" s="30" customFormat="1" ht="12.75">
      <c r="I1595" s="136"/>
    </row>
    <row r="1596" spans="1:25" s="30" customFormat="1" ht="111.75" customHeight="1">
      <c r="A1596" s="487" t="s">
        <v>386</v>
      </c>
      <c r="B1596" s="488"/>
      <c r="C1596" s="488"/>
      <c r="D1596" s="488"/>
      <c r="E1596" s="488"/>
      <c r="F1596" s="488"/>
      <c r="G1596" s="488"/>
      <c r="H1596" s="488"/>
      <c r="I1596" s="488"/>
      <c r="J1596" s="488"/>
      <c r="K1596" s="488"/>
      <c r="L1596" s="14"/>
      <c r="M1596" s="14"/>
      <c r="N1596" s="14"/>
      <c r="O1596" s="14"/>
      <c r="P1596" s="89"/>
      <c r="Q1596" s="89"/>
      <c r="R1596" s="89"/>
    </row>
    <row r="1597" spans="1:25" s="30" customFormat="1" ht="23.25">
      <c r="A1597" s="137"/>
      <c r="B1597" s="137"/>
      <c r="C1597" s="89"/>
      <c r="D1597" s="1"/>
      <c r="E1597" s="1"/>
      <c r="F1597" s="88"/>
      <c r="G1597" s="88"/>
      <c r="H1597" s="88"/>
      <c r="I1597" s="138"/>
      <c r="J1597" s="88"/>
      <c r="K1597" s="88"/>
      <c r="L1597" s="88"/>
      <c r="M1597" s="88"/>
      <c r="N1597" s="88"/>
      <c r="O1597" s="88"/>
      <c r="P1597" s="14"/>
      <c r="Q1597" s="14"/>
      <c r="R1597" s="14"/>
    </row>
    <row r="1598" spans="1:25" s="140" customFormat="1" ht="84.75" customHeight="1">
      <c r="A1598" s="489" t="s">
        <v>387</v>
      </c>
      <c r="B1598" s="489"/>
      <c r="C1598" s="489"/>
      <c r="D1598" s="489"/>
      <c r="E1598" s="489"/>
      <c r="F1598" s="489"/>
      <c r="G1598" s="489"/>
      <c r="H1598" s="489"/>
      <c r="I1598" s="489"/>
      <c r="J1598" s="489"/>
      <c r="K1598" s="489"/>
      <c r="L1598" s="158"/>
      <c r="M1598" s="158"/>
      <c r="N1598" s="158"/>
      <c r="O1598" s="158"/>
      <c r="P1598" s="158"/>
      <c r="Q1598" s="158"/>
      <c r="R1598" s="158"/>
    </row>
    <row r="1599" spans="1:25" s="140" customFormat="1" ht="54.75" customHeight="1">
      <c r="A1599" s="481" t="s">
        <v>388</v>
      </c>
      <c r="B1599" s="481"/>
      <c r="C1599" s="481"/>
      <c r="D1599" s="481"/>
      <c r="E1599" s="481"/>
      <c r="F1599" s="481"/>
      <c r="G1599" s="481"/>
      <c r="H1599" s="481"/>
      <c r="I1599" s="481"/>
      <c r="J1599" s="481"/>
      <c r="K1599" s="481"/>
      <c r="L1599" s="139"/>
      <c r="M1599" s="139"/>
      <c r="N1599" s="139"/>
      <c r="O1599" s="139"/>
      <c r="P1599" s="139"/>
      <c r="Q1599" s="139"/>
      <c r="R1599" s="139"/>
    </row>
    <row r="1600" spans="1:25" s="140" customFormat="1" ht="75" customHeight="1">
      <c r="A1600" s="479" t="s">
        <v>389</v>
      </c>
      <c r="B1600" s="479"/>
      <c r="C1600" s="479"/>
      <c r="D1600" s="479"/>
      <c r="E1600" s="479"/>
      <c r="F1600" s="479"/>
      <c r="G1600" s="479"/>
      <c r="H1600" s="479"/>
      <c r="I1600" s="479"/>
      <c r="J1600" s="479"/>
      <c r="K1600" s="479"/>
      <c r="L1600" s="14"/>
      <c r="M1600" s="14"/>
      <c r="N1600" s="14"/>
      <c r="O1600" s="14"/>
      <c r="P1600" s="14"/>
      <c r="Q1600" s="14"/>
      <c r="R1600" s="14"/>
    </row>
    <row r="1601" spans="1:18" s="140" customFormat="1" ht="51" customHeight="1">
      <c r="A1601" s="479" t="s">
        <v>390</v>
      </c>
      <c r="B1601" s="479"/>
      <c r="C1601" s="479"/>
      <c r="D1601" s="479"/>
      <c r="E1601" s="479"/>
      <c r="F1601" s="479"/>
      <c r="G1601" s="479"/>
      <c r="H1601" s="479"/>
      <c r="I1601" s="479"/>
      <c r="J1601" s="479"/>
      <c r="K1601" s="479"/>
      <c r="L1601" s="14"/>
      <c r="M1601" s="14"/>
      <c r="N1601" s="14"/>
      <c r="O1601" s="14"/>
      <c r="P1601" s="14"/>
      <c r="Q1601" s="14"/>
      <c r="R1601" s="14"/>
    </row>
    <row r="1602" spans="1:18" s="140" customFormat="1" ht="74.25" customHeight="1">
      <c r="A1602" s="479" t="s">
        <v>391</v>
      </c>
      <c r="B1602" s="479"/>
      <c r="C1602" s="479"/>
      <c r="D1602" s="479"/>
      <c r="E1602" s="479"/>
      <c r="F1602" s="479"/>
      <c r="G1602" s="479"/>
      <c r="H1602" s="479"/>
      <c r="I1602" s="479"/>
      <c r="J1602" s="479"/>
      <c r="K1602" s="479"/>
      <c r="L1602" s="14"/>
      <c r="M1602" s="14"/>
      <c r="N1602" s="14"/>
      <c r="O1602" s="14"/>
      <c r="P1602" s="14"/>
      <c r="Q1602" s="14"/>
      <c r="R1602" s="14"/>
    </row>
    <row r="1603" spans="1:18" s="30" customFormat="1" ht="81.75" customHeight="1">
      <c r="A1603" s="479" t="s">
        <v>392</v>
      </c>
      <c r="B1603" s="479"/>
      <c r="C1603" s="479"/>
      <c r="D1603" s="479"/>
      <c r="E1603" s="479"/>
      <c r="F1603" s="479"/>
      <c r="G1603" s="479"/>
      <c r="H1603" s="479"/>
      <c r="I1603" s="479"/>
      <c r="J1603" s="479"/>
      <c r="K1603" s="479"/>
      <c r="L1603" s="14"/>
      <c r="M1603" s="14"/>
      <c r="N1603" s="14"/>
      <c r="O1603" s="14"/>
      <c r="P1603" s="14"/>
      <c r="Q1603" s="14"/>
      <c r="R1603" s="14"/>
    </row>
    <row r="1604" spans="1:18" s="30" customFormat="1" ht="33.75" customHeight="1">
      <c r="A1604" s="418"/>
      <c r="B1604" s="418"/>
      <c r="C1604" s="418"/>
      <c r="D1604" s="418"/>
      <c r="E1604" s="418"/>
      <c r="F1604" s="418"/>
      <c r="G1604" s="418"/>
      <c r="H1604" s="418"/>
      <c r="I1604" s="418"/>
      <c r="J1604" s="418"/>
      <c r="K1604" s="418"/>
      <c r="L1604" s="14"/>
      <c r="M1604" s="14"/>
      <c r="N1604" s="14"/>
      <c r="O1604" s="14"/>
      <c r="P1604" s="14"/>
      <c r="Q1604" s="14"/>
      <c r="R1604" s="14"/>
    </row>
    <row r="1605" spans="1:18" s="30" customFormat="1" ht="33.75" customHeight="1">
      <c r="A1605" s="481" t="s">
        <v>393</v>
      </c>
      <c r="B1605" s="481"/>
      <c r="C1605" s="481"/>
      <c r="D1605" s="481"/>
      <c r="E1605" s="481"/>
      <c r="F1605" s="481"/>
      <c r="G1605" s="481"/>
      <c r="H1605" s="481"/>
      <c r="I1605" s="481"/>
      <c r="J1605" s="481"/>
      <c r="K1605" s="481"/>
      <c r="L1605" s="14"/>
      <c r="M1605" s="14"/>
      <c r="N1605" s="14"/>
      <c r="O1605" s="14"/>
      <c r="P1605" s="14"/>
      <c r="Q1605" s="14"/>
      <c r="R1605" s="14"/>
    </row>
    <row r="1606" spans="1:18" s="30" customFormat="1" ht="33.75" customHeight="1">
      <c r="A1606" s="479" t="s">
        <v>394</v>
      </c>
      <c r="B1606" s="479"/>
      <c r="C1606" s="479"/>
      <c r="D1606" s="479"/>
      <c r="E1606" s="479"/>
      <c r="F1606" s="479"/>
      <c r="G1606" s="479"/>
      <c r="H1606" s="479"/>
      <c r="I1606" s="479"/>
      <c r="J1606" s="479"/>
      <c r="K1606" s="479"/>
      <c r="L1606" s="14"/>
      <c r="M1606" s="14"/>
      <c r="N1606" s="14"/>
      <c r="O1606" s="14"/>
      <c r="P1606" s="14"/>
      <c r="Q1606" s="14"/>
      <c r="R1606" s="14"/>
    </row>
    <row r="1607" spans="1:18" s="30" customFormat="1" ht="33.75" customHeight="1">
      <c r="A1607" s="479" t="s">
        <v>395</v>
      </c>
      <c r="B1607" s="479"/>
      <c r="C1607" s="479"/>
      <c r="D1607" s="479"/>
      <c r="E1607" s="479"/>
      <c r="F1607" s="479"/>
      <c r="G1607" s="479"/>
      <c r="H1607" s="479"/>
      <c r="I1607" s="479"/>
      <c r="J1607" s="479"/>
      <c r="K1607" s="479"/>
      <c r="L1607" s="14"/>
      <c r="M1607" s="14"/>
      <c r="N1607" s="14"/>
      <c r="O1607" s="14"/>
      <c r="P1607" s="14"/>
      <c r="Q1607" s="14"/>
      <c r="R1607" s="14"/>
    </row>
    <row r="1608" spans="1:18" s="30" customFormat="1" ht="44.25" customHeight="1">
      <c r="A1608" s="479" t="s">
        <v>396</v>
      </c>
      <c r="B1608" s="479"/>
      <c r="C1608" s="479"/>
      <c r="D1608" s="479"/>
      <c r="E1608" s="479"/>
      <c r="F1608" s="479"/>
      <c r="G1608" s="479"/>
      <c r="H1608" s="479"/>
      <c r="I1608" s="479"/>
      <c r="J1608" s="479"/>
      <c r="K1608" s="479"/>
      <c r="L1608" s="14"/>
      <c r="M1608" s="14"/>
      <c r="N1608" s="14"/>
      <c r="O1608" s="14"/>
      <c r="P1608" s="14"/>
      <c r="Q1608" s="14"/>
      <c r="R1608" s="14"/>
    </row>
    <row r="1609" spans="1:18" s="30" customFormat="1" ht="84" customHeight="1">
      <c r="A1609" s="480" t="s">
        <v>397</v>
      </c>
      <c r="B1609" s="480"/>
      <c r="C1609" s="480"/>
      <c r="D1609" s="480"/>
      <c r="E1609" s="480"/>
      <c r="F1609" s="480"/>
      <c r="G1609" s="480"/>
      <c r="H1609" s="480"/>
      <c r="I1609" s="480"/>
      <c r="J1609" s="480"/>
      <c r="K1609" s="480"/>
      <c r="L1609" s="14"/>
      <c r="M1609" s="14"/>
      <c r="N1609" s="14"/>
      <c r="O1609" s="14"/>
      <c r="P1609" s="14"/>
      <c r="Q1609" s="14"/>
      <c r="R1609" s="14"/>
    </row>
    <row r="1610" spans="1:18" s="30" customFormat="1" ht="84" customHeight="1">
      <c r="A1610" s="490" t="s">
        <v>398</v>
      </c>
      <c r="B1610" s="490"/>
      <c r="C1610" s="490"/>
      <c r="D1610" s="490"/>
      <c r="E1610" s="490"/>
      <c r="F1610" s="490"/>
      <c r="G1610" s="490"/>
      <c r="H1610" s="490"/>
      <c r="I1610" s="490"/>
      <c r="J1610" s="490"/>
      <c r="K1610" s="490"/>
      <c r="L1610" s="14"/>
      <c r="M1610" s="14"/>
      <c r="N1610" s="14"/>
      <c r="O1610" s="14"/>
      <c r="P1610" s="14"/>
      <c r="Q1610" s="14"/>
      <c r="R1610" s="14"/>
    </row>
    <row r="1611" spans="1:18" s="30" customFormat="1" ht="55.5" customHeight="1">
      <c r="A1611" s="476" t="s">
        <v>399</v>
      </c>
      <c r="B1611" s="476"/>
      <c r="C1611" s="476"/>
      <c r="D1611" s="476"/>
      <c r="E1611" s="476"/>
      <c r="F1611" s="476"/>
      <c r="G1611" s="476"/>
      <c r="H1611" s="476"/>
      <c r="I1611" s="476"/>
      <c r="J1611" s="476"/>
      <c r="K1611" s="476"/>
      <c r="L1611" s="14"/>
      <c r="M1611" s="14"/>
      <c r="N1611" s="14"/>
      <c r="O1611" s="14"/>
      <c r="P1611" s="14"/>
      <c r="Q1611" s="14"/>
      <c r="R1611" s="14"/>
    </row>
    <row r="1612" spans="1:18" s="30" customFormat="1" ht="66.75" customHeight="1">
      <c r="A1612" s="476" t="s">
        <v>400</v>
      </c>
      <c r="B1612" s="477"/>
      <c r="C1612" s="477"/>
      <c r="D1612" s="477"/>
      <c r="E1612" s="477"/>
      <c r="F1612" s="477"/>
      <c r="G1612" s="477"/>
      <c r="H1612" s="477"/>
      <c r="I1612" s="477"/>
      <c r="J1612" s="477"/>
      <c r="K1612" s="477"/>
      <c r="L1612" s="14"/>
      <c r="M1612" s="14"/>
      <c r="N1612" s="14"/>
      <c r="O1612" s="14"/>
      <c r="P1612" s="14"/>
      <c r="Q1612" s="14"/>
      <c r="R1612" s="14"/>
    </row>
    <row r="1613" spans="1:18" s="30" customFormat="1" ht="222" customHeight="1">
      <c r="A1613" s="476" t="s">
        <v>401</v>
      </c>
      <c r="B1613" s="477"/>
      <c r="C1613" s="477"/>
      <c r="D1613" s="477"/>
      <c r="E1613" s="477"/>
      <c r="F1613" s="477"/>
      <c r="G1613" s="477"/>
      <c r="H1613" s="477"/>
      <c r="I1613" s="477"/>
      <c r="J1613" s="477"/>
      <c r="K1613" s="477"/>
      <c r="L1613" s="14"/>
      <c r="M1613" s="14"/>
      <c r="N1613" s="14"/>
      <c r="O1613" s="14"/>
      <c r="P1613" s="14"/>
      <c r="Q1613" s="14"/>
      <c r="R1613" s="14"/>
    </row>
    <row r="1614" spans="1:18" ht="71.25" customHeight="1">
      <c r="A1614" s="476" t="s">
        <v>402</v>
      </c>
      <c r="B1614" s="477"/>
      <c r="C1614" s="477"/>
      <c r="D1614" s="477"/>
      <c r="E1614" s="477"/>
      <c r="F1614" s="477"/>
      <c r="G1614" s="477"/>
      <c r="H1614" s="477"/>
      <c r="I1614" s="477"/>
      <c r="J1614" s="477"/>
      <c r="K1614" s="477"/>
      <c r="L1614" s="14"/>
      <c r="M1614" s="14"/>
      <c r="N1614" s="14"/>
      <c r="O1614" s="14"/>
      <c r="P1614" s="14"/>
      <c r="Q1614" s="14"/>
      <c r="R1614" s="14"/>
    </row>
    <row r="1615" spans="1:18" ht="23.25" customHeight="1">
      <c r="A1615" s="135"/>
      <c r="B1615" s="11"/>
      <c r="C1615" s="12"/>
      <c r="D1615" s="12"/>
      <c r="E1615" s="11"/>
      <c r="F1615" s="13"/>
      <c r="G1615" s="13"/>
      <c r="H1615" s="13"/>
      <c r="I1615" s="121"/>
      <c r="J1615" s="53"/>
      <c r="K1615" s="53"/>
      <c r="L1615" s="54"/>
      <c r="M1615" s="54"/>
      <c r="N1615" s="54"/>
      <c r="O1615" s="54"/>
      <c r="P1615" s="54"/>
      <c r="Q1615" s="54"/>
    </row>
    <row r="1616" spans="1:18" ht="24" thickBot="1">
      <c r="A1616" s="14"/>
      <c r="B1616" s="14"/>
      <c r="C1616" s="15"/>
      <c r="D1616" s="15"/>
      <c r="E1616" s="15"/>
      <c r="F1616" s="478"/>
      <c r="G1616" s="478"/>
      <c r="H1616" s="478"/>
      <c r="I1616" s="478"/>
      <c r="L1616" s="14"/>
      <c r="M1616" s="14"/>
      <c r="N1616" s="14"/>
      <c r="O1616" s="14"/>
      <c r="P1616" s="14"/>
      <c r="Q1616" s="14"/>
      <c r="R1616" s="14"/>
    </row>
    <row r="1617" spans="4:18" ht="23.25" customHeight="1" thickBot="1">
      <c r="D1617" s="41" t="s">
        <v>1025</v>
      </c>
      <c r="E1617" s="141" t="s">
        <v>1026</v>
      </c>
      <c r="F1617" s="40"/>
      <c r="G1617" s="40"/>
      <c r="H1617" s="40"/>
      <c r="L1617" s="14"/>
      <c r="M1617" s="14"/>
      <c r="N1617" s="14"/>
      <c r="O1617" s="14"/>
      <c r="P1617" s="14"/>
      <c r="Q1617" s="14"/>
      <c r="R1617" s="14"/>
    </row>
    <row r="1618" spans="4:18" ht="23.25">
      <c r="D1618" s="143">
        <v>1991</v>
      </c>
      <c r="E1618" s="144">
        <v>51720</v>
      </c>
      <c r="F1618" s="39"/>
      <c r="G1618" s="39"/>
      <c r="H1618" s="39"/>
      <c r="L1618" s="14"/>
      <c r="M1618" s="14"/>
      <c r="N1618" s="14"/>
      <c r="O1618" s="14"/>
      <c r="P1618" s="14"/>
      <c r="Q1618" s="14"/>
      <c r="R1618" s="14"/>
    </row>
    <row r="1619" spans="4:18" ht="23.25">
      <c r="D1619" s="145">
        <v>1992</v>
      </c>
      <c r="E1619" s="146">
        <v>65190</v>
      </c>
      <c r="F1619" s="39"/>
      <c r="G1619" s="39"/>
      <c r="H1619" s="39"/>
      <c r="L1619" s="14"/>
      <c r="M1619" s="14"/>
      <c r="N1619" s="14"/>
      <c r="O1619" s="14"/>
      <c r="P1619" s="14"/>
      <c r="Q1619" s="14"/>
      <c r="R1619" s="14"/>
    </row>
    <row r="1620" spans="4:18" ht="23.25" customHeight="1">
      <c r="D1620" s="145">
        <v>1993</v>
      </c>
      <c r="E1620" s="146">
        <v>81510</v>
      </c>
      <c r="F1620" s="39"/>
      <c r="G1620" s="39"/>
      <c r="H1620" s="39"/>
      <c r="L1620" s="14"/>
      <c r="M1620" s="14"/>
      <c r="N1620" s="14"/>
      <c r="O1620" s="14"/>
      <c r="P1620" s="14"/>
      <c r="Q1620" s="14"/>
      <c r="R1620" s="14"/>
    </row>
    <row r="1621" spans="4:18" ht="23.25">
      <c r="D1621" s="145">
        <v>1994</v>
      </c>
      <c r="E1621" s="146">
        <v>98700</v>
      </c>
      <c r="F1621" s="39"/>
      <c r="G1621" s="39"/>
      <c r="H1621" s="39"/>
      <c r="L1621" s="14"/>
      <c r="M1621" s="14"/>
      <c r="N1621" s="14"/>
      <c r="O1621" s="14"/>
      <c r="P1621" s="14"/>
      <c r="Q1621" s="14"/>
      <c r="R1621" s="14"/>
    </row>
    <row r="1622" spans="4:18" ht="15" customHeight="1">
      <c r="D1622" s="145">
        <v>1995</v>
      </c>
      <c r="E1622" s="146">
        <v>118933</v>
      </c>
      <c r="F1622" s="39"/>
      <c r="G1622" s="39"/>
      <c r="H1622" s="39"/>
      <c r="L1622" s="14"/>
      <c r="M1622" s="14"/>
      <c r="N1622" s="14"/>
      <c r="O1622" s="14"/>
      <c r="P1622" s="14"/>
      <c r="Q1622" s="14"/>
      <c r="R1622" s="14"/>
    </row>
    <row r="1623" spans="4:18" ht="15" customHeight="1">
      <c r="D1623" s="145">
        <v>1996</v>
      </c>
      <c r="E1623" s="146">
        <v>142125</v>
      </c>
      <c r="F1623" s="39"/>
      <c r="G1623" s="39"/>
      <c r="H1623" s="39"/>
      <c r="L1623" s="14"/>
      <c r="M1623" s="14"/>
      <c r="N1623" s="14"/>
      <c r="O1623" s="14"/>
      <c r="P1623" s="14"/>
      <c r="Q1623" s="14"/>
      <c r="R1623" s="14"/>
    </row>
    <row r="1624" spans="4:18" ht="15" customHeight="1">
      <c r="D1624" s="145">
        <v>1997</v>
      </c>
      <c r="E1624" s="146">
        <v>172005</v>
      </c>
      <c r="F1624" s="39"/>
      <c r="G1624" s="39"/>
      <c r="H1624" s="39"/>
    </row>
    <row r="1625" spans="4:18" ht="15" customHeight="1">
      <c r="D1625" s="147">
        <v>1998</v>
      </c>
      <c r="E1625" s="148">
        <v>203826</v>
      </c>
      <c r="F1625" s="39"/>
      <c r="G1625" s="39"/>
      <c r="H1625" s="39"/>
    </row>
    <row r="1626" spans="4:18" ht="15" customHeight="1">
      <c r="D1626" s="147">
        <v>1999</v>
      </c>
      <c r="E1626" s="148">
        <v>236460</v>
      </c>
      <c r="F1626" s="39"/>
      <c r="G1626" s="39"/>
      <c r="H1626" s="39"/>
    </row>
    <row r="1627" spans="4:18" ht="15" customHeight="1">
      <c r="D1627" s="147">
        <v>2000</v>
      </c>
      <c r="E1627" s="148">
        <v>260100</v>
      </c>
      <c r="F1627" s="39"/>
      <c r="G1627" s="39"/>
      <c r="H1627" s="39"/>
    </row>
    <row r="1628" spans="4:18" ht="15" customHeight="1">
      <c r="D1628" s="147">
        <v>2001</v>
      </c>
      <c r="E1628" s="148">
        <v>286000</v>
      </c>
      <c r="F1628" s="39"/>
      <c r="G1628" s="39"/>
      <c r="H1628" s="39"/>
    </row>
    <row r="1629" spans="4:18" ht="15" customHeight="1">
      <c r="D1629" s="147">
        <v>2002</v>
      </c>
      <c r="E1629" s="148">
        <v>309000</v>
      </c>
      <c r="F1629" s="39"/>
      <c r="G1629" s="39"/>
      <c r="H1629" s="39"/>
    </row>
    <row r="1630" spans="4:18" ht="15" customHeight="1">
      <c r="D1630" s="147">
        <v>2003</v>
      </c>
      <c r="E1630" s="148">
        <v>332000</v>
      </c>
      <c r="F1630" s="39"/>
      <c r="G1630" s="39"/>
      <c r="H1630" s="39"/>
    </row>
    <row r="1631" spans="4:18" ht="15" customHeight="1">
      <c r="D1631" s="147">
        <v>2004</v>
      </c>
      <c r="E1631" s="148">
        <v>358000</v>
      </c>
      <c r="F1631" s="39"/>
      <c r="G1631" s="39"/>
      <c r="H1631" s="39"/>
    </row>
    <row r="1632" spans="4:18" ht="15" customHeight="1">
      <c r="D1632" s="147">
        <v>2005</v>
      </c>
      <c r="E1632" s="148">
        <v>381500</v>
      </c>
      <c r="F1632" s="39"/>
      <c r="G1632" s="39"/>
      <c r="H1632" s="39"/>
    </row>
    <row r="1633" spans="4:8" ht="15" customHeight="1">
      <c r="D1633" s="147">
        <v>2006</v>
      </c>
      <c r="E1633" s="148">
        <v>408000</v>
      </c>
      <c r="F1633" s="39"/>
      <c r="G1633" s="39"/>
      <c r="H1633" s="39"/>
    </row>
    <row r="1634" spans="4:8" ht="15" customHeight="1">
      <c r="D1634" s="147">
        <v>2007</v>
      </c>
      <c r="E1634" s="148">
        <v>433700</v>
      </c>
      <c r="F1634" s="39"/>
      <c r="G1634" s="39"/>
      <c r="H1634" s="39"/>
    </row>
    <row r="1635" spans="4:8" ht="15" customHeight="1">
      <c r="D1635" s="147">
        <v>2008</v>
      </c>
      <c r="E1635" s="148">
        <v>461500</v>
      </c>
      <c r="F1635" s="39"/>
      <c r="G1635" s="39"/>
      <c r="H1635" s="39"/>
    </row>
    <row r="1636" spans="4:8" ht="15" customHeight="1">
      <c r="D1636" s="147">
        <v>2009</v>
      </c>
      <c r="E1636" s="148">
        <v>496900</v>
      </c>
      <c r="F1636" s="39"/>
      <c r="G1636" s="39"/>
      <c r="H1636" s="39"/>
    </row>
    <row r="1637" spans="4:8" ht="15" customHeight="1">
      <c r="D1637" s="147">
        <v>2010</v>
      </c>
      <c r="E1637" s="148">
        <v>515000</v>
      </c>
      <c r="F1637" s="39"/>
      <c r="G1637" s="39"/>
      <c r="H1637" s="39"/>
    </row>
    <row r="1638" spans="4:8" ht="15" customHeight="1">
      <c r="D1638" s="147">
        <v>2011</v>
      </c>
      <c r="E1638" s="148">
        <v>535600</v>
      </c>
      <c r="F1638" s="39"/>
      <c r="G1638" s="39"/>
      <c r="H1638" s="39"/>
    </row>
    <row r="1639" spans="4:8" ht="15" customHeight="1">
      <c r="D1639" s="147">
        <v>2012</v>
      </c>
      <c r="E1639" s="148">
        <v>566700</v>
      </c>
      <c r="F1639" s="39"/>
      <c r="G1639" s="39"/>
      <c r="H1639" s="39"/>
    </row>
    <row r="1640" spans="4:8" ht="15" customHeight="1">
      <c r="D1640" s="147">
        <v>2013</v>
      </c>
      <c r="E1640" s="148">
        <v>589500</v>
      </c>
      <c r="F1640" s="39"/>
      <c r="G1640" s="39"/>
      <c r="H1640" s="39"/>
    </row>
    <row r="1641" spans="4:8" ht="15" customHeight="1">
      <c r="D1641" s="147">
        <v>2014</v>
      </c>
      <c r="E1641" s="148">
        <v>616000</v>
      </c>
      <c r="F1641" s="39"/>
      <c r="G1641" s="39"/>
      <c r="H1641" s="39"/>
    </row>
    <row r="1642" spans="4:8" ht="15" customHeight="1">
      <c r="D1642" s="147">
        <v>2015</v>
      </c>
      <c r="E1642" s="148">
        <v>644350</v>
      </c>
      <c r="F1642" s="39"/>
      <c r="G1642" s="39"/>
      <c r="H1642" s="39"/>
    </row>
    <row r="1643" spans="4:8" ht="15" customHeight="1">
      <c r="D1643" s="147">
        <v>2016</v>
      </c>
      <c r="E1643" s="148">
        <v>689455</v>
      </c>
      <c r="F1643" s="39"/>
      <c r="G1643" s="39"/>
      <c r="H1643" s="39"/>
    </row>
    <row r="1644" spans="4:8" ht="15" customHeight="1">
      <c r="D1644" s="147">
        <v>2017</v>
      </c>
      <c r="E1644" s="148">
        <v>737717</v>
      </c>
      <c r="F1644" s="39"/>
      <c r="G1644" s="39"/>
      <c r="H1644" s="39"/>
    </row>
    <row r="1645" spans="4:8" ht="15" customHeight="1">
      <c r="D1645" s="147">
        <v>2018</v>
      </c>
      <c r="E1645" s="148">
        <v>781242</v>
      </c>
      <c r="F1645" s="39"/>
      <c r="G1645" s="39"/>
      <c r="H1645" s="39"/>
    </row>
    <row r="1646" spans="4:8" ht="15" customHeight="1">
      <c r="D1646" s="147">
        <v>2019</v>
      </c>
      <c r="E1646" s="148">
        <v>828116</v>
      </c>
      <c r="F1646" s="39"/>
      <c r="G1646" s="39"/>
      <c r="H1646" s="39"/>
    </row>
    <row r="1647" spans="4:8" ht="15" customHeight="1">
      <c r="D1647" s="147">
        <v>2020</v>
      </c>
      <c r="E1647" s="148">
        <v>877803</v>
      </c>
      <c r="F1647" s="39"/>
      <c r="G1647" s="39"/>
      <c r="H1647" s="39"/>
    </row>
    <row r="1648" spans="4:8" ht="15" customHeight="1">
      <c r="D1648" s="149">
        <v>2021</v>
      </c>
      <c r="E1648" s="150">
        <v>908526</v>
      </c>
      <c r="F1648" s="39"/>
      <c r="G1648" s="39"/>
      <c r="H1648" s="39"/>
    </row>
    <row r="1649" spans="4:8" ht="15" customHeight="1">
      <c r="D1649" s="149">
        <v>2022</v>
      </c>
      <c r="E1649" s="150">
        <v>1000000</v>
      </c>
      <c r="F1649" s="39"/>
      <c r="G1649" s="39"/>
      <c r="H1649" s="39"/>
    </row>
    <row r="1650" spans="4:8" ht="15" customHeight="1">
      <c r="D1650" s="149">
        <v>2023</v>
      </c>
      <c r="E1650" s="150">
        <v>1160000</v>
      </c>
      <c r="F1650" s="39"/>
      <c r="G1650" s="39"/>
      <c r="H1650" s="39"/>
    </row>
    <row r="1651" spans="4:8" ht="15" customHeight="1">
      <c r="D1651" s="149">
        <v>2024</v>
      </c>
      <c r="E1651" s="150">
        <v>1300000</v>
      </c>
      <c r="F1651" s="39"/>
      <c r="G1651" s="39"/>
      <c r="H1651" s="39"/>
    </row>
    <row r="1652" spans="4:8" ht="15.75" thickBot="1">
      <c r="D1652" s="151">
        <v>2025</v>
      </c>
      <c r="E1652" s="152">
        <v>1423500</v>
      </c>
      <c r="F1652" s="39"/>
      <c r="G1652" s="39"/>
      <c r="H1652" s="39"/>
    </row>
  </sheetData>
  <sheetProtection algorithmName="SHA-512" hashValue="aKmP43xEIZJ11zSM+bEHfLevie3z8DlldwFdMYFY5YOfdaxhfrUiw8oJwMiyn30cuUe3P4yjsnJMv/wVGp565g==" saltValue="8bmc1GYeZtb8rKf5JDyYoQ==" spinCount="100000" sheet="1" objects="1" scenarios="1"/>
  <mergeCells count="2632">
    <mergeCell ref="P308:P309"/>
    <mergeCell ref="Q308:Q309"/>
    <mergeCell ref="I281:M281"/>
    <mergeCell ref="K1478:K1486"/>
    <mergeCell ref="M1478:M1486"/>
    <mergeCell ref="Q1478:Q1487"/>
    <mergeCell ref="L233:L235"/>
    <mergeCell ref="L247:L248"/>
    <mergeCell ref="L250:L251"/>
    <mergeCell ref="L263:L265"/>
    <mergeCell ref="L292:L293"/>
    <mergeCell ref="L295:L299"/>
    <mergeCell ref="L313:L317"/>
    <mergeCell ref="L329:L331"/>
    <mergeCell ref="L343:L346"/>
    <mergeCell ref="L358:L359"/>
    <mergeCell ref="L386:L388"/>
    <mergeCell ref="L417:L418"/>
    <mergeCell ref="L447:L449"/>
    <mergeCell ref="L430:L434"/>
    <mergeCell ref="L463:L464"/>
    <mergeCell ref="L521:L522"/>
    <mergeCell ref="L526:L527"/>
    <mergeCell ref="K1446:K1452"/>
    <mergeCell ref="M1446:M1452"/>
    <mergeCell ref="Q1446:Q1453"/>
    <mergeCell ref="K1398:K1404"/>
    <mergeCell ref="M1398:M1404"/>
    <mergeCell ref="Q1398:Q1405"/>
    <mergeCell ref="K1367:K1372"/>
    <mergeCell ref="M1367:M1372"/>
    <mergeCell ref="Q1367:Q1373"/>
    <mergeCell ref="A1559:F1559"/>
    <mergeCell ref="K1559:L1559"/>
    <mergeCell ref="M1559:M1560"/>
    <mergeCell ref="N1559:N1560"/>
    <mergeCell ref="O1559:O1560"/>
    <mergeCell ref="P1559:P1560"/>
    <mergeCell ref="Q1559:Q1560"/>
    <mergeCell ref="R1559:R1560"/>
    <mergeCell ref="B1560:C1560"/>
    <mergeCell ref="K1561:K1563"/>
    <mergeCell ref="M1561:M1563"/>
    <mergeCell ref="Q1561:Q1564"/>
    <mergeCell ref="B1562:C1562"/>
    <mergeCell ref="A1564:E1564"/>
    <mergeCell ref="I1564:M1564"/>
    <mergeCell ref="A1554:D1554"/>
    <mergeCell ref="E1554:R1558"/>
    <mergeCell ref="A1556:B1556"/>
    <mergeCell ref="C1556:D1556"/>
    <mergeCell ref="A1557:B1557"/>
    <mergeCell ref="C1557:D1557"/>
    <mergeCell ref="A1558:B1558"/>
    <mergeCell ref="C1558:D1558"/>
    <mergeCell ref="A1494:B1494"/>
    <mergeCell ref="C1494:D1494"/>
    <mergeCell ref="A1495:F1495"/>
    <mergeCell ref="K1495:L1495"/>
    <mergeCell ref="M1495:M1496"/>
    <mergeCell ref="N1495:N1496"/>
    <mergeCell ref="O1495:O1496"/>
    <mergeCell ref="P1495:P1496"/>
    <mergeCell ref="Q1495:Q1496"/>
    <mergeCell ref="R1495:R1496"/>
    <mergeCell ref="K1541:K1550"/>
    <mergeCell ref="M1541:M1550"/>
    <mergeCell ref="Q1541:Q1551"/>
    <mergeCell ref="B1542:C1542"/>
    <mergeCell ref="L1542:L1543"/>
    <mergeCell ref="B1543:C1543"/>
    <mergeCell ref="B1545:C1545"/>
    <mergeCell ref="B1547:C1547"/>
    <mergeCell ref="L1547:L1548"/>
    <mergeCell ref="B1548:C1548"/>
    <mergeCell ref="B1550:C1550"/>
    <mergeCell ref="A1551:E1551"/>
    <mergeCell ref="I1551:M1551"/>
    <mergeCell ref="A1534:D1534"/>
    <mergeCell ref="E1534:R1538"/>
    <mergeCell ref="A1536:B1536"/>
    <mergeCell ref="I1502:M1502"/>
    <mergeCell ref="C1536:D1536"/>
    <mergeCell ref="A1537:B1537"/>
    <mergeCell ref="R1500:R1501"/>
    <mergeCell ref="N1539:N1540"/>
    <mergeCell ref="O1539:O1540"/>
    <mergeCell ref="P1539:P1540"/>
    <mergeCell ref="Q1539:Q1540"/>
    <mergeCell ref="R1539:R1540"/>
    <mergeCell ref="B1540:C1540"/>
    <mergeCell ref="A1523:F1523"/>
    <mergeCell ref="K1523:L1523"/>
    <mergeCell ref="M1523:M1524"/>
    <mergeCell ref="N1523:N1524"/>
    <mergeCell ref="O1523:O1524"/>
    <mergeCell ref="P1523:P1524"/>
    <mergeCell ref="Q1523:Q1524"/>
    <mergeCell ref="R1523:R1524"/>
    <mergeCell ref="B1524:C1524"/>
    <mergeCell ref="K1525:K1530"/>
    <mergeCell ref="M1525:M1530"/>
    <mergeCell ref="Q1525:Q1531"/>
    <mergeCell ref="B1526:C1526"/>
    <mergeCell ref="L1526:L1527"/>
    <mergeCell ref="B1527:C1527"/>
    <mergeCell ref="B1529:C1529"/>
    <mergeCell ref="L1529:L1530"/>
    <mergeCell ref="B1530:C1530"/>
    <mergeCell ref="A1531:E1531"/>
    <mergeCell ref="I1531:M1531"/>
    <mergeCell ref="C1537:D1537"/>
    <mergeCell ref="A1538:B1538"/>
    <mergeCell ref="C1538:D1538"/>
    <mergeCell ref="A1539:F1539"/>
    <mergeCell ref="K1539:L1539"/>
    <mergeCell ref="M1539:M1540"/>
    <mergeCell ref="A1510:F1510"/>
    <mergeCell ref="K1510:L1510"/>
    <mergeCell ref="M1510:M1511"/>
    <mergeCell ref="N1510:N1511"/>
    <mergeCell ref="O1510:O1511"/>
    <mergeCell ref="P1510:P1511"/>
    <mergeCell ref="Q1510:Q1511"/>
    <mergeCell ref="R1510:R1511"/>
    <mergeCell ref="B1511:C1511"/>
    <mergeCell ref="K1512:K1514"/>
    <mergeCell ref="M1512:M1514"/>
    <mergeCell ref="Q1512:Q1515"/>
    <mergeCell ref="B1513:C1513"/>
    <mergeCell ref="A1515:E1515"/>
    <mergeCell ref="I1515:M1515"/>
    <mergeCell ref="A1518:D1518"/>
    <mergeCell ref="E1518:R1522"/>
    <mergeCell ref="A1520:B1520"/>
    <mergeCell ref="C1520:D1520"/>
    <mergeCell ref="A1521:B1521"/>
    <mergeCell ref="C1521:D1521"/>
    <mergeCell ref="A1522:B1522"/>
    <mergeCell ref="C1522:D1522"/>
    <mergeCell ref="B1479:C1479"/>
    <mergeCell ref="B1482:C1482"/>
    <mergeCell ref="L1482:L1486"/>
    <mergeCell ref="B1483:C1483"/>
    <mergeCell ref="B1484:C1484"/>
    <mergeCell ref="B1485:C1485"/>
    <mergeCell ref="B1486:C1486"/>
    <mergeCell ref="A1487:E1487"/>
    <mergeCell ref="I1487:M1487"/>
    <mergeCell ref="A1505:D1505"/>
    <mergeCell ref="E1505:R1509"/>
    <mergeCell ref="A1507:B1507"/>
    <mergeCell ref="C1507:D1507"/>
    <mergeCell ref="A1508:B1508"/>
    <mergeCell ref="C1508:D1508"/>
    <mergeCell ref="A1509:B1509"/>
    <mergeCell ref="C1509:D1509"/>
    <mergeCell ref="B1496:C1496"/>
    <mergeCell ref="K1497:K1501"/>
    <mergeCell ref="M1497:M1501"/>
    <mergeCell ref="Q1497:Q1502"/>
    <mergeCell ref="B1498:C1498"/>
    <mergeCell ref="B1500:C1500"/>
    <mergeCell ref="L1500:L1501"/>
    <mergeCell ref="B1501:C1501"/>
    <mergeCell ref="A1502:E1502"/>
    <mergeCell ref="A1490:D1490"/>
    <mergeCell ref="E1490:R1494"/>
    <mergeCell ref="A1492:B1492"/>
    <mergeCell ref="C1492:D1492"/>
    <mergeCell ref="A1493:B1493"/>
    <mergeCell ref="C1493:D1493"/>
    <mergeCell ref="A1471:D1471"/>
    <mergeCell ref="E1471:R1475"/>
    <mergeCell ref="A1473:B1473"/>
    <mergeCell ref="C1473:D1473"/>
    <mergeCell ref="A1474:B1474"/>
    <mergeCell ref="C1474:D1474"/>
    <mergeCell ref="A1475:B1475"/>
    <mergeCell ref="C1475:D1475"/>
    <mergeCell ref="A1476:F1476"/>
    <mergeCell ref="K1476:L1476"/>
    <mergeCell ref="M1476:M1477"/>
    <mergeCell ref="N1476:N1477"/>
    <mergeCell ref="O1476:O1477"/>
    <mergeCell ref="P1476:P1477"/>
    <mergeCell ref="Q1476:Q1477"/>
    <mergeCell ref="R1476:R1477"/>
    <mergeCell ref="B1477:C1477"/>
    <mergeCell ref="A1461:F1461"/>
    <mergeCell ref="K1461:L1461"/>
    <mergeCell ref="M1461:M1462"/>
    <mergeCell ref="N1461:N1462"/>
    <mergeCell ref="O1461:O1462"/>
    <mergeCell ref="P1461:P1462"/>
    <mergeCell ref="Q1461:Q1462"/>
    <mergeCell ref="R1461:R1462"/>
    <mergeCell ref="B1462:C1462"/>
    <mergeCell ref="K1463:K1467"/>
    <mergeCell ref="M1463:M1467"/>
    <mergeCell ref="Q1463:Q1468"/>
    <mergeCell ref="B1464:C1464"/>
    <mergeCell ref="B1466:C1466"/>
    <mergeCell ref="B1467:C1467"/>
    <mergeCell ref="A1468:E1468"/>
    <mergeCell ref="I1468:M1468"/>
    <mergeCell ref="B1447:C1447"/>
    <mergeCell ref="B1448:C1448"/>
    <mergeCell ref="B1449:C1449"/>
    <mergeCell ref="B1450:C1450"/>
    <mergeCell ref="B1451:C1451"/>
    <mergeCell ref="B1452:C1452"/>
    <mergeCell ref="A1453:E1453"/>
    <mergeCell ref="I1453:M1453"/>
    <mergeCell ref="A1456:D1456"/>
    <mergeCell ref="E1456:R1460"/>
    <mergeCell ref="A1458:B1458"/>
    <mergeCell ref="C1458:D1458"/>
    <mergeCell ref="A1459:B1459"/>
    <mergeCell ref="C1459:D1459"/>
    <mergeCell ref="A1460:B1460"/>
    <mergeCell ref="C1460:D1460"/>
    <mergeCell ref="A1439:D1439"/>
    <mergeCell ref="E1439:R1443"/>
    <mergeCell ref="A1441:B1441"/>
    <mergeCell ref="C1441:D1441"/>
    <mergeCell ref="A1442:B1442"/>
    <mergeCell ref="C1442:D1442"/>
    <mergeCell ref="A1443:B1443"/>
    <mergeCell ref="C1443:D1443"/>
    <mergeCell ref="A1444:F1444"/>
    <mergeCell ref="K1444:L1444"/>
    <mergeCell ref="M1444:M1445"/>
    <mergeCell ref="N1444:N1445"/>
    <mergeCell ref="O1444:O1445"/>
    <mergeCell ref="P1444:P1445"/>
    <mergeCell ref="Q1444:Q1445"/>
    <mergeCell ref="R1444:R1445"/>
    <mergeCell ref="B1445:C1445"/>
    <mergeCell ref="A1428:F1428"/>
    <mergeCell ref="K1428:L1428"/>
    <mergeCell ref="M1428:M1429"/>
    <mergeCell ref="N1428:N1429"/>
    <mergeCell ref="O1428:O1429"/>
    <mergeCell ref="P1428:P1429"/>
    <mergeCell ref="Q1428:Q1429"/>
    <mergeCell ref="R1428:R1429"/>
    <mergeCell ref="B1429:C1429"/>
    <mergeCell ref="K1430:K1435"/>
    <mergeCell ref="M1430:M1435"/>
    <mergeCell ref="Q1430:Q1436"/>
    <mergeCell ref="B1431:C1431"/>
    <mergeCell ref="B1432:C1432"/>
    <mergeCell ref="B1433:C1433"/>
    <mergeCell ref="B1434:C1434"/>
    <mergeCell ref="B1435:C1435"/>
    <mergeCell ref="A1436:E1436"/>
    <mergeCell ref="I1436:M1436"/>
    <mergeCell ref="A1413:F1413"/>
    <mergeCell ref="K1413:L1413"/>
    <mergeCell ref="M1413:M1414"/>
    <mergeCell ref="N1413:N1414"/>
    <mergeCell ref="O1413:O1414"/>
    <mergeCell ref="P1413:P1414"/>
    <mergeCell ref="Q1413:Q1414"/>
    <mergeCell ref="R1413:R1414"/>
    <mergeCell ref="B1414:C1414"/>
    <mergeCell ref="K1415:K1419"/>
    <mergeCell ref="M1415:M1419"/>
    <mergeCell ref="Q1415:Q1420"/>
    <mergeCell ref="B1416:C1416"/>
    <mergeCell ref="B1418:C1418"/>
    <mergeCell ref="A1420:E1420"/>
    <mergeCell ref="I1420:M1420"/>
    <mergeCell ref="A1423:D1423"/>
    <mergeCell ref="E1423:R1427"/>
    <mergeCell ref="A1425:B1425"/>
    <mergeCell ref="C1425:D1425"/>
    <mergeCell ref="A1426:B1426"/>
    <mergeCell ref="C1426:D1426"/>
    <mergeCell ref="A1427:B1427"/>
    <mergeCell ref="C1427:D1427"/>
    <mergeCell ref="B1400:C1400"/>
    <mergeCell ref="B1401:C1401"/>
    <mergeCell ref="B1402:C1402"/>
    <mergeCell ref="B1403:C1403"/>
    <mergeCell ref="A1405:E1405"/>
    <mergeCell ref="I1405:M1405"/>
    <mergeCell ref="A1408:D1408"/>
    <mergeCell ref="E1408:R1412"/>
    <mergeCell ref="A1410:B1410"/>
    <mergeCell ref="C1410:D1410"/>
    <mergeCell ref="A1411:B1411"/>
    <mergeCell ref="C1411:D1411"/>
    <mergeCell ref="A1412:B1412"/>
    <mergeCell ref="C1412:D1412"/>
    <mergeCell ref="A1391:D1391"/>
    <mergeCell ref="E1391:R1395"/>
    <mergeCell ref="A1393:B1393"/>
    <mergeCell ref="C1393:D1393"/>
    <mergeCell ref="A1394:B1394"/>
    <mergeCell ref="C1394:D1394"/>
    <mergeCell ref="A1395:B1395"/>
    <mergeCell ref="C1395:D1395"/>
    <mergeCell ref="A1396:F1396"/>
    <mergeCell ref="K1396:L1396"/>
    <mergeCell ref="M1396:M1397"/>
    <mergeCell ref="N1396:N1397"/>
    <mergeCell ref="O1396:O1397"/>
    <mergeCell ref="P1396:P1397"/>
    <mergeCell ref="Q1396:Q1397"/>
    <mergeCell ref="R1396:R1397"/>
    <mergeCell ref="B1397:C1397"/>
    <mergeCell ref="A1381:F1381"/>
    <mergeCell ref="K1381:L1381"/>
    <mergeCell ref="M1381:M1382"/>
    <mergeCell ref="N1381:N1382"/>
    <mergeCell ref="O1381:O1382"/>
    <mergeCell ref="P1381:P1382"/>
    <mergeCell ref="Q1381:Q1382"/>
    <mergeCell ref="R1381:R1382"/>
    <mergeCell ref="B1382:C1382"/>
    <mergeCell ref="K1383:K1387"/>
    <mergeCell ref="M1383:M1387"/>
    <mergeCell ref="Q1383:Q1388"/>
    <mergeCell ref="B1384:C1384"/>
    <mergeCell ref="B1385:C1385"/>
    <mergeCell ref="B1387:C1387"/>
    <mergeCell ref="A1388:E1388"/>
    <mergeCell ref="I1388:M1388"/>
    <mergeCell ref="B1368:C1368"/>
    <mergeCell ref="B1370:C1370"/>
    <mergeCell ref="B1371:C1371"/>
    <mergeCell ref="B1372:C1372"/>
    <mergeCell ref="A1373:E1373"/>
    <mergeCell ref="I1373:M1373"/>
    <mergeCell ref="A1376:D1376"/>
    <mergeCell ref="E1376:R1380"/>
    <mergeCell ref="A1378:B1378"/>
    <mergeCell ref="C1378:D1378"/>
    <mergeCell ref="A1379:B1379"/>
    <mergeCell ref="C1379:D1379"/>
    <mergeCell ref="A1380:B1380"/>
    <mergeCell ref="C1380:D1380"/>
    <mergeCell ref="A1360:D1360"/>
    <mergeCell ref="E1360:R1364"/>
    <mergeCell ref="A1362:B1362"/>
    <mergeCell ref="C1362:D1362"/>
    <mergeCell ref="A1363:B1363"/>
    <mergeCell ref="C1363:D1363"/>
    <mergeCell ref="A1364:B1364"/>
    <mergeCell ref="C1364:D1364"/>
    <mergeCell ref="A1365:F1365"/>
    <mergeCell ref="K1365:L1365"/>
    <mergeCell ref="M1365:M1366"/>
    <mergeCell ref="N1365:N1366"/>
    <mergeCell ref="O1365:O1366"/>
    <mergeCell ref="P1365:P1366"/>
    <mergeCell ref="Q1365:Q1366"/>
    <mergeCell ref="R1365:R1366"/>
    <mergeCell ref="B1366:C1366"/>
    <mergeCell ref="A1350:F1350"/>
    <mergeCell ref="K1350:L1350"/>
    <mergeCell ref="M1350:M1351"/>
    <mergeCell ref="N1350:N1351"/>
    <mergeCell ref="O1350:O1351"/>
    <mergeCell ref="P1350:P1351"/>
    <mergeCell ref="Q1350:Q1351"/>
    <mergeCell ref="R1350:R1351"/>
    <mergeCell ref="B1351:C1351"/>
    <mergeCell ref="K1352:K1356"/>
    <mergeCell ref="M1352:M1356"/>
    <mergeCell ref="Q1352:Q1357"/>
    <mergeCell ref="B1353:C1353"/>
    <mergeCell ref="B1354:C1354"/>
    <mergeCell ref="B1355:C1355"/>
    <mergeCell ref="A1357:E1357"/>
    <mergeCell ref="I1357:M1357"/>
    <mergeCell ref="L1353:L1355"/>
    <mergeCell ref="K1336:K1341"/>
    <mergeCell ref="M1336:M1341"/>
    <mergeCell ref="Q1336:Q1342"/>
    <mergeCell ref="B1338:C1338"/>
    <mergeCell ref="B1339:C1339"/>
    <mergeCell ref="B1340:C1340"/>
    <mergeCell ref="B1341:C1341"/>
    <mergeCell ref="A1342:E1342"/>
    <mergeCell ref="I1342:M1342"/>
    <mergeCell ref="A1345:D1345"/>
    <mergeCell ref="E1345:R1349"/>
    <mergeCell ref="A1347:B1347"/>
    <mergeCell ref="C1347:D1347"/>
    <mergeCell ref="A1348:B1348"/>
    <mergeCell ref="C1348:D1348"/>
    <mergeCell ref="A1349:B1349"/>
    <mergeCell ref="C1349:D1349"/>
    <mergeCell ref="A1329:D1329"/>
    <mergeCell ref="E1329:R1333"/>
    <mergeCell ref="A1331:B1331"/>
    <mergeCell ref="C1331:D1331"/>
    <mergeCell ref="A1332:B1332"/>
    <mergeCell ref="C1332:D1332"/>
    <mergeCell ref="A1333:B1333"/>
    <mergeCell ref="C1333:D1333"/>
    <mergeCell ref="A1334:F1334"/>
    <mergeCell ref="K1334:L1334"/>
    <mergeCell ref="M1334:M1335"/>
    <mergeCell ref="N1334:N1335"/>
    <mergeCell ref="O1334:O1335"/>
    <mergeCell ref="P1334:P1335"/>
    <mergeCell ref="Q1334:Q1335"/>
    <mergeCell ref="R1334:R1335"/>
    <mergeCell ref="B1335:C1335"/>
    <mergeCell ref="A1319:F1319"/>
    <mergeCell ref="K1319:L1319"/>
    <mergeCell ref="M1319:M1320"/>
    <mergeCell ref="N1319:N1320"/>
    <mergeCell ref="O1319:O1320"/>
    <mergeCell ref="P1319:P1320"/>
    <mergeCell ref="Q1319:Q1320"/>
    <mergeCell ref="R1319:R1320"/>
    <mergeCell ref="B1320:C1320"/>
    <mergeCell ref="K1321:K1325"/>
    <mergeCell ref="M1321:M1325"/>
    <mergeCell ref="Q1321:Q1326"/>
    <mergeCell ref="B1322:C1322"/>
    <mergeCell ref="B1323:C1323"/>
    <mergeCell ref="B1324:C1324"/>
    <mergeCell ref="B1325:C1325"/>
    <mergeCell ref="A1326:E1326"/>
    <mergeCell ref="I1326:M1326"/>
    <mergeCell ref="K1308:K1310"/>
    <mergeCell ref="M1308:M1310"/>
    <mergeCell ref="Q1308:Q1311"/>
    <mergeCell ref="B1309:C1309"/>
    <mergeCell ref="B1310:C1310"/>
    <mergeCell ref="A1311:E1311"/>
    <mergeCell ref="I1311:M1311"/>
    <mergeCell ref="A1314:D1314"/>
    <mergeCell ref="E1314:R1318"/>
    <mergeCell ref="A1316:B1316"/>
    <mergeCell ref="C1316:D1316"/>
    <mergeCell ref="A1317:B1317"/>
    <mergeCell ref="C1317:D1317"/>
    <mergeCell ref="A1318:B1318"/>
    <mergeCell ref="C1318:D1318"/>
    <mergeCell ref="A1301:D1301"/>
    <mergeCell ref="E1301:R1305"/>
    <mergeCell ref="A1303:B1303"/>
    <mergeCell ref="C1303:D1303"/>
    <mergeCell ref="A1304:B1304"/>
    <mergeCell ref="C1304:D1304"/>
    <mergeCell ref="A1305:B1305"/>
    <mergeCell ref="C1305:D1305"/>
    <mergeCell ref="A1306:F1306"/>
    <mergeCell ref="K1306:L1306"/>
    <mergeCell ref="M1306:M1307"/>
    <mergeCell ref="N1306:N1307"/>
    <mergeCell ref="O1306:O1307"/>
    <mergeCell ref="P1306:P1307"/>
    <mergeCell ref="Q1306:Q1307"/>
    <mergeCell ref="R1306:R1307"/>
    <mergeCell ref="B1307:C1307"/>
    <mergeCell ref="A1290:F1290"/>
    <mergeCell ref="K1290:L1290"/>
    <mergeCell ref="M1290:M1291"/>
    <mergeCell ref="N1290:N1291"/>
    <mergeCell ref="O1290:O1291"/>
    <mergeCell ref="P1290:P1291"/>
    <mergeCell ref="Q1290:Q1291"/>
    <mergeCell ref="R1290:R1291"/>
    <mergeCell ref="B1291:C1291"/>
    <mergeCell ref="K1292:K1297"/>
    <mergeCell ref="M1292:M1297"/>
    <mergeCell ref="Q1292:Q1298"/>
    <mergeCell ref="B1293:C1293"/>
    <mergeCell ref="B1294:C1294"/>
    <mergeCell ref="B1295:C1295"/>
    <mergeCell ref="B1296:C1296"/>
    <mergeCell ref="A1298:E1298"/>
    <mergeCell ref="I1298:M1298"/>
    <mergeCell ref="K1277:K1281"/>
    <mergeCell ref="M1277:M1281"/>
    <mergeCell ref="Q1277:Q1282"/>
    <mergeCell ref="B1279:C1279"/>
    <mergeCell ref="B1280:C1280"/>
    <mergeCell ref="B1281:C1281"/>
    <mergeCell ref="A1282:E1282"/>
    <mergeCell ref="I1282:M1282"/>
    <mergeCell ref="A1285:D1285"/>
    <mergeCell ref="E1285:R1289"/>
    <mergeCell ref="A1287:B1287"/>
    <mergeCell ref="C1287:D1287"/>
    <mergeCell ref="A1288:B1288"/>
    <mergeCell ref="C1288:D1288"/>
    <mergeCell ref="A1289:B1289"/>
    <mergeCell ref="C1289:D1289"/>
    <mergeCell ref="A1270:D1270"/>
    <mergeCell ref="E1270:R1274"/>
    <mergeCell ref="A1272:B1272"/>
    <mergeCell ref="C1272:D1272"/>
    <mergeCell ref="A1273:B1273"/>
    <mergeCell ref="C1273:D1273"/>
    <mergeCell ref="A1274:B1274"/>
    <mergeCell ref="C1274:D1274"/>
    <mergeCell ref="A1275:F1275"/>
    <mergeCell ref="K1275:L1275"/>
    <mergeCell ref="M1275:M1276"/>
    <mergeCell ref="N1275:N1276"/>
    <mergeCell ref="O1275:O1276"/>
    <mergeCell ref="P1275:P1276"/>
    <mergeCell ref="Q1275:Q1276"/>
    <mergeCell ref="R1275:R1276"/>
    <mergeCell ref="B1276:C1276"/>
    <mergeCell ref="A1258:F1258"/>
    <mergeCell ref="K1258:L1258"/>
    <mergeCell ref="M1258:M1259"/>
    <mergeCell ref="N1258:N1259"/>
    <mergeCell ref="O1258:O1259"/>
    <mergeCell ref="P1258:P1259"/>
    <mergeCell ref="Q1258:Q1259"/>
    <mergeCell ref="R1258:R1259"/>
    <mergeCell ref="B1259:C1259"/>
    <mergeCell ref="K1260:K1266"/>
    <mergeCell ref="M1260:M1266"/>
    <mergeCell ref="Q1260:Q1267"/>
    <mergeCell ref="B1261:C1261"/>
    <mergeCell ref="B1262:C1262"/>
    <mergeCell ref="B1263:C1263"/>
    <mergeCell ref="B1264:C1264"/>
    <mergeCell ref="B1266:C1266"/>
    <mergeCell ref="A1267:E1267"/>
    <mergeCell ref="I1267:M1267"/>
    <mergeCell ref="K1245:K1249"/>
    <mergeCell ref="M1245:M1249"/>
    <mergeCell ref="Q1245:Q1250"/>
    <mergeCell ref="B1246:C1246"/>
    <mergeCell ref="B1248:C1248"/>
    <mergeCell ref="B1249:C1249"/>
    <mergeCell ref="A1250:E1250"/>
    <mergeCell ref="I1250:M1250"/>
    <mergeCell ref="A1253:D1253"/>
    <mergeCell ref="E1253:R1257"/>
    <mergeCell ref="A1255:B1255"/>
    <mergeCell ref="C1255:D1255"/>
    <mergeCell ref="A1256:B1256"/>
    <mergeCell ref="C1256:D1256"/>
    <mergeCell ref="A1257:B1257"/>
    <mergeCell ref="C1257:D1257"/>
    <mergeCell ref="A1238:D1238"/>
    <mergeCell ref="E1238:R1242"/>
    <mergeCell ref="A1240:B1240"/>
    <mergeCell ref="C1240:D1240"/>
    <mergeCell ref="A1241:B1241"/>
    <mergeCell ref="C1241:D1241"/>
    <mergeCell ref="A1242:B1242"/>
    <mergeCell ref="C1242:D1242"/>
    <mergeCell ref="A1243:F1243"/>
    <mergeCell ref="K1243:L1243"/>
    <mergeCell ref="M1243:M1244"/>
    <mergeCell ref="N1243:N1244"/>
    <mergeCell ref="O1243:O1244"/>
    <mergeCell ref="P1243:P1244"/>
    <mergeCell ref="Q1243:Q1244"/>
    <mergeCell ref="R1243:R1244"/>
    <mergeCell ref="B1244:C1244"/>
    <mergeCell ref="A1230:F1230"/>
    <mergeCell ref="K1230:L1230"/>
    <mergeCell ref="M1230:M1231"/>
    <mergeCell ref="N1230:N1231"/>
    <mergeCell ref="O1230:O1231"/>
    <mergeCell ref="P1230:P1231"/>
    <mergeCell ref="Q1230:Q1231"/>
    <mergeCell ref="R1230:R1231"/>
    <mergeCell ref="B1231:C1231"/>
    <mergeCell ref="K1232:K1234"/>
    <mergeCell ref="M1232:M1234"/>
    <mergeCell ref="Q1232:Q1235"/>
    <mergeCell ref="B1233:C1233"/>
    <mergeCell ref="B1234:C1234"/>
    <mergeCell ref="A1235:E1235"/>
    <mergeCell ref="I1235:M1235"/>
    <mergeCell ref="K1216:K1221"/>
    <mergeCell ref="M1216:M1221"/>
    <mergeCell ref="Q1216:Q1222"/>
    <mergeCell ref="B1217:C1217"/>
    <mergeCell ref="B1218:C1218"/>
    <mergeCell ref="B1219:C1219"/>
    <mergeCell ref="B1220:C1220"/>
    <mergeCell ref="B1221:C1221"/>
    <mergeCell ref="A1222:E1222"/>
    <mergeCell ref="I1222:M1222"/>
    <mergeCell ref="A1225:D1225"/>
    <mergeCell ref="E1225:R1229"/>
    <mergeCell ref="A1227:B1227"/>
    <mergeCell ref="C1227:D1227"/>
    <mergeCell ref="A1228:B1228"/>
    <mergeCell ref="C1228:D1228"/>
    <mergeCell ref="A1229:B1229"/>
    <mergeCell ref="C1229:D1229"/>
    <mergeCell ref="A1209:D1209"/>
    <mergeCell ref="E1209:R1213"/>
    <mergeCell ref="A1211:B1211"/>
    <mergeCell ref="C1211:D1211"/>
    <mergeCell ref="A1212:B1212"/>
    <mergeCell ref="C1212:D1212"/>
    <mergeCell ref="A1213:B1213"/>
    <mergeCell ref="C1213:D1213"/>
    <mergeCell ref="A1214:F1214"/>
    <mergeCell ref="K1214:L1214"/>
    <mergeCell ref="M1214:M1215"/>
    <mergeCell ref="N1214:N1215"/>
    <mergeCell ref="O1214:O1215"/>
    <mergeCell ref="P1214:P1215"/>
    <mergeCell ref="Q1214:Q1215"/>
    <mergeCell ref="R1214:R1215"/>
    <mergeCell ref="B1215:C1215"/>
    <mergeCell ref="A1195:F1195"/>
    <mergeCell ref="K1195:L1195"/>
    <mergeCell ref="M1195:M1196"/>
    <mergeCell ref="N1195:N1196"/>
    <mergeCell ref="O1195:O1196"/>
    <mergeCell ref="P1195:P1196"/>
    <mergeCell ref="Q1195:Q1196"/>
    <mergeCell ref="R1195:R1196"/>
    <mergeCell ref="B1196:C1196"/>
    <mergeCell ref="K1197:K1205"/>
    <mergeCell ref="M1197:M1205"/>
    <mergeCell ref="Q1197:Q1206"/>
    <mergeCell ref="B1198:C1198"/>
    <mergeCell ref="B1199:C1199"/>
    <mergeCell ref="B1200:C1200"/>
    <mergeCell ref="B1201:C1201"/>
    <mergeCell ref="B1202:C1202"/>
    <mergeCell ref="B1204:C1204"/>
    <mergeCell ref="B1205:C1205"/>
    <mergeCell ref="A1206:E1206"/>
    <mergeCell ref="I1206:M1206"/>
    <mergeCell ref="K1179:K1186"/>
    <mergeCell ref="M1179:M1186"/>
    <mergeCell ref="Q1179:Q1187"/>
    <mergeCell ref="B1180:C1180"/>
    <mergeCell ref="B1181:C1181"/>
    <mergeCell ref="B1182:C1182"/>
    <mergeCell ref="B1184:C1184"/>
    <mergeCell ref="B1185:C1185"/>
    <mergeCell ref="B1186:C1186"/>
    <mergeCell ref="A1187:E1187"/>
    <mergeCell ref="I1187:M1187"/>
    <mergeCell ref="A1190:D1190"/>
    <mergeCell ref="E1190:R1194"/>
    <mergeCell ref="A1192:B1192"/>
    <mergeCell ref="C1192:D1192"/>
    <mergeCell ref="A1193:B1193"/>
    <mergeCell ref="C1193:D1193"/>
    <mergeCell ref="A1194:B1194"/>
    <mergeCell ref="C1194:D1194"/>
    <mergeCell ref="A1172:D1172"/>
    <mergeCell ref="E1172:R1176"/>
    <mergeCell ref="A1174:B1174"/>
    <mergeCell ref="C1174:D1174"/>
    <mergeCell ref="A1175:B1175"/>
    <mergeCell ref="C1175:D1175"/>
    <mergeCell ref="A1176:B1176"/>
    <mergeCell ref="C1176:D1176"/>
    <mergeCell ref="A1177:F1177"/>
    <mergeCell ref="K1177:L1177"/>
    <mergeCell ref="M1177:M1178"/>
    <mergeCell ref="N1177:N1178"/>
    <mergeCell ref="O1177:O1178"/>
    <mergeCell ref="P1177:P1178"/>
    <mergeCell ref="Q1177:Q1178"/>
    <mergeCell ref="R1177:R1178"/>
    <mergeCell ref="B1178:C1178"/>
    <mergeCell ref="A1162:F1162"/>
    <mergeCell ref="K1162:L1162"/>
    <mergeCell ref="M1162:M1163"/>
    <mergeCell ref="N1162:N1163"/>
    <mergeCell ref="O1162:O1163"/>
    <mergeCell ref="P1162:P1163"/>
    <mergeCell ref="Q1162:Q1163"/>
    <mergeCell ref="R1162:R1163"/>
    <mergeCell ref="B1163:C1163"/>
    <mergeCell ref="K1164:K1168"/>
    <mergeCell ref="M1164:M1168"/>
    <mergeCell ref="Q1164:Q1169"/>
    <mergeCell ref="B1165:C1165"/>
    <mergeCell ref="B1166:C1166"/>
    <mergeCell ref="B1168:C1168"/>
    <mergeCell ref="A1169:E1169"/>
    <mergeCell ref="I1169:M1169"/>
    <mergeCell ref="K1143:K1153"/>
    <mergeCell ref="M1143:M1153"/>
    <mergeCell ref="Q1143:Q1154"/>
    <mergeCell ref="B1144:C1144"/>
    <mergeCell ref="B1145:C1145"/>
    <mergeCell ref="B1147:C1147"/>
    <mergeCell ref="B1149:C1149"/>
    <mergeCell ref="B1150:C1150"/>
    <mergeCell ref="B1152:C1152"/>
    <mergeCell ref="B1153:C1153"/>
    <mergeCell ref="A1154:E1154"/>
    <mergeCell ref="I1154:M1154"/>
    <mergeCell ref="A1157:D1157"/>
    <mergeCell ref="E1157:R1161"/>
    <mergeCell ref="A1159:B1159"/>
    <mergeCell ref="C1159:D1159"/>
    <mergeCell ref="A1160:B1160"/>
    <mergeCell ref="C1160:D1160"/>
    <mergeCell ref="A1161:B1161"/>
    <mergeCell ref="C1161:D1161"/>
    <mergeCell ref="A1136:D1136"/>
    <mergeCell ref="E1136:R1140"/>
    <mergeCell ref="A1138:B1138"/>
    <mergeCell ref="C1138:D1138"/>
    <mergeCell ref="A1139:B1139"/>
    <mergeCell ref="C1139:D1139"/>
    <mergeCell ref="A1140:B1140"/>
    <mergeCell ref="C1140:D1140"/>
    <mergeCell ref="A1141:F1141"/>
    <mergeCell ref="K1141:L1141"/>
    <mergeCell ref="M1141:M1142"/>
    <mergeCell ref="N1141:N1142"/>
    <mergeCell ref="O1141:O1142"/>
    <mergeCell ref="P1141:P1142"/>
    <mergeCell ref="Q1141:Q1142"/>
    <mergeCell ref="R1141:R1142"/>
    <mergeCell ref="B1142:C1142"/>
    <mergeCell ref="A1120:F1120"/>
    <mergeCell ref="K1120:L1120"/>
    <mergeCell ref="M1120:M1121"/>
    <mergeCell ref="N1120:N1121"/>
    <mergeCell ref="O1120:O1121"/>
    <mergeCell ref="P1120:P1121"/>
    <mergeCell ref="Q1120:Q1121"/>
    <mergeCell ref="R1120:R1121"/>
    <mergeCell ref="B1121:C1121"/>
    <mergeCell ref="K1122:K1132"/>
    <mergeCell ref="M1122:M1132"/>
    <mergeCell ref="Q1122:Q1133"/>
    <mergeCell ref="B1123:C1123"/>
    <mergeCell ref="B1124:C1124"/>
    <mergeCell ref="B1125:C1125"/>
    <mergeCell ref="B1128:C1128"/>
    <mergeCell ref="B1129:C1129"/>
    <mergeCell ref="B1131:C1131"/>
    <mergeCell ref="B1132:C1132"/>
    <mergeCell ref="A1133:E1133"/>
    <mergeCell ref="I1133:M1133"/>
    <mergeCell ref="K1100:K1111"/>
    <mergeCell ref="M1100:M1111"/>
    <mergeCell ref="Q1100:Q1112"/>
    <mergeCell ref="B1101:C1101"/>
    <mergeCell ref="B1103:C1103"/>
    <mergeCell ref="B1104:C1104"/>
    <mergeCell ref="B1105:C1105"/>
    <mergeCell ref="B1106:C1106"/>
    <mergeCell ref="B1107:C1107"/>
    <mergeCell ref="B1108:C1108"/>
    <mergeCell ref="B1110:C1110"/>
    <mergeCell ref="B1111:C1111"/>
    <mergeCell ref="A1112:E1112"/>
    <mergeCell ref="I1112:M1112"/>
    <mergeCell ref="A1115:D1115"/>
    <mergeCell ref="E1115:R1119"/>
    <mergeCell ref="A1117:B1117"/>
    <mergeCell ref="C1117:D1117"/>
    <mergeCell ref="A1118:B1118"/>
    <mergeCell ref="C1118:D1118"/>
    <mergeCell ref="A1119:B1119"/>
    <mergeCell ref="C1119:D1119"/>
    <mergeCell ref="A1093:D1093"/>
    <mergeCell ref="E1093:R1097"/>
    <mergeCell ref="A1095:B1095"/>
    <mergeCell ref="C1095:D1095"/>
    <mergeCell ref="A1096:B1096"/>
    <mergeCell ref="C1096:D1096"/>
    <mergeCell ref="A1097:B1097"/>
    <mergeCell ref="C1097:D1097"/>
    <mergeCell ref="A1098:F1098"/>
    <mergeCell ref="K1098:L1098"/>
    <mergeCell ref="M1098:M1099"/>
    <mergeCell ref="N1098:N1099"/>
    <mergeCell ref="O1098:O1099"/>
    <mergeCell ref="P1098:P1099"/>
    <mergeCell ref="Q1098:Q1099"/>
    <mergeCell ref="R1098:R1099"/>
    <mergeCell ref="B1099:C1099"/>
    <mergeCell ref="A1078:F1078"/>
    <mergeCell ref="K1078:L1078"/>
    <mergeCell ref="M1078:M1079"/>
    <mergeCell ref="N1078:N1079"/>
    <mergeCell ref="O1078:O1079"/>
    <mergeCell ref="P1078:P1079"/>
    <mergeCell ref="Q1078:Q1079"/>
    <mergeCell ref="R1078:R1079"/>
    <mergeCell ref="B1079:C1079"/>
    <mergeCell ref="K1080:K1089"/>
    <mergeCell ref="M1080:M1089"/>
    <mergeCell ref="Q1080:Q1090"/>
    <mergeCell ref="B1081:C1081"/>
    <mergeCell ref="B1083:C1083"/>
    <mergeCell ref="B1085:C1085"/>
    <mergeCell ref="B1086:C1086"/>
    <mergeCell ref="B1088:C1088"/>
    <mergeCell ref="B1089:C1089"/>
    <mergeCell ref="A1090:E1090"/>
    <mergeCell ref="I1090:M1090"/>
    <mergeCell ref="K1057:K1069"/>
    <mergeCell ref="M1057:M1069"/>
    <mergeCell ref="Q1057:Q1070"/>
    <mergeCell ref="B1058:C1058"/>
    <mergeCell ref="B1059:C1059"/>
    <mergeCell ref="B1060:C1060"/>
    <mergeCell ref="B1062:C1062"/>
    <mergeCell ref="B1063:C1063"/>
    <mergeCell ref="B1065:C1065"/>
    <mergeCell ref="B1066:C1066"/>
    <mergeCell ref="B1068:C1068"/>
    <mergeCell ref="B1069:C1069"/>
    <mergeCell ref="A1070:E1070"/>
    <mergeCell ref="I1070:M1070"/>
    <mergeCell ref="A1073:D1073"/>
    <mergeCell ref="E1073:R1077"/>
    <mergeCell ref="A1075:B1075"/>
    <mergeCell ref="C1075:D1075"/>
    <mergeCell ref="A1076:B1076"/>
    <mergeCell ref="C1076:D1076"/>
    <mergeCell ref="A1077:B1077"/>
    <mergeCell ref="C1077:D1077"/>
    <mergeCell ref="A1050:D1050"/>
    <mergeCell ref="E1050:R1054"/>
    <mergeCell ref="A1052:B1052"/>
    <mergeCell ref="C1052:D1052"/>
    <mergeCell ref="A1053:B1053"/>
    <mergeCell ref="C1053:D1053"/>
    <mergeCell ref="A1054:B1054"/>
    <mergeCell ref="C1054:D1054"/>
    <mergeCell ref="A1055:F1055"/>
    <mergeCell ref="K1055:L1055"/>
    <mergeCell ref="M1055:M1056"/>
    <mergeCell ref="N1055:N1056"/>
    <mergeCell ref="O1055:O1056"/>
    <mergeCell ref="P1055:P1056"/>
    <mergeCell ref="Q1055:Q1056"/>
    <mergeCell ref="R1055:R1056"/>
    <mergeCell ref="B1056:C1056"/>
    <mergeCell ref="A1039:F1039"/>
    <mergeCell ref="K1039:L1039"/>
    <mergeCell ref="M1039:M1040"/>
    <mergeCell ref="N1039:N1040"/>
    <mergeCell ref="O1039:O1040"/>
    <mergeCell ref="P1039:P1040"/>
    <mergeCell ref="Q1039:Q1040"/>
    <mergeCell ref="R1039:R1040"/>
    <mergeCell ref="B1040:C1040"/>
    <mergeCell ref="K1041:K1046"/>
    <mergeCell ref="M1041:M1046"/>
    <mergeCell ref="Q1041:Q1047"/>
    <mergeCell ref="B1042:C1042"/>
    <mergeCell ref="B1043:C1043"/>
    <mergeCell ref="B1044:C1044"/>
    <mergeCell ref="B1046:C1046"/>
    <mergeCell ref="A1047:E1047"/>
    <mergeCell ref="I1047:M1047"/>
    <mergeCell ref="K1017:K1030"/>
    <mergeCell ref="M1017:M1030"/>
    <mergeCell ref="Q1017:Q1031"/>
    <mergeCell ref="B1018:C1018"/>
    <mergeCell ref="B1019:C1019"/>
    <mergeCell ref="B1020:C1020"/>
    <mergeCell ref="B1021:C1021"/>
    <mergeCell ref="B1023:C1023"/>
    <mergeCell ref="B1024:C1024"/>
    <mergeCell ref="B1026:C1026"/>
    <mergeCell ref="B1027:C1027"/>
    <mergeCell ref="B1029:C1029"/>
    <mergeCell ref="B1030:C1030"/>
    <mergeCell ref="A1031:E1031"/>
    <mergeCell ref="I1031:M1031"/>
    <mergeCell ref="A1034:D1034"/>
    <mergeCell ref="E1034:R1038"/>
    <mergeCell ref="A1036:B1036"/>
    <mergeCell ref="C1036:D1036"/>
    <mergeCell ref="A1037:B1037"/>
    <mergeCell ref="C1037:D1037"/>
    <mergeCell ref="A1038:B1038"/>
    <mergeCell ref="C1038:D1038"/>
    <mergeCell ref="K1005:K1006"/>
    <mergeCell ref="M1005:M1006"/>
    <mergeCell ref="Q1005:Q1007"/>
    <mergeCell ref="B1006:C1006"/>
    <mergeCell ref="A1007:E1007"/>
    <mergeCell ref="I1007:M1007"/>
    <mergeCell ref="A1010:D1010"/>
    <mergeCell ref="E1010:R1014"/>
    <mergeCell ref="A1012:B1012"/>
    <mergeCell ref="C1012:D1012"/>
    <mergeCell ref="A1013:B1013"/>
    <mergeCell ref="C1013:D1013"/>
    <mergeCell ref="A1014:B1014"/>
    <mergeCell ref="C1014:D1014"/>
    <mergeCell ref="A1015:F1015"/>
    <mergeCell ref="K1015:L1015"/>
    <mergeCell ref="M1015:M1016"/>
    <mergeCell ref="N1015:N1016"/>
    <mergeCell ref="O1015:O1016"/>
    <mergeCell ref="P1015:P1016"/>
    <mergeCell ref="Q1015:Q1016"/>
    <mergeCell ref="R1015:R1016"/>
    <mergeCell ref="B1016:C1016"/>
    <mergeCell ref="A998:D998"/>
    <mergeCell ref="E998:R1002"/>
    <mergeCell ref="A1000:B1000"/>
    <mergeCell ref="C1000:D1000"/>
    <mergeCell ref="A1001:B1001"/>
    <mergeCell ref="C1001:D1001"/>
    <mergeCell ref="A1002:B1002"/>
    <mergeCell ref="C1002:D1002"/>
    <mergeCell ref="A1003:F1003"/>
    <mergeCell ref="K1003:L1003"/>
    <mergeCell ref="M1003:M1004"/>
    <mergeCell ref="N1003:N1004"/>
    <mergeCell ref="O1003:O1004"/>
    <mergeCell ref="P1003:P1004"/>
    <mergeCell ref="Q1003:Q1004"/>
    <mergeCell ref="R1003:R1004"/>
    <mergeCell ref="B1004:C1004"/>
    <mergeCell ref="A986:F986"/>
    <mergeCell ref="K986:L986"/>
    <mergeCell ref="M986:M987"/>
    <mergeCell ref="N986:N987"/>
    <mergeCell ref="O986:O987"/>
    <mergeCell ref="P986:P987"/>
    <mergeCell ref="Q986:Q987"/>
    <mergeCell ref="R986:R987"/>
    <mergeCell ref="B987:C987"/>
    <mergeCell ref="K988:K994"/>
    <mergeCell ref="M988:M994"/>
    <mergeCell ref="Q988:Q995"/>
    <mergeCell ref="B989:C989"/>
    <mergeCell ref="B990:C990"/>
    <mergeCell ref="B991:C991"/>
    <mergeCell ref="B993:C993"/>
    <mergeCell ref="B994:C994"/>
    <mergeCell ref="A995:E995"/>
    <mergeCell ref="I995:M995"/>
    <mergeCell ref="K973:K977"/>
    <mergeCell ref="M973:M977"/>
    <mergeCell ref="Q973:Q978"/>
    <mergeCell ref="B974:C974"/>
    <mergeCell ref="B976:C976"/>
    <mergeCell ref="B977:C977"/>
    <mergeCell ref="A978:E978"/>
    <mergeCell ref="I978:M978"/>
    <mergeCell ref="A981:D981"/>
    <mergeCell ref="E981:R985"/>
    <mergeCell ref="A983:B983"/>
    <mergeCell ref="C983:D983"/>
    <mergeCell ref="A984:B984"/>
    <mergeCell ref="C984:D984"/>
    <mergeCell ref="A985:B985"/>
    <mergeCell ref="C985:D985"/>
    <mergeCell ref="A966:D966"/>
    <mergeCell ref="E966:R970"/>
    <mergeCell ref="A968:B968"/>
    <mergeCell ref="C968:D968"/>
    <mergeCell ref="A969:B969"/>
    <mergeCell ref="C969:D969"/>
    <mergeCell ref="A970:B970"/>
    <mergeCell ref="C970:D970"/>
    <mergeCell ref="A971:F971"/>
    <mergeCell ref="K971:L971"/>
    <mergeCell ref="M971:M972"/>
    <mergeCell ref="N971:N972"/>
    <mergeCell ref="O971:O972"/>
    <mergeCell ref="P971:P972"/>
    <mergeCell ref="Q971:Q972"/>
    <mergeCell ref="R971:R972"/>
    <mergeCell ref="B972:C972"/>
    <mergeCell ref="A953:F953"/>
    <mergeCell ref="K953:L953"/>
    <mergeCell ref="M953:M954"/>
    <mergeCell ref="N953:N954"/>
    <mergeCell ref="O953:O954"/>
    <mergeCell ref="P953:P954"/>
    <mergeCell ref="Q953:Q954"/>
    <mergeCell ref="R953:R954"/>
    <mergeCell ref="B954:C954"/>
    <mergeCell ref="K955:K962"/>
    <mergeCell ref="M955:M962"/>
    <mergeCell ref="Q955:Q963"/>
    <mergeCell ref="B956:C956"/>
    <mergeCell ref="B957:C957"/>
    <mergeCell ref="B959:C959"/>
    <mergeCell ref="B960:C960"/>
    <mergeCell ref="B961:C961"/>
    <mergeCell ref="B962:C962"/>
    <mergeCell ref="A963:E963"/>
    <mergeCell ref="I963:M963"/>
    <mergeCell ref="K939:K944"/>
    <mergeCell ref="M939:M944"/>
    <mergeCell ref="Q939:Q945"/>
    <mergeCell ref="B941:C941"/>
    <mergeCell ref="B942:C942"/>
    <mergeCell ref="B943:C943"/>
    <mergeCell ref="B944:C944"/>
    <mergeCell ref="A945:E945"/>
    <mergeCell ref="I945:M945"/>
    <mergeCell ref="A948:D948"/>
    <mergeCell ref="E948:R952"/>
    <mergeCell ref="A950:B950"/>
    <mergeCell ref="C950:D950"/>
    <mergeCell ref="A951:B951"/>
    <mergeCell ref="C951:D951"/>
    <mergeCell ref="A952:B952"/>
    <mergeCell ref="C952:D952"/>
    <mergeCell ref="A932:D932"/>
    <mergeCell ref="E932:R936"/>
    <mergeCell ref="A934:B934"/>
    <mergeCell ref="C934:D934"/>
    <mergeCell ref="A935:B935"/>
    <mergeCell ref="C935:D935"/>
    <mergeCell ref="A936:B936"/>
    <mergeCell ref="C936:D936"/>
    <mergeCell ref="A937:F937"/>
    <mergeCell ref="K937:L937"/>
    <mergeCell ref="M937:M938"/>
    <mergeCell ref="N937:N938"/>
    <mergeCell ref="O937:O938"/>
    <mergeCell ref="P937:P938"/>
    <mergeCell ref="Q937:Q938"/>
    <mergeCell ref="R937:R938"/>
    <mergeCell ref="B938:C938"/>
    <mergeCell ref="A924:F924"/>
    <mergeCell ref="K924:L924"/>
    <mergeCell ref="M924:M925"/>
    <mergeCell ref="N924:N925"/>
    <mergeCell ref="O924:O925"/>
    <mergeCell ref="P924:P925"/>
    <mergeCell ref="Q924:Q925"/>
    <mergeCell ref="R924:R925"/>
    <mergeCell ref="B925:C925"/>
    <mergeCell ref="K926:K928"/>
    <mergeCell ref="M926:M928"/>
    <mergeCell ref="Q926:Q929"/>
    <mergeCell ref="B927:C927"/>
    <mergeCell ref="B928:C928"/>
    <mergeCell ref="A929:E929"/>
    <mergeCell ref="I929:M929"/>
    <mergeCell ref="K911:K915"/>
    <mergeCell ref="M911:M915"/>
    <mergeCell ref="Q911:Q916"/>
    <mergeCell ref="B912:C912"/>
    <mergeCell ref="B913:C913"/>
    <mergeCell ref="B914:C914"/>
    <mergeCell ref="A916:E916"/>
    <mergeCell ref="I916:M916"/>
    <mergeCell ref="A919:D919"/>
    <mergeCell ref="E919:R923"/>
    <mergeCell ref="A921:B921"/>
    <mergeCell ref="C921:D921"/>
    <mergeCell ref="A922:B922"/>
    <mergeCell ref="C922:D922"/>
    <mergeCell ref="A923:B923"/>
    <mergeCell ref="C923:D923"/>
    <mergeCell ref="K898:K900"/>
    <mergeCell ref="M898:M900"/>
    <mergeCell ref="Q898:Q901"/>
    <mergeCell ref="B900:C900"/>
    <mergeCell ref="A901:E901"/>
    <mergeCell ref="I901:M901"/>
    <mergeCell ref="A904:D904"/>
    <mergeCell ref="E904:R908"/>
    <mergeCell ref="A906:B906"/>
    <mergeCell ref="C906:D906"/>
    <mergeCell ref="A907:B907"/>
    <mergeCell ref="C907:D907"/>
    <mergeCell ref="A908:B908"/>
    <mergeCell ref="C908:D908"/>
    <mergeCell ref="A909:F909"/>
    <mergeCell ref="K909:L909"/>
    <mergeCell ref="M909:M910"/>
    <mergeCell ref="N909:N910"/>
    <mergeCell ref="O909:O910"/>
    <mergeCell ref="P909:P910"/>
    <mergeCell ref="Q909:Q910"/>
    <mergeCell ref="R909:R910"/>
    <mergeCell ref="B910:C910"/>
    <mergeCell ref="A891:D891"/>
    <mergeCell ref="E891:R895"/>
    <mergeCell ref="A893:B893"/>
    <mergeCell ref="C893:D893"/>
    <mergeCell ref="A894:B894"/>
    <mergeCell ref="C894:D894"/>
    <mergeCell ref="A895:B895"/>
    <mergeCell ref="C895:D895"/>
    <mergeCell ref="A896:F896"/>
    <mergeCell ref="K896:L896"/>
    <mergeCell ref="M896:M897"/>
    <mergeCell ref="N896:N897"/>
    <mergeCell ref="O896:O897"/>
    <mergeCell ref="P896:P897"/>
    <mergeCell ref="Q896:Q897"/>
    <mergeCell ref="R896:R897"/>
    <mergeCell ref="B897:C897"/>
    <mergeCell ref="A881:F881"/>
    <mergeCell ref="K881:L881"/>
    <mergeCell ref="M881:M882"/>
    <mergeCell ref="N881:N882"/>
    <mergeCell ref="O881:O882"/>
    <mergeCell ref="P881:P882"/>
    <mergeCell ref="Q881:Q882"/>
    <mergeCell ref="R881:R882"/>
    <mergeCell ref="B882:C882"/>
    <mergeCell ref="K883:K887"/>
    <mergeCell ref="M883:M887"/>
    <mergeCell ref="Q883:Q888"/>
    <mergeCell ref="B884:C884"/>
    <mergeCell ref="B885:C885"/>
    <mergeCell ref="B886:C886"/>
    <mergeCell ref="B887:C887"/>
    <mergeCell ref="A888:E888"/>
    <mergeCell ref="I888:M888"/>
    <mergeCell ref="K868:K872"/>
    <mergeCell ref="M868:M872"/>
    <mergeCell ref="Q868:Q873"/>
    <mergeCell ref="B870:C870"/>
    <mergeCell ref="B871:C871"/>
    <mergeCell ref="B872:C872"/>
    <mergeCell ref="A873:E873"/>
    <mergeCell ref="I873:M873"/>
    <mergeCell ref="A876:D876"/>
    <mergeCell ref="E876:R880"/>
    <mergeCell ref="A878:B878"/>
    <mergeCell ref="C878:D878"/>
    <mergeCell ref="A879:B879"/>
    <mergeCell ref="C879:D879"/>
    <mergeCell ref="A880:B880"/>
    <mergeCell ref="C880:D880"/>
    <mergeCell ref="A861:D861"/>
    <mergeCell ref="E861:R865"/>
    <mergeCell ref="A863:B863"/>
    <mergeCell ref="C863:D863"/>
    <mergeCell ref="A864:B864"/>
    <mergeCell ref="C864:D864"/>
    <mergeCell ref="A865:B865"/>
    <mergeCell ref="C865:D865"/>
    <mergeCell ref="A866:F866"/>
    <mergeCell ref="K866:L866"/>
    <mergeCell ref="M866:M867"/>
    <mergeCell ref="N866:N867"/>
    <mergeCell ref="O866:O867"/>
    <mergeCell ref="P866:P867"/>
    <mergeCell ref="Q866:Q867"/>
    <mergeCell ref="R866:R867"/>
    <mergeCell ref="B867:C867"/>
    <mergeCell ref="A851:F851"/>
    <mergeCell ref="K851:L851"/>
    <mergeCell ref="M851:M852"/>
    <mergeCell ref="N851:N852"/>
    <mergeCell ref="O851:O852"/>
    <mergeCell ref="P851:P852"/>
    <mergeCell ref="Q851:Q852"/>
    <mergeCell ref="R851:R852"/>
    <mergeCell ref="B852:C852"/>
    <mergeCell ref="K853:K857"/>
    <mergeCell ref="M853:M857"/>
    <mergeCell ref="Q853:Q858"/>
    <mergeCell ref="B854:C854"/>
    <mergeCell ref="B855:C855"/>
    <mergeCell ref="B856:C856"/>
    <mergeCell ref="A858:E858"/>
    <mergeCell ref="I858:M858"/>
    <mergeCell ref="K838:K842"/>
    <mergeCell ref="M838:M842"/>
    <mergeCell ref="Q838:Q843"/>
    <mergeCell ref="B839:C839"/>
    <mergeCell ref="B840:C840"/>
    <mergeCell ref="B842:C842"/>
    <mergeCell ref="A843:E843"/>
    <mergeCell ref="I843:M843"/>
    <mergeCell ref="A846:D846"/>
    <mergeCell ref="E846:R850"/>
    <mergeCell ref="A848:B848"/>
    <mergeCell ref="C848:D848"/>
    <mergeCell ref="A849:B849"/>
    <mergeCell ref="C849:D849"/>
    <mergeCell ref="A850:B850"/>
    <mergeCell ref="C850:D850"/>
    <mergeCell ref="A831:D831"/>
    <mergeCell ref="E831:R835"/>
    <mergeCell ref="A833:B833"/>
    <mergeCell ref="C833:D833"/>
    <mergeCell ref="A834:B834"/>
    <mergeCell ref="C834:D834"/>
    <mergeCell ref="A835:B835"/>
    <mergeCell ref="C835:D835"/>
    <mergeCell ref="A836:F836"/>
    <mergeCell ref="K836:L836"/>
    <mergeCell ref="M836:M837"/>
    <mergeCell ref="N836:N837"/>
    <mergeCell ref="O836:O837"/>
    <mergeCell ref="P836:P837"/>
    <mergeCell ref="Q836:Q837"/>
    <mergeCell ref="R836:R837"/>
    <mergeCell ref="B837:C837"/>
    <mergeCell ref="A822:F822"/>
    <mergeCell ref="K822:L822"/>
    <mergeCell ref="M822:M823"/>
    <mergeCell ref="N822:N823"/>
    <mergeCell ref="O822:O823"/>
    <mergeCell ref="P822:P823"/>
    <mergeCell ref="Q822:Q823"/>
    <mergeCell ref="R822:R823"/>
    <mergeCell ref="B823:C823"/>
    <mergeCell ref="K824:K827"/>
    <mergeCell ref="M824:M827"/>
    <mergeCell ref="Q824:Q828"/>
    <mergeCell ref="B825:C825"/>
    <mergeCell ref="B826:C826"/>
    <mergeCell ref="B827:C827"/>
    <mergeCell ref="A828:E828"/>
    <mergeCell ref="I828:M828"/>
    <mergeCell ref="K812:K813"/>
    <mergeCell ref="M812:M813"/>
    <mergeCell ref="Q812:Q814"/>
    <mergeCell ref="B813:C813"/>
    <mergeCell ref="A814:E814"/>
    <mergeCell ref="I814:M814"/>
    <mergeCell ref="A817:D817"/>
    <mergeCell ref="E817:R821"/>
    <mergeCell ref="A819:B819"/>
    <mergeCell ref="C819:D819"/>
    <mergeCell ref="A820:B820"/>
    <mergeCell ref="C820:D820"/>
    <mergeCell ref="A821:B821"/>
    <mergeCell ref="C821:D821"/>
    <mergeCell ref="A805:D805"/>
    <mergeCell ref="E805:R809"/>
    <mergeCell ref="A807:B807"/>
    <mergeCell ref="C807:D807"/>
    <mergeCell ref="A808:B808"/>
    <mergeCell ref="C808:D808"/>
    <mergeCell ref="A809:B809"/>
    <mergeCell ref="C809:D809"/>
    <mergeCell ref="A810:F810"/>
    <mergeCell ref="K810:L810"/>
    <mergeCell ref="M810:M811"/>
    <mergeCell ref="N810:N811"/>
    <mergeCell ref="O810:O811"/>
    <mergeCell ref="P810:P811"/>
    <mergeCell ref="Q810:Q811"/>
    <mergeCell ref="R810:R811"/>
    <mergeCell ref="B811:C811"/>
    <mergeCell ref="A795:F795"/>
    <mergeCell ref="K795:L795"/>
    <mergeCell ref="M795:M796"/>
    <mergeCell ref="N795:N796"/>
    <mergeCell ref="O795:O796"/>
    <mergeCell ref="P795:P796"/>
    <mergeCell ref="Q795:Q796"/>
    <mergeCell ref="R795:R796"/>
    <mergeCell ref="B796:C796"/>
    <mergeCell ref="K797:K801"/>
    <mergeCell ref="M797:M801"/>
    <mergeCell ref="Q797:Q802"/>
    <mergeCell ref="B798:C798"/>
    <mergeCell ref="B799:C799"/>
    <mergeCell ref="B800:C800"/>
    <mergeCell ref="A802:E802"/>
    <mergeCell ref="I802:M802"/>
    <mergeCell ref="K777:K786"/>
    <mergeCell ref="M777:M786"/>
    <mergeCell ref="Q777:Q787"/>
    <mergeCell ref="B778:C778"/>
    <mergeCell ref="B779:C779"/>
    <mergeCell ref="B780:C780"/>
    <mergeCell ref="B781:C781"/>
    <mergeCell ref="B782:C782"/>
    <mergeCell ref="B784:C784"/>
    <mergeCell ref="B786:C786"/>
    <mergeCell ref="A787:E787"/>
    <mergeCell ref="I787:M787"/>
    <mergeCell ref="A790:D790"/>
    <mergeCell ref="E790:R794"/>
    <mergeCell ref="A792:B792"/>
    <mergeCell ref="C792:D792"/>
    <mergeCell ref="A793:B793"/>
    <mergeCell ref="C793:D793"/>
    <mergeCell ref="A794:B794"/>
    <mergeCell ref="C794:D794"/>
    <mergeCell ref="A770:D770"/>
    <mergeCell ref="E770:R774"/>
    <mergeCell ref="A772:B772"/>
    <mergeCell ref="C772:D772"/>
    <mergeCell ref="A773:B773"/>
    <mergeCell ref="C773:D773"/>
    <mergeCell ref="A774:B774"/>
    <mergeCell ref="C774:D774"/>
    <mergeCell ref="A775:F775"/>
    <mergeCell ref="K775:L775"/>
    <mergeCell ref="M775:M776"/>
    <mergeCell ref="N775:N776"/>
    <mergeCell ref="O775:O776"/>
    <mergeCell ref="P775:P776"/>
    <mergeCell ref="Q775:Q776"/>
    <mergeCell ref="R775:R776"/>
    <mergeCell ref="B776:C776"/>
    <mergeCell ref="K760:K766"/>
    <mergeCell ref="M760:M766"/>
    <mergeCell ref="Q760:Q767"/>
    <mergeCell ref="B761:C761"/>
    <mergeCell ref="B762:C762"/>
    <mergeCell ref="B763:C763"/>
    <mergeCell ref="B764:C764"/>
    <mergeCell ref="B765:C765"/>
    <mergeCell ref="B766:C766"/>
    <mergeCell ref="A767:E767"/>
    <mergeCell ref="I767:M767"/>
    <mergeCell ref="K747:K750"/>
    <mergeCell ref="M747:M750"/>
    <mergeCell ref="Q747:Q751"/>
    <mergeCell ref="B748:C748"/>
    <mergeCell ref="B749:C749"/>
    <mergeCell ref="A751:E751"/>
    <mergeCell ref="I751:M751"/>
    <mergeCell ref="A753:D753"/>
    <mergeCell ref="E753:R757"/>
    <mergeCell ref="A755:B755"/>
    <mergeCell ref="C755:D755"/>
    <mergeCell ref="A756:B756"/>
    <mergeCell ref="C756:D756"/>
    <mergeCell ref="A757:B757"/>
    <mergeCell ref="C757:D757"/>
    <mergeCell ref="A758:F758"/>
    <mergeCell ref="K758:L758"/>
    <mergeCell ref="M758:M759"/>
    <mergeCell ref="N758:N759"/>
    <mergeCell ref="O758:O759"/>
    <mergeCell ref="P758:P759"/>
    <mergeCell ref="B759:C759"/>
    <mergeCell ref="K734:K736"/>
    <mergeCell ref="M734:M736"/>
    <mergeCell ref="Q734:Q737"/>
    <mergeCell ref="B735:C735"/>
    <mergeCell ref="B736:C736"/>
    <mergeCell ref="A737:E737"/>
    <mergeCell ref="I737:M737"/>
    <mergeCell ref="A740:D740"/>
    <mergeCell ref="E740:R744"/>
    <mergeCell ref="A742:B742"/>
    <mergeCell ref="C742:D742"/>
    <mergeCell ref="A743:B743"/>
    <mergeCell ref="C743:D743"/>
    <mergeCell ref="A744:B744"/>
    <mergeCell ref="C744:D744"/>
    <mergeCell ref="A745:F745"/>
    <mergeCell ref="K745:L745"/>
    <mergeCell ref="M745:M746"/>
    <mergeCell ref="N745:N746"/>
    <mergeCell ref="O745:O746"/>
    <mergeCell ref="P745:P746"/>
    <mergeCell ref="Q745:Q746"/>
    <mergeCell ref="R745:R746"/>
    <mergeCell ref="B746:C746"/>
    <mergeCell ref="Q758:Q759"/>
    <mergeCell ref="R758:R759"/>
    <mergeCell ref="K721:K723"/>
    <mergeCell ref="M721:M723"/>
    <mergeCell ref="Q721:Q724"/>
    <mergeCell ref="B722:C722"/>
    <mergeCell ref="B723:C723"/>
    <mergeCell ref="A724:E724"/>
    <mergeCell ref="I724:M724"/>
    <mergeCell ref="A727:D727"/>
    <mergeCell ref="E727:R731"/>
    <mergeCell ref="A729:B729"/>
    <mergeCell ref="C729:D729"/>
    <mergeCell ref="A730:B730"/>
    <mergeCell ref="C730:D730"/>
    <mergeCell ref="A731:B731"/>
    <mergeCell ref="C731:D731"/>
    <mergeCell ref="A732:F732"/>
    <mergeCell ref="K732:L732"/>
    <mergeCell ref="M732:M733"/>
    <mergeCell ref="N732:N733"/>
    <mergeCell ref="O732:O733"/>
    <mergeCell ref="P732:P733"/>
    <mergeCell ref="Q732:Q733"/>
    <mergeCell ref="R732:R733"/>
    <mergeCell ref="B733:C733"/>
    <mergeCell ref="A714:D714"/>
    <mergeCell ref="E714:R718"/>
    <mergeCell ref="A716:B716"/>
    <mergeCell ref="C716:D716"/>
    <mergeCell ref="A717:B717"/>
    <mergeCell ref="C717:D717"/>
    <mergeCell ref="A718:B718"/>
    <mergeCell ref="C718:D718"/>
    <mergeCell ref="A719:F719"/>
    <mergeCell ref="K719:L719"/>
    <mergeCell ref="M719:M720"/>
    <mergeCell ref="N719:N720"/>
    <mergeCell ref="O719:O720"/>
    <mergeCell ref="P719:P720"/>
    <mergeCell ref="Q719:Q720"/>
    <mergeCell ref="R719:R720"/>
    <mergeCell ref="B720:C720"/>
    <mergeCell ref="A705:F705"/>
    <mergeCell ref="K705:L705"/>
    <mergeCell ref="M705:M706"/>
    <mergeCell ref="N705:N706"/>
    <mergeCell ref="O705:O706"/>
    <mergeCell ref="P705:P706"/>
    <mergeCell ref="Q705:Q706"/>
    <mergeCell ref="R705:R706"/>
    <mergeCell ref="B706:C706"/>
    <mergeCell ref="K707:K710"/>
    <mergeCell ref="M707:M710"/>
    <mergeCell ref="Q707:Q711"/>
    <mergeCell ref="B708:C708"/>
    <mergeCell ref="B709:C709"/>
    <mergeCell ref="B710:C710"/>
    <mergeCell ref="A711:E711"/>
    <mergeCell ref="I711:M711"/>
    <mergeCell ref="K691:K696"/>
    <mergeCell ref="M691:M696"/>
    <mergeCell ref="Q691:Q697"/>
    <mergeCell ref="B692:C692"/>
    <mergeCell ref="B693:C693"/>
    <mergeCell ref="B694:C694"/>
    <mergeCell ref="B695:C695"/>
    <mergeCell ref="A697:E697"/>
    <mergeCell ref="I697:M697"/>
    <mergeCell ref="A700:D700"/>
    <mergeCell ref="E700:R704"/>
    <mergeCell ref="A702:B702"/>
    <mergeCell ref="C702:D702"/>
    <mergeCell ref="A703:B703"/>
    <mergeCell ref="C703:D703"/>
    <mergeCell ref="A704:B704"/>
    <mergeCell ref="C704:D704"/>
    <mergeCell ref="K677:K680"/>
    <mergeCell ref="M677:M680"/>
    <mergeCell ref="Q677:Q681"/>
    <mergeCell ref="B678:C678"/>
    <mergeCell ref="B680:C680"/>
    <mergeCell ref="A681:E681"/>
    <mergeCell ref="I681:M681"/>
    <mergeCell ref="A684:D684"/>
    <mergeCell ref="E684:R688"/>
    <mergeCell ref="A686:B686"/>
    <mergeCell ref="C686:D686"/>
    <mergeCell ref="A687:B687"/>
    <mergeCell ref="C687:D687"/>
    <mergeCell ref="A688:B688"/>
    <mergeCell ref="C688:D688"/>
    <mergeCell ref="A689:F689"/>
    <mergeCell ref="K689:L689"/>
    <mergeCell ref="M689:M690"/>
    <mergeCell ref="N689:N690"/>
    <mergeCell ref="O689:O690"/>
    <mergeCell ref="P689:P690"/>
    <mergeCell ref="Q689:Q690"/>
    <mergeCell ref="R689:R690"/>
    <mergeCell ref="B690:C690"/>
    <mergeCell ref="K662:K666"/>
    <mergeCell ref="M662:M666"/>
    <mergeCell ref="Q662:Q667"/>
    <mergeCell ref="B663:C663"/>
    <mergeCell ref="B664:C664"/>
    <mergeCell ref="B665:C665"/>
    <mergeCell ref="A667:E667"/>
    <mergeCell ref="I667:M667"/>
    <mergeCell ref="A670:D670"/>
    <mergeCell ref="E670:R674"/>
    <mergeCell ref="A672:B672"/>
    <mergeCell ref="C672:D672"/>
    <mergeCell ref="A673:B673"/>
    <mergeCell ref="C673:D673"/>
    <mergeCell ref="A674:B674"/>
    <mergeCell ref="C674:D674"/>
    <mergeCell ref="A675:F675"/>
    <mergeCell ref="K675:L675"/>
    <mergeCell ref="M675:M676"/>
    <mergeCell ref="N675:N676"/>
    <mergeCell ref="O675:O676"/>
    <mergeCell ref="P675:P676"/>
    <mergeCell ref="Q675:Q676"/>
    <mergeCell ref="R675:R676"/>
    <mergeCell ref="B676:C676"/>
    <mergeCell ref="A655:D655"/>
    <mergeCell ref="E655:R659"/>
    <mergeCell ref="A657:B657"/>
    <mergeCell ref="C657:D657"/>
    <mergeCell ref="A658:B658"/>
    <mergeCell ref="C658:D658"/>
    <mergeCell ref="A659:B659"/>
    <mergeCell ref="C659:D659"/>
    <mergeCell ref="A660:F660"/>
    <mergeCell ref="K660:L660"/>
    <mergeCell ref="M660:M661"/>
    <mergeCell ref="N660:N661"/>
    <mergeCell ref="O660:O661"/>
    <mergeCell ref="P660:P661"/>
    <mergeCell ref="Q660:Q661"/>
    <mergeCell ref="R660:R661"/>
    <mergeCell ref="B661:C661"/>
    <mergeCell ref="A645:F645"/>
    <mergeCell ref="K645:L645"/>
    <mergeCell ref="M645:M646"/>
    <mergeCell ref="N645:N646"/>
    <mergeCell ref="O645:O646"/>
    <mergeCell ref="P645:P646"/>
    <mergeCell ref="Q645:Q646"/>
    <mergeCell ref="R645:R646"/>
    <mergeCell ref="B646:C646"/>
    <mergeCell ref="K647:K651"/>
    <mergeCell ref="M647:M651"/>
    <mergeCell ref="Q647:Q652"/>
    <mergeCell ref="B648:C648"/>
    <mergeCell ref="B649:C649"/>
    <mergeCell ref="B650:C650"/>
    <mergeCell ref="B651:C651"/>
    <mergeCell ref="A652:E652"/>
    <mergeCell ref="I652:M652"/>
    <mergeCell ref="A632:F632"/>
    <mergeCell ref="K632:L632"/>
    <mergeCell ref="M632:M633"/>
    <mergeCell ref="N632:N633"/>
    <mergeCell ref="O632:O633"/>
    <mergeCell ref="P632:P633"/>
    <mergeCell ref="Q632:Q633"/>
    <mergeCell ref="R632:R633"/>
    <mergeCell ref="B633:C633"/>
    <mergeCell ref="K634:K636"/>
    <mergeCell ref="M634:M636"/>
    <mergeCell ref="Q634:Q637"/>
    <mergeCell ref="B635:C635"/>
    <mergeCell ref="B636:C636"/>
    <mergeCell ref="A637:E637"/>
    <mergeCell ref="I637:M637"/>
    <mergeCell ref="A640:D640"/>
    <mergeCell ref="E640:R644"/>
    <mergeCell ref="A642:B642"/>
    <mergeCell ref="C642:D642"/>
    <mergeCell ref="A643:B643"/>
    <mergeCell ref="C643:D643"/>
    <mergeCell ref="A644:B644"/>
    <mergeCell ref="C644:D644"/>
    <mergeCell ref="K614:K622"/>
    <mergeCell ref="M614:M622"/>
    <mergeCell ref="Q614:Q624"/>
    <mergeCell ref="B615:C615"/>
    <mergeCell ref="B616:C616"/>
    <mergeCell ref="B617:C617"/>
    <mergeCell ref="B618:C618"/>
    <mergeCell ref="B619:C619"/>
    <mergeCell ref="B620:C620"/>
    <mergeCell ref="B622:C622"/>
    <mergeCell ref="A624:E624"/>
    <mergeCell ref="I624:M624"/>
    <mergeCell ref="A627:D627"/>
    <mergeCell ref="E627:R631"/>
    <mergeCell ref="A629:B629"/>
    <mergeCell ref="C629:D629"/>
    <mergeCell ref="A630:B630"/>
    <mergeCell ref="C630:D630"/>
    <mergeCell ref="A631:B631"/>
    <mergeCell ref="C631:D631"/>
    <mergeCell ref="K599:K603"/>
    <mergeCell ref="M599:M603"/>
    <mergeCell ref="Q599:Q604"/>
    <mergeCell ref="B600:C600"/>
    <mergeCell ref="B602:C602"/>
    <mergeCell ref="B603:C603"/>
    <mergeCell ref="A604:E604"/>
    <mergeCell ref="I604:M604"/>
    <mergeCell ref="A607:D607"/>
    <mergeCell ref="E607:R611"/>
    <mergeCell ref="A609:B609"/>
    <mergeCell ref="C609:D609"/>
    <mergeCell ref="A610:B610"/>
    <mergeCell ref="C610:D610"/>
    <mergeCell ref="A611:B611"/>
    <mergeCell ref="C611:D611"/>
    <mergeCell ref="A612:F612"/>
    <mergeCell ref="K612:L612"/>
    <mergeCell ref="M612:M613"/>
    <mergeCell ref="N612:N613"/>
    <mergeCell ref="O612:O613"/>
    <mergeCell ref="P612:P613"/>
    <mergeCell ref="Q612:Q613"/>
    <mergeCell ref="R612:R613"/>
    <mergeCell ref="B613:C613"/>
    <mergeCell ref="L602:L603"/>
    <mergeCell ref="K584:K588"/>
    <mergeCell ref="M584:M588"/>
    <mergeCell ref="Q584:Q589"/>
    <mergeCell ref="B585:C585"/>
    <mergeCell ref="B586:C586"/>
    <mergeCell ref="B587:C587"/>
    <mergeCell ref="A589:E589"/>
    <mergeCell ref="I589:M589"/>
    <mergeCell ref="A592:D592"/>
    <mergeCell ref="E592:R596"/>
    <mergeCell ref="A594:B594"/>
    <mergeCell ref="C594:D594"/>
    <mergeCell ref="A595:B595"/>
    <mergeCell ref="C595:D595"/>
    <mergeCell ref="A596:B596"/>
    <mergeCell ref="C596:D596"/>
    <mergeCell ref="A597:F597"/>
    <mergeCell ref="K597:L597"/>
    <mergeCell ref="M597:M598"/>
    <mergeCell ref="N597:N598"/>
    <mergeCell ref="O597:O598"/>
    <mergeCell ref="P597:P598"/>
    <mergeCell ref="Q597:Q598"/>
    <mergeCell ref="R597:R598"/>
    <mergeCell ref="B598:C598"/>
    <mergeCell ref="L585:L587"/>
    <mergeCell ref="A577:D577"/>
    <mergeCell ref="E577:R581"/>
    <mergeCell ref="A579:B579"/>
    <mergeCell ref="C579:D579"/>
    <mergeCell ref="A580:B580"/>
    <mergeCell ref="C580:D580"/>
    <mergeCell ref="A581:B581"/>
    <mergeCell ref="C581:D581"/>
    <mergeCell ref="A582:F582"/>
    <mergeCell ref="K582:L582"/>
    <mergeCell ref="M582:M583"/>
    <mergeCell ref="N582:N583"/>
    <mergeCell ref="O582:O583"/>
    <mergeCell ref="P582:P583"/>
    <mergeCell ref="Q582:Q583"/>
    <mergeCell ref="R582:R583"/>
    <mergeCell ref="B583:C583"/>
    <mergeCell ref="A566:F566"/>
    <mergeCell ref="K566:L566"/>
    <mergeCell ref="M566:M567"/>
    <mergeCell ref="N566:N567"/>
    <mergeCell ref="O566:O567"/>
    <mergeCell ref="P566:P567"/>
    <mergeCell ref="Q566:Q567"/>
    <mergeCell ref="R566:R567"/>
    <mergeCell ref="B567:C567"/>
    <mergeCell ref="K568:K573"/>
    <mergeCell ref="M568:M573"/>
    <mergeCell ref="Q568:Q574"/>
    <mergeCell ref="B569:C569"/>
    <mergeCell ref="B570:C570"/>
    <mergeCell ref="B571:C571"/>
    <mergeCell ref="B572:C572"/>
    <mergeCell ref="A574:E574"/>
    <mergeCell ref="I574:M574"/>
    <mergeCell ref="K552:K556"/>
    <mergeCell ref="M552:M556"/>
    <mergeCell ref="Q552:Q558"/>
    <mergeCell ref="B553:C553"/>
    <mergeCell ref="B554:C554"/>
    <mergeCell ref="B555:C555"/>
    <mergeCell ref="B556:C556"/>
    <mergeCell ref="A558:E558"/>
    <mergeCell ref="I558:M558"/>
    <mergeCell ref="A561:D561"/>
    <mergeCell ref="E561:R565"/>
    <mergeCell ref="A563:B563"/>
    <mergeCell ref="C563:D563"/>
    <mergeCell ref="A564:B564"/>
    <mergeCell ref="C564:D564"/>
    <mergeCell ref="A565:B565"/>
    <mergeCell ref="C565:D565"/>
    <mergeCell ref="L553:L556"/>
    <mergeCell ref="K538:K541"/>
    <mergeCell ref="M538:M541"/>
    <mergeCell ref="Q538:Q542"/>
    <mergeCell ref="B539:C539"/>
    <mergeCell ref="B540:C540"/>
    <mergeCell ref="B541:C541"/>
    <mergeCell ref="A542:E542"/>
    <mergeCell ref="I542:M542"/>
    <mergeCell ref="A545:D545"/>
    <mergeCell ref="E545:R549"/>
    <mergeCell ref="A547:B547"/>
    <mergeCell ref="C547:D547"/>
    <mergeCell ref="A548:B548"/>
    <mergeCell ref="C548:D548"/>
    <mergeCell ref="A549:B549"/>
    <mergeCell ref="C549:D549"/>
    <mergeCell ref="A550:F550"/>
    <mergeCell ref="K550:L550"/>
    <mergeCell ref="M550:M551"/>
    <mergeCell ref="N550:N551"/>
    <mergeCell ref="O550:O551"/>
    <mergeCell ref="P550:P551"/>
    <mergeCell ref="Q550:Q551"/>
    <mergeCell ref="R550:R551"/>
    <mergeCell ref="B551:C551"/>
    <mergeCell ref="L539:L541"/>
    <mergeCell ref="A531:D531"/>
    <mergeCell ref="E531:R535"/>
    <mergeCell ref="A533:B533"/>
    <mergeCell ref="C533:D533"/>
    <mergeCell ref="A534:B534"/>
    <mergeCell ref="C534:D534"/>
    <mergeCell ref="A535:B535"/>
    <mergeCell ref="C535:D535"/>
    <mergeCell ref="A536:F536"/>
    <mergeCell ref="K536:L536"/>
    <mergeCell ref="M536:M537"/>
    <mergeCell ref="N536:N537"/>
    <mergeCell ref="O536:O537"/>
    <mergeCell ref="P536:P537"/>
    <mergeCell ref="Q536:Q537"/>
    <mergeCell ref="R536:R537"/>
    <mergeCell ref="B537:C537"/>
    <mergeCell ref="A518:F518"/>
    <mergeCell ref="K518:L518"/>
    <mergeCell ref="M518:M519"/>
    <mergeCell ref="N518:N519"/>
    <mergeCell ref="O518:O519"/>
    <mergeCell ref="P518:P519"/>
    <mergeCell ref="Q518:Q519"/>
    <mergeCell ref="R518:R519"/>
    <mergeCell ref="B519:C519"/>
    <mergeCell ref="K520:K527"/>
    <mergeCell ref="M520:M527"/>
    <mergeCell ref="Q520:Q528"/>
    <mergeCell ref="B521:C521"/>
    <mergeCell ref="B522:C522"/>
    <mergeCell ref="B524:C524"/>
    <mergeCell ref="B526:C526"/>
    <mergeCell ref="B527:C527"/>
    <mergeCell ref="A528:E528"/>
    <mergeCell ref="I528:M528"/>
    <mergeCell ref="A505:F505"/>
    <mergeCell ref="K505:L505"/>
    <mergeCell ref="M505:M506"/>
    <mergeCell ref="N505:N506"/>
    <mergeCell ref="O505:O506"/>
    <mergeCell ref="P505:P506"/>
    <mergeCell ref="Q505:Q506"/>
    <mergeCell ref="R505:R506"/>
    <mergeCell ref="B506:C506"/>
    <mergeCell ref="K507:K508"/>
    <mergeCell ref="M507:M508"/>
    <mergeCell ref="Q507:Q510"/>
    <mergeCell ref="B508:C508"/>
    <mergeCell ref="A510:E510"/>
    <mergeCell ref="I510:M510"/>
    <mergeCell ref="A513:D513"/>
    <mergeCell ref="E513:R517"/>
    <mergeCell ref="A515:B515"/>
    <mergeCell ref="C515:D515"/>
    <mergeCell ref="A516:B516"/>
    <mergeCell ref="C516:D516"/>
    <mergeCell ref="A517:B517"/>
    <mergeCell ref="C517:D517"/>
    <mergeCell ref="K491:K496"/>
    <mergeCell ref="M491:M496"/>
    <mergeCell ref="Q491:Q497"/>
    <mergeCell ref="B492:C492"/>
    <mergeCell ref="B493:C493"/>
    <mergeCell ref="B495:C495"/>
    <mergeCell ref="B496:C496"/>
    <mergeCell ref="A497:E497"/>
    <mergeCell ref="I497:M497"/>
    <mergeCell ref="A500:D500"/>
    <mergeCell ref="E500:R504"/>
    <mergeCell ref="A502:B502"/>
    <mergeCell ref="C502:D502"/>
    <mergeCell ref="A503:B503"/>
    <mergeCell ref="C503:D503"/>
    <mergeCell ref="A504:B504"/>
    <mergeCell ref="C504:D504"/>
    <mergeCell ref="K475:K480"/>
    <mergeCell ref="M475:M480"/>
    <mergeCell ref="Q475:Q481"/>
    <mergeCell ref="B476:C476"/>
    <mergeCell ref="B478:C478"/>
    <mergeCell ref="B480:C480"/>
    <mergeCell ref="A481:E481"/>
    <mergeCell ref="I481:M481"/>
    <mergeCell ref="A484:D484"/>
    <mergeCell ref="E484:R488"/>
    <mergeCell ref="A486:B486"/>
    <mergeCell ref="C486:D486"/>
    <mergeCell ref="A487:B487"/>
    <mergeCell ref="C487:D487"/>
    <mergeCell ref="A488:B488"/>
    <mergeCell ref="C488:D488"/>
    <mergeCell ref="A489:F489"/>
    <mergeCell ref="K489:L489"/>
    <mergeCell ref="M489:M490"/>
    <mergeCell ref="N489:N490"/>
    <mergeCell ref="O489:O490"/>
    <mergeCell ref="P489:P490"/>
    <mergeCell ref="Q489:Q490"/>
    <mergeCell ref="R489:R490"/>
    <mergeCell ref="B490:C490"/>
    <mergeCell ref="K460:K464"/>
    <mergeCell ref="M460:M464"/>
    <mergeCell ref="Q460:Q465"/>
    <mergeCell ref="B461:C461"/>
    <mergeCell ref="B463:C463"/>
    <mergeCell ref="B464:C464"/>
    <mergeCell ref="A465:E465"/>
    <mergeCell ref="I465:M465"/>
    <mergeCell ref="A468:D468"/>
    <mergeCell ref="E468:R472"/>
    <mergeCell ref="A470:B470"/>
    <mergeCell ref="C470:D470"/>
    <mergeCell ref="A471:B471"/>
    <mergeCell ref="C471:D471"/>
    <mergeCell ref="A472:B472"/>
    <mergeCell ref="C472:D472"/>
    <mergeCell ref="A473:F473"/>
    <mergeCell ref="K473:L473"/>
    <mergeCell ref="M473:M474"/>
    <mergeCell ref="N473:N474"/>
    <mergeCell ref="O473:O474"/>
    <mergeCell ref="P473:P474"/>
    <mergeCell ref="Q473:Q474"/>
    <mergeCell ref="R473:R474"/>
    <mergeCell ref="B474:C474"/>
    <mergeCell ref="A453:D453"/>
    <mergeCell ref="E453:R457"/>
    <mergeCell ref="A455:B455"/>
    <mergeCell ref="C455:D455"/>
    <mergeCell ref="A456:B456"/>
    <mergeCell ref="C456:D456"/>
    <mergeCell ref="A457:B457"/>
    <mergeCell ref="C457:D457"/>
    <mergeCell ref="A458:F458"/>
    <mergeCell ref="K458:L458"/>
    <mergeCell ref="M458:M459"/>
    <mergeCell ref="N458:N459"/>
    <mergeCell ref="O458:O459"/>
    <mergeCell ref="P458:P459"/>
    <mergeCell ref="Q458:Q459"/>
    <mergeCell ref="R458:R459"/>
    <mergeCell ref="B459:C459"/>
    <mergeCell ref="A444:F444"/>
    <mergeCell ref="K444:L444"/>
    <mergeCell ref="M444:M445"/>
    <mergeCell ref="N444:N445"/>
    <mergeCell ref="O444:O445"/>
    <mergeCell ref="P444:P445"/>
    <mergeCell ref="Q444:Q445"/>
    <mergeCell ref="R444:R445"/>
    <mergeCell ref="B445:C445"/>
    <mergeCell ref="K446:K449"/>
    <mergeCell ref="M446:M449"/>
    <mergeCell ref="Q446:Q450"/>
    <mergeCell ref="B447:C447"/>
    <mergeCell ref="R447:R448"/>
    <mergeCell ref="B448:C448"/>
    <mergeCell ref="B449:C449"/>
    <mergeCell ref="A450:E450"/>
    <mergeCell ref="I450:M450"/>
    <mergeCell ref="K429:K435"/>
    <mergeCell ref="M429:M435"/>
    <mergeCell ref="Q429:Q436"/>
    <mergeCell ref="B430:C430"/>
    <mergeCell ref="B431:C431"/>
    <mergeCell ref="B432:C432"/>
    <mergeCell ref="B433:C433"/>
    <mergeCell ref="B434:C434"/>
    <mergeCell ref="A436:E436"/>
    <mergeCell ref="I436:M436"/>
    <mergeCell ref="A439:D439"/>
    <mergeCell ref="E439:R443"/>
    <mergeCell ref="A441:B441"/>
    <mergeCell ref="C441:D441"/>
    <mergeCell ref="A442:B442"/>
    <mergeCell ref="C442:D442"/>
    <mergeCell ref="A443:B443"/>
    <mergeCell ref="C443:D443"/>
    <mergeCell ref="K414:K418"/>
    <mergeCell ref="M414:M418"/>
    <mergeCell ref="Q414:Q419"/>
    <mergeCell ref="B415:C415"/>
    <mergeCell ref="B417:C417"/>
    <mergeCell ref="B418:C418"/>
    <mergeCell ref="A419:E419"/>
    <mergeCell ref="I419:M419"/>
    <mergeCell ref="A422:D422"/>
    <mergeCell ref="E422:R426"/>
    <mergeCell ref="A424:B424"/>
    <mergeCell ref="C424:D424"/>
    <mergeCell ref="A425:B425"/>
    <mergeCell ref="C425:D425"/>
    <mergeCell ref="A426:B426"/>
    <mergeCell ref="C426:D426"/>
    <mergeCell ref="A427:F427"/>
    <mergeCell ref="K427:L427"/>
    <mergeCell ref="M427:M428"/>
    <mergeCell ref="N427:N428"/>
    <mergeCell ref="O427:O428"/>
    <mergeCell ref="P427:P428"/>
    <mergeCell ref="Q427:Q428"/>
    <mergeCell ref="R427:R428"/>
    <mergeCell ref="B428:C428"/>
    <mergeCell ref="K399:K403"/>
    <mergeCell ref="M399:M403"/>
    <mergeCell ref="Q399:Q404"/>
    <mergeCell ref="B400:C400"/>
    <mergeCell ref="R400:R403"/>
    <mergeCell ref="B403:C403"/>
    <mergeCell ref="A404:E404"/>
    <mergeCell ref="I404:M404"/>
    <mergeCell ref="A407:D407"/>
    <mergeCell ref="E407:R411"/>
    <mergeCell ref="A409:B409"/>
    <mergeCell ref="C409:D409"/>
    <mergeCell ref="A410:B410"/>
    <mergeCell ref="C410:D410"/>
    <mergeCell ref="A411:B411"/>
    <mergeCell ref="C411:D411"/>
    <mergeCell ref="A412:F412"/>
    <mergeCell ref="K412:L412"/>
    <mergeCell ref="M412:M413"/>
    <mergeCell ref="N412:N413"/>
    <mergeCell ref="O412:O413"/>
    <mergeCell ref="P412:P413"/>
    <mergeCell ref="Q412:Q413"/>
    <mergeCell ref="R412:R413"/>
    <mergeCell ref="B413:C413"/>
    <mergeCell ref="A392:D392"/>
    <mergeCell ref="E392:R396"/>
    <mergeCell ref="A394:B394"/>
    <mergeCell ref="C394:D394"/>
    <mergeCell ref="A395:B395"/>
    <mergeCell ref="C395:D395"/>
    <mergeCell ref="A396:B396"/>
    <mergeCell ref="C396:D396"/>
    <mergeCell ref="A397:F397"/>
    <mergeCell ref="K397:L397"/>
    <mergeCell ref="M397:M398"/>
    <mergeCell ref="N397:N398"/>
    <mergeCell ref="O397:O398"/>
    <mergeCell ref="P397:P398"/>
    <mergeCell ref="Q397:Q398"/>
    <mergeCell ref="R397:R398"/>
    <mergeCell ref="B398:C398"/>
    <mergeCell ref="A383:F383"/>
    <mergeCell ref="K383:L383"/>
    <mergeCell ref="M383:M384"/>
    <mergeCell ref="N383:N384"/>
    <mergeCell ref="O383:O384"/>
    <mergeCell ref="P383:P384"/>
    <mergeCell ref="Q383:Q384"/>
    <mergeCell ref="R383:R384"/>
    <mergeCell ref="B384:C384"/>
    <mergeCell ref="K385:K388"/>
    <mergeCell ref="M385:M388"/>
    <mergeCell ref="Q385:Q389"/>
    <mergeCell ref="B386:C386"/>
    <mergeCell ref="B387:C387"/>
    <mergeCell ref="B388:C388"/>
    <mergeCell ref="A389:E389"/>
    <mergeCell ref="I389:M389"/>
    <mergeCell ref="A369:F369"/>
    <mergeCell ref="K369:L369"/>
    <mergeCell ref="M369:M370"/>
    <mergeCell ref="N369:N370"/>
    <mergeCell ref="O369:O370"/>
    <mergeCell ref="P369:P370"/>
    <mergeCell ref="Q369:Q370"/>
    <mergeCell ref="R369:R370"/>
    <mergeCell ref="B370:C370"/>
    <mergeCell ref="K371:K374"/>
    <mergeCell ref="M371:M374"/>
    <mergeCell ref="Q371:Q375"/>
    <mergeCell ref="B372:C372"/>
    <mergeCell ref="B374:C374"/>
    <mergeCell ref="A375:E375"/>
    <mergeCell ref="I375:M375"/>
    <mergeCell ref="A378:D378"/>
    <mergeCell ref="E378:R382"/>
    <mergeCell ref="A380:B380"/>
    <mergeCell ref="C380:D380"/>
    <mergeCell ref="A381:B381"/>
    <mergeCell ref="C381:D381"/>
    <mergeCell ref="A382:B382"/>
    <mergeCell ref="C382:D382"/>
    <mergeCell ref="A355:F355"/>
    <mergeCell ref="K355:L355"/>
    <mergeCell ref="M355:M356"/>
    <mergeCell ref="N355:N356"/>
    <mergeCell ref="O355:O356"/>
    <mergeCell ref="P355:P356"/>
    <mergeCell ref="Q355:Q356"/>
    <mergeCell ref="R355:R356"/>
    <mergeCell ref="B356:C356"/>
    <mergeCell ref="K357:K360"/>
    <mergeCell ref="M357:M360"/>
    <mergeCell ref="Q357:Q361"/>
    <mergeCell ref="B358:C358"/>
    <mergeCell ref="B359:C359"/>
    <mergeCell ref="A361:E361"/>
    <mergeCell ref="I361:M361"/>
    <mergeCell ref="A364:D364"/>
    <mergeCell ref="E364:R368"/>
    <mergeCell ref="A366:B366"/>
    <mergeCell ref="C366:D366"/>
    <mergeCell ref="A367:B367"/>
    <mergeCell ref="C367:D367"/>
    <mergeCell ref="A368:B368"/>
    <mergeCell ref="C368:D368"/>
    <mergeCell ref="N326:N327"/>
    <mergeCell ref="O326:O327"/>
    <mergeCell ref="P326:P327"/>
    <mergeCell ref="Q326:Q327"/>
    <mergeCell ref="R326:R327"/>
    <mergeCell ref="B327:C327"/>
    <mergeCell ref="B341:C341"/>
    <mergeCell ref="K342:K346"/>
    <mergeCell ref="M342:M346"/>
    <mergeCell ref="Q342:Q347"/>
    <mergeCell ref="B343:C343"/>
    <mergeCell ref="B344:C344"/>
    <mergeCell ref="B345:C345"/>
    <mergeCell ref="B346:C346"/>
    <mergeCell ref="A347:E347"/>
    <mergeCell ref="I347:M347"/>
    <mergeCell ref="A350:D350"/>
    <mergeCell ref="E350:R354"/>
    <mergeCell ref="A352:B352"/>
    <mergeCell ref="C352:D352"/>
    <mergeCell ref="A353:B353"/>
    <mergeCell ref="C353:D353"/>
    <mergeCell ref="A354:B354"/>
    <mergeCell ref="C354:D354"/>
    <mergeCell ref="M340:M341"/>
    <mergeCell ref="N340:N341"/>
    <mergeCell ref="O340:O341"/>
    <mergeCell ref="P340:P341"/>
    <mergeCell ref="Q340:Q341"/>
    <mergeCell ref="R340:R341"/>
    <mergeCell ref="A340:F340"/>
    <mergeCell ref="K340:L340"/>
    <mergeCell ref="K328:K331"/>
    <mergeCell ref="M328:M331"/>
    <mergeCell ref="Q328:Q332"/>
    <mergeCell ref="B329:C329"/>
    <mergeCell ref="B330:C330"/>
    <mergeCell ref="B331:C331"/>
    <mergeCell ref="A332:E332"/>
    <mergeCell ref="I332:M332"/>
    <mergeCell ref="A335:D335"/>
    <mergeCell ref="E335:R339"/>
    <mergeCell ref="A337:B337"/>
    <mergeCell ref="C337:D337"/>
    <mergeCell ref="A338:B338"/>
    <mergeCell ref="R308:R309"/>
    <mergeCell ref="C338:D338"/>
    <mergeCell ref="A339:B339"/>
    <mergeCell ref="C339:D339"/>
    <mergeCell ref="Q310:Q318"/>
    <mergeCell ref="N308:N309"/>
    <mergeCell ref="O308:O309"/>
    <mergeCell ref="B314:C314"/>
    <mergeCell ref="A321:D321"/>
    <mergeCell ref="E321:R325"/>
    <mergeCell ref="A323:B323"/>
    <mergeCell ref="C323:D323"/>
    <mergeCell ref="A324:B324"/>
    <mergeCell ref="C324:D324"/>
    <mergeCell ref="A325:B325"/>
    <mergeCell ref="C325:D325"/>
    <mergeCell ref="A326:F326"/>
    <mergeCell ref="K326:L326"/>
    <mergeCell ref="M326:M327"/>
    <mergeCell ref="A307:B307"/>
    <mergeCell ref="C307:D307"/>
    <mergeCell ref="A308:F308"/>
    <mergeCell ref="K308:L308"/>
    <mergeCell ref="B295:C295"/>
    <mergeCell ref="B299:C299"/>
    <mergeCell ref="B54:C54"/>
    <mergeCell ref="B55:C55"/>
    <mergeCell ref="B83:C83"/>
    <mergeCell ref="B97:C97"/>
    <mergeCell ref="B100:C100"/>
    <mergeCell ref="C288:D288"/>
    <mergeCell ref="A318:E318"/>
    <mergeCell ref="I318:M318"/>
    <mergeCell ref="B309:C309"/>
    <mergeCell ref="K310:K317"/>
    <mergeCell ref="M310:M317"/>
    <mergeCell ref="B311:C311"/>
    <mergeCell ref="B313:C313"/>
    <mergeCell ref="M308:M309"/>
    <mergeCell ref="A306:B306"/>
    <mergeCell ref="C306:D306"/>
    <mergeCell ref="E284:R288"/>
    <mergeCell ref="N289:N290"/>
    <mergeCell ref="O289:O290"/>
    <mergeCell ref="R289:R290"/>
    <mergeCell ref="L52:L56"/>
    <mergeCell ref="K291:K299"/>
    <mergeCell ref="M291:M299"/>
    <mergeCell ref="Q291:Q300"/>
    <mergeCell ref="A300:E300"/>
    <mergeCell ref="I300:M300"/>
    <mergeCell ref="A286:B286"/>
    <mergeCell ref="C286:D286"/>
    <mergeCell ref="A287:B287"/>
    <mergeCell ref="C287:D287"/>
    <mergeCell ref="A288:B288"/>
    <mergeCell ref="A268:E268"/>
    <mergeCell ref="I268:M268"/>
    <mergeCell ref="B267:C267"/>
    <mergeCell ref="B263:C263"/>
    <mergeCell ref="A259:B259"/>
    <mergeCell ref="C259:D259"/>
    <mergeCell ref="A260:F260"/>
    <mergeCell ref="K260:L260"/>
    <mergeCell ref="Q262:Q268"/>
    <mergeCell ref="B265:C265"/>
    <mergeCell ref="K262:K267"/>
    <mergeCell ref="M262:M267"/>
    <mergeCell ref="B261:C261"/>
    <mergeCell ref="R276:R277"/>
    <mergeCell ref="B114:C114"/>
    <mergeCell ref="B142:C142"/>
    <mergeCell ref="B277:C277"/>
    <mergeCell ref="K278:K280"/>
    <mergeCell ref="M278:M280"/>
    <mergeCell ref="Q278:Q281"/>
    <mergeCell ref="B279:C279"/>
    <mergeCell ref="B280:C280"/>
    <mergeCell ref="A276:F276"/>
    <mergeCell ref="K276:L276"/>
    <mergeCell ref="M276:M277"/>
    <mergeCell ref="N276:N277"/>
    <mergeCell ref="O276:O277"/>
    <mergeCell ref="P276:P277"/>
    <mergeCell ref="A271:D271"/>
    <mergeCell ref="E271:R275"/>
    <mergeCell ref="A273:B273"/>
    <mergeCell ref="C273:D273"/>
    <mergeCell ref="A274:B274"/>
    <mergeCell ref="C274:D274"/>
    <mergeCell ref="A275:B275"/>
    <mergeCell ref="C275:D275"/>
    <mergeCell ref="A281:E281"/>
    <mergeCell ref="Q276:Q277"/>
    <mergeCell ref="A229:B229"/>
    <mergeCell ref="M260:M261"/>
    <mergeCell ref="N260:N261"/>
    <mergeCell ref="O260:O261"/>
    <mergeCell ref="P260:P261"/>
    <mergeCell ref="Q260:Q261"/>
    <mergeCell ref="R260:R261"/>
    <mergeCell ref="A252:E252"/>
    <mergeCell ref="I252:M252"/>
    <mergeCell ref="A255:D255"/>
    <mergeCell ref="E255:R259"/>
    <mergeCell ref="A257:B257"/>
    <mergeCell ref="C257:D257"/>
    <mergeCell ref="A258:B258"/>
    <mergeCell ref="C258:D258"/>
    <mergeCell ref="R244:R245"/>
    <mergeCell ref="B245:C245"/>
    <mergeCell ref="K246:K251"/>
    <mergeCell ref="M246:M251"/>
    <mergeCell ref="Q246:Q252"/>
    <mergeCell ref="B247:C247"/>
    <mergeCell ref="B248:C248"/>
    <mergeCell ref="B250:C250"/>
    <mergeCell ref="B251:C251"/>
    <mergeCell ref="K244:L244"/>
    <mergeCell ref="M244:M245"/>
    <mergeCell ref="N244:N245"/>
    <mergeCell ref="O244:O245"/>
    <mergeCell ref="P244:P245"/>
    <mergeCell ref="Q244:Q245"/>
    <mergeCell ref="C241:D241"/>
    <mergeCell ref="Q214:Q215"/>
    <mergeCell ref="R214:R215"/>
    <mergeCell ref="B215:C215"/>
    <mergeCell ref="K216:K221"/>
    <mergeCell ref="M216:M221"/>
    <mergeCell ref="Q216:Q222"/>
    <mergeCell ref="B217:C217"/>
    <mergeCell ref="B218:C218"/>
    <mergeCell ref="B220:C220"/>
    <mergeCell ref="I222:M222"/>
    <mergeCell ref="A214:F214"/>
    <mergeCell ref="K214:L214"/>
    <mergeCell ref="M214:M215"/>
    <mergeCell ref="N214:N215"/>
    <mergeCell ref="O214:O215"/>
    <mergeCell ref="P214:P215"/>
    <mergeCell ref="A222:E222"/>
    <mergeCell ref="B221:C221"/>
    <mergeCell ref="L217:L218"/>
    <mergeCell ref="L220:L221"/>
    <mergeCell ref="A206:E206"/>
    <mergeCell ref="I206:M206"/>
    <mergeCell ref="A209:D209"/>
    <mergeCell ref="E209:R213"/>
    <mergeCell ref="A211:B211"/>
    <mergeCell ref="C211:D211"/>
    <mergeCell ref="A212:B212"/>
    <mergeCell ref="C212:D212"/>
    <mergeCell ref="Q201:Q202"/>
    <mergeCell ref="R201:R202"/>
    <mergeCell ref="B202:C202"/>
    <mergeCell ref="K203:K205"/>
    <mergeCell ref="M203:M205"/>
    <mergeCell ref="Q203:Q206"/>
    <mergeCell ref="A213:B213"/>
    <mergeCell ref="C213:D213"/>
    <mergeCell ref="B204:C204"/>
    <mergeCell ref="B205:C205"/>
    <mergeCell ref="A201:F201"/>
    <mergeCell ref="K201:L201"/>
    <mergeCell ref="M201:M202"/>
    <mergeCell ref="N201:N202"/>
    <mergeCell ref="O201:O202"/>
    <mergeCell ref="P201:P202"/>
    <mergeCell ref="L204:L205"/>
    <mergeCell ref="A193:E193"/>
    <mergeCell ref="I193:M193"/>
    <mergeCell ref="A196:D196"/>
    <mergeCell ref="E196:R200"/>
    <mergeCell ref="A200:B200"/>
    <mergeCell ref="C200:D200"/>
    <mergeCell ref="O185:O186"/>
    <mergeCell ref="P185:P186"/>
    <mergeCell ref="Q185:Q186"/>
    <mergeCell ref="R185:R186"/>
    <mergeCell ref="B186:C186"/>
    <mergeCell ref="K187:K192"/>
    <mergeCell ref="M187:M192"/>
    <mergeCell ref="Q187:Q193"/>
    <mergeCell ref="B188:C188"/>
    <mergeCell ref="C199:D199"/>
    <mergeCell ref="A198:B198"/>
    <mergeCell ref="C198:D198"/>
    <mergeCell ref="A199:B199"/>
    <mergeCell ref="B189:C189"/>
    <mergeCell ref="B191:C191"/>
    <mergeCell ref="B190:C190"/>
    <mergeCell ref="L188:L191"/>
    <mergeCell ref="A184:B184"/>
    <mergeCell ref="C184:D184"/>
    <mergeCell ref="A185:F185"/>
    <mergeCell ref="K185:L185"/>
    <mergeCell ref="M185:M186"/>
    <mergeCell ref="N185:N186"/>
    <mergeCell ref="A177:E177"/>
    <mergeCell ref="I177:M177"/>
    <mergeCell ref="A180:D180"/>
    <mergeCell ref="E180:R184"/>
    <mergeCell ref="A182:B182"/>
    <mergeCell ref="C182:D182"/>
    <mergeCell ref="A183:B183"/>
    <mergeCell ref="O168:O169"/>
    <mergeCell ref="P168:P169"/>
    <mergeCell ref="Q168:Q169"/>
    <mergeCell ref="R168:R169"/>
    <mergeCell ref="B169:C169"/>
    <mergeCell ref="K170:K176"/>
    <mergeCell ref="M170:M176"/>
    <mergeCell ref="Q170:Q177"/>
    <mergeCell ref="C183:D183"/>
    <mergeCell ref="B171:C171"/>
    <mergeCell ref="B174:C174"/>
    <mergeCell ref="B176:C176"/>
    <mergeCell ref="L171:L174"/>
    <mergeCell ref="B172:C172"/>
    <mergeCell ref="B173:C173"/>
    <mergeCell ref="A167:B167"/>
    <mergeCell ref="C167:D167"/>
    <mergeCell ref="A168:F168"/>
    <mergeCell ref="K168:L168"/>
    <mergeCell ref="M168:M169"/>
    <mergeCell ref="N168:N169"/>
    <mergeCell ref="A160:E160"/>
    <mergeCell ref="I160:M160"/>
    <mergeCell ref="A163:D163"/>
    <mergeCell ref="E163:R167"/>
    <mergeCell ref="A165:B165"/>
    <mergeCell ref="C165:D165"/>
    <mergeCell ref="A166:B166"/>
    <mergeCell ref="C166:D166"/>
    <mergeCell ref="O154:O155"/>
    <mergeCell ref="P154:P155"/>
    <mergeCell ref="Q154:Q155"/>
    <mergeCell ref="R154:R155"/>
    <mergeCell ref="B155:C155"/>
    <mergeCell ref="K156:K159"/>
    <mergeCell ref="M156:M159"/>
    <mergeCell ref="Q156:Q160"/>
    <mergeCell ref="B157:C157"/>
    <mergeCell ref="B159:C159"/>
    <mergeCell ref="L157:L159"/>
    <mergeCell ref="B158:C158"/>
    <mergeCell ref="A153:B153"/>
    <mergeCell ref="C153:D153"/>
    <mergeCell ref="A154:F154"/>
    <mergeCell ref="K154:L154"/>
    <mergeCell ref="M154:M155"/>
    <mergeCell ref="N154:N155"/>
    <mergeCell ref="A146:E146"/>
    <mergeCell ref="I146:M146"/>
    <mergeCell ref="A149:D149"/>
    <mergeCell ref="E149:R153"/>
    <mergeCell ref="A151:B151"/>
    <mergeCell ref="C151:D151"/>
    <mergeCell ref="A152:B152"/>
    <mergeCell ref="C152:D152"/>
    <mergeCell ref="Q138:Q139"/>
    <mergeCell ref="R138:R139"/>
    <mergeCell ref="B139:C139"/>
    <mergeCell ref="K140:K145"/>
    <mergeCell ref="M140:M145"/>
    <mergeCell ref="Q140:Q146"/>
    <mergeCell ref="B141:C141"/>
    <mergeCell ref="B145:C145"/>
    <mergeCell ref="A138:F138"/>
    <mergeCell ref="K138:L138"/>
    <mergeCell ref="M138:M139"/>
    <mergeCell ref="N138:N139"/>
    <mergeCell ref="O138:O139"/>
    <mergeCell ref="P138:P139"/>
    <mergeCell ref="A116:E116"/>
    <mergeCell ref="M110:M111"/>
    <mergeCell ref="N110:N111"/>
    <mergeCell ref="O110:O111"/>
    <mergeCell ref="P110:P111"/>
    <mergeCell ref="Q110:Q111"/>
    <mergeCell ref="R110:R111"/>
    <mergeCell ref="A130:E130"/>
    <mergeCell ref="I130:M130"/>
    <mergeCell ref="A133:D133"/>
    <mergeCell ref="E133:R137"/>
    <mergeCell ref="A135:B135"/>
    <mergeCell ref="C135:D135"/>
    <mergeCell ref="A136:B136"/>
    <mergeCell ref="C136:D136"/>
    <mergeCell ref="A137:B137"/>
    <mergeCell ref="R124:R125"/>
    <mergeCell ref="B125:C125"/>
    <mergeCell ref="K126:K129"/>
    <mergeCell ref="M126:M129"/>
    <mergeCell ref="Q126:Q130"/>
    <mergeCell ref="B127:C127"/>
    <mergeCell ref="B128:C128"/>
    <mergeCell ref="A85:E85"/>
    <mergeCell ref="I85:M85"/>
    <mergeCell ref="B84:C84"/>
    <mergeCell ref="L82:L84"/>
    <mergeCell ref="A108:B108"/>
    <mergeCell ref="C108:D108"/>
    <mergeCell ref="A109:B109"/>
    <mergeCell ref="C109:D109"/>
    <mergeCell ref="A110:F110"/>
    <mergeCell ref="K110:L110"/>
    <mergeCell ref="B94:C94"/>
    <mergeCell ref="K95:K101"/>
    <mergeCell ref="M95:M101"/>
    <mergeCell ref="Q95:Q102"/>
    <mergeCell ref="B96:C96"/>
    <mergeCell ref="B101:C101"/>
    <mergeCell ref="M93:M94"/>
    <mergeCell ref="N93:N94"/>
    <mergeCell ref="O93:O94"/>
    <mergeCell ref="P93:P94"/>
    <mergeCell ref="Q93:Q94"/>
    <mergeCell ref="A102:E102"/>
    <mergeCell ref="I102:M102"/>
    <mergeCell ref="B99:C99"/>
    <mergeCell ref="L96:L97"/>
    <mergeCell ref="L99:L101"/>
    <mergeCell ref="A71:E71"/>
    <mergeCell ref="I71:M71"/>
    <mergeCell ref="O65:O66"/>
    <mergeCell ref="P65:P66"/>
    <mergeCell ref="Q65:Q66"/>
    <mergeCell ref="B66:C66"/>
    <mergeCell ref="K67:K70"/>
    <mergeCell ref="M67:M70"/>
    <mergeCell ref="Q67:Q71"/>
    <mergeCell ref="B68:C68"/>
    <mergeCell ref="Q79:Q80"/>
    <mergeCell ref="A77:B77"/>
    <mergeCell ref="C77:D77"/>
    <mergeCell ref="A78:B78"/>
    <mergeCell ref="C78:D78"/>
    <mergeCell ref="R93:R94"/>
    <mergeCell ref="A88:D88"/>
    <mergeCell ref="E88:R92"/>
    <mergeCell ref="A90:B90"/>
    <mergeCell ref="C90:D90"/>
    <mergeCell ref="A91:B91"/>
    <mergeCell ref="C91:D91"/>
    <mergeCell ref="A92:B92"/>
    <mergeCell ref="C92:D92"/>
    <mergeCell ref="R79:R80"/>
    <mergeCell ref="B80:C80"/>
    <mergeCell ref="K81:K84"/>
    <mergeCell ref="M81:M84"/>
    <mergeCell ref="Q81:Q85"/>
    <mergeCell ref="B82:C82"/>
    <mergeCell ref="A93:F93"/>
    <mergeCell ref="K93:L93"/>
    <mergeCell ref="Q31:Q32"/>
    <mergeCell ref="R31:R32"/>
    <mergeCell ref="B32:C32"/>
    <mergeCell ref="K33:K40"/>
    <mergeCell ref="M33:M40"/>
    <mergeCell ref="Q33:Q41"/>
    <mergeCell ref="B34:C34"/>
    <mergeCell ref="B35:C35"/>
    <mergeCell ref="A31:F31"/>
    <mergeCell ref="K31:L31"/>
    <mergeCell ref="M31:M32"/>
    <mergeCell ref="N31:N32"/>
    <mergeCell ref="O31:O32"/>
    <mergeCell ref="P31:P32"/>
    <mergeCell ref="A41:E41"/>
    <mergeCell ref="B38:C38"/>
    <mergeCell ref="B40:C40"/>
    <mergeCell ref="L34:L35"/>
    <mergeCell ref="L38:L40"/>
    <mergeCell ref="N13:N14"/>
    <mergeCell ref="I23:M23"/>
    <mergeCell ref="M15:M22"/>
    <mergeCell ref="K15:K22"/>
    <mergeCell ref="B22:C22"/>
    <mergeCell ref="O13:O14"/>
    <mergeCell ref="A1598:K1598"/>
    <mergeCell ref="F1589:L1592"/>
    <mergeCell ref="A26:D26"/>
    <mergeCell ref="E26:R30"/>
    <mergeCell ref="A28:B28"/>
    <mergeCell ref="C28:D28"/>
    <mergeCell ref="A1610:K1610"/>
    <mergeCell ref="A1611:K1611"/>
    <mergeCell ref="B317:C317"/>
    <mergeCell ref="E303:R307"/>
    <mergeCell ref="A303:D303"/>
    <mergeCell ref="A305:B305"/>
    <mergeCell ref="C305:D305"/>
    <mergeCell ref="B292:C292"/>
    <mergeCell ref="B293:C293"/>
    <mergeCell ref="A289:F289"/>
    <mergeCell ref="K289:L289"/>
    <mergeCell ref="M289:M290"/>
    <mergeCell ref="P289:P290"/>
    <mergeCell ref="Q289:Q290"/>
    <mergeCell ref="B290:C290"/>
    <mergeCell ref="A284:D284"/>
    <mergeCell ref="I41:M41"/>
    <mergeCell ref="A236:E236"/>
    <mergeCell ref="I236:M236"/>
    <mergeCell ref="A242:B242"/>
    <mergeCell ref="A1612:K1612"/>
    <mergeCell ref="A1613:K1613"/>
    <mergeCell ref="A1614:K1614"/>
    <mergeCell ref="F1616:I1616"/>
    <mergeCell ref="A1606:K1606"/>
    <mergeCell ref="A1607:K1607"/>
    <mergeCell ref="A1608:K1608"/>
    <mergeCell ref="A1609:K1609"/>
    <mergeCell ref="A1601:K1601"/>
    <mergeCell ref="A1602:K1602"/>
    <mergeCell ref="A1603:K1603"/>
    <mergeCell ref="A1604:K1604"/>
    <mergeCell ref="A1605:K1605"/>
    <mergeCell ref="A1590:C1590"/>
    <mergeCell ref="B1591:C1591"/>
    <mergeCell ref="A1596:K1596"/>
    <mergeCell ref="A1599:K1599"/>
    <mergeCell ref="A1600:K1600"/>
    <mergeCell ref="C242:D242"/>
    <mergeCell ref="A243:B243"/>
    <mergeCell ref="C243:D243"/>
    <mergeCell ref="A244:F244"/>
    <mergeCell ref="M112:M115"/>
    <mergeCell ref="Q112:Q116"/>
    <mergeCell ref="A239:D239"/>
    <mergeCell ref="E239:R243"/>
    <mergeCell ref="A241:B241"/>
    <mergeCell ref="Q230:Q231"/>
    <mergeCell ref="B231:C231"/>
    <mergeCell ref="B233:C233"/>
    <mergeCell ref="B235:C235"/>
    <mergeCell ref="N230:N231"/>
    <mergeCell ref="O230:O231"/>
    <mergeCell ref="K232:K235"/>
    <mergeCell ref="C229:D229"/>
    <mergeCell ref="A230:F230"/>
    <mergeCell ref="K230:L230"/>
    <mergeCell ref="M230:M231"/>
    <mergeCell ref="P230:P231"/>
    <mergeCell ref="E225:R229"/>
    <mergeCell ref="R230:R231"/>
    <mergeCell ref="A225:D225"/>
    <mergeCell ref="A227:B227"/>
    <mergeCell ref="C227:D227"/>
    <mergeCell ref="A228:B228"/>
    <mergeCell ref="C228:D228"/>
    <mergeCell ref="M232:M235"/>
    <mergeCell ref="Q232:Q236"/>
    <mergeCell ref="B113:C113"/>
    <mergeCell ref="B115:C115"/>
    <mergeCell ref="A64:B64"/>
    <mergeCell ref="C64:D64"/>
    <mergeCell ref="B143:C143"/>
    <mergeCell ref="C137:D137"/>
    <mergeCell ref="P124:P125"/>
    <mergeCell ref="Q124:Q125"/>
    <mergeCell ref="C122:D122"/>
    <mergeCell ref="A121:B121"/>
    <mergeCell ref="C121:D121"/>
    <mergeCell ref="A122:B122"/>
    <mergeCell ref="A105:D105"/>
    <mergeCell ref="E105:R109"/>
    <mergeCell ref="A107:B107"/>
    <mergeCell ref="C107:D107"/>
    <mergeCell ref="I116:M116"/>
    <mergeCell ref="A119:D119"/>
    <mergeCell ref="E119:R123"/>
    <mergeCell ref="A74:D74"/>
    <mergeCell ref="E74:R78"/>
    <mergeCell ref="K65:L65"/>
    <mergeCell ref="M65:M66"/>
    <mergeCell ref="N65:N66"/>
    <mergeCell ref="R65:R66"/>
    <mergeCell ref="A76:B76"/>
    <mergeCell ref="C76:D76"/>
    <mergeCell ref="A79:F79"/>
    <mergeCell ref="K79:L79"/>
    <mergeCell ref="M79:M80"/>
    <mergeCell ref="N79:N80"/>
    <mergeCell ref="O79:O80"/>
    <mergeCell ref="P79:P80"/>
    <mergeCell ref="B70:C70"/>
    <mergeCell ref="B50:C50"/>
    <mergeCell ref="B52:C52"/>
    <mergeCell ref="B56:C56"/>
    <mergeCell ref="N49:N50"/>
    <mergeCell ref="O49:O50"/>
    <mergeCell ref="C48:D48"/>
    <mergeCell ref="A49:F49"/>
    <mergeCell ref="K49:L49"/>
    <mergeCell ref="M49:M50"/>
    <mergeCell ref="P49:P50"/>
    <mergeCell ref="E44:R48"/>
    <mergeCell ref="A46:B46"/>
    <mergeCell ref="C46:D46"/>
    <mergeCell ref="A47:B47"/>
    <mergeCell ref="A44:D44"/>
    <mergeCell ref="R49:R50"/>
    <mergeCell ref="K51:K56"/>
    <mergeCell ref="M51:M56"/>
    <mergeCell ref="Q51:Q57"/>
    <mergeCell ref="A57:E57"/>
    <mergeCell ref="B53:C53"/>
    <mergeCell ref="B297:C297"/>
    <mergeCell ref="B298:C298"/>
    <mergeCell ref="A1:R1"/>
    <mergeCell ref="A2:R2"/>
    <mergeCell ref="A3:R3"/>
    <mergeCell ref="A4:R4"/>
    <mergeCell ref="A8:D8"/>
    <mergeCell ref="E8:R12"/>
    <mergeCell ref="A10:B10"/>
    <mergeCell ref="C10:D10"/>
    <mergeCell ref="A11:B11"/>
    <mergeCell ref="C11:D11"/>
    <mergeCell ref="B39:C39"/>
    <mergeCell ref="A29:B29"/>
    <mergeCell ref="C29:D29"/>
    <mergeCell ref="A30:B30"/>
    <mergeCell ref="C30:D30"/>
    <mergeCell ref="A23:E23"/>
    <mergeCell ref="A123:B123"/>
    <mergeCell ref="C123:D123"/>
    <mergeCell ref="A124:F124"/>
    <mergeCell ref="K124:L124"/>
    <mergeCell ref="M124:M125"/>
    <mergeCell ref="N124:N125"/>
    <mergeCell ref="O124:O125"/>
    <mergeCell ref="B111:C111"/>
    <mergeCell ref="K112:K115"/>
    <mergeCell ref="Q13:Q14"/>
    <mergeCell ref="Q15:Q23"/>
    <mergeCell ref="A65:F65"/>
    <mergeCell ref="P13:P14"/>
    <mergeCell ref="Q49:Q50"/>
    <mergeCell ref="R13:R14"/>
    <mergeCell ref="B14:C14"/>
    <mergeCell ref="B16:C16"/>
    <mergeCell ref="A12:B12"/>
    <mergeCell ref="C12:D12"/>
    <mergeCell ref="A13:F13"/>
    <mergeCell ref="K13:L13"/>
    <mergeCell ref="M13:M14"/>
    <mergeCell ref="B1480:C1480"/>
    <mergeCell ref="L1479:L1480"/>
    <mergeCell ref="B20:C20"/>
    <mergeCell ref="B21:C21"/>
    <mergeCell ref="L20:L22"/>
    <mergeCell ref="L16:L18"/>
    <mergeCell ref="B17:C17"/>
    <mergeCell ref="B18:C18"/>
    <mergeCell ref="B401:C401"/>
    <mergeCell ref="L400:L401"/>
    <mergeCell ref="C47:D47"/>
    <mergeCell ref="A48:B48"/>
    <mergeCell ref="I57:M57"/>
    <mergeCell ref="A60:D60"/>
    <mergeCell ref="E60:R64"/>
    <mergeCell ref="A62:B62"/>
    <mergeCell ref="C62:D62"/>
    <mergeCell ref="A63:B63"/>
    <mergeCell ref="C63:D63"/>
    <mergeCell ref="B315:C315"/>
    <mergeCell ref="B316:C316"/>
    <mergeCell ref="B234:C234"/>
    <mergeCell ref="B264:C264"/>
    <mergeCell ref="B296:C296"/>
  </mergeCells>
  <conditionalFormatting sqref="A22">
    <cfRule type="containsText" dxfId="5755" priority="7683" operator="containsText" text="NO HABILITADO">
      <formula>NOT(ISERROR(SEARCH("NO HABILITADO",A22)))</formula>
    </cfRule>
    <cfRule type="containsText" dxfId="5754" priority="7684" operator="containsText" text="HABILITADO">
      <formula>NOT(ISERROR(SEARCH("HABILITADO",A22)))</formula>
    </cfRule>
    <cfRule type="containsText" dxfId="5753" priority="7685" operator="containsText" text="NO CUMPLE">
      <formula>NOT(ISERROR(SEARCH("NO CUMPLE",A22)))</formula>
    </cfRule>
    <cfRule type="containsText" dxfId="5752" priority="7686" operator="containsText" text="CUMPLE">
      <formula>NOT(ISERROR(SEARCH("CUMPLE",A22)))</formula>
    </cfRule>
  </conditionalFormatting>
  <conditionalFormatting sqref="N1007 N23:P23 N901 N1373 R22:XFD23 R19:XFD19 N787 N1342 N767 N802 N814 N828 N843 N858 N873 N888 N916 N929 N945 N963 N978 IW753:XFD1009 N995 N1169 N1206 N1187 N1250 N1235 N1222 N1298 N1282 N1267 N1326 N1311 N1357 IW1376:XFD1470">
    <cfRule type="containsText" dxfId="5751" priority="17945" operator="containsText" text="NO HABILITADO">
      <formula>NOT(ISERROR(SEARCH("NO HABILITADO",N19)))</formula>
    </cfRule>
    <cfRule type="containsText" dxfId="5750" priority="17946" operator="containsText" text="HABILITADO">
      <formula>NOT(ISERROR(SEARCH("HABILITADO",N19)))</formula>
    </cfRule>
  </conditionalFormatting>
  <conditionalFormatting sqref="A265:J265 B264:J264 N318:P318 R312:XFD318 R1513:XFD1515 N130:P130 R127:XFD130 R1498:XFD1500 N41:P41 R34:XFD41 N57:P57 R52:XFD57 N71:P71 R68:XFD71 N68:P69 N85:P85 R82:XFD85 N102:P102 R96:XFD102 N116:P116 R113:XFD116 N146:P146 R141:XFD146 N160:P160 R157:XFD160 N177:P177 R171:XFD177 R188:XFD193 N188:P193 N206:P206 R204:XFD206 N222:P222 R217:XFD222 N236:P236 R233:XFD236 N252:P252 R246:XFD252 N268:P268 R263:XFD268 N281:P281 R279:XFD281 N300:P300 R292:XFD300 R1081:XFD1090 R1101:XFD1112 R1126:XFD1133 A1147 D1147:E1147 G1147:J1147 L1147 N1147:P1147 R1144:XFD1154 R1399:IV1405 R1502:XFD1502 S1501:XFD1501 R1562:XFD1564 N1047:P1047 R1042:XFD1047">
    <cfRule type="containsText" dxfId="5749" priority="17813" operator="containsText" text="NO HABILITADO">
      <formula>NOT(ISERROR(SEARCH("NO HABILITADO",A34)))</formula>
    </cfRule>
  </conditionalFormatting>
  <conditionalFormatting sqref="A38 D38:E38 A40 G38:J38 G40:J40 G39:H39 J39 G1147:J1147 A1147 D1147:E1147">
    <cfRule type="containsText" dxfId="5748" priority="17839" operator="containsText" text="NO CUMPLE">
      <formula>NOT(ISERROR(SEARCH("NO CUMPLE",A38)))</formula>
    </cfRule>
    <cfRule type="containsText" dxfId="5747" priority="17840" operator="containsText" text="CUMPLE">
      <formula>NOT(ISERROR(SEARCH("CUMPLE",A38)))</formula>
    </cfRule>
    <cfRule type="containsText" dxfId="5746" priority="17842" operator="containsText" text="HABILITADO">
      <formula>NOT(ISERROR(SEARCH("HABILITADO",A38)))</formula>
    </cfRule>
  </conditionalFormatting>
  <conditionalFormatting sqref="A38 D38:E38 G38:J38 G39:H39 J39 A40 G40:J40">
    <cfRule type="containsText" dxfId="5745" priority="17841" operator="containsText" text="NO HABILITADO">
      <formula>NOT(ISERROR(SEARCH("NO HABILITADO",A38)))</formula>
    </cfRule>
  </conditionalFormatting>
  <conditionalFormatting sqref="A39">
    <cfRule type="containsText" dxfId="5744" priority="7671" operator="containsText" text="NO HABILITADO">
      <formula>NOT(ISERROR(SEARCH("NO HABILITADO",A39)))</formula>
    </cfRule>
    <cfRule type="containsText" dxfId="5743" priority="7672" operator="containsText" text="HABILITADO">
      <formula>NOT(ISERROR(SEARCH("HABILITADO",A39)))</formula>
    </cfRule>
    <cfRule type="containsText" dxfId="5742" priority="7673" operator="containsText" text="NO CUMPLE">
      <formula>NOT(ISERROR(SEARCH("NO CUMPLE",A39)))</formula>
    </cfRule>
    <cfRule type="containsText" dxfId="5741" priority="7674" operator="containsText" text="CUMPLE">
      <formula>NOT(ISERROR(SEARCH("CUMPLE",A39)))</formula>
    </cfRule>
  </conditionalFormatting>
  <conditionalFormatting sqref="A70 D70:E70 G70:J70">
    <cfRule type="containsText" dxfId="5740" priority="17605" operator="containsText" text="NO HABILITADO">
      <formula>NOT(ISERROR(SEARCH("NO HABILITADO",A70)))</formula>
    </cfRule>
  </conditionalFormatting>
  <conditionalFormatting sqref="A99:A101 D99:E101 G99:J101">
    <cfRule type="containsText" dxfId="5739" priority="17395" operator="containsText" text="NO CUMPLE">
      <formula>NOT(ISERROR(SEARCH("NO CUMPLE",A99)))</formula>
    </cfRule>
    <cfRule type="containsText" dxfId="5738" priority="17396" operator="containsText" text="CUMPLE">
      <formula>NOT(ISERROR(SEARCH("CUMPLE",A99)))</formula>
    </cfRule>
    <cfRule type="containsText" dxfId="5737" priority="17397" operator="containsText" text="NO HABILITADO">
      <formula>NOT(ISERROR(SEARCH("NO HABILITADO",A99)))</formula>
    </cfRule>
    <cfRule type="containsText" dxfId="5736" priority="17398" operator="containsText" text="HABILITADO">
      <formula>NOT(ISERROR(SEARCH("HABILITADO",A99)))</formula>
    </cfRule>
  </conditionalFormatting>
  <conditionalFormatting sqref="A145 D145:E145 G145:J145">
    <cfRule type="containsText" dxfId="5735" priority="17085" operator="containsText" text="NO HABILITADO">
      <formula>NOT(ISERROR(SEARCH("NO HABILITADO",A145)))</formula>
    </cfRule>
  </conditionalFormatting>
  <conditionalFormatting sqref="A176 D176:E176 G176:J176">
    <cfRule type="containsText" dxfId="5734" priority="16877" operator="containsText" text="NO HABILITADO">
      <formula>NOT(ISERROR(SEARCH("NO HABILITADO",A176)))</formula>
    </cfRule>
  </conditionalFormatting>
  <conditionalFormatting sqref="A220:A221 D220:E221 G220:J221">
    <cfRule type="containsText" dxfId="5733" priority="16565" operator="containsText" text="NO HABILITADO">
      <formula>NOT(ISERROR(SEARCH("NO HABILITADO",A220)))</formula>
    </cfRule>
  </conditionalFormatting>
  <conditionalFormatting sqref="A250:A251 D250:E251 G250:J251">
    <cfRule type="containsText" dxfId="5732" priority="16357" operator="containsText" text="NO HABILITADO">
      <formula>NOT(ISERROR(SEARCH("NO HABILITADO",A250)))</formula>
    </cfRule>
  </conditionalFormatting>
  <conditionalFormatting sqref="A267 D267:E267 G267:J267">
    <cfRule type="containsText" dxfId="5731" priority="16253" operator="containsText" text="NO HABILITADO">
      <formula>NOT(ISERROR(SEARCH("NO HABILITADO",A267)))</formula>
    </cfRule>
  </conditionalFormatting>
  <conditionalFormatting sqref="A295:A299 D295:E299 G295:J299">
    <cfRule type="containsText" dxfId="5730" priority="16043" operator="containsText" text="NO CUMPLE">
      <formula>NOT(ISERROR(SEARCH("NO CUMPLE",A295)))</formula>
    </cfRule>
    <cfRule type="containsText" dxfId="5729" priority="16044" operator="containsText" text="CUMPLE">
      <formula>NOT(ISERROR(SEARCH("CUMPLE",A295)))</formula>
    </cfRule>
    <cfRule type="containsText" dxfId="5728" priority="16045" operator="containsText" text="NO HABILITADO">
      <formula>NOT(ISERROR(SEARCH("NO HABILITADO",A295)))</formula>
    </cfRule>
    <cfRule type="containsText" dxfId="5727" priority="16046" operator="containsText" text="HABILITADO">
      <formula>NOT(ISERROR(SEARCH("HABILITADO",A295)))</formula>
    </cfRule>
  </conditionalFormatting>
  <conditionalFormatting sqref="A313:A317 G314:G316 I314:J316 D314:E317 G317:J317">
    <cfRule type="containsText" dxfId="5726" priority="15941" operator="containsText" text="NO HABILITADO">
      <formula>NOT(ISERROR(SEARCH("NO HABILITADO",A313)))</formula>
    </cfRule>
  </conditionalFormatting>
  <conditionalFormatting sqref="A1605">
    <cfRule type="containsText" dxfId="5725" priority="18921" operator="containsText" text="NO HABILITADO">
      <formula>NOT(ISERROR(SEARCH("NO HABILITADO",A1605)))</formula>
    </cfRule>
    <cfRule type="containsText" dxfId="5724" priority="18922" operator="containsText" text="HABILITADO">
      <formula>NOT(ISERROR(SEARCH("HABILITADO",A1605)))</formula>
    </cfRule>
    <cfRule type="containsText" dxfId="5723" priority="18923" operator="containsText" text="CUMPLE">
      <formula>NOT(ISERROR(SEARCH("CUMPLE",A1605)))</formula>
    </cfRule>
  </conditionalFormatting>
  <conditionalFormatting sqref="A26:E26 A27:D30 O31:P31 A31:M32 P32 A33:J33 L33:M33 O33:XFD33 L36:L37 O36:P37 A42:XFD43 A1569:XFD1583 S26:XFD30">
    <cfRule type="containsText" dxfId="5722" priority="17881" operator="containsText" text="NO HABILITADO">
      <formula>NOT(ISERROR(SEARCH("NO HABILITADO",A26)))</formula>
    </cfRule>
  </conditionalFormatting>
  <conditionalFormatting sqref="A44:E44 A45:D48 O49:P49 A49:M50 P50 A51:J51 L51:M51 O51:XFD51 A58:XFD59 S44:XFD48">
    <cfRule type="containsText" dxfId="5721" priority="17777" operator="containsText" text="NO HABILITADO">
      <formula>NOT(ISERROR(SEARCH("NO HABILITADO",A44)))</formula>
    </cfRule>
  </conditionalFormatting>
  <conditionalFormatting sqref="A60:E60 A61:D64 O65:P65 A65:M66 P66 A67:J67 L67:M67 O67:XFD67 L69 A72:XFD73 S60:XFD64">
    <cfRule type="containsText" dxfId="5720" priority="17673" operator="containsText" text="NO HABILITADO">
      <formula>NOT(ISERROR(SEARCH("NO HABILITADO",A60)))</formula>
    </cfRule>
  </conditionalFormatting>
  <conditionalFormatting sqref="A74:E74 A75:D78 O79:P79 A79:M80 P80 A81:J81 L81:M81 O81:XFD81 A86:XFD87 S74:XFD78">
    <cfRule type="containsText" dxfId="5719" priority="17569" operator="containsText" text="NO HABILITADO">
      <formula>NOT(ISERROR(SEARCH("NO HABILITADO",A74)))</formula>
    </cfRule>
  </conditionalFormatting>
  <conditionalFormatting sqref="A88:E88 A89:D92 O93:P93 A93:M94 P94 A95:J95 L95:M95 O95:XFD95 L98 O98:P98 A103:XFD104 S88:XFD92">
    <cfRule type="containsText" dxfId="5718" priority="17465" operator="containsText" text="NO HABILITADO">
      <formula>NOT(ISERROR(SEARCH("NO HABILITADO",A88)))</formula>
    </cfRule>
  </conditionalFormatting>
  <conditionalFormatting sqref="A105:E105 A106:D109 O110:P110 A110:M111 P111 A112:J112 L112:M112 O112:XFD112 A117:XFD118 S105:XFD109">
    <cfRule type="containsText" dxfId="5717" priority="17361" operator="containsText" text="NO HABILITADO">
      <formula>NOT(ISERROR(SEARCH("NO HABILITADO",A105)))</formula>
    </cfRule>
  </conditionalFormatting>
  <conditionalFormatting sqref="A119:E119 A120:D123 O124:P124 A124:M125 P125 A126:J126 L126:M126 O126:XFD126 L129 O129:P129 A131:XFD132 S119:XFD123">
    <cfRule type="containsText" dxfId="5716" priority="17257" operator="containsText" text="NO HABILITADO">
      <formula>NOT(ISERROR(SEARCH("NO HABILITADO",A119)))</formula>
    </cfRule>
  </conditionalFormatting>
  <conditionalFormatting sqref="A133:E133 A134:D137 O138:P138 A138:M139 P139 A140:J140 L140:M140 O140:XFD140 L144 O144:P144 A147:XFD148 S133:XFD137">
    <cfRule type="containsText" dxfId="5715" priority="17153" operator="containsText" text="NO HABILITADO">
      <formula>NOT(ISERROR(SEARCH("NO HABILITADO",A133)))</formula>
    </cfRule>
  </conditionalFormatting>
  <conditionalFormatting sqref="A149:E149 A150:D153 O154:P154 A154:M155 P155 A156:J156 L156:M156 O156:XFD156 A161:XFD162 S149:XFD153">
    <cfRule type="containsText" dxfId="5714" priority="17049" operator="containsText" text="NO HABILITADO">
      <formula>NOT(ISERROR(SEARCH("NO HABILITADO",A149)))</formula>
    </cfRule>
  </conditionalFormatting>
  <conditionalFormatting sqref="A163:E163 A164:D167 O168:P168 A168:M169 P169 A170:J170 L170:M170 O170:XFD170 L175 O175:P175 A178:XFD179 S163:XFD167">
    <cfRule type="containsText" dxfId="5713" priority="16945" operator="containsText" text="NO HABILITADO">
      <formula>NOT(ISERROR(SEARCH("NO HABILITADO",A163)))</formula>
    </cfRule>
  </conditionalFormatting>
  <conditionalFormatting sqref="A180:E180 A181:D184 O185:P185 A185:M186 P186 A187:J187 L187:M187 O187:XFD187 A194:XFD195 S180:XFD184">
    <cfRule type="containsText" dxfId="5712" priority="16841" operator="containsText" text="NO HABILITADO">
      <formula>NOT(ISERROR(SEARCH("NO HABILITADO",A180)))</formula>
    </cfRule>
  </conditionalFormatting>
  <conditionalFormatting sqref="A196:E196 A197:D200 O201:P201 A201:M202 P202 A203:J203 L203:M203 O203:XFD203 A207:XFD208 S196:XFD200">
    <cfRule type="containsText" dxfId="5711" priority="16737" operator="containsText" text="NO HABILITADO">
      <formula>NOT(ISERROR(SEARCH("NO HABILITADO",A196)))</formula>
    </cfRule>
  </conditionalFormatting>
  <conditionalFormatting sqref="A209:E209 A210:D213 O214:P214 A214:M215 P215 A216:J216 L216:M216 O216:XFD216 L219 O219:P219 A223:XFD224 S209:XFD213">
    <cfRule type="containsText" dxfId="5710" priority="16633" operator="containsText" text="NO HABILITADO">
      <formula>NOT(ISERROR(SEARCH("NO HABILITADO",A209)))</formula>
    </cfRule>
  </conditionalFormatting>
  <conditionalFormatting sqref="A225:E225 A226:D229 O230:P230 A230:M231 P231 A232:J232 L232:M232 O232:XFD232 A237:XFD238 S225:XFD229">
    <cfRule type="containsText" dxfId="5709" priority="16529" operator="containsText" text="NO HABILITADO">
      <formula>NOT(ISERROR(SEARCH("NO HABILITADO",A225)))</formula>
    </cfRule>
  </conditionalFormatting>
  <conditionalFormatting sqref="A239:E239 A240:D243 O244:P244 A244:M245 P245 A246:J246 L246:M246 O246:P246 L249 O249:P249 A253:XFD254 S239:XFD243">
    <cfRule type="containsText" dxfId="5708" priority="16425" operator="containsText" text="NO HABILITADO">
      <formula>NOT(ISERROR(SEARCH("NO HABILITADO",A239)))</formula>
    </cfRule>
  </conditionalFormatting>
  <conditionalFormatting sqref="A255:E255 A256:D259 O260:P260 A260:M261 P261 L262:M262 O262:XFD262 A262:J263 L266 O266:P266 A269:XFD270 S255:XFD259">
    <cfRule type="containsText" dxfId="5707" priority="16321" operator="containsText" text="NO HABILITADO">
      <formula>NOT(ISERROR(SEARCH("NO HABILITADO",A255)))</formula>
    </cfRule>
  </conditionalFormatting>
  <conditionalFormatting sqref="A271:E271 A272:D275 O276:P276 A276:M277 P277 A278:J278 L278:M278 O278:XFD278 A282:XFD283 S271:XFD275">
    <cfRule type="containsText" dxfId="5706" priority="16217" operator="containsText" text="NO HABILITADO">
      <formula>NOT(ISERROR(SEARCH("NO HABILITADO",A271)))</formula>
    </cfRule>
  </conditionalFormatting>
  <conditionalFormatting sqref="A284:E284 A285:D288 O289:P289 A289:M290 P290 A291:J291 L291:M291 O291:XFD291 L294 O294:P294 A301:XFD302 S284:XFD288">
    <cfRule type="containsText" dxfId="5705" priority="16113" operator="containsText" text="NO HABILITADO">
      <formula>NOT(ISERROR(SEARCH("NO HABILITADO",A284)))</formula>
    </cfRule>
  </conditionalFormatting>
  <conditionalFormatting sqref="A303:E303 A304:D307 O308:P308 A308:M309 P309 A310:J310 L310:M310 O310:XFD310 L312 O312:P312 A319:XFD320 S303:XFD307">
    <cfRule type="containsText" dxfId="5704" priority="16009" operator="containsText" text="NO HABILITADO">
      <formula>NOT(ISERROR(SEARCH("NO HABILITADO",A303)))</formula>
    </cfRule>
  </conditionalFormatting>
  <conditionalFormatting sqref="A41:I41 R38:XFD39 R34:XFD35 O34:P35 A34:J34 L34 K33 L38 O38:P40 O68:P68 A263:J263 A265 B264:J264 N318 N130 R1498:XFD1500 N41:O41 N57 N71 N85 N102 N116 N146 N160 N177 N193 N206 N222 N236 N252 N268 N281 N300 L1147 N1147:P1147 R1502:XFD1502 S1501:XFD1501 N1047">
    <cfRule type="containsText" dxfId="5703" priority="17878" operator="containsText" text="HABILITADO">
      <formula>NOT(ISERROR(SEARCH("HABILITADO",A33)))</formula>
    </cfRule>
  </conditionalFormatting>
  <conditionalFormatting sqref="A57:I57 R52:XFD56 O52:P56 O57 K51 A52:J55 L52">
    <cfRule type="containsText" dxfId="5702" priority="17774" operator="containsText" text="HABILITADO">
      <formula>NOT(ISERROR(SEARCH("HABILITADO",A51)))</formula>
    </cfRule>
  </conditionalFormatting>
  <conditionalFormatting sqref="A71:I71 L70 R70:XFD70 R68:XFD68 O70:P70 O71 A68:J68 L68 K67">
    <cfRule type="containsText" dxfId="5701" priority="17670" operator="containsText" text="HABILITADO">
      <formula>NOT(ISERROR(SEARCH("HABILITADO",A67)))</formula>
    </cfRule>
  </conditionalFormatting>
  <conditionalFormatting sqref="A85:I85 R82:XFD84 O82:P84 O85 K81 A82:J83 L82">
    <cfRule type="containsText" dxfId="5700" priority="17566" operator="containsText" text="HABILITADO">
      <formula>NOT(ISERROR(SEARCH("HABILITADO",A81)))</formula>
    </cfRule>
  </conditionalFormatting>
  <conditionalFormatting sqref="A102:I102 R99:XFD100 R96:XFD97 O99:P101 O96:P97 O102 L96 K95 L99 A96:J97">
    <cfRule type="containsText" dxfId="5699" priority="17462" operator="containsText" text="HABILITADO">
      <formula>NOT(ISERROR(SEARCH("HABILITADO",A95)))</formula>
    </cfRule>
  </conditionalFormatting>
  <conditionalFormatting sqref="A116:I116 R113:XFD115 O113:P115 O116 K112 L113:L115 A113:J114">
    <cfRule type="containsText" dxfId="5698" priority="17358" operator="containsText" text="HABILITADO">
      <formula>NOT(ISERROR(SEARCH("HABILITADO",A112)))</formula>
    </cfRule>
  </conditionalFormatting>
  <conditionalFormatting sqref="A130:I130 O127:P128 O130 A127:J127 L127:L128 K126 R127:XFD128">
    <cfRule type="containsText" dxfId="5697" priority="17254" operator="containsText" text="HABILITADO">
      <formula>NOT(ISERROR(SEARCH("HABILITADO",A126)))</formula>
    </cfRule>
  </conditionalFormatting>
  <conditionalFormatting sqref="A146:I146 L145 R145:XFD145 R141:XFD143 O145:P145 O141:P143 O146 K140 L141:L143 A141:J142">
    <cfRule type="containsText" dxfId="5696" priority="17150" operator="containsText" text="HABILITADO">
      <formula>NOT(ISERROR(SEARCH("HABILITADO",A140)))</formula>
    </cfRule>
  </conditionalFormatting>
  <conditionalFormatting sqref="A160:I160 R157:XFD159 O157:P159 O160 K156 L157 A157:J158">
    <cfRule type="containsText" dxfId="5695" priority="17046" operator="containsText" text="HABILITADO">
      <formula>NOT(ISERROR(SEARCH("HABILITADO",A156)))</formula>
    </cfRule>
  </conditionalFormatting>
  <conditionalFormatting sqref="A177:I177 L176 R176:XFD176 R171:XFD174 O176:P176 O171:P174 O177 K170 A171:J173 L171">
    <cfRule type="containsText" dxfId="5694" priority="16942" operator="containsText" text="HABILITADO">
      <formula>NOT(ISERROR(SEARCH("HABILITADO",A170)))</formula>
    </cfRule>
  </conditionalFormatting>
  <conditionalFormatting sqref="A193:I193 R188:XFD191 O188:P191 O193 K187 A188:J191 L188">
    <cfRule type="containsText" dxfId="5693" priority="16838" operator="containsText" text="HABILITADO">
      <formula>NOT(ISERROR(SEARCH("HABILITADO",A187)))</formula>
    </cfRule>
  </conditionalFormatting>
  <conditionalFormatting sqref="A206:I206 R204:XFD205 O204:P205 O206 A204:J204 L204 K203">
    <cfRule type="containsText" dxfId="5692" priority="16734" operator="containsText" text="HABILITADO">
      <formula>NOT(ISERROR(SEARCH("HABILITADO",A203)))</formula>
    </cfRule>
  </conditionalFormatting>
  <conditionalFormatting sqref="A222:I222 R220:XFD220 R217:XFD218 O220:P221 O217:P218 O222 A217:J217 L217 K216">
    <cfRule type="containsText" dxfId="5691" priority="16630" operator="containsText" text="HABILITADO">
      <formula>NOT(ISERROR(SEARCH("HABILITADO",A216)))</formula>
    </cfRule>
  </conditionalFormatting>
  <conditionalFormatting sqref="A236:I236 R233:XFD235 O233:P235 O236 K232 A233:J234 L233">
    <cfRule type="containsText" dxfId="5690" priority="16526" operator="containsText" text="HABILITADO">
      <formula>NOT(ISERROR(SEARCH("HABILITADO",A232)))</formula>
    </cfRule>
  </conditionalFormatting>
  <conditionalFormatting sqref="A252:I252 R250:XFD250 R247:XFD248 O250:P251 O247:P248 O252 A247:J247 L247 K246">
    <cfRule type="containsText" dxfId="5689" priority="16422" operator="containsText" text="HABILITADO">
      <formula>NOT(ISERROR(SEARCH("HABILITADO",A246)))</formula>
    </cfRule>
  </conditionalFormatting>
  <conditionalFormatting sqref="A268:I268 L267 R267:XFD267 R263:XFD265 O267:P267 O263:P265 O268 K262 L263">
    <cfRule type="containsText" dxfId="5688" priority="16318" operator="containsText" text="HABILITADO">
      <formula>NOT(ISERROR(SEARCH("HABILITADO",A262)))</formula>
    </cfRule>
  </conditionalFormatting>
  <conditionalFormatting sqref="A281:I281 R279:XFD280 O279:P280 O281 A279:J279 L279:L280 K278">
    <cfRule type="containsText" dxfId="5687" priority="16214" operator="containsText" text="HABILITADO">
      <formula>NOT(ISERROR(SEARCH("HABILITADO",A278)))</formula>
    </cfRule>
  </conditionalFormatting>
  <conditionalFormatting sqref="A300:I300 R295:XFD298 R292:XFD293 O295:P299 O292:P293 O300 A292:J292 L292 K291 L295">
    <cfRule type="containsText" dxfId="5686" priority="16110" operator="containsText" text="HABILITADO">
      <formula>NOT(ISERROR(SEARCH("HABILITADO",A291)))</formula>
    </cfRule>
  </conditionalFormatting>
  <conditionalFormatting sqref="A318:I318 R313:XFD316 O311:P311 O318 A311:E311 L311 K310 L313 O313:P317 S311:XFD311 G311:J311">
    <cfRule type="containsText" dxfId="5685" priority="16006" operator="containsText" text="HABILITADO">
      <formula>NOT(ISERROR(SEARCH("HABILITADO",A310)))</formula>
    </cfRule>
  </conditionalFormatting>
  <conditionalFormatting sqref="O188:P192 L188 A263:J263 A265 B264:J264 N1003:N1007 N308:N318 L311:L313 O311:P317 N1510:N1515 O899:P900 L899:L900 N896:N901 N124:N130 N1365:N1373 O1368:P1372 L1368:L1372 O22:P22 N22:N23 N13:N15 N19:P19 L19 N775:N787 O778:P786 L778:L786 N1334:N1342 O1337:P1341 L1337:L1341 N1495:N1502 N31:N41 L34 O34:P40 O52:P56 L52 L36:L38 N49:N57 O68:P70 N65:N71 L68:L70 N79:N85 N93:N102 O96:P101 L96 L98:L99 N110:N116 N138:N146 N154:N160 N168:N177 N185:N193 L192 N201:N206 N214:N222 N230:N236 N244:N252 N260:N268 N276:N281 N289:N300 N660:N667 N758:N767 N795:N802 N810:N814 N827:N828 N836:N843 N851:N858 N866:N873 O869:P872 L869:L872 N881:N888 N909:N916 N924:N929 N937:N945 L940:L944 O940:P944 N953:N963 N971:N978 O974:P977 L974:L977 N986:N995 O1081:P1089 L1081:L1089 N1078:N1090 O1101:P1111 L1101:L1111 N1098:N1112 O1123:P1132 L1123:L1132 N1120:N1133 N1162:N1169 O1144:P1153 L1144:L1153 N1141:N1154 N1195:N1206 N1177:N1187 N1243:N1250 O1246:P1249 L1246:L1249 N1230:N1235 N1214:N1222 N1290:N1298 N1275:N1282 O1278:P1281 L1278:L1281 N1258:N1267 N1319:N1326 N1306:N1311 N1350:N1357 N1396:N1405 O1399:P1404 L1399:L1404 N1559:N1564 N1039:N1047">
    <cfRule type="containsText" dxfId="5684" priority="18913" operator="containsText" text="NO CUMPLE">
      <formula>NOT(ISERROR(SEARCH("NO CUMPLE",A13)))</formula>
    </cfRule>
    <cfRule type="containsText" dxfId="5683" priority="18914" operator="containsText" text="CUMPLE">
      <formula>NOT(ISERROR(SEARCH("CUMPLE",A13)))</formula>
    </cfRule>
  </conditionalFormatting>
  <conditionalFormatting sqref="A19:J19">
    <cfRule type="containsText" dxfId="5682" priority="17921" operator="containsText" text="NO CUMPLE">
      <formula>NOT(ISERROR(SEARCH("NO CUMPLE",A19)))</formula>
    </cfRule>
    <cfRule type="containsText" dxfId="5681" priority="17922" operator="containsText" text="CUMPLE">
      <formula>NOT(ISERROR(SEARCH("CUMPLE",A19)))</formula>
    </cfRule>
    <cfRule type="containsText" dxfId="5680" priority="17923" operator="containsText" text="NO HABILITADO">
      <formula>NOT(ISERROR(SEARCH("NO HABILITADO",A19)))</formula>
    </cfRule>
    <cfRule type="containsText" dxfId="5679" priority="17924" operator="containsText" text="HABILITADO">
      <formula>NOT(ISERROR(SEARCH("HABILITADO",A19)))</formula>
    </cfRule>
  </conditionalFormatting>
  <conditionalFormatting sqref="A23:I23 A1:Q7 A24:Q25 P14 A1598 L1598:Q1598 A8:E8 A9:D12 A1599:Q1048576 O13:P13 O15:Q15 O23 A13:M15 A1584:Q1597">
    <cfRule type="containsText" dxfId="5678" priority="18919" operator="containsText" text="NO CUMPLE">
      <formula>NOT(ISERROR(SEARCH("NO CUMPLE",A1)))</formula>
    </cfRule>
    <cfRule type="containsText" dxfId="5677" priority="18920" operator="containsText" text="CUMPLE">
      <formula>NOT(ISERROR(SEARCH("CUMPLE",A1)))</formula>
    </cfRule>
  </conditionalFormatting>
  <conditionalFormatting sqref="A34:J35">
    <cfRule type="containsText" dxfId="5676" priority="17875" operator="containsText" text="NO HABILITADO">
      <formula>NOT(ISERROR(SEARCH("NO HABILITADO",A34)))</formula>
    </cfRule>
  </conditionalFormatting>
  <conditionalFormatting sqref="A35:J35">
    <cfRule type="containsText" dxfId="5675" priority="17873" operator="containsText" text="NO CUMPLE">
      <formula>NOT(ISERROR(SEARCH("NO CUMPLE",A35)))</formula>
    </cfRule>
    <cfRule type="containsText" dxfId="5674" priority="17874" operator="containsText" text="CUMPLE">
      <formula>NOT(ISERROR(SEARCH("CUMPLE",A35)))</formula>
    </cfRule>
    <cfRule type="containsText" dxfId="5673" priority="17876" operator="containsText" text="HABILITADO">
      <formula>NOT(ISERROR(SEARCH("HABILITADO",A35)))</formula>
    </cfRule>
  </conditionalFormatting>
  <conditionalFormatting sqref="A36:J36">
    <cfRule type="containsText" dxfId="5672" priority="17817" operator="containsText" text="NO CUMPLE">
      <formula>NOT(ISERROR(SEARCH("NO CUMPLE",A36)))</formula>
    </cfRule>
    <cfRule type="containsText" dxfId="5671" priority="17818" operator="containsText" text="CUMPLE">
      <formula>NOT(ISERROR(SEARCH("CUMPLE",A36)))</formula>
    </cfRule>
    <cfRule type="containsText" dxfId="5670" priority="17819" operator="containsText" text="NO HABILITADO">
      <formula>NOT(ISERROR(SEARCH("NO HABILITADO",A36)))</formula>
    </cfRule>
    <cfRule type="containsText" dxfId="5669" priority="17820" operator="containsText" text="HABILITADO">
      <formula>NOT(ISERROR(SEARCH("HABILITADO",A36)))</formula>
    </cfRule>
  </conditionalFormatting>
  <conditionalFormatting sqref="A37:J37">
    <cfRule type="containsText" dxfId="5668" priority="17845" operator="containsText" text="NO CUMPLE">
      <formula>NOT(ISERROR(SEARCH("NO CUMPLE",A37)))</formula>
    </cfRule>
    <cfRule type="containsText" dxfId="5667" priority="17846" operator="containsText" text="CUMPLE">
      <formula>NOT(ISERROR(SEARCH("CUMPLE",A37)))</formula>
    </cfRule>
    <cfRule type="containsText" dxfId="5666" priority="17847" operator="containsText" text="NO HABILITADO">
      <formula>NOT(ISERROR(SEARCH("NO HABILITADO",A37)))</formula>
    </cfRule>
    <cfRule type="containsText" dxfId="5665" priority="17848" operator="containsText" text="HABILITADO">
      <formula>NOT(ISERROR(SEARCH("HABILITADO",A37)))</formula>
    </cfRule>
  </conditionalFormatting>
  <conditionalFormatting sqref="A41:I41 A42:Q43 P32 A26:E26 A27:D30 O31:P31 O33:Q33 O41 A34:J34 A31:M33 A1569:Q1583">
    <cfRule type="containsText" dxfId="5664" priority="17879" operator="containsText" text="NO CUMPLE">
      <formula>NOT(ISERROR(SEARCH("NO CUMPLE",A26)))</formula>
    </cfRule>
    <cfRule type="containsText" dxfId="5663" priority="17880" operator="containsText" text="CUMPLE">
      <formula>NOT(ISERROR(SEARCH("CUMPLE",A26)))</formula>
    </cfRule>
  </conditionalFormatting>
  <conditionalFormatting sqref="A42:XFD43 L36:L37 P32 A31:M32 A26:E26 A27:D30 S26:XFD30 R31:XFD32 R36:XFD37 O31:P31 O33:XFD33 O36:P37 A33:J33 L33:M33 A1569:XFD1583">
    <cfRule type="containsText" dxfId="5662" priority="17882" operator="containsText" text="HABILITADO">
      <formula>NOT(ISERROR(SEARCH("HABILITADO",A26)))</formula>
    </cfRule>
  </conditionalFormatting>
  <conditionalFormatting sqref="A52:J56">
    <cfRule type="containsText" dxfId="5661" priority="17771" operator="containsText" text="NO HABILITADO">
      <formula>NOT(ISERROR(SEARCH("NO HABILITADO",A52)))</formula>
    </cfRule>
  </conditionalFormatting>
  <conditionalFormatting sqref="A56:J56">
    <cfRule type="containsText" dxfId="5660" priority="17769" operator="containsText" text="NO CUMPLE">
      <formula>NOT(ISERROR(SEARCH("NO CUMPLE",A56)))</formula>
    </cfRule>
    <cfRule type="containsText" dxfId="5659" priority="17770" operator="containsText" text="CUMPLE">
      <formula>NOT(ISERROR(SEARCH("CUMPLE",A56)))</formula>
    </cfRule>
    <cfRule type="containsText" dxfId="5658" priority="17772" operator="containsText" text="HABILITADO">
      <formula>NOT(ISERROR(SEARCH("HABILITADO",A56)))</formula>
    </cfRule>
  </conditionalFormatting>
  <conditionalFormatting sqref="A57:I57 A58:Q59 P50 A44:E44 A45:D48 O49:P49 O51:Q51 O57 A49:M51 A52:J55">
    <cfRule type="containsText" dxfId="5657" priority="17775" operator="containsText" text="NO CUMPLE">
      <formula>NOT(ISERROR(SEARCH("NO CUMPLE",A44)))</formula>
    </cfRule>
    <cfRule type="containsText" dxfId="5656" priority="17776" operator="containsText" text="CUMPLE">
      <formula>NOT(ISERROR(SEARCH("CUMPLE",A44)))</formula>
    </cfRule>
  </conditionalFormatting>
  <conditionalFormatting sqref="A58:XFD59 P50 A49:M50 A44:E44 A45:D48 S44:XFD48 R49:XFD50 O49:P49 O51:XFD51 A51:J51 L51:M51">
    <cfRule type="containsText" dxfId="5655" priority="17778" operator="containsText" text="HABILITADO">
      <formula>NOT(ISERROR(SEARCH("HABILITADO",A44)))</formula>
    </cfRule>
  </conditionalFormatting>
  <conditionalFormatting sqref="A68:J68">
    <cfRule type="containsText" dxfId="5654" priority="17667" operator="containsText" text="NO HABILITADO">
      <formula>NOT(ISERROR(SEARCH("NO HABILITADO",A68)))</formula>
    </cfRule>
  </conditionalFormatting>
  <conditionalFormatting sqref="A69:J69">
    <cfRule type="containsText" dxfId="5653" priority="17609" operator="containsText" text="NO CUMPLE">
      <formula>NOT(ISERROR(SEARCH("NO CUMPLE",A69)))</formula>
    </cfRule>
    <cfRule type="containsText" dxfId="5652" priority="17610" operator="containsText" text="CUMPLE">
      <formula>NOT(ISERROR(SEARCH("CUMPLE",A69)))</formula>
    </cfRule>
    <cfRule type="containsText" dxfId="5651" priority="17611" operator="containsText" text="NO HABILITADO">
      <formula>NOT(ISERROR(SEARCH("NO HABILITADO",A69)))</formula>
    </cfRule>
    <cfRule type="containsText" dxfId="5650" priority="17612" operator="containsText" text="HABILITADO">
      <formula>NOT(ISERROR(SEARCH("HABILITADO",A69)))</formula>
    </cfRule>
  </conditionalFormatting>
  <conditionalFormatting sqref="A71:I71 A72:Q73 P66 A60:E60 A61:D64 O65:P65 O67:Q67 O71 A68:J68 A65:M67">
    <cfRule type="containsText" dxfId="5649" priority="17671" operator="containsText" text="NO CUMPLE">
      <formula>NOT(ISERROR(SEARCH("NO CUMPLE",A60)))</formula>
    </cfRule>
    <cfRule type="containsText" dxfId="5648" priority="17672" operator="containsText" text="CUMPLE">
      <formula>NOT(ISERROR(SEARCH("CUMPLE",A60)))</formula>
    </cfRule>
  </conditionalFormatting>
  <conditionalFormatting sqref="A72:XFD73 L69 P66 A65:M66 A60:E60 A61:D64 S60:XFD64 R65:XFD66 R69:XFD69 O65:P65 O67:XFD67 O69:P69 A67:J67 L67:M67">
    <cfRule type="containsText" dxfId="5647" priority="17674" operator="containsText" text="HABILITADO">
      <formula>NOT(ISERROR(SEARCH("HABILITADO",A60)))</formula>
    </cfRule>
  </conditionalFormatting>
  <conditionalFormatting sqref="A82:J84">
    <cfRule type="containsText" dxfId="5646" priority="17563" operator="containsText" text="NO HABILITADO">
      <formula>NOT(ISERROR(SEARCH("NO HABILITADO",A82)))</formula>
    </cfRule>
  </conditionalFormatting>
  <conditionalFormatting sqref="A84:J84">
    <cfRule type="containsText" dxfId="5645" priority="17561" operator="containsText" text="NO CUMPLE">
      <formula>NOT(ISERROR(SEARCH("NO CUMPLE",A84)))</formula>
    </cfRule>
    <cfRule type="containsText" dxfId="5644" priority="17562" operator="containsText" text="CUMPLE">
      <formula>NOT(ISERROR(SEARCH("CUMPLE",A84)))</formula>
    </cfRule>
    <cfRule type="containsText" dxfId="5643" priority="17564" operator="containsText" text="HABILITADO">
      <formula>NOT(ISERROR(SEARCH("HABILITADO",A84)))</formula>
    </cfRule>
  </conditionalFormatting>
  <conditionalFormatting sqref="A85:I85 A86:Q87 P80 A74:E74 A75:D78 O79:P79 O81:Q81 O82:P84 O85 A79:M81 A82:J83 L82">
    <cfRule type="containsText" dxfId="5642" priority="17567" operator="containsText" text="NO CUMPLE">
      <formula>NOT(ISERROR(SEARCH("NO CUMPLE",A74)))</formula>
    </cfRule>
    <cfRule type="containsText" dxfId="5641" priority="17568" operator="containsText" text="CUMPLE">
      <formula>NOT(ISERROR(SEARCH("CUMPLE",A74)))</formula>
    </cfRule>
  </conditionalFormatting>
  <conditionalFormatting sqref="A86:XFD87 P80 A79:M80 A74:E74 A75:D78 S74:XFD78 R79:XFD80 O79:P79 O81:XFD81 A81:J81 L81:M81">
    <cfRule type="containsText" dxfId="5640" priority="17570" operator="containsText" text="HABILITADO">
      <formula>NOT(ISERROR(SEARCH("HABILITADO",A74)))</formula>
    </cfRule>
  </conditionalFormatting>
  <conditionalFormatting sqref="A96:J97">
    <cfRule type="containsText" dxfId="5639" priority="17459" operator="containsText" text="NO HABILITADO">
      <formula>NOT(ISERROR(SEARCH("NO HABILITADO",A96)))</formula>
    </cfRule>
  </conditionalFormatting>
  <conditionalFormatting sqref="A98:J98">
    <cfRule type="containsText" dxfId="5638" priority="17401" operator="containsText" text="NO CUMPLE">
      <formula>NOT(ISERROR(SEARCH("NO CUMPLE",A98)))</formula>
    </cfRule>
    <cfRule type="containsText" dxfId="5637" priority="17402" operator="containsText" text="CUMPLE">
      <formula>NOT(ISERROR(SEARCH("CUMPLE",A98)))</formula>
    </cfRule>
    <cfRule type="containsText" dxfId="5636" priority="17403" operator="containsText" text="NO HABILITADO">
      <formula>NOT(ISERROR(SEARCH("NO HABILITADO",A98)))</formula>
    </cfRule>
    <cfRule type="containsText" dxfId="5635" priority="17404" operator="containsText" text="HABILITADO">
      <formula>NOT(ISERROR(SEARCH("HABILITADO",A98)))</formula>
    </cfRule>
  </conditionalFormatting>
  <conditionalFormatting sqref="A102:I102 A103:Q104 P94 A88:E88 A89:D92 O93:P93 O95:Q95 O102 A93:M95 A96:J97">
    <cfRule type="containsText" dxfId="5634" priority="17463" operator="containsText" text="NO CUMPLE">
      <formula>NOT(ISERROR(SEARCH("NO CUMPLE",A88)))</formula>
    </cfRule>
    <cfRule type="containsText" dxfId="5633" priority="17464" operator="containsText" text="CUMPLE">
      <formula>NOT(ISERROR(SEARCH("CUMPLE",A88)))</formula>
    </cfRule>
  </conditionalFormatting>
  <conditionalFormatting sqref="A103:XFD104 L98 P94 A93:M94 A88:E88 A89:D92 S88:XFD92 R93:XFD94 R98:XFD98 O93:P93 O95:XFD95 O98:P98 A95:J95 L95:M95">
    <cfRule type="containsText" dxfId="5632" priority="17466" operator="containsText" text="HABILITADO">
      <formula>NOT(ISERROR(SEARCH("HABILITADO",A88)))</formula>
    </cfRule>
  </conditionalFormatting>
  <conditionalFormatting sqref="A113:J115">
    <cfRule type="containsText" dxfId="5631" priority="17355" operator="containsText" text="NO HABILITADO">
      <formula>NOT(ISERROR(SEARCH("NO HABILITADO",A113)))</formula>
    </cfRule>
  </conditionalFormatting>
  <conditionalFormatting sqref="A115:J115">
    <cfRule type="containsText" dxfId="5630" priority="17353" operator="containsText" text="NO CUMPLE">
      <formula>NOT(ISERROR(SEARCH("NO CUMPLE",A115)))</formula>
    </cfRule>
    <cfRule type="containsText" dxfId="5629" priority="17354" operator="containsText" text="CUMPLE">
      <formula>NOT(ISERROR(SEARCH("CUMPLE",A115)))</formula>
    </cfRule>
    <cfRule type="containsText" dxfId="5628" priority="17356" operator="containsText" text="HABILITADO">
      <formula>NOT(ISERROR(SEARCH("HABILITADO",A115)))</formula>
    </cfRule>
  </conditionalFormatting>
  <conditionalFormatting sqref="A116:I116 A117:Q118 P111 A105:E105 A106:D109 O110:P110 O112:Q112 O113:P115 O116 A110:M112 L113:L115 A113:J114">
    <cfRule type="containsText" dxfId="5627" priority="17359" operator="containsText" text="NO CUMPLE">
      <formula>NOT(ISERROR(SEARCH("NO CUMPLE",A105)))</formula>
    </cfRule>
    <cfRule type="containsText" dxfId="5626" priority="17360" operator="containsText" text="CUMPLE">
      <formula>NOT(ISERROR(SEARCH("CUMPLE",A105)))</formula>
    </cfRule>
  </conditionalFormatting>
  <conditionalFormatting sqref="A117:XFD118 P111 A110:M111 A105:E105 A106:D109 S105:XFD109 R110:XFD111 O110:P110 O112:XFD112 A112:J112 L112:M112">
    <cfRule type="containsText" dxfId="5625" priority="17362" operator="containsText" text="HABILITADO">
      <formula>NOT(ISERROR(SEARCH("HABILITADO",A105)))</formula>
    </cfRule>
  </conditionalFormatting>
  <conditionalFormatting sqref="A127:J128">
    <cfRule type="containsText" dxfId="5624" priority="17251" operator="containsText" text="NO HABILITADO">
      <formula>NOT(ISERROR(SEARCH("NO HABILITADO",A127)))</formula>
    </cfRule>
  </conditionalFormatting>
  <conditionalFormatting sqref="A128:J128">
    <cfRule type="containsText" dxfId="5623" priority="17249" operator="containsText" text="NO CUMPLE">
      <formula>NOT(ISERROR(SEARCH("NO CUMPLE",A128)))</formula>
    </cfRule>
    <cfRule type="containsText" dxfId="5622" priority="17250" operator="containsText" text="CUMPLE">
      <formula>NOT(ISERROR(SEARCH("CUMPLE",A128)))</formula>
    </cfRule>
    <cfRule type="containsText" dxfId="5621" priority="17252" operator="containsText" text="HABILITADO">
      <formula>NOT(ISERROR(SEARCH("HABILITADO",A128)))</formula>
    </cfRule>
  </conditionalFormatting>
  <conditionalFormatting sqref="A129:J129">
    <cfRule type="containsText" dxfId="5620" priority="17193" operator="containsText" text="NO CUMPLE">
      <formula>NOT(ISERROR(SEARCH("NO CUMPLE",A129)))</formula>
    </cfRule>
    <cfRule type="containsText" dxfId="5619" priority="17194" operator="containsText" text="CUMPLE">
      <formula>NOT(ISERROR(SEARCH("CUMPLE",A129)))</formula>
    </cfRule>
    <cfRule type="containsText" dxfId="5618" priority="17195" operator="containsText" text="NO HABILITADO">
      <formula>NOT(ISERROR(SEARCH("NO HABILITADO",A129)))</formula>
    </cfRule>
    <cfRule type="containsText" dxfId="5617" priority="17196" operator="containsText" text="HABILITADO">
      <formula>NOT(ISERROR(SEARCH("HABILITADO",A129)))</formula>
    </cfRule>
  </conditionalFormatting>
  <conditionalFormatting sqref="A130:I130 A131:Q132 P125 A119:E119 A120:D123 O124:P124 O126:Q126 O127:P129 O130 A127:J127 L127:L129 A124:M126">
    <cfRule type="containsText" dxfId="5616" priority="17255" operator="containsText" text="NO CUMPLE">
      <formula>NOT(ISERROR(SEARCH("NO CUMPLE",A119)))</formula>
    </cfRule>
    <cfRule type="containsText" dxfId="5615" priority="17256" operator="containsText" text="CUMPLE">
      <formula>NOT(ISERROR(SEARCH("CUMPLE",A119)))</formula>
    </cfRule>
  </conditionalFormatting>
  <conditionalFormatting sqref="A131:XFD132 L129 P125 A124:M125 A119:E119 A120:D123 S119:XFD123 R124:XFD125 R129:XFD129 O124:P124 O126:XFD126 O129:P129 A126:J126 L126:M126">
    <cfRule type="containsText" dxfId="5614" priority="17258" operator="containsText" text="HABILITADO">
      <formula>NOT(ISERROR(SEARCH("HABILITADO",A119)))</formula>
    </cfRule>
  </conditionalFormatting>
  <conditionalFormatting sqref="A141:J143">
    <cfRule type="containsText" dxfId="5613" priority="17147" operator="containsText" text="NO HABILITADO">
      <formula>NOT(ISERROR(SEARCH("NO HABILITADO",A141)))</formula>
    </cfRule>
  </conditionalFormatting>
  <conditionalFormatting sqref="A143:J143">
    <cfRule type="containsText" dxfId="5612" priority="17145" operator="containsText" text="NO CUMPLE">
      <formula>NOT(ISERROR(SEARCH("NO CUMPLE",A143)))</formula>
    </cfRule>
    <cfRule type="containsText" dxfId="5611" priority="17146" operator="containsText" text="CUMPLE">
      <formula>NOT(ISERROR(SEARCH("CUMPLE",A143)))</formula>
    </cfRule>
    <cfRule type="containsText" dxfId="5610" priority="17148" operator="containsText" text="HABILITADO">
      <formula>NOT(ISERROR(SEARCH("HABILITADO",A143)))</formula>
    </cfRule>
  </conditionalFormatting>
  <conditionalFormatting sqref="A144:J144">
    <cfRule type="containsText" dxfId="5609" priority="17089" operator="containsText" text="NO CUMPLE">
      <formula>NOT(ISERROR(SEARCH("NO CUMPLE",A144)))</formula>
    </cfRule>
    <cfRule type="containsText" dxfId="5608" priority="17090" operator="containsText" text="CUMPLE">
      <formula>NOT(ISERROR(SEARCH("CUMPLE",A144)))</formula>
    </cfRule>
    <cfRule type="containsText" dxfId="5607" priority="17091" operator="containsText" text="NO HABILITADO">
      <formula>NOT(ISERROR(SEARCH("NO HABILITADO",A144)))</formula>
    </cfRule>
    <cfRule type="containsText" dxfId="5606" priority="17092" operator="containsText" text="HABILITADO">
      <formula>NOT(ISERROR(SEARCH("HABILITADO",A144)))</formula>
    </cfRule>
  </conditionalFormatting>
  <conditionalFormatting sqref="A146:I146 A147:Q148 P139 A133:E133 A134:D137 O138:P138 O140:Q140 O141:P145 O146 A138:M140 L141:L145 A141:J142">
    <cfRule type="containsText" dxfId="5605" priority="17151" operator="containsText" text="NO CUMPLE">
      <formula>NOT(ISERROR(SEARCH("NO CUMPLE",A133)))</formula>
    </cfRule>
    <cfRule type="containsText" dxfId="5604" priority="17152" operator="containsText" text="CUMPLE">
      <formula>NOT(ISERROR(SEARCH("CUMPLE",A133)))</formula>
    </cfRule>
  </conditionalFormatting>
  <conditionalFormatting sqref="A147:XFD148 L144 P139 A138:M139 A133:E133 A134:D137 S133:XFD137 R138:XFD139 R144:XFD144 O138:P138 O140:XFD140 O144:P144 A140:J140 L140:M140">
    <cfRule type="containsText" dxfId="5603" priority="17154" operator="containsText" text="HABILITADO">
      <formula>NOT(ISERROR(SEARCH("HABILITADO",A133)))</formula>
    </cfRule>
  </conditionalFormatting>
  <conditionalFormatting sqref="A157:J159">
    <cfRule type="containsText" dxfId="5602" priority="17043" operator="containsText" text="NO HABILITADO">
      <formula>NOT(ISERROR(SEARCH("NO HABILITADO",A157)))</formula>
    </cfRule>
  </conditionalFormatting>
  <conditionalFormatting sqref="A159:J159">
    <cfRule type="containsText" dxfId="5601" priority="17041" operator="containsText" text="NO CUMPLE">
      <formula>NOT(ISERROR(SEARCH("NO CUMPLE",A159)))</formula>
    </cfRule>
    <cfRule type="containsText" dxfId="5600" priority="17042" operator="containsText" text="CUMPLE">
      <formula>NOT(ISERROR(SEARCH("CUMPLE",A159)))</formula>
    </cfRule>
    <cfRule type="containsText" dxfId="5599" priority="17044" operator="containsText" text="HABILITADO">
      <formula>NOT(ISERROR(SEARCH("HABILITADO",A159)))</formula>
    </cfRule>
  </conditionalFormatting>
  <conditionalFormatting sqref="A160:I160 A161:Q162 P155 A149:E149 A150:D153 O154:P154 O156:Q156 O157:P159 O160 A154:M156 L157 A157:J158">
    <cfRule type="containsText" dxfId="5598" priority="17047" operator="containsText" text="NO CUMPLE">
      <formula>NOT(ISERROR(SEARCH("NO CUMPLE",A149)))</formula>
    </cfRule>
    <cfRule type="containsText" dxfId="5597" priority="17048" operator="containsText" text="CUMPLE">
      <formula>NOT(ISERROR(SEARCH("CUMPLE",A149)))</formula>
    </cfRule>
  </conditionalFormatting>
  <conditionalFormatting sqref="A161:XFD162 P155 A154:M155 A149:E149 A150:D153 S149:XFD153 R154:XFD155 O154:P154 O156:XFD156 A156:J156 L156:M156">
    <cfRule type="containsText" dxfId="5596" priority="17050" operator="containsText" text="HABILITADO">
      <formula>NOT(ISERROR(SEARCH("HABILITADO",A149)))</formula>
    </cfRule>
  </conditionalFormatting>
  <conditionalFormatting sqref="A171:J174">
    <cfRule type="containsText" dxfId="5595" priority="16939" operator="containsText" text="NO HABILITADO">
      <formula>NOT(ISERROR(SEARCH("NO HABILITADO",A171)))</formula>
    </cfRule>
  </conditionalFormatting>
  <conditionalFormatting sqref="A174:J174">
    <cfRule type="containsText" dxfId="5594" priority="16937" operator="containsText" text="NO CUMPLE">
      <formula>NOT(ISERROR(SEARCH("NO CUMPLE",A174)))</formula>
    </cfRule>
    <cfRule type="containsText" dxfId="5593" priority="16938" operator="containsText" text="CUMPLE">
      <formula>NOT(ISERROR(SEARCH("CUMPLE",A174)))</formula>
    </cfRule>
    <cfRule type="containsText" dxfId="5592" priority="16940" operator="containsText" text="HABILITADO">
      <formula>NOT(ISERROR(SEARCH("HABILITADO",A174)))</formula>
    </cfRule>
  </conditionalFormatting>
  <conditionalFormatting sqref="A175:J175">
    <cfRule type="containsText" dxfId="5591" priority="16881" operator="containsText" text="NO CUMPLE">
      <formula>NOT(ISERROR(SEARCH("NO CUMPLE",A175)))</formula>
    </cfRule>
    <cfRule type="containsText" dxfId="5590" priority="16882" operator="containsText" text="CUMPLE">
      <formula>NOT(ISERROR(SEARCH("CUMPLE",A175)))</formula>
    </cfRule>
    <cfRule type="containsText" dxfId="5589" priority="16883" operator="containsText" text="NO HABILITADO">
      <formula>NOT(ISERROR(SEARCH("NO HABILITADO",A175)))</formula>
    </cfRule>
    <cfRule type="containsText" dxfId="5588" priority="16884" operator="containsText" text="HABILITADO">
      <formula>NOT(ISERROR(SEARCH("HABILITADO",A175)))</formula>
    </cfRule>
  </conditionalFormatting>
  <conditionalFormatting sqref="A177:I177 A178:Q179 P169 A163:E163 A164:D167 O168:P168 O170:Q170 O171:P176 O177 A168:M170 A171:J173 L171 L175:L176">
    <cfRule type="containsText" dxfId="5587" priority="16943" operator="containsText" text="NO CUMPLE">
      <formula>NOT(ISERROR(SEARCH("NO CUMPLE",A163)))</formula>
    </cfRule>
    <cfRule type="containsText" dxfId="5586" priority="16944" operator="containsText" text="CUMPLE">
      <formula>NOT(ISERROR(SEARCH("CUMPLE",A163)))</formula>
    </cfRule>
  </conditionalFormatting>
  <conditionalFormatting sqref="A178:XFD179 L175 P169 A168:M169 A163:E163 A164:D167 S163:XFD167 R168:XFD169 R175:XFD175 O168:P168 O170:XFD170 O175:P175 A170:J170 L170:M170">
    <cfRule type="containsText" dxfId="5585" priority="16946" operator="containsText" text="HABILITADO">
      <formula>NOT(ISERROR(SEARCH("HABILITADO",A163)))</formula>
    </cfRule>
  </conditionalFormatting>
  <conditionalFormatting sqref="A188:J192">
    <cfRule type="containsText" dxfId="5584" priority="16779" operator="containsText" text="NO HABILITADO">
      <formula>NOT(ISERROR(SEARCH("NO HABILITADO",A188)))</formula>
    </cfRule>
  </conditionalFormatting>
  <conditionalFormatting sqref="A192:J192">
    <cfRule type="containsText" dxfId="5583" priority="16777" operator="containsText" text="NO CUMPLE">
      <formula>NOT(ISERROR(SEARCH("NO CUMPLE",A192)))</formula>
    </cfRule>
    <cfRule type="containsText" dxfId="5582" priority="16778" operator="containsText" text="CUMPLE">
      <formula>NOT(ISERROR(SEARCH("CUMPLE",A192)))</formula>
    </cfRule>
    <cfRule type="containsText" dxfId="5581" priority="16780" operator="containsText" text="HABILITADO">
      <formula>NOT(ISERROR(SEARCH("HABILITADO",A192)))</formula>
    </cfRule>
  </conditionalFormatting>
  <conditionalFormatting sqref="A193:I193 A194:Q195 P186 A180:E180 A181:D184 O185:P185 O187:Q187 O193 A185:M187 A188:J191">
    <cfRule type="containsText" dxfId="5580" priority="16839" operator="containsText" text="NO CUMPLE">
      <formula>NOT(ISERROR(SEARCH("NO CUMPLE",A180)))</formula>
    </cfRule>
    <cfRule type="containsText" dxfId="5579" priority="16840" operator="containsText" text="CUMPLE">
      <formula>NOT(ISERROR(SEARCH("CUMPLE",A180)))</formula>
    </cfRule>
  </conditionalFormatting>
  <conditionalFormatting sqref="A194:XFD195 L192 P186 A185:M186 A180:E180 A181:D184 S180:XFD184 R185:XFD186 R192:XFD192 O185:P185 O187:XFD187 O192:P192 A187:J187 L187:M187">
    <cfRule type="containsText" dxfId="5578" priority="16842" operator="containsText" text="HABILITADO">
      <formula>NOT(ISERROR(SEARCH("HABILITADO",A180)))</formula>
    </cfRule>
  </conditionalFormatting>
  <conditionalFormatting sqref="A204:J205">
    <cfRule type="containsText" dxfId="5577" priority="16731" operator="containsText" text="NO HABILITADO">
      <formula>NOT(ISERROR(SEARCH("NO HABILITADO",A204)))</formula>
    </cfRule>
  </conditionalFormatting>
  <conditionalFormatting sqref="A205:J205">
    <cfRule type="containsText" dxfId="5576" priority="16729" operator="containsText" text="NO CUMPLE">
      <formula>NOT(ISERROR(SEARCH("NO CUMPLE",A205)))</formula>
    </cfRule>
    <cfRule type="containsText" dxfId="5575" priority="16730" operator="containsText" text="CUMPLE">
      <formula>NOT(ISERROR(SEARCH("CUMPLE",A205)))</formula>
    </cfRule>
    <cfRule type="containsText" dxfId="5574" priority="16732" operator="containsText" text="HABILITADO">
      <formula>NOT(ISERROR(SEARCH("HABILITADO",A205)))</formula>
    </cfRule>
  </conditionalFormatting>
  <conditionalFormatting sqref="A206:I206 A207:Q208 P202 A196:E196 A197:D200 O201:P201 O203:Q203 O204:P205 O206 A204:J204 L204 A201:M203">
    <cfRule type="containsText" dxfId="5573" priority="16735" operator="containsText" text="NO CUMPLE">
      <formula>NOT(ISERROR(SEARCH("NO CUMPLE",A196)))</formula>
    </cfRule>
    <cfRule type="containsText" dxfId="5572" priority="16736" operator="containsText" text="CUMPLE">
      <formula>NOT(ISERROR(SEARCH("CUMPLE",A196)))</formula>
    </cfRule>
  </conditionalFormatting>
  <conditionalFormatting sqref="A207:XFD208 P202 A201:M202 A196:E196 A197:D200 S196:XFD200 R201:XFD202 O201:P201 O203:XFD203 A203:J203 L203:M203">
    <cfRule type="containsText" dxfId="5571" priority="16738" operator="containsText" text="HABILITADO">
      <formula>NOT(ISERROR(SEARCH("HABILITADO",A196)))</formula>
    </cfRule>
  </conditionalFormatting>
  <conditionalFormatting sqref="A217:J218">
    <cfRule type="containsText" dxfId="5570" priority="16627" operator="containsText" text="NO HABILITADO">
      <formula>NOT(ISERROR(SEARCH("NO HABILITADO",A217)))</formula>
    </cfRule>
  </conditionalFormatting>
  <conditionalFormatting sqref="A218:J218">
    <cfRule type="containsText" dxfId="5569" priority="16625" operator="containsText" text="NO CUMPLE">
      <formula>NOT(ISERROR(SEARCH("NO CUMPLE",A218)))</formula>
    </cfRule>
    <cfRule type="containsText" dxfId="5568" priority="16626" operator="containsText" text="CUMPLE">
      <formula>NOT(ISERROR(SEARCH("CUMPLE",A218)))</formula>
    </cfRule>
    <cfRule type="containsText" dxfId="5567" priority="16628" operator="containsText" text="HABILITADO">
      <formula>NOT(ISERROR(SEARCH("HABILITADO",A218)))</formula>
    </cfRule>
  </conditionalFormatting>
  <conditionalFormatting sqref="A219:J219">
    <cfRule type="containsText" dxfId="5566" priority="16569" operator="containsText" text="NO CUMPLE">
      <formula>NOT(ISERROR(SEARCH("NO CUMPLE",A219)))</formula>
    </cfRule>
    <cfRule type="containsText" dxfId="5565" priority="16570" operator="containsText" text="CUMPLE">
      <formula>NOT(ISERROR(SEARCH("CUMPLE",A219)))</formula>
    </cfRule>
    <cfRule type="containsText" dxfId="5564" priority="16571" operator="containsText" text="NO HABILITADO">
      <formula>NOT(ISERROR(SEARCH("NO HABILITADO",A219)))</formula>
    </cfRule>
    <cfRule type="containsText" dxfId="5563" priority="16572" operator="containsText" text="HABILITADO">
      <formula>NOT(ISERROR(SEARCH("HABILITADO",A219)))</formula>
    </cfRule>
  </conditionalFormatting>
  <conditionalFormatting sqref="A222:I222 A223:Q224 P215 A209:E209 A210:D213 O214:P214 O216:Q216 O217:P221 O222 A217:J217 L217 A214:M216 L219">
    <cfRule type="containsText" dxfId="5562" priority="16631" operator="containsText" text="NO CUMPLE">
      <formula>NOT(ISERROR(SEARCH("NO CUMPLE",A209)))</formula>
    </cfRule>
    <cfRule type="containsText" dxfId="5561" priority="16632" operator="containsText" text="CUMPLE">
      <formula>NOT(ISERROR(SEARCH("CUMPLE",A209)))</formula>
    </cfRule>
  </conditionalFormatting>
  <conditionalFormatting sqref="A223:XFD224 L219 P215 A214:M215 A209:E209 A210:D213 S209:XFD213 R214:XFD215 R219:XFD219 O214:P214 O216:XFD216 O219:P219 A216:J216 L216:M216">
    <cfRule type="containsText" dxfId="5560" priority="16634" operator="containsText" text="HABILITADO">
      <formula>NOT(ISERROR(SEARCH("HABILITADO",A209)))</formula>
    </cfRule>
  </conditionalFormatting>
  <conditionalFormatting sqref="A233:J235">
    <cfRule type="containsText" dxfId="5559" priority="16523" operator="containsText" text="NO HABILITADO">
      <formula>NOT(ISERROR(SEARCH("NO HABILITADO",A233)))</formula>
    </cfRule>
  </conditionalFormatting>
  <conditionalFormatting sqref="A235:J235 F234">
    <cfRule type="containsText" dxfId="5558" priority="16521" operator="containsText" text="NO CUMPLE">
      <formula>NOT(ISERROR(SEARCH("NO CUMPLE",A234)))</formula>
    </cfRule>
    <cfRule type="containsText" dxfId="5557" priority="16522" operator="containsText" text="CUMPLE">
      <formula>NOT(ISERROR(SEARCH("CUMPLE",A234)))</formula>
    </cfRule>
    <cfRule type="containsText" dxfId="5556" priority="16524" operator="containsText" text="HABILITADO">
      <formula>NOT(ISERROR(SEARCH("HABILITADO",A234)))</formula>
    </cfRule>
  </conditionalFormatting>
  <conditionalFormatting sqref="A236:I236 A237:Q238 P231 A225:E225 A226:D229 O230:P230 O232:Q232 O233:P235 O236 A230:M232 A233:J234 L233">
    <cfRule type="containsText" dxfId="5555" priority="16527" operator="containsText" text="NO CUMPLE">
      <formula>NOT(ISERROR(SEARCH("NO CUMPLE",A225)))</formula>
    </cfRule>
    <cfRule type="containsText" dxfId="5554" priority="16528" operator="containsText" text="CUMPLE">
      <formula>NOT(ISERROR(SEARCH("CUMPLE",A225)))</formula>
    </cfRule>
  </conditionalFormatting>
  <conditionalFormatting sqref="A237:XFD238 P231 A230:M231 A225:E225 A226:D229 S225:XFD229 R230:XFD231 O230:P230 O232:XFD232 A232:J232 L232:M232">
    <cfRule type="containsText" dxfId="5553" priority="16530" operator="containsText" text="HABILITADO">
      <formula>NOT(ISERROR(SEARCH("HABILITADO",A225)))</formula>
    </cfRule>
  </conditionalFormatting>
  <conditionalFormatting sqref="A247:J248">
    <cfRule type="containsText" dxfId="5552" priority="16419" operator="containsText" text="NO HABILITADO">
      <formula>NOT(ISERROR(SEARCH("NO HABILITADO",A247)))</formula>
    </cfRule>
  </conditionalFormatting>
  <conditionalFormatting sqref="A248:J248 F247">
    <cfRule type="containsText" dxfId="5551" priority="16417" operator="containsText" text="NO CUMPLE">
      <formula>NOT(ISERROR(SEARCH("NO CUMPLE",A247)))</formula>
    </cfRule>
    <cfRule type="containsText" dxfId="5550" priority="16418" operator="containsText" text="CUMPLE">
      <formula>NOT(ISERROR(SEARCH("CUMPLE",A247)))</formula>
    </cfRule>
    <cfRule type="containsText" dxfId="5549" priority="16420" operator="containsText" text="HABILITADO">
      <formula>NOT(ISERROR(SEARCH("HABILITADO",A247)))</formula>
    </cfRule>
  </conditionalFormatting>
  <conditionalFormatting sqref="A249:J249">
    <cfRule type="containsText" dxfId="5548" priority="16361" operator="containsText" text="NO CUMPLE">
      <formula>NOT(ISERROR(SEARCH("NO CUMPLE",A249)))</formula>
    </cfRule>
    <cfRule type="containsText" dxfId="5547" priority="16362" operator="containsText" text="CUMPLE">
      <formula>NOT(ISERROR(SEARCH("CUMPLE",A249)))</formula>
    </cfRule>
    <cfRule type="containsText" dxfId="5546" priority="16363" operator="containsText" text="NO HABILITADO">
      <formula>NOT(ISERROR(SEARCH("NO HABILITADO",A249)))</formula>
    </cfRule>
    <cfRule type="containsText" dxfId="5545" priority="16364" operator="containsText" text="HABILITADO">
      <formula>NOT(ISERROR(SEARCH("HABILITADO",A249)))</formula>
    </cfRule>
  </conditionalFormatting>
  <conditionalFormatting sqref="A252:I252 A253:Q254 P245 A239:E239 A240:D243 O244:P244 O246:P251 O252 A247:J247 L247 A244:M246 L249">
    <cfRule type="containsText" dxfId="5544" priority="16423" operator="containsText" text="NO CUMPLE">
      <formula>NOT(ISERROR(SEARCH("NO CUMPLE",A239)))</formula>
    </cfRule>
    <cfRule type="containsText" dxfId="5543" priority="16424" operator="containsText" text="CUMPLE">
      <formula>NOT(ISERROR(SEARCH("CUMPLE",A239)))</formula>
    </cfRule>
  </conditionalFormatting>
  <conditionalFormatting sqref="A253:XFD254 L249 P245 A244:M245 A239:E239 A240:D243 S239:XFD243 R249:XFD249 O244:P244 O246:P246 O249:P249 A246:J246 L246:M246 R244:XFD246">
    <cfRule type="containsText" dxfId="5542" priority="16426" operator="containsText" text="HABILITADO">
      <formula>NOT(ISERROR(SEARCH("HABILITADO",A239)))</formula>
    </cfRule>
  </conditionalFormatting>
  <conditionalFormatting sqref="A265:J265">
    <cfRule type="containsText" dxfId="5541" priority="16313" operator="containsText" text="NO CUMPLE">
      <formula>NOT(ISERROR(SEARCH("NO CUMPLE",A265)))</formula>
    </cfRule>
    <cfRule type="containsText" dxfId="5540" priority="16314" operator="containsText" text="CUMPLE">
      <formula>NOT(ISERROR(SEARCH("CUMPLE",A265)))</formula>
    </cfRule>
    <cfRule type="containsText" dxfId="5539" priority="16316" operator="containsText" text="HABILITADO">
      <formula>NOT(ISERROR(SEARCH("HABILITADO",A265)))</formula>
    </cfRule>
  </conditionalFormatting>
  <conditionalFormatting sqref="A266:J266">
    <cfRule type="containsText" dxfId="5538" priority="16257" operator="containsText" text="NO CUMPLE">
      <formula>NOT(ISERROR(SEARCH("NO CUMPLE",A266)))</formula>
    </cfRule>
    <cfRule type="containsText" dxfId="5537" priority="16258" operator="containsText" text="CUMPLE">
      <formula>NOT(ISERROR(SEARCH("CUMPLE",A266)))</formula>
    </cfRule>
    <cfRule type="containsText" dxfId="5536" priority="16259" operator="containsText" text="NO HABILITADO">
      <formula>NOT(ISERROR(SEARCH("NO HABILITADO",A266)))</formula>
    </cfRule>
    <cfRule type="containsText" dxfId="5535" priority="16260" operator="containsText" text="HABILITADO">
      <formula>NOT(ISERROR(SEARCH("HABILITADO",A266)))</formula>
    </cfRule>
  </conditionalFormatting>
  <conditionalFormatting sqref="A268:I268 A269:Q270 P261 A255:E255 A256:D259 O260:P260 O262:Q262 O263:P267 O268 A260:M262 L263 L266:L267">
    <cfRule type="containsText" dxfId="5534" priority="16319" operator="containsText" text="NO CUMPLE">
      <formula>NOT(ISERROR(SEARCH("NO CUMPLE",A255)))</formula>
    </cfRule>
    <cfRule type="containsText" dxfId="5533" priority="16320" operator="containsText" text="CUMPLE">
      <formula>NOT(ISERROR(SEARCH("CUMPLE",A255)))</formula>
    </cfRule>
  </conditionalFormatting>
  <conditionalFormatting sqref="A269:XFD270 L266 P261 A260:M261 A255:E255 A256:D259 S255:XFD259 R260:XFD261 R266:XFD266 O260:P260 O262:XFD262 O266:P266 A262:J262 L262:M262">
    <cfRule type="containsText" dxfId="5532" priority="16322" operator="containsText" text="HABILITADO">
      <formula>NOT(ISERROR(SEARCH("HABILITADO",A255)))</formula>
    </cfRule>
  </conditionalFormatting>
  <conditionalFormatting sqref="A279:J280">
    <cfRule type="containsText" dxfId="5531" priority="16211" operator="containsText" text="NO HABILITADO">
      <formula>NOT(ISERROR(SEARCH("NO HABILITADO",A279)))</formula>
    </cfRule>
  </conditionalFormatting>
  <conditionalFormatting sqref="A280:J280">
    <cfRule type="containsText" dxfId="5530" priority="16209" operator="containsText" text="NO CUMPLE">
      <formula>NOT(ISERROR(SEARCH("NO CUMPLE",A280)))</formula>
    </cfRule>
    <cfRule type="containsText" dxfId="5529" priority="16210" operator="containsText" text="CUMPLE">
      <formula>NOT(ISERROR(SEARCH("CUMPLE",A280)))</formula>
    </cfRule>
    <cfRule type="containsText" dxfId="5528" priority="16212" operator="containsText" text="HABILITADO">
      <formula>NOT(ISERROR(SEARCH("HABILITADO",A280)))</formula>
    </cfRule>
  </conditionalFormatting>
  <conditionalFormatting sqref="A281:I281 A282:Q283 P277 A271:E271 A272:D275 O276:P276 O278:Q278 O279:P280 O281 A279:J279 L279:L280 A276:M278">
    <cfRule type="containsText" dxfId="5527" priority="16215" operator="containsText" text="NO CUMPLE">
      <formula>NOT(ISERROR(SEARCH("NO CUMPLE",A271)))</formula>
    </cfRule>
    <cfRule type="containsText" dxfId="5526" priority="16216" operator="containsText" text="CUMPLE">
      <formula>NOT(ISERROR(SEARCH("CUMPLE",A271)))</formula>
    </cfRule>
  </conditionalFormatting>
  <conditionalFormatting sqref="A282:XFD283 P277 A276:M277 A271:E271 A272:D275 S271:XFD275 R276:XFD277 O276:P276 O278:XFD278 A278:J278 L278:M278">
    <cfRule type="containsText" dxfId="5525" priority="16218" operator="containsText" text="HABILITADO">
      <formula>NOT(ISERROR(SEARCH("HABILITADO",A271)))</formula>
    </cfRule>
  </conditionalFormatting>
  <conditionalFormatting sqref="A292:J293">
    <cfRule type="containsText" dxfId="5524" priority="16107" operator="containsText" text="NO HABILITADO">
      <formula>NOT(ISERROR(SEARCH("NO HABILITADO",A292)))</formula>
    </cfRule>
  </conditionalFormatting>
  <conditionalFormatting sqref="A293:J293">
    <cfRule type="containsText" dxfId="5523" priority="16105" operator="containsText" text="NO CUMPLE">
      <formula>NOT(ISERROR(SEARCH("NO CUMPLE",A293)))</formula>
    </cfRule>
    <cfRule type="containsText" dxfId="5522" priority="16106" operator="containsText" text="CUMPLE">
      <formula>NOT(ISERROR(SEARCH("CUMPLE",A293)))</formula>
    </cfRule>
    <cfRule type="containsText" dxfId="5521" priority="16108" operator="containsText" text="HABILITADO">
      <formula>NOT(ISERROR(SEARCH("HABILITADO",A293)))</formula>
    </cfRule>
  </conditionalFormatting>
  <conditionalFormatting sqref="A294:J294">
    <cfRule type="containsText" dxfId="5520" priority="16049" operator="containsText" text="NO CUMPLE">
      <formula>NOT(ISERROR(SEARCH("NO CUMPLE",A294)))</formula>
    </cfRule>
    <cfRule type="containsText" dxfId="5519" priority="16050" operator="containsText" text="CUMPLE">
      <formula>NOT(ISERROR(SEARCH("CUMPLE",A294)))</formula>
    </cfRule>
    <cfRule type="containsText" dxfId="5518" priority="16051" operator="containsText" text="NO HABILITADO">
      <formula>NOT(ISERROR(SEARCH("NO HABILITADO",A294)))</formula>
    </cfRule>
    <cfRule type="containsText" dxfId="5517" priority="16052" operator="containsText" text="HABILITADO">
      <formula>NOT(ISERROR(SEARCH("HABILITADO",A294)))</formula>
    </cfRule>
  </conditionalFormatting>
  <conditionalFormatting sqref="A300:I300 A301:Q302 P290 A284:E284 A285:D288 O289:P289 O291:Q291 O292:P299 O300 A292:J292 A289:M291 L292 L294:L295">
    <cfRule type="containsText" dxfId="5516" priority="16111" operator="containsText" text="NO CUMPLE">
      <formula>NOT(ISERROR(SEARCH("NO CUMPLE",A284)))</formula>
    </cfRule>
    <cfRule type="containsText" dxfId="5515" priority="16112" operator="containsText" text="CUMPLE">
      <formula>NOT(ISERROR(SEARCH("CUMPLE",A284)))</formula>
    </cfRule>
  </conditionalFormatting>
  <conditionalFormatting sqref="A301:XFD302 L294 P290 A289:M290 A284:E284 A285:D288 S284:XFD288 R289:XFD290 R294:XFD294 O289:P289 O291:XFD291 O294:P294 A291:J291 L291:M291">
    <cfRule type="containsText" dxfId="5514" priority="16114" operator="containsText" text="HABILITADO">
      <formula>NOT(ISERROR(SEARCH("HABILITADO",A284)))</formula>
    </cfRule>
  </conditionalFormatting>
  <conditionalFormatting sqref="A311:E311 G311:J311">
    <cfRule type="containsText" dxfId="5513" priority="16003" operator="containsText" text="NO HABILITADO">
      <formula>NOT(ISERROR(SEARCH("NO HABILITADO",A311)))</formula>
    </cfRule>
  </conditionalFormatting>
  <conditionalFormatting sqref="A312:J312">
    <cfRule type="containsText" dxfId="5512" priority="15945" operator="containsText" text="NO CUMPLE">
      <formula>NOT(ISERROR(SEARCH("NO CUMPLE",A312)))</formula>
    </cfRule>
    <cfRule type="containsText" dxfId="5511" priority="15946" operator="containsText" text="CUMPLE">
      <formula>NOT(ISERROR(SEARCH("CUMPLE",A312)))</formula>
    </cfRule>
    <cfRule type="containsText" dxfId="5510" priority="15947" operator="containsText" text="NO HABILITADO">
      <formula>NOT(ISERROR(SEARCH("NO HABILITADO",A312)))</formula>
    </cfRule>
    <cfRule type="containsText" dxfId="5509" priority="15948" operator="containsText" text="HABILITADO">
      <formula>NOT(ISERROR(SEARCH("HABILITADO",A312)))</formula>
    </cfRule>
  </conditionalFormatting>
  <conditionalFormatting sqref="A318:I318 A319:Q320 P309 A303:E303 A304:D307 O308:P308 O310:Q310 O318 A311:E311 A308:M310 G311:J311">
    <cfRule type="containsText" dxfId="5508" priority="16007" operator="containsText" text="NO CUMPLE">
      <formula>NOT(ISERROR(SEARCH("NO CUMPLE",A303)))</formula>
    </cfRule>
    <cfRule type="containsText" dxfId="5507" priority="16008" operator="containsText" text="CUMPLE">
      <formula>NOT(ISERROR(SEARCH("CUMPLE",A303)))</formula>
    </cfRule>
  </conditionalFormatting>
  <conditionalFormatting sqref="A319:XFD320 L312 P309 A308:M309 A303:E303 A304:D307 S303:XFD307 R308:XFD309 R312:XFD312 O308:P308 O310:XFD310 O312:P312 A310:J310 L310:M310">
    <cfRule type="containsText" dxfId="5506" priority="16010" operator="containsText" text="HABILITADO">
      <formula>NOT(ISERROR(SEARCH("HABILITADO",A303)))</formula>
    </cfRule>
  </conditionalFormatting>
  <conditionalFormatting sqref="A1567:Q1568">
    <cfRule type="containsText" dxfId="5505" priority="7791" operator="containsText" text="NO CUMPLE">
      <formula>NOT(ISERROR(SEARCH("NO CUMPLE",A1567)))</formula>
    </cfRule>
    <cfRule type="containsText" dxfId="5504" priority="7792" operator="containsText" text="CUMPLE">
      <formula>NOT(ISERROR(SEARCH("CUMPLE",A1567)))</formula>
    </cfRule>
  </conditionalFormatting>
  <conditionalFormatting sqref="A1567:XFD1568">
    <cfRule type="containsText" dxfId="5503" priority="7793" operator="containsText" text="NO HABILITADO">
      <formula>NOT(ISERROR(SEARCH("NO HABILITADO",A1567)))</formula>
    </cfRule>
    <cfRule type="containsText" dxfId="5502" priority="7794" operator="containsText" text="HABILITADO">
      <formula>NOT(ISERROR(SEARCH("HABILITADO",A1567)))</formula>
    </cfRule>
  </conditionalFormatting>
  <conditionalFormatting sqref="A1:XFD7 A8:E8 A9:D12 O13:P13 A13:M14 P14 A15:J15 L15:M15 O15:XFD15 L19 O19:P19 A24:XFD25 A1584:XFD1584 A1585:R1597 A1598:A1599 L1598:R1599 A1600:R1604 L1605:R1605 A1606:R1048576 S8:XFD12 S1585:XFD1048576">
    <cfRule type="containsText" dxfId="5501" priority="18924" operator="containsText" text="NO HABILITADO">
      <formula>NOT(ISERROR(SEARCH("NO HABILITADO",A1)))</formula>
    </cfRule>
  </conditionalFormatting>
  <conditionalFormatting sqref="A1:XFD7 A8:E8 S8:XFD12 A9:D12 O13:P13 A13:M14 P14 A15:J15 L15:M15 O15:XFD15 L19 O19:P19 A24:XFD25 A1584:XFD1584 A1585:R1597 S1585:XFD1048576 A1598:A1599 L1598:R1599 A1600:R1604 L1605:R1605 A1606:R1048576">
    <cfRule type="containsText" dxfId="5500" priority="18925" operator="containsText" text="HABILITADO">
      <formula>NOT(ISERROR(SEARCH("HABILITADO",A1)))</formula>
    </cfRule>
  </conditionalFormatting>
  <conditionalFormatting sqref="B22:C22">
    <cfRule type="containsText" dxfId="5499" priority="17907" operator="containsText" text="NO CUMPLE">
      <formula>NOT(ISERROR(SEARCH("NO CUMPLE",B22)))</formula>
    </cfRule>
    <cfRule type="containsText" dxfId="5498" priority="17908" operator="containsText" text="CUMPLE">
      <formula>NOT(ISERROR(SEARCH("CUMPLE",B22)))</formula>
    </cfRule>
    <cfRule type="containsText" dxfId="5497" priority="17909" operator="containsText" text="NO HABILITADO">
      <formula>NOT(ISERROR(SEARCH("NO HABILITADO",B22)))</formula>
    </cfRule>
    <cfRule type="containsText" dxfId="5496" priority="17910" operator="containsText" text="HABILITADO">
      <formula>NOT(ISERROR(SEARCH("HABILITADO",B22)))</formula>
    </cfRule>
  </conditionalFormatting>
  <conditionalFormatting sqref="B38:C38">
    <cfRule type="containsText" dxfId="5495" priority="17831" operator="containsText" text="NO CUMPLE">
      <formula>NOT(ISERROR(SEARCH("NO CUMPLE",B38)))</formula>
    </cfRule>
    <cfRule type="containsText" dxfId="5494" priority="17832" operator="containsText" text="CUMPLE">
      <formula>NOT(ISERROR(SEARCH("CUMPLE",B38)))</formula>
    </cfRule>
    <cfRule type="containsText" dxfId="5493" priority="17833" operator="containsText" text="NO HABILITADO">
      <formula>NOT(ISERROR(SEARCH("NO HABILITADO",B38)))</formula>
    </cfRule>
    <cfRule type="containsText" dxfId="5492" priority="17834" operator="containsText" text="HABILITADO">
      <formula>NOT(ISERROR(SEARCH("HABILITADO",B38)))</formula>
    </cfRule>
  </conditionalFormatting>
  <conditionalFormatting sqref="B70:C70">
    <cfRule type="containsText" dxfId="5491" priority="17595" operator="containsText" text="NO CUMPLE">
      <formula>NOT(ISERROR(SEARCH("NO CUMPLE",B70)))</formula>
    </cfRule>
    <cfRule type="containsText" dxfId="5490" priority="17596" operator="containsText" text="CUMPLE">
      <formula>NOT(ISERROR(SEARCH("CUMPLE",B70)))</formula>
    </cfRule>
    <cfRule type="containsText" dxfId="5489" priority="17597" operator="containsText" text="NO HABILITADO">
      <formula>NOT(ISERROR(SEARCH("NO HABILITADO",B70)))</formula>
    </cfRule>
    <cfRule type="containsText" dxfId="5488" priority="17598" operator="containsText" text="HABILITADO">
      <formula>NOT(ISERROR(SEARCH("HABILITADO",B70)))</formula>
    </cfRule>
  </conditionalFormatting>
  <conditionalFormatting sqref="B99:C100">
    <cfRule type="containsText" dxfId="5487" priority="17387" operator="containsText" text="NO CUMPLE">
      <formula>NOT(ISERROR(SEARCH("NO CUMPLE",B99)))</formula>
    </cfRule>
    <cfRule type="containsText" dxfId="5486" priority="17388" operator="containsText" text="CUMPLE">
      <formula>NOT(ISERROR(SEARCH("CUMPLE",B99)))</formula>
    </cfRule>
    <cfRule type="containsText" dxfId="5485" priority="17389" operator="containsText" text="NO HABILITADO">
      <formula>NOT(ISERROR(SEARCH("NO HABILITADO",B99)))</formula>
    </cfRule>
    <cfRule type="containsText" dxfId="5484" priority="17390" operator="containsText" text="HABILITADO">
      <formula>NOT(ISERROR(SEARCH("HABILITADO",B99)))</formula>
    </cfRule>
  </conditionalFormatting>
  <conditionalFormatting sqref="B101:C101">
    <cfRule type="containsText" dxfId="5483" priority="17383" operator="containsText" text="NO CUMPLE">
      <formula>NOT(ISERROR(SEARCH("NO CUMPLE",B101)))</formula>
    </cfRule>
    <cfRule type="containsText" dxfId="5482" priority="17384" operator="containsText" text="CUMPLE">
      <formula>NOT(ISERROR(SEARCH("CUMPLE",B101)))</formula>
    </cfRule>
    <cfRule type="containsText" dxfId="5481" priority="17385" operator="containsText" text="NO HABILITADO">
      <formula>NOT(ISERROR(SEARCH("NO HABILITADO",B101)))</formula>
    </cfRule>
    <cfRule type="containsText" dxfId="5480" priority="17386" operator="containsText" text="HABILITADO">
      <formula>NOT(ISERROR(SEARCH("HABILITADO",B101)))</formula>
    </cfRule>
  </conditionalFormatting>
  <conditionalFormatting sqref="B145:C145">
    <cfRule type="containsText" dxfId="5479" priority="17075" operator="containsText" text="NO CUMPLE">
      <formula>NOT(ISERROR(SEARCH("NO CUMPLE",B145)))</formula>
    </cfRule>
    <cfRule type="containsText" dxfId="5478" priority="17076" operator="containsText" text="CUMPLE">
      <formula>NOT(ISERROR(SEARCH("CUMPLE",B145)))</formula>
    </cfRule>
    <cfRule type="containsText" dxfId="5477" priority="17077" operator="containsText" text="NO HABILITADO">
      <formula>NOT(ISERROR(SEARCH("NO HABILITADO",B145)))</formula>
    </cfRule>
    <cfRule type="containsText" dxfId="5476" priority="17078" operator="containsText" text="HABILITADO">
      <formula>NOT(ISERROR(SEARCH("HABILITADO",B145)))</formula>
    </cfRule>
  </conditionalFormatting>
  <conditionalFormatting sqref="B176:C176">
    <cfRule type="containsText" dxfId="5475" priority="16867" operator="containsText" text="NO CUMPLE">
      <formula>NOT(ISERROR(SEARCH("NO CUMPLE",B176)))</formula>
    </cfRule>
    <cfRule type="containsText" dxfId="5474" priority="16868" operator="containsText" text="CUMPLE">
      <formula>NOT(ISERROR(SEARCH("CUMPLE",B176)))</formula>
    </cfRule>
    <cfRule type="containsText" dxfId="5473" priority="16869" operator="containsText" text="NO HABILITADO">
      <formula>NOT(ISERROR(SEARCH("NO HABILITADO",B176)))</formula>
    </cfRule>
    <cfRule type="containsText" dxfId="5472" priority="16870" operator="containsText" text="HABILITADO">
      <formula>NOT(ISERROR(SEARCH("HABILITADO",B176)))</formula>
    </cfRule>
  </conditionalFormatting>
  <conditionalFormatting sqref="B220:C220">
    <cfRule type="containsText" dxfId="5471" priority="16555" operator="containsText" text="NO CUMPLE">
      <formula>NOT(ISERROR(SEARCH("NO CUMPLE",B220)))</formula>
    </cfRule>
    <cfRule type="containsText" dxfId="5470" priority="16556" operator="containsText" text="CUMPLE">
      <formula>NOT(ISERROR(SEARCH("CUMPLE",B220)))</formula>
    </cfRule>
    <cfRule type="containsText" dxfId="5469" priority="16557" operator="containsText" text="NO HABILITADO">
      <formula>NOT(ISERROR(SEARCH("NO HABILITADO",B220)))</formula>
    </cfRule>
    <cfRule type="containsText" dxfId="5468" priority="16558" operator="containsText" text="HABILITADO">
      <formula>NOT(ISERROR(SEARCH("HABILITADO",B220)))</formula>
    </cfRule>
  </conditionalFormatting>
  <conditionalFormatting sqref="B221:C221">
    <cfRule type="containsText" dxfId="5467" priority="7655" operator="containsText" text="NO CUMPLE">
      <formula>NOT(ISERROR(SEARCH("NO CUMPLE",B221)))</formula>
    </cfRule>
    <cfRule type="containsText" dxfId="5466" priority="7656" operator="containsText" text="CUMPLE">
      <formula>NOT(ISERROR(SEARCH("CUMPLE",B221)))</formula>
    </cfRule>
    <cfRule type="containsText" dxfId="5465" priority="7657" operator="containsText" text="NO HABILITADO">
      <formula>NOT(ISERROR(SEARCH("NO HABILITADO",B221)))</formula>
    </cfRule>
    <cfRule type="containsText" dxfId="5464" priority="7658" operator="containsText" text="HABILITADO">
      <formula>NOT(ISERROR(SEARCH("HABILITADO",B221)))</formula>
    </cfRule>
  </conditionalFormatting>
  <conditionalFormatting sqref="B250:C250">
    <cfRule type="containsText" dxfId="5463" priority="16347" operator="containsText" text="NO CUMPLE">
      <formula>NOT(ISERROR(SEARCH("NO CUMPLE",B250)))</formula>
    </cfRule>
    <cfRule type="containsText" dxfId="5462" priority="16348" operator="containsText" text="CUMPLE">
      <formula>NOT(ISERROR(SEARCH("CUMPLE",B250)))</formula>
    </cfRule>
    <cfRule type="containsText" dxfId="5461" priority="16349" operator="containsText" text="NO HABILITADO">
      <formula>NOT(ISERROR(SEARCH("NO HABILITADO",B250)))</formula>
    </cfRule>
    <cfRule type="containsText" dxfId="5460" priority="16350" operator="containsText" text="HABILITADO">
      <formula>NOT(ISERROR(SEARCH("HABILITADO",B250)))</formula>
    </cfRule>
  </conditionalFormatting>
  <conditionalFormatting sqref="B251:C251">
    <cfRule type="containsText" dxfId="5459" priority="16343" operator="containsText" text="NO CUMPLE">
      <formula>NOT(ISERROR(SEARCH("NO CUMPLE",B251)))</formula>
    </cfRule>
    <cfRule type="containsText" dxfId="5458" priority="16344" operator="containsText" text="CUMPLE">
      <formula>NOT(ISERROR(SEARCH("CUMPLE",B251)))</formula>
    </cfRule>
    <cfRule type="containsText" dxfId="5457" priority="16345" operator="containsText" text="NO HABILITADO">
      <formula>NOT(ISERROR(SEARCH("NO HABILITADO",B251)))</formula>
    </cfRule>
    <cfRule type="containsText" dxfId="5456" priority="16346" operator="containsText" text="HABILITADO">
      <formula>NOT(ISERROR(SEARCH("HABILITADO",B251)))</formula>
    </cfRule>
  </conditionalFormatting>
  <conditionalFormatting sqref="B267:C267">
    <cfRule type="containsText" dxfId="5455" priority="16243" operator="containsText" text="NO CUMPLE">
      <formula>NOT(ISERROR(SEARCH("NO CUMPLE",B267)))</formula>
    </cfRule>
    <cfRule type="containsText" dxfId="5454" priority="16244" operator="containsText" text="CUMPLE">
      <formula>NOT(ISERROR(SEARCH("CUMPLE",B267)))</formula>
    </cfRule>
    <cfRule type="containsText" dxfId="5453" priority="16245" operator="containsText" text="NO HABILITADO">
      <formula>NOT(ISERROR(SEARCH("NO HABILITADO",B267)))</formula>
    </cfRule>
    <cfRule type="containsText" dxfId="5452" priority="16246" operator="containsText" text="HABILITADO">
      <formula>NOT(ISERROR(SEARCH("HABILITADO",B267)))</formula>
    </cfRule>
  </conditionalFormatting>
  <conditionalFormatting sqref="B295:C298">
    <cfRule type="containsText" dxfId="5451" priority="16035" operator="containsText" text="NO CUMPLE">
      <formula>NOT(ISERROR(SEARCH("NO CUMPLE",B295)))</formula>
    </cfRule>
    <cfRule type="containsText" dxfId="5450" priority="16036" operator="containsText" text="CUMPLE">
      <formula>NOT(ISERROR(SEARCH("CUMPLE",B295)))</formula>
    </cfRule>
    <cfRule type="containsText" dxfId="5449" priority="16037" operator="containsText" text="NO HABILITADO">
      <formula>NOT(ISERROR(SEARCH("NO HABILITADO",B295)))</formula>
    </cfRule>
    <cfRule type="containsText" dxfId="5448" priority="16038" operator="containsText" text="HABILITADO">
      <formula>NOT(ISERROR(SEARCH("HABILITADO",B295)))</formula>
    </cfRule>
  </conditionalFormatting>
  <conditionalFormatting sqref="B299:C299">
    <cfRule type="containsText" dxfId="5447" priority="16031" operator="containsText" text="NO CUMPLE">
      <formula>NOT(ISERROR(SEARCH("NO CUMPLE",B299)))</formula>
    </cfRule>
    <cfRule type="containsText" dxfId="5446" priority="16032" operator="containsText" text="CUMPLE">
      <formula>NOT(ISERROR(SEARCH("CUMPLE",B299)))</formula>
    </cfRule>
    <cfRule type="containsText" dxfId="5445" priority="16033" operator="containsText" text="NO HABILITADO">
      <formula>NOT(ISERROR(SEARCH("NO HABILITADO",B299)))</formula>
    </cfRule>
    <cfRule type="containsText" dxfId="5444" priority="16034" operator="containsText" text="HABILITADO">
      <formula>NOT(ISERROR(SEARCH("HABILITADO",B299)))</formula>
    </cfRule>
  </conditionalFormatting>
  <conditionalFormatting sqref="B313:C316">
    <cfRule type="containsText" dxfId="5443" priority="15931" operator="containsText" text="NO CUMPLE">
      <formula>NOT(ISERROR(SEARCH("NO CUMPLE",B313)))</formula>
    </cfRule>
    <cfRule type="containsText" dxfId="5442" priority="15932" operator="containsText" text="CUMPLE">
      <formula>NOT(ISERROR(SEARCH("CUMPLE",B313)))</formula>
    </cfRule>
    <cfRule type="containsText" dxfId="5441" priority="15933" operator="containsText" text="NO HABILITADO">
      <formula>NOT(ISERROR(SEARCH("NO HABILITADO",B313)))</formula>
    </cfRule>
    <cfRule type="containsText" dxfId="5440" priority="15934" operator="containsText" text="HABILITADO">
      <formula>NOT(ISERROR(SEARCH("HABILITADO",B313)))</formula>
    </cfRule>
  </conditionalFormatting>
  <conditionalFormatting sqref="B317:C317">
    <cfRule type="containsText" dxfId="5439" priority="15927" operator="containsText" text="NO CUMPLE">
      <formula>NOT(ISERROR(SEARCH("NO CUMPLE",B317)))</formula>
    </cfRule>
    <cfRule type="containsText" dxfId="5438" priority="15928" operator="containsText" text="CUMPLE">
      <formula>NOT(ISERROR(SEARCH("CUMPLE",B317)))</formula>
    </cfRule>
    <cfRule type="containsText" dxfId="5437" priority="15929" operator="containsText" text="NO HABILITADO">
      <formula>NOT(ISERROR(SEARCH("NO HABILITADO",B317)))</formula>
    </cfRule>
    <cfRule type="containsText" dxfId="5436" priority="15930" operator="containsText" text="HABILITADO">
      <formula>NOT(ISERROR(SEARCH("HABILITADO",B317)))</formula>
    </cfRule>
  </conditionalFormatting>
  <conditionalFormatting sqref="B39:E39">
    <cfRule type="containsText" dxfId="5435" priority="7675" operator="containsText" text="NO HABILITADO">
      <formula>NOT(ISERROR(SEARCH("NO HABILITADO",B39)))</formula>
    </cfRule>
    <cfRule type="containsText" dxfId="5434" priority="7676" operator="containsText" text="HABILITADO">
      <formula>NOT(ISERROR(SEARCH("HABILITADO",B39)))</formula>
    </cfRule>
    <cfRule type="containsText" dxfId="5433" priority="7677" operator="containsText" text="NO CUMPLE">
      <formula>NOT(ISERROR(SEARCH("NO CUMPLE",B39)))</formula>
    </cfRule>
    <cfRule type="containsText" dxfId="5432" priority="7678" operator="containsText" text="CUMPLE">
      <formula>NOT(ISERROR(SEARCH("CUMPLE",B39)))</formula>
    </cfRule>
  </conditionalFormatting>
  <conditionalFormatting sqref="B40:E40">
    <cfRule type="containsText" dxfId="5431" priority="7663" operator="containsText" text="NO CUMPLE">
      <formula>NOT(ISERROR(SEARCH("NO CUMPLE",B40)))</formula>
    </cfRule>
    <cfRule type="containsText" dxfId="5430" priority="7664" operator="containsText" text="CUMPLE">
      <formula>NOT(ISERROR(SEARCH("CUMPLE",B40)))</formula>
    </cfRule>
    <cfRule type="containsText" dxfId="5429" priority="7665" operator="containsText" text="NO HABILITADO">
      <formula>NOT(ISERROR(SEARCH("NO HABILITADO",B40)))</formula>
    </cfRule>
    <cfRule type="containsText" dxfId="5428" priority="7666" operator="containsText" text="HABILITADO">
      <formula>NOT(ISERROR(SEARCH("HABILITADO",B40)))</formula>
    </cfRule>
  </conditionalFormatting>
  <conditionalFormatting sqref="D22">
    <cfRule type="containsText" dxfId="5427" priority="7687" operator="containsText" text="NO HABILITADO">
      <formula>NOT(ISERROR(SEARCH("NO HABILITADO",D22)))</formula>
    </cfRule>
    <cfRule type="containsText" dxfId="5426" priority="7688" operator="containsText" text="HABILITADO">
      <formula>NOT(ISERROR(SEARCH("HABILITADO",D22)))</formula>
    </cfRule>
    <cfRule type="containsText" dxfId="5425" priority="7689" operator="containsText" text="NO CUMPLE">
      <formula>NOT(ISERROR(SEARCH("NO CUMPLE",D22)))</formula>
    </cfRule>
    <cfRule type="containsText" dxfId="5424" priority="7690" operator="containsText" text="CUMPLE">
      <formula>NOT(ISERROR(SEARCH("CUMPLE",D22)))</formula>
    </cfRule>
  </conditionalFormatting>
  <conditionalFormatting sqref="D313:J313 F314:F316 H314:H316">
    <cfRule type="containsText" dxfId="5423" priority="7650" operator="containsText" text="NO HABILITADO">
      <formula>NOT(ISERROR(SEARCH("NO HABILITADO",D313)))</formula>
    </cfRule>
    <cfRule type="containsText" dxfId="5422" priority="7651" operator="containsText" text="HABILITADO">
      <formula>NOT(ISERROR(SEARCH("HABILITADO",D313)))</formula>
    </cfRule>
    <cfRule type="containsText" dxfId="5421" priority="7652" operator="containsText" text="NO CUMPLE">
      <formula>NOT(ISERROR(SEARCH("NO CUMPLE",D313)))</formula>
    </cfRule>
    <cfRule type="containsText" dxfId="5420" priority="7653" operator="containsText" text="CUMPLE">
      <formula>NOT(ISERROR(SEARCH("CUMPLE",D313)))</formula>
    </cfRule>
  </conditionalFormatting>
  <conditionalFormatting sqref="E22 G22:H22 J22">
    <cfRule type="containsText" dxfId="5419" priority="17917" operator="containsText" text="NO HABILITADO">
      <formula>NOT(ISERROR(SEARCH("NO HABILITADO",E22)))</formula>
    </cfRule>
    <cfRule type="containsText" dxfId="5418" priority="17918" operator="containsText" text="HABILITADO">
      <formula>NOT(ISERROR(SEARCH("HABILITADO",E22)))</formula>
    </cfRule>
  </conditionalFormatting>
  <conditionalFormatting sqref="F22">
    <cfRule type="containsText" dxfId="5417" priority="17911" operator="containsText" text="NO CUMPLE">
      <formula>NOT(ISERROR(SEARCH("NO CUMPLE",F22)))</formula>
    </cfRule>
    <cfRule type="containsText" dxfId="5416" priority="17912" operator="containsText" text="CUMPLE">
      <formula>NOT(ISERROR(SEARCH("CUMPLE",F22)))</formula>
    </cfRule>
    <cfRule type="containsText" dxfId="5415" priority="17913" operator="containsText" text="NO HABILITADO">
      <formula>NOT(ISERROR(SEARCH("NO HABILITADO",F22)))</formula>
    </cfRule>
    <cfRule type="containsText" dxfId="5414" priority="17914" operator="containsText" text="HABILITADO">
      <formula>NOT(ISERROR(SEARCH("HABILITADO",F22)))</formula>
    </cfRule>
  </conditionalFormatting>
  <conditionalFormatting sqref="F38:F39">
    <cfRule type="containsText" dxfId="5413" priority="17835" operator="containsText" text="NO CUMPLE">
      <formula>NOT(ISERROR(SEARCH("NO CUMPLE",F38)))</formula>
    </cfRule>
    <cfRule type="containsText" dxfId="5412" priority="17836" operator="containsText" text="CUMPLE">
      <formula>NOT(ISERROR(SEARCH("CUMPLE",F38)))</formula>
    </cfRule>
    <cfRule type="containsText" dxfId="5411" priority="17837" operator="containsText" text="NO HABILITADO">
      <formula>NOT(ISERROR(SEARCH("NO HABILITADO",F38)))</formula>
    </cfRule>
    <cfRule type="containsText" dxfId="5410" priority="17838" operator="containsText" text="HABILITADO">
      <formula>NOT(ISERROR(SEARCH("HABILITADO",F38)))</formula>
    </cfRule>
  </conditionalFormatting>
  <conditionalFormatting sqref="F40">
    <cfRule type="containsText" dxfId="5409" priority="17821" operator="containsText" text="NO CUMPLE">
      <formula>NOT(ISERROR(SEARCH("NO CUMPLE",F40)))</formula>
    </cfRule>
    <cfRule type="containsText" dxfId="5408" priority="17822" operator="containsText" text="CUMPLE">
      <formula>NOT(ISERROR(SEARCH("CUMPLE",F40)))</formula>
    </cfRule>
    <cfRule type="containsText" dxfId="5407" priority="17823" operator="containsText" text="NO HABILITADO">
      <formula>NOT(ISERROR(SEARCH("NO HABILITADO",F40)))</formula>
    </cfRule>
    <cfRule type="containsText" dxfId="5406" priority="17824" operator="containsText" text="HABILITADO">
      <formula>NOT(ISERROR(SEARCH("HABILITADO",F40)))</formula>
    </cfRule>
  </conditionalFormatting>
  <conditionalFormatting sqref="F70">
    <cfRule type="containsText" dxfId="5405" priority="17599" operator="containsText" text="NO CUMPLE">
      <formula>NOT(ISERROR(SEARCH("NO CUMPLE",F70)))</formula>
    </cfRule>
    <cfRule type="containsText" dxfId="5404" priority="17600" operator="containsText" text="CUMPLE">
      <formula>NOT(ISERROR(SEARCH("CUMPLE",F70)))</formula>
    </cfRule>
    <cfRule type="containsText" dxfId="5403" priority="17601" operator="containsText" text="NO HABILITADO">
      <formula>NOT(ISERROR(SEARCH("NO HABILITADO",F70)))</formula>
    </cfRule>
    <cfRule type="containsText" dxfId="5402" priority="17602" operator="containsText" text="HABILITADO">
      <formula>NOT(ISERROR(SEARCH("HABILITADO",F70)))</formula>
    </cfRule>
  </conditionalFormatting>
  <conditionalFormatting sqref="F99:F100">
    <cfRule type="containsText" dxfId="5401" priority="17391" operator="containsText" text="NO CUMPLE">
      <formula>NOT(ISERROR(SEARCH("NO CUMPLE",F99)))</formula>
    </cfRule>
    <cfRule type="containsText" dxfId="5400" priority="17392" operator="containsText" text="CUMPLE">
      <formula>NOT(ISERROR(SEARCH("CUMPLE",F99)))</formula>
    </cfRule>
    <cfRule type="containsText" dxfId="5399" priority="17393" operator="containsText" text="NO HABILITADO">
      <formula>NOT(ISERROR(SEARCH("NO HABILITADO",F99)))</formula>
    </cfRule>
    <cfRule type="containsText" dxfId="5398" priority="17394" operator="containsText" text="HABILITADO">
      <formula>NOT(ISERROR(SEARCH("HABILITADO",F99)))</formula>
    </cfRule>
  </conditionalFormatting>
  <conditionalFormatting sqref="F101">
    <cfRule type="containsText" dxfId="5397" priority="17377" operator="containsText" text="NO CUMPLE">
      <formula>NOT(ISERROR(SEARCH("NO CUMPLE",F101)))</formula>
    </cfRule>
    <cfRule type="containsText" dxfId="5396" priority="17378" operator="containsText" text="CUMPLE">
      <formula>NOT(ISERROR(SEARCH("CUMPLE",F101)))</formula>
    </cfRule>
    <cfRule type="containsText" dxfId="5395" priority="17379" operator="containsText" text="NO HABILITADO">
      <formula>NOT(ISERROR(SEARCH("NO HABILITADO",F101)))</formula>
    </cfRule>
    <cfRule type="containsText" dxfId="5394" priority="17380" operator="containsText" text="HABILITADO">
      <formula>NOT(ISERROR(SEARCH("HABILITADO",F101)))</formula>
    </cfRule>
  </conditionalFormatting>
  <conditionalFormatting sqref="F145">
    <cfRule type="containsText" dxfId="5393" priority="17079" operator="containsText" text="NO CUMPLE">
      <formula>NOT(ISERROR(SEARCH("NO CUMPLE",F145)))</formula>
    </cfRule>
    <cfRule type="containsText" dxfId="5392" priority="17080" operator="containsText" text="CUMPLE">
      <formula>NOT(ISERROR(SEARCH("CUMPLE",F145)))</formula>
    </cfRule>
    <cfRule type="containsText" dxfId="5391" priority="17081" operator="containsText" text="NO HABILITADO">
      <formula>NOT(ISERROR(SEARCH("NO HABILITADO",F145)))</formula>
    </cfRule>
    <cfRule type="containsText" dxfId="5390" priority="17082" operator="containsText" text="HABILITADO">
      <formula>NOT(ISERROR(SEARCH("HABILITADO",F145)))</formula>
    </cfRule>
  </conditionalFormatting>
  <conditionalFormatting sqref="F176">
    <cfRule type="containsText" dxfId="5389" priority="16871" operator="containsText" text="NO CUMPLE">
      <formula>NOT(ISERROR(SEARCH("NO CUMPLE",F176)))</formula>
    </cfRule>
    <cfRule type="containsText" dxfId="5388" priority="16872" operator="containsText" text="CUMPLE">
      <formula>NOT(ISERROR(SEARCH("CUMPLE",F176)))</formula>
    </cfRule>
    <cfRule type="containsText" dxfId="5387" priority="16873" operator="containsText" text="NO HABILITADO">
      <formula>NOT(ISERROR(SEARCH("NO HABILITADO",F176)))</formula>
    </cfRule>
    <cfRule type="containsText" dxfId="5386" priority="16874" operator="containsText" text="HABILITADO">
      <formula>NOT(ISERROR(SEARCH("HABILITADO",F176)))</formula>
    </cfRule>
  </conditionalFormatting>
  <conditionalFormatting sqref="F220">
    <cfRule type="containsText" dxfId="5385" priority="16559" operator="containsText" text="NO CUMPLE">
      <formula>NOT(ISERROR(SEARCH("NO CUMPLE",F220)))</formula>
    </cfRule>
    <cfRule type="containsText" dxfId="5384" priority="16560" operator="containsText" text="CUMPLE">
      <formula>NOT(ISERROR(SEARCH("CUMPLE",F220)))</formula>
    </cfRule>
    <cfRule type="containsText" dxfId="5383" priority="16561" operator="containsText" text="NO HABILITADO">
      <formula>NOT(ISERROR(SEARCH("NO HABILITADO",F220)))</formula>
    </cfRule>
    <cfRule type="containsText" dxfId="5382" priority="16562" operator="containsText" text="HABILITADO">
      <formula>NOT(ISERROR(SEARCH("HABILITADO",F220)))</formula>
    </cfRule>
  </conditionalFormatting>
  <conditionalFormatting sqref="F221">
    <cfRule type="containsText" dxfId="5381" priority="16545" operator="containsText" text="NO CUMPLE">
      <formula>NOT(ISERROR(SEARCH("NO CUMPLE",F221)))</formula>
    </cfRule>
    <cfRule type="containsText" dxfId="5380" priority="16546" operator="containsText" text="CUMPLE">
      <formula>NOT(ISERROR(SEARCH("CUMPLE",F221)))</formula>
    </cfRule>
    <cfRule type="containsText" dxfId="5379" priority="16547" operator="containsText" text="NO HABILITADO">
      <formula>NOT(ISERROR(SEARCH("NO HABILITADO",F221)))</formula>
    </cfRule>
    <cfRule type="containsText" dxfId="5378" priority="16548" operator="containsText" text="HABILITADO">
      <formula>NOT(ISERROR(SEARCH("HABILITADO",F221)))</formula>
    </cfRule>
  </conditionalFormatting>
  <conditionalFormatting sqref="F250">
    <cfRule type="containsText" dxfId="5377" priority="16351" operator="containsText" text="NO CUMPLE">
      <formula>NOT(ISERROR(SEARCH("NO CUMPLE",F250)))</formula>
    </cfRule>
    <cfRule type="containsText" dxfId="5376" priority="16352" operator="containsText" text="CUMPLE">
      <formula>NOT(ISERROR(SEARCH("CUMPLE",F250)))</formula>
    </cfRule>
    <cfRule type="containsText" dxfId="5375" priority="16353" operator="containsText" text="NO HABILITADO">
      <formula>NOT(ISERROR(SEARCH("NO HABILITADO",F250)))</formula>
    </cfRule>
    <cfRule type="containsText" dxfId="5374" priority="16354" operator="containsText" text="HABILITADO">
      <formula>NOT(ISERROR(SEARCH("HABILITADO",F250)))</formula>
    </cfRule>
  </conditionalFormatting>
  <conditionalFormatting sqref="F251">
    <cfRule type="containsText" dxfId="5373" priority="16337" operator="containsText" text="NO CUMPLE">
      <formula>NOT(ISERROR(SEARCH("NO CUMPLE",F251)))</formula>
    </cfRule>
    <cfRule type="containsText" dxfId="5372" priority="16338" operator="containsText" text="CUMPLE">
      <formula>NOT(ISERROR(SEARCH("CUMPLE",F251)))</formula>
    </cfRule>
    <cfRule type="containsText" dxfId="5371" priority="16339" operator="containsText" text="NO HABILITADO">
      <formula>NOT(ISERROR(SEARCH("NO HABILITADO",F251)))</formula>
    </cfRule>
    <cfRule type="containsText" dxfId="5370" priority="16340" operator="containsText" text="HABILITADO">
      <formula>NOT(ISERROR(SEARCH("HABILITADO",F251)))</formula>
    </cfRule>
  </conditionalFormatting>
  <conditionalFormatting sqref="F267">
    <cfRule type="containsText" dxfId="5369" priority="16247" operator="containsText" text="NO CUMPLE">
      <formula>NOT(ISERROR(SEARCH("NO CUMPLE",F267)))</formula>
    </cfRule>
    <cfRule type="containsText" dxfId="5368" priority="16248" operator="containsText" text="CUMPLE">
      <formula>NOT(ISERROR(SEARCH("CUMPLE",F267)))</formula>
    </cfRule>
    <cfRule type="containsText" dxfId="5367" priority="16249" operator="containsText" text="NO HABILITADO">
      <formula>NOT(ISERROR(SEARCH("NO HABILITADO",F267)))</formula>
    </cfRule>
    <cfRule type="containsText" dxfId="5366" priority="16250" operator="containsText" text="HABILITADO">
      <formula>NOT(ISERROR(SEARCH("HABILITADO",F267)))</formula>
    </cfRule>
  </conditionalFormatting>
  <conditionalFormatting sqref="F295:F298">
    <cfRule type="containsText" dxfId="5365" priority="16039" operator="containsText" text="NO CUMPLE">
      <formula>NOT(ISERROR(SEARCH("NO CUMPLE",F295)))</formula>
    </cfRule>
    <cfRule type="containsText" dxfId="5364" priority="16040" operator="containsText" text="CUMPLE">
      <formula>NOT(ISERROR(SEARCH("CUMPLE",F295)))</formula>
    </cfRule>
    <cfRule type="containsText" dxfId="5363" priority="16041" operator="containsText" text="NO HABILITADO">
      <formula>NOT(ISERROR(SEARCH("NO HABILITADO",F295)))</formula>
    </cfRule>
    <cfRule type="containsText" dxfId="5362" priority="16042" operator="containsText" text="HABILITADO">
      <formula>NOT(ISERROR(SEARCH("HABILITADO",F295)))</formula>
    </cfRule>
  </conditionalFormatting>
  <conditionalFormatting sqref="F299">
    <cfRule type="containsText" dxfId="5361" priority="16025" operator="containsText" text="NO CUMPLE">
      <formula>NOT(ISERROR(SEARCH("NO CUMPLE",F299)))</formula>
    </cfRule>
    <cfRule type="containsText" dxfId="5360" priority="16026" operator="containsText" text="CUMPLE">
      <formula>NOT(ISERROR(SEARCH("CUMPLE",F299)))</formula>
    </cfRule>
    <cfRule type="containsText" dxfId="5359" priority="16027" operator="containsText" text="NO HABILITADO">
      <formula>NOT(ISERROR(SEARCH("NO HABILITADO",F299)))</formula>
    </cfRule>
    <cfRule type="containsText" dxfId="5358" priority="16028" operator="containsText" text="HABILITADO">
      <formula>NOT(ISERROR(SEARCH("HABILITADO",F299)))</formula>
    </cfRule>
  </conditionalFormatting>
  <conditionalFormatting sqref="F317">
    <cfRule type="containsText" dxfId="5357" priority="15921" operator="containsText" text="NO CUMPLE">
      <formula>NOT(ISERROR(SEARCH("NO CUMPLE",F317)))</formula>
    </cfRule>
    <cfRule type="containsText" dxfId="5356" priority="15922" operator="containsText" text="CUMPLE">
      <formula>NOT(ISERROR(SEARCH("CUMPLE",F317)))</formula>
    </cfRule>
    <cfRule type="containsText" dxfId="5355" priority="15923" operator="containsText" text="NO HABILITADO">
      <formula>NOT(ISERROR(SEARCH("NO HABILITADO",F317)))</formula>
    </cfRule>
    <cfRule type="containsText" dxfId="5354" priority="15924" operator="containsText" text="HABILITADO">
      <formula>NOT(ISERROR(SEARCH("HABILITADO",F317)))</formula>
    </cfRule>
  </conditionalFormatting>
  <conditionalFormatting sqref="E22 G22:H22 J22">
    <cfRule type="containsText" dxfId="5353" priority="17915" operator="containsText" text="NO CUMPLE">
      <formula>NOT(ISERROR(SEARCH("NO CUMPLE",E22)))</formula>
    </cfRule>
    <cfRule type="containsText" dxfId="5352" priority="17916" operator="containsText" text="CUMPLE">
      <formula>NOT(ISERROR(SEARCH("CUMPLE",E22)))</formula>
    </cfRule>
  </conditionalFormatting>
  <conditionalFormatting sqref="G70:J70 A70 D70:E70">
    <cfRule type="containsText" dxfId="5351" priority="17603" operator="containsText" text="NO CUMPLE">
      <formula>NOT(ISERROR(SEARCH("NO CUMPLE",A70)))</formula>
    </cfRule>
    <cfRule type="containsText" dxfId="5350" priority="17604" operator="containsText" text="CUMPLE">
      <formula>NOT(ISERROR(SEARCH("CUMPLE",A70)))</formula>
    </cfRule>
    <cfRule type="containsText" dxfId="5349" priority="17606" operator="containsText" text="HABILITADO">
      <formula>NOT(ISERROR(SEARCH("HABILITADO",A70)))</formula>
    </cfRule>
  </conditionalFormatting>
  <conditionalFormatting sqref="G145:J145 A145 D145:E145">
    <cfRule type="containsText" dxfId="5348" priority="17083" operator="containsText" text="NO CUMPLE">
      <formula>NOT(ISERROR(SEARCH("NO CUMPLE",A145)))</formula>
    </cfRule>
    <cfRule type="containsText" dxfId="5347" priority="17084" operator="containsText" text="CUMPLE">
      <formula>NOT(ISERROR(SEARCH("CUMPLE",A145)))</formula>
    </cfRule>
    <cfRule type="containsText" dxfId="5346" priority="17086" operator="containsText" text="HABILITADO">
      <formula>NOT(ISERROR(SEARCH("HABILITADO",A145)))</formula>
    </cfRule>
  </conditionalFormatting>
  <conditionalFormatting sqref="G176:J176 A176 D176:E176">
    <cfRule type="containsText" dxfId="5345" priority="16875" operator="containsText" text="NO CUMPLE">
      <formula>NOT(ISERROR(SEARCH("NO CUMPLE",A176)))</formula>
    </cfRule>
    <cfRule type="containsText" dxfId="5344" priority="16876" operator="containsText" text="CUMPLE">
      <formula>NOT(ISERROR(SEARCH("CUMPLE",A176)))</formula>
    </cfRule>
    <cfRule type="containsText" dxfId="5343" priority="16878" operator="containsText" text="HABILITADO">
      <formula>NOT(ISERROR(SEARCH("HABILITADO",A176)))</formula>
    </cfRule>
  </conditionalFormatting>
  <conditionalFormatting sqref="G220:J221 A220:A221 D220:E221">
    <cfRule type="containsText" dxfId="5342" priority="16563" operator="containsText" text="NO CUMPLE">
      <formula>NOT(ISERROR(SEARCH("NO CUMPLE",A220)))</formula>
    </cfRule>
    <cfRule type="containsText" dxfId="5341" priority="16564" operator="containsText" text="CUMPLE">
      <formula>NOT(ISERROR(SEARCH("CUMPLE",A220)))</formula>
    </cfRule>
    <cfRule type="containsText" dxfId="5340" priority="16566" operator="containsText" text="HABILITADO">
      <formula>NOT(ISERROR(SEARCH("HABILITADO",A220)))</formula>
    </cfRule>
  </conditionalFormatting>
  <conditionalFormatting sqref="G250:J251 A250:A251 D250:E251">
    <cfRule type="containsText" dxfId="5339" priority="16355" operator="containsText" text="NO CUMPLE">
      <formula>NOT(ISERROR(SEARCH("NO CUMPLE",A250)))</formula>
    </cfRule>
    <cfRule type="containsText" dxfId="5338" priority="16356" operator="containsText" text="CUMPLE">
      <formula>NOT(ISERROR(SEARCH("CUMPLE",A250)))</formula>
    </cfRule>
    <cfRule type="containsText" dxfId="5337" priority="16358" operator="containsText" text="HABILITADO">
      <formula>NOT(ISERROR(SEARCH("HABILITADO",A250)))</formula>
    </cfRule>
  </conditionalFormatting>
  <conditionalFormatting sqref="G267:J267 A267 D267:E267">
    <cfRule type="containsText" dxfId="5336" priority="16251" operator="containsText" text="NO CUMPLE">
      <formula>NOT(ISERROR(SEARCH("NO CUMPLE",A267)))</formula>
    </cfRule>
    <cfRule type="containsText" dxfId="5335" priority="16252" operator="containsText" text="CUMPLE">
      <formula>NOT(ISERROR(SEARCH("CUMPLE",A267)))</formula>
    </cfRule>
    <cfRule type="containsText" dxfId="5334" priority="16254" operator="containsText" text="HABILITADO">
      <formula>NOT(ISERROR(SEARCH("HABILITADO",A267)))</formula>
    </cfRule>
  </conditionalFormatting>
  <conditionalFormatting sqref="G317:J317 D314:E317 A313:A317 G314:G316 I314:J316">
    <cfRule type="containsText" dxfId="5333" priority="15939" operator="containsText" text="NO CUMPLE">
      <formula>NOT(ISERROR(SEARCH("NO CUMPLE",A313)))</formula>
    </cfRule>
    <cfRule type="containsText" dxfId="5332" priority="15940" operator="containsText" text="CUMPLE">
      <formula>NOT(ISERROR(SEARCH("CUMPLE",A313)))</formula>
    </cfRule>
    <cfRule type="containsText" dxfId="5331" priority="15942" operator="containsText" text="HABILITADO">
      <formula>NOT(ISERROR(SEARCH("HABILITADO",A313)))</formula>
    </cfRule>
  </conditionalFormatting>
  <conditionalFormatting sqref="I22">
    <cfRule type="containsText" dxfId="5330" priority="7679" operator="containsText" text="NO HABILITADO">
      <formula>NOT(ISERROR(SEARCH("NO HABILITADO",I22)))</formula>
    </cfRule>
    <cfRule type="containsText" dxfId="5329" priority="7680" operator="containsText" text="HABILITADO">
      <formula>NOT(ISERROR(SEARCH("HABILITADO",I22)))</formula>
    </cfRule>
    <cfRule type="containsText" dxfId="5328" priority="7681" operator="containsText" text="NO CUMPLE">
      <formula>NOT(ISERROR(SEARCH("NO CUMPLE",I22)))</formula>
    </cfRule>
    <cfRule type="containsText" dxfId="5327" priority="7682" operator="containsText" text="CUMPLE">
      <formula>NOT(ISERROR(SEARCH("CUMPLE",I22)))</formula>
    </cfRule>
  </conditionalFormatting>
  <conditionalFormatting sqref="I39">
    <cfRule type="containsText" dxfId="5326" priority="7667" operator="containsText" text="NO HABILITADO">
      <formula>NOT(ISERROR(SEARCH("NO HABILITADO",I39)))</formula>
    </cfRule>
    <cfRule type="containsText" dxfId="5325" priority="7668" operator="containsText" text="HABILITADO">
      <formula>NOT(ISERROR(SEARCH("HABILITADO",I39)))</formula>
    </cfRule>
    <cfRule type="containsText" dxfId="5324" priority="7669" operator="containsText" text="NO CUMPLE">
      <formula>NOT(ISERROR(SEARCH("NO CUMPLE",I39)))</formula>
    </cfRule>
    <cfRule type="containsText" dxfId="5323" priority="7670" operator="containsText" text="CUMPLE">
      <formula>NOT(ISERROR(SEARCH("CUMPLE",I39)))</formula>
    </cfRule>
  </conditionalFormatting>
  <conditionalFormatting sqref="K15 A23:I23">
    <cfRule type="containsText" dxfId="5322" priority="18917" operator="containsText" text="NO HABILITADO">
      <formula>NOT(ISERROR(SEARCH("NO HABILITADO",A15)))</formula>
    </cfRule>
    <cfRule type="containsText" dxfId="5321" priority="18918" operator="containsText" text="HABILITADO">
      <formula>NOT(ISERROR(SEARCH("HABILITADO",A15)))</formula>
    </cfRule>
  </conditionalFormatting>
  <conditionalFormatting sqref="K33 L34 L38 A41:I41">
    <cfRule type="containsText" dxfId="5320" priority="17877" operator="containsText" text="NO HABILITADO">
      <formula>NOT(ISERROR(SEARCH("NO HABILITADO",A33)))</formula>
    </cfRule>
  </conditionalFormatting>
  <conditionalFormatting sqref="K51 L52 A57:I57">
    <cfRule type="containsText" dxfId="5319" priority="17773" operator="containsText" text="NO HABILITADO">
      <formula>NOT(ISERROR(SEARCH("NO HABILITADO",A51)))</formula>
    </cfRule>
  </conditionalFormatting>
  <conditionalFormatting sqref="K67 L68 L70 A71:I71">
    <cfRule type="containsText" dxfId="5318" priority="17669" operator="containsText" text="NO HABILITADO">
      <formula>NOT(ISERROR(SEARCH("NO HABILITADO",A67)))</formula>
    </cfRule>
  </conditionalFormatting>
  <conditionalFormatting sqref="K81 L82 A85:I85">
    <cfRule type="containsText" dxfId="5317" priority="17565" operator="containsText" text="NO HABILITADO">
      <formula>NOT(ISERROR(SEARCH("NO HABILITADO",A81)))</formula>
    </cfRule>
  </conditionalFormatting>
  <conditionalFormatting sqref="K95 L96 L99 A102:I102">
    <cfRule type="containsText" dxfId="5316" priority="17461" operator="containsText" text="NO HABILITADO">
      <formula>NOT(ISERROR(SEARCH("NO HABILITADO",A95)))</formula>
    </cfRule>
  </conditionalFormatting>
  <conditionalFormatting sqref="K112 L113:L115 A116:I116">
    <cfRule type="containsText" dxfId="5315" priority="17357" operator="containsText" text="NO HABILITADO">
      <formula>NOT(ISERROR(SEARCH("NO HABILITADO",A112)))</formula>
    </cfRule>
  </conditionalFormatting>
  <conditionalFormatting sqref="K126 L127:L128 A130:I130">
    <cfRule type="containsText" dxfId="5314" priority="17253" operator="containsText" text="NO HABILITADO">
      <formula>NOT(ISERROR(SEARCH("NO HABILITADO",A126)))</formula>
    </cfRule>
  </conditionalFormatting>
  <conditionalFormatting sqref="K140 L141:L143 L145 A146:I146">
    <cfRule type="containsText" dxfId="5313" priority="17149" operator="containsText" text="NO HABILITADO">
      <formula>NOT(ISERROR(SEARCH("NO HABILITADO",A140)))</formula>
    </cfRule>
  </conditionalFormatting>
  <conditionalFormatting sqref="K156 L157 A160:I160">
    <cfRule type="containsText" dxfId="5312" priority="17045" operator="containsText" text="NO HABILITADO">
      <formula>NOT(ISERROR(SEARCH("NO HABILITADO",A156)))</formula>
    </cfRule>
  </conditionalFormatting>
  <conditionalFormatting sqref="K170 L171 L176 A177:I177">
    <cfRule type="containsText" dxfId="5311" priority="16941" operator="containsText" text="NO HABILITADO">
      <formula>NOT(ISERROR(SEARCH("NO HABILITADO",A170)))</formula>
    </cfRule>
  </conditionalFormatting>
  <conditionalFormatting sqref="K187 L188 A193:I193 L192">
    <cfRule type="containsText" dxfId="5310" priority="16837" operator="containsText" text="NO HABILITADO">
      <formula>NOT(ISERROR(SEARCH("NO HABILITADO",A187)))</formula>
    </cfRule>
  </conditionalFormatting>
  <conditionalFormatting sqref="K203 L204 A206:I206">
    <cfRule type="containsText" dxfId="5309" priority="16733" operator="containsText" text="NO HABILITADO">
      <formula>NOT(ISERROR(SEARCH("NO HABILITADO",A203)))</formula>
    </cfRule>
  </conditionalFormatting>
  <conditionalFormatting sqref="K216 L217 A222:I222">
    <cfRule type="containsText" dxfId="5308" priority="16629" operator="containsText" text="NO HABILITADO">
      <formula>NOT(ISERROR(SEARCH("NO HABILITADO",A216)))</formula>
    </cfRule>
  </conditionalFormatting>
  <conditionalFormatting sqref="K232 L233 A236:I236">
    <cfRule type="containsText" dxfId="5307" priority="16525" operator="containsText" text="NO HABILITADO">
      <formula>NOT(ISERROR(SEARCH("NO HABILITADO",A232)))</formula>
    </cfRule>
  </conditionalFormatting>
  <conditionalFormatting sqref="K246 L247 A252:I252">
    <cfRule type="containsText" dxfId="5306" priority="16421" operator="containsText" text="NO HABILITADO">
      <formula>NOT(ISERROR(SEARCH("NO HABILITADO",A246)))</formula>
    </cfRule>
  </conditionalFormatting>
  <conditionalFormatting sqref="K262 L263 L267 A268:I268">
    <cfRule type="containsText" dxfId="5305" priority="16317" operator="containsText" text="NO HABILITADO">
      <formula>NOT(ISERROR(SEARCH("NO HABILITADO",A262)))</formula>
    </cfRule>
  </conditionalFormatting>
  <conditionalFormatting sqref="K278 L279:L280 A281:I281">
    <cfRule type="containsText" dxfId="5304" priority="16213" operator="containsText" text="NO HABILITADO">
      <formula>NOT(ISERROR(SEARCH("NO HABILITADO",A278)))</formula>
    </cfRule>
  </conditionalFormatting>
  <conditionalFormatting sqref="K291 L292 L295 A300:I300">
    <cfRule type="containsText" dxfId="5303" priority="16109" operator="containsText" text="NO HABILITADO">
      <formula>NOT(ISERROR(SEARCH("NO HABILITADO",A291)))</formula>
    </cfRule>
  </conditionalFormatting>
  <conditionalFormatting sqref="K310 L311 L313 A318:I318">
    <cfRule type="containsText" dxfId="5302" priority="16005" operator="containsText" text="NO HABILITADO">
      <formula>NOT(ISERROR(SEARCH("NO HABILITADO",A310)))</formula>
    </cfRule>
  </conditionalFormatting>
  <conditionalFormatting sqref="N13:N15 N19">
    <cfRule type="containsText" dxfId="5301" priority="17887" operator="containsText" text="NO HABILITADO">
      <formula>NOT(ISERROR(SEARCH("NO HABILITADO",N13)))</formula>
    </cfRule>
    <cfRule type="containsText" dxfId="5300" priority="17888" operator="containsText" text="HABILITADO">
      <formula>NOT(ISERROR(SEARCH("HABILITADO",N13)))</formula>
    </cfRule>
  </conditionalFormatting>
  <conditionalFormatting sqref="N31:N33 N36:N37">
    <cfRule type="containsText" dxfId="5299" priority="17783" operator="containsText" text="NO HABILITADO">
      <formula>NOT(ISERROR(SEARCH("NO HABILITADO",N31)))</formula>
    </cfRule>
  </conditionalFormatting>
  <conditionalFormatting sqref="N34:N35 N38:N40">
    <cfRule type="containsText" dxfId="5298" priority="17780" operator="containsText" text="HABILITADO">
      <formula>NOT(ISERROR(SEARCH("HABILITADO",N34)))</formula>
    </cfRule>
  </conditionalFormatting>
  <conditionalFormatting sqref="N36:N37 N31:N33">
    <cfRule type="containsText" dxfId="5297" priority="17784" operator="containsText" text="HABILITADO">
      <formula>NOT(ISERROR(SEARCH("HABILITADO",N31)))</formula>
    </cfRule>
  </conditionalFormatting>
  <conditionalFormatting sqref="N49:N51">
    <cfRule type="containsText" dxfId="5296" priority="17679" operator="containsText" text="NO HABILITADO">
      <formula>NOT(ISERROR(SEARCH("NO HABILITADO",N49)))</formula>
    </cfRule>
  </conditionalFormatting>
  <conditionalFormatting sqref="N52:N56">
    <cfRule type="containsText" dxfId="5295" priority="17676" operator="containsText" text="HABILITADO">
      <formula>NOT(ISERROR(SEARCH("HABILITADO",N52)))</formula>
    </cfRule>
  </conditionalFormatting>
  <conditionalFormatting sqref="N49:N51">
    <cfRule type="containsText" dxfId="5294" priority="17680" operator="containsText" text="HABILITADO">
      <formula>NOT(ISERROR(SEARCH("HABILITADO",N49)))</formula>
    </cfRule>
  </conditionalFormatting>
  <conditionalFormatting sqref="N65:N67">
    <cfRule type="containsText" dxfId="5293" priority="17575" operator="containsText" text="NO HABILITADO">
      <formula>NOT(ISERROR(SEARCH("NO HABILITADO",N65)))</formula>
    </cfRule>
  </conditionalFormatting>
  <conditionalFormatting sqref="N68 N70">
    <cfRule type="containsText" dxfId="5292" priority="17572" operator="containsText" text="HABILITADO">
      <formula>NOT(ISERROR(SEARCH("HABILITADO",N68)))</formula>
    </cfRule>
  </conditionalFormatting>
  <conditionalFormatting sqref="N69 N65:N67">
    <cfRule type="containsText" dxfId="5291" priority="17576" operator="containsText" text="HABILITADO">
      <formula>NOT(ISERROR(SEARCH("HABILITADO",N65)))</formula>
    </cfRule>
  </conditionalFormatting>
  <conditionalFormatting sqref="N79:N81">
    <cfRule type="containsText" dxfId="5290" priority="17471" operator="containsText" text="NO HABILITADO">
      <formula>NOT(ISERROR(SEARCH("NO HABILITADO",N79)))</formula>
    </cfRule>
  </conditionalFormatting>
  <conditionalFormatting sqref="N82:N84">
    <cfRule type="containsText" dxfId="5289" priority="17468" operator="containsText" text="HABILITADO">
      <formula>NOT(ISERROR(SEARCH("HABILITADO",N82)))</formula>
    </cfRule>
  </conditionalFormatting>
  <conditionalFormatting sqref="N79:N81">
    <cfRule type="containsText" dxfId="5288" priority="17472" operator="containsText" text="HABILITADO">
      <formula>NOT(ISERROR(SEARCH("HABILITADO",N79)))</formula>
    </cfRule>
  </conditionalFormatting>
  <conditionalFormatting sqref="N93:N95 N98">
    <cfRule type="containsText" dxfId="5287" priority="17367" operator="containsText" text="NO HABILITADO">
      <formula>NOT(ISERROR(SEARCH("NO HABILITADO",N93)))</formula>
    </cfRule>
  </conditionalFormatting>
  <conditionalFormatting sqref="N96:N97 N99:N101">
    <cfRule type="containsText" dxfId="5286" priority="17364" operator="containsText" text="HABILITADO">
      <formula>NOT(ISERROR(SEARCH("HABILITADO",N96)))</formula>
    </cfRule>
  </conditionalFormatting>
  <conditionalFormatting sqref="N98 N93:N95">
    <cfRule type="containsText" dxfId="5285" priority="17368" operator="containsText" text="HABILITADO">
      <formula>NOT(ISERROR(SEARCH("HABILITADO",N93)))</formula>
    </cfRule>
  </conditionalFormatting>
  <conditionalFormatting sqref="N110:N112">
    <cfRule type="containsText" dxfId="5284" priority="17263" operator="containsText" text="NO HABILITADO">
      <formula>NOT(ISERROR(SEARCH("NO HABILITADO",N110)))</formula>
    </cfRule>
  </conditionalFormatting>
  <conditionalFormatting sqref="N113:N115">
    <cfRule type="containsText" dxfId="5283" priority="17260" operator="containsText" text="HABILITADO">
      <formula>NOT(ISERROR(SEARCH("HABILITADO",N113)))</formula>
    </cfRule>
  </conditionalFormatting>
  <conditionalFormatting sqref="N110:N112">
    <cfRule type="containsText" dxfId="5282" priority="17264" operator="containsText" text="HABILITADO">
      <formula>NOT(ISERROR(SEARCH("HABILITADO",N110)))</formula>
    </cfRule>
  </conditionalFormatting>
  <conditionalFormatting sqref="N124:N126 N129">
    <cfRule type="containsText" dxfId="5281" priority="17159" operator="containsText" text="NO HABILITADO">
      <formula>NOT(ISERROR(SEARCH("NO HABILITADO",N124)))</formula>
    </cfRule>
  </conditionalFormatting>
  <conditionalFormatting sqref="N127:N128">
    <cfRule type="containsText" dxfId="5280" priority="17156" operator="containsText" text="HABILITADO">
      <formula>NOT(ISERROR(SEARCH("HABILITADO",N127)))</formula>
    </cfRule>
  </conditionalFormatting>
  <conditionalFormatting sqref="N129 N124:N126">
    <cfRule type="containsText" dxfId="5279" priority="17160" operator="containsText" text="HABILITADO">
      <formula>NOT(ISERROR(SEARCH("HABILITADO",N124)))</formula>
    </cfRule>
  </conditionalFormatting>
  <conditionalFormatting sqref="N138:N140 N144">
    <cfRule type="containsText" dxfId="5278" priority="17055" operator="containsText" text="NO HABILITADO">
      <formula>NOT(ISERROR(SEARCH("NO HABILITADO",N138)))</formula>
    </cfRule>
  </conditionalFormatting>
  <conditionalFormatting sqref="N141:N143 N145">
    <cfRule type="containsText" dxfId="5277" priority="17052" operator="containsText" text="HABILITADO">
      <formula>NOT(ISERROR(SEARCH("HABILITADO",N141)))</formula>
    </cfRule>
  </conditionalFormatting>
  <conditionalFormatting sqref="N144 N138:N140">
    <cfRule type="containsText" dxfId="5276" priority="17056" operator="containsText" text="HABILITADO">
      <formula>NOT(ISERROR(SEARCH("HABILITADO",N138)))</formula>
    </cfRule>
  </conditionalFormatting>
  <conditionalFormatting sqref="N154:N156">
    <cfRule type="containsText" dxfId="5275" priority="16951" operator="containsText" text="NO HABILITADO">
      <formula>NOT(ISERROR(SEARCH("NO HABILITADO",N154)))</formula>
    </cfRule>
  </conditionalFormatting>
  <conditionalFormatting sqref="N157:N159">
    <cfRule type="containsText" dxfId="5274" priority="16948" operator="containsText" text="HABILITADO">
      <formula>NOT(ISERROR(SEARCH("HABILITADO",N157)))</formula>
    </cfRule>
  </conditionalFormatting>
  <conditionalFormatting sqref="N154:N156">
    <cfRule type="containsText" dxfId="5273" priority="16952" operator="containsText" text="HABILITADO">
      <formula>NOT(ISERROR(SEARCH("HABILITADO",N154)))</formula>
    </cfRule>
  </conditionalFormatting>
  <conditionalFormatting sqref="N168:N170 N175">
    <cfRule type="containsText" dxfId="5272" priority="16847" operator="containsText" text="NO HABILITADO">
      <formula>NOT(ISERROR(SEARCH("NO HABILITADO",N168)))</formula>
    </cfRule>
  </conditionalFormatting>
  <conditionalFormatting sqref="N171:N174 N176">
    <cfRule type="containsText" dxfId="5271" priority="16844" operator="containsText" text="HABILITADO">
      <formula>NOT(ISERROR(SEARCH("HABILITADO",N171)))</formula>
    </cfRule>
  </conditionalFormatting>
  <conditionalFormatting sqref="N175 N168:N170">
    <cfRule type="containsText" dxfId="5270" priority="16848" operator="containsText" text="HABILITADO">
      <formula>NOT(ISERROR(SEARCH("HABILITADO",N168)))</formula>
    </cfRule>
  </conditionalFormatting>
  <conditionalFormatting sqref="N185:N187">
    <cfRule type="containsText" dxfId="5269" priority="16743" operator="containsText" text="NO HABILITADO">
      <formula>NOT(ISERROR(SEARCH("NO HABILITADO",N185)))</formula>
    </cfRule>
  </conditionalFormatting>
  <conditionalFormatting sqref="N188:N191">
    <cfRule type="containsText" dxfId="5268" priority="16740" operator="containsText" text="HABILITADO">
      <formula>NOT(ISERROR(SEARCH("HABILITADO",N188)))</formula>
    </cfRule>
  </conditionalFormatting>
  <conditionalFormatting sqref="N192 N185:N187">
    <cfRule type="containsText" dxfId="5267" priority="16744" operator="containsText" text="HABILITADO">
      <formula>NOT(ISERROR(SEARCH("HABILITADO",N185)))</formula>
    </cfRule>
  </conditionalFormatting>
  <conditionalFormatting sqref="N201:N203">
    <cfRule type="containsText" dxfId="5266" priority="16639" operator="containsText" text="NO HABILITADO">
      <formula>NOT(ISERROR(SEARCH("NO HABILITADO",N201)))</formula>
    </cfRule>
  </conditionalFormatting>
  <conditionalFormatting sqref="N204:N205">
    <cfRule type="containsText" dxfId="5265" priority="16636" operator="containsText" text="HABILITADO">
      <formula>NOT(ISERROR(SEARCH("HABILITADO",N204)))</formula>
    </cfRule>
  </conditionalFormatting>
  <conditionalFormatting sqref="N201:N203">
    <cfRule type="containsText" dxfId="5264" priority="16640" operator="containsText" text="HABILITADO">
      <formula>NOT(ISERROR(SEARCH("HABILITADO",N201)))</formula>
    </cfRule>
  </conditionalFormatting>
  <conditionalFormatting sqref="N214:N216 N219">
    <cfRule type="containsText" dxfId="5263" priority="16535" operator="containsText" text="NO HABILITADO">
      <formula>NOT(ISERROR(SEARCH("NO HABILITADO",N214)))</formula>
    </cfRule>
  </conditionalFormatting>
  <conditionalFormatting sqref="N217:N218 N220:N221">
    <cfRule type="containsText" dxfId="5262" priority="16532" operator="containsText" text="HABILITADO">
      <formula>NOT(ISERROR(SEARCH("HABILITADO",N217)))</formula>
    </cfRule>
  </conditionalFormatting>
  <conditionalFormatting sqref="N219 N214:N216">
    <cfRule type="containsText" dxfId="5261" priority="16536" operator="containsText" text="HABILITADO">
      <formula>NOT(ISERROR(SEARCH("HABILITADO",N214)))</formula>
    </cfRule>
  </conditionalFormatting>
  <conditionalFormatting sqref="N230:N232">
    <cfRule type="containsText" dxfId="5260" priority="16431" operator="containsText" text="NO HABILITADO">
      <formula>NOT(ISERROR(SEARCH("NO HABILITADO",N230)))</formula>
    </cfRule>
  </conditionalFormatting>
  <conditionalFormatting sqref="N233:N235">
    <cfRule type="containsText" dxfId="5259" priority="16428" operator="containsText" text="HABILITADO">
      <formula>NOT(ISERROR(SEARCH("HABILITADO",N233)))</formula>
    </cfRule>
  </conditionalFormatting>
  <conditionalFormatting sqref="N230:N232">
    <cfRule type="containsText" dxfId="5258" priority="16432" operator="containsText" text="HABILITADO">
      <formula>NOT(ISERROR(SEARCH("HABILITADO",N230)))</formula>
    </cfRule>
  </conditionalFormatting>
  <conditionalFormatting sqref="N244:N246 N249">
    <cfRule type="containsText" dxfId="5257" priority="16327" operator="containsText" text="NO HABILITADO">
      <formula>NOT(ISERROR(SEARCH("NO HABILITADO",N244)))</formula>
    </cfRule>
  </conditionalFormatting>
  <conditionalFormatting sqref="N247:N248 N250:N251">
    <cfRule type="containsText" dxfId="5256" priority="16324" operator="containsText" text="HABILITADO">
      <formula>NOT(ISERROR(SEARCH("HABILITADO",N247)))</formula>
    </cfRule>
  </conditionalFormatting>
  <conditionalFormatting sqref="N249 N244:N246">
    <cfRule type="containsText" dxfId="5255" priority="16328" operator="containsText" text="HABILITADO">
      <formula>NOT(ISERROR(SEARCH("HABILITADO",N244)))</formula>
    </cfRule>
  </conditionalFormatting>
  <conditionalFormatting sqref="N260:N262 N266">
    <cfRule type="containsText" dxfId="5254" priority="16223" operator="containsText" text="NO HABILITADO">
      <formula>NOT(ISERROR(SEARCH("NO HABILITADO",N260)))</formula>
    </cfRule>
  </conditionalFormatting>
  <conditionalFormatting sqref="N263:N265 N267">
    <cfRule type="containsText" dxfId="5253" priority="16220" operator="containsText" text="HABILITADO">
      <formula>NOT(ISERROR(SEARCH("HABILITADO",N263)))</formula>
    </cfRule>
  </conditionalFormatting>
  <conditionalFormatting sqref="N266 N260:N262">
    <cfRule type="containsText" dxfId="5252" priority="16224" operator="containsText" text="HABILITADO">
      <formula>NOT(ISERROR(SEARCH("HABILITADO",N260)))</formula>
    </cfRule>
  </conditionalFormatting>
  <conditionalFormatting sqref="N276:N278">
    <cfRule type="containsText" dxfId="5251" priority="16119" operator="containsText" text="NO HABILITADO">
      <formula>NOT(ISERROR(SEARCH("NO HABILITADO",N276)))</formula>
    </cfRule>
  </conditionalFormatting>
  <conditionalFormatting sqref="N279:N280">
    <cfRule type="containsText" dxfId="5250" priority="16116" operator="containsText" text="HABILITADO">
      <formula>NOT(ISERROR(SEARCH("HABILITADO",N279)))</formula>
    </cfRule>
  </conditionalFormatting>
  <conditionalFormatting sqref="N276:N278">
    <cfRule type="containsText" dxfId="5249" priority="16120" operator="containsText" text="HABILITADO">
      <formula>NOT(ISERROR(SEARCH("HABILITADO",N276)))</formula>
    </cfRule>
  </conditionalFormatting>
  <conditionalFormatting sqref="N289:N291 N294">
    <cfRule type="containsText" dxfId="5248" priority="16015" operator="containsText" text="NO HABILITADO">
      <formula>NOT(ISERROR(SEARCH("NO HABILITADO",N289)))</formula>
    </cfRule>
  </conditionalFormatting>
  <conditionalFormatting sqref="N292:N293 N295:N299">
    <cfRule type="containsText" dxfId="5247" priority="16012" operator="containsText" text="HABILITADO">
      <formula>NOT(ISERROR(SEARCH("HABILITADO",N292)))</formula>
    </cfRule>
  </conditionalFormatting>
  <conditionalFormatting sqref="N294 N289:N291">
    <cfRule type="containsText" dxfId="5246" priority="16016" operator="containsText" text="HABILITADO">
      <formula>NOT(ISERROR(SEARCH("HABILITADO",N289)))</formula>
    </cfRule>
  </conditionalFormatting>
  <conditionalFormatting sqref="N308:N310 N312">
    <cfRule type="containsText" dxfId="5245" priority="15911" operator="containsText" text="NO HABILITADO">
      <formula>NOT(ISERROR(SEARCH("NO HABILITADO",N308)))</formula>
    </cfRule>
  </conditionalFormatting>
  <conditionalFormatting sqref="N311 N313:N317">
    <cfRule type="containsText" dxfId="5244" priority="15908" operator="containsText" text="HABILITADO">
      <formula>NOT(ISERROR(SEARCH("HABILITADO",N311)))</formula>
    </cfRule>
  </conditionalFormatting>
  <conditionalFormatting sqref="N312 N308:N310">
    <cfRule type="containsText" dxfId="5243" priority="15912" operator="containsText" text="HABILITADO">
      <formula>NOT(ISERROR(SEARCH("HABILITADO",N308)))</formula>
    </cfRule>
  </conditionalFormatting>
  <conditionalFormatting sqref="N22:P22">
    <cfRule type="containsText" dxfId="5242" priority="17883" operator="containsText" text="NO HABILITADO">
      <formula>NOT(ISERROR(SEARCH("NO HABILITADO",N22)))</formula>
    </cfRule>
    <cfRule type="containsText" dxfId="5241" priority="17884" operator="containsText" text="HABILITADO">
      <formula>NOT(ISERROR(SEARCH("HABILITADO",N22)))</formula>
    </cfRule>
  </conditionalFormatting>
  <conditionalFormatting sqref="N34:P35 N38:P40">
    <cfRule type="containsText" dxfId="5240" priority="17779" operator="containsText" text="NO HABILITADO">
      <formula>NOT(ISERROR(SEARCH("NO HABILITADO",N34)))</formula>
    </cfRule>
  </conditionalFormatting>
  <conditionalFormatting sqref="N52:P56">
    <cfRule type="containsText" dxfId="5239" priority="17675" operator="containsText" text="NO HABILITADO">
      <formula>NOT(ISERROR(SEARCH("NO HABILITADO",N52)))</formula>
    </cfRule>
  </conditionalFormatting>
  <conditionalFormatting sqref="N70:P70">
    <cfRule type="containsText" dxfId="5238" priority="17571" operator="containsText" text="NO HABILITADO">
      <formula>NOT(ISERROR(SEARCH("NO HABILITADO",N70)))</formula>
    </cfRule>
  </conditionalFormatting>
  <conditionalFormatting sqref="N82:P84">
    <cfRule type="containsText" dxfId="5237" priority="17467" operator="containsText" text="NO HABILITADO">
      <formula>NOT(ISERROR(SEARCH("NO HABILITADO",N82)))</formula>
    </cfRule>
  </conditionalFormatting>
  <conditionalFormatting sqref="N96:P97 N99:P101">
    <cfRule type="containsText" dxfId="5236" priority="17363" operator="containsText" text="NO HABILITADO">
      <formula>NOT(ISERROR(SEARCH("NO HABILITADO",N96)))</formula>
    </cfRule>
  </conditionalFormatting>
  <conditionalFormatting sqref="N113:P115">
    <cfRule type="containsText" dxfId="5235" priority="17259" operator="containsText" text="NO HABILITADO">
      <formula>NOT(ISERROR(SEARCH("NO HABILITADO",N113)))</formula>
    </cfRule>
  </conditionalFormatting>
  <conditionalFormatting sqref="N127:P128">
    <cfRule type="containsText" dxfId="5234" priority="17155" operator="containsText" text="NO HABILITADO">
      <formula>NOT(ISERROR(SEARCH("NO HABILITADO",N127)))</formula>
    </cfRule>
  </conditionalFormatting>
  <conditionalFormatting sqref="N141:P143 N145:P145">
    <cfRule type="containsText" dxfId="5233" priority="17051" operator="containsText" text="NO HABILITADO">
      <formula>NOT(ISERROR(SEARCH("NO HABILITADO",N141)))</formula>
    </cfRule>
  </conditionalFormatting>
  <conditionalFormatting sqref="N157:P159">
    <cfRule type="containsText" dxfId="5232" priority="16947" operator="containsText" text="NO HABILITADO">
      <formula>NOT(ISERROR(SEARCH("NO HABILITADO",N157)))</formula>
    </cfRule>
  </conditionalFormatting>
  <conditionalFormatting sqref="N171:P174 N176:P176">
    <cfRule type="containsText" dxfId="5231" priority="16843" operator="containsText" text="NO HABILITADO">
      <formula>NOT(ISERROR(SEARCH("NO HABILITADO",N171)))</formula>
    </cfRule>
  </conditionalFormatting>
  <conditionalFormatting sqref="N204:P205">
    <cfRule type="containsText" dxfId="5230" priority="16635" operator="containsText" text="NO HABILITADO">
      <formula>NOT(ISERROR(SEARCH("NO HABILITADO",N204)))</formula>
    </cfRule>
  </conditionalFormatting>
  <conditionalFormatting sqref="N217:P218 N220:P221">
    <cfRule type="containsText" dxfId="5229" priority="16531" operator="containsText" text="NO HABILITADO">
      <formula>NOT(ISERROR(SEARCH("NO HABILITADO",N217)))</formula>
    </cfRule>
  </conditionalFormatting>
  <conditionalFormatting sqref="N233:P235">
    <cfRule type="containsText" dxfId="5228" priority="16427" operator="containsText" text="NO HABILITADO">
      <formula>NOT(ISERROR(SEARCH("NO HABILITADO",N233)))</formula>
    </cfRule>
  </conditionalFormatting>
  <conditionalFormatting sqref="N247:P248 N250:P251">
    <cfRule type="containsText" dxfId="5227" priority="16323" operator="containsText" text="NO HABILITADO">
      <formula>NOT(ISERROR(SEARCH("NO HABILITADO",N247)))</formula>
    </cfRule>
  </conditionalFormatting>
  <conditionalFormatting sqref="N263:P265 N267:P267">
    <cfRule type="containsText" dxfId="5226" priority="16219" operator="containsText" text="NO HABILITADO">
      <formula>NOT(ISERROR(SEARCH("NO HABILITADO",N263)))</formula>
    </cfRule>
  </conditionalFormatting>
  <conditionalFormatting sqref="N279:P280">
    <cfRule type="containsText" dxfId="5225" priority="16115" operator="containsText" text="NO HABILITADO">
      <formula>NOT(ISERROR(SEARCH("NO HABILITADO",N279)))</formula>
    </cfRule>
  </conditionalFormatting>
  <conditionalFormatting sqref="N292:P293 N295:P299">
    <cfRule type="containsText" dxfId="5224" priority="16011" operator="containsText" text="NO HABILITADO">
      <formula>NOT(ISERROR(SEARCH("NO HABILITADO",N292)))</formula>
    </cfRule>
  </conditionalFormatting>
  <conditionalFormatting sqref="N311:P311 N313:P317">
    <cfRule type="containsText" dxfId="5223" priority="15907" operator="containsText" text="NO HABILITADO">
      <formula>NOT(ISERROR(SEARCH("NO HABILITADO",N311)))</formula>
    </cfRule>
  </conditionalFormatting>
  <conditionalFormatting sqref="P23">
    <cfRule type="containsText" dxfId="5222" priority="17895" operator="containsText" text="NO CUMPLE">
      <formula>NOT(ISERROR(SEARCH("NO CUMPLE",P23)))</formula>
    </cfRule>
    <cfRule type="containsText" dxfId="5221" priority="17896" operator="containsText" text="CUMPLE">
      <formula>NOT(ISERROR(SEARCH("CUMPLE",P23)))</formula>
    </cfRule>
  </conditionalFormatting>
  <conditionalFormatting sqref="P41">
    <cfRule type="containsText" dxfId="5220" priority="17790" operator="containsText" text="HABILITADO">
      <formula>NOT(ISERROR(SEARCH("HABILITADO",P41)))</formula>
    </cfRule>
    <cfRule type="containsText" dxfId="5219" priority="17791" operator="containsText" text="NO CUMPLE">
      <formula>NOT(ISERROR(SEARCH("NO CUMPLE",P41)))</formula>
    </cfRule>
    <cfRule type="containsText" dxfId="5218" priority="17792" operator="containsText" text="CUMPLE">
      <formula>NOT(ISERROR(SEARCH("CUMPLE",P41)))</formula>
    </cfRule>
  </conditionalFormatting>
  <conditionalFormatting sqref="P57">
    <cfRule type="containsText" dxfId="5217" priority="17686" operator="containsText" text="HABILITADO">
      <formula>NOT(ISERROR(SEARCH("HABILITADO",P57)))</formula>
    </cfRule>
    <cfRule type="containsText" dxfId="5216" priority="17687" operator="containsText" text="NO CUMPLE">
      <formula>NOT(ISERROR(SEARCH("NO CUMPLE",P57)))</formula>
    </cfRule>
    <cfRule type="containsText" dxfId="5215" priority="17688" operator="containsText" text="CUMPLE">
      <formula>NOT(ISERROR(SEARCH("CUMPLE",P57)))</formula>
    </cfRule>
  </conditionalFormatting>
  <conditionalFormatting sqref="P71">
    <cfRule type="containsText" dxfId="5214" priority="17582" operator="containsText" text="HABILITADO">
      <formula>NOT(ISERROR(SEARCH("HABILITADO",P71)))</formula>
    </cfRule>
    <cfRule type="containsText" dxfId="5213" priority="17583" operator="containsText" text="NO CUMPLE">
      <formula>NOT(ISERROR(SEARCH("NO CUMPLE",P71)))</formula>
    </cfRule>
    <cfRule type="containsText" dxfId="5212" priority="17584" operator="containsText" text="CUMPLE">
      <formula>NOT(ISERROR(SEARCH("CUMPLE",P71)))</formula>
    </cfRule>
  </conditionalFormatting>
  <conditionalFormatting sqref="P85">
    <cfRule type="containsText" dxfId="5211" priority="17478" operator="containsText" text="HABILITADO">
      <formula>NOT(ISERROR(SEARCH("HABILITADO",P85)))</formula>
    </cfRule>
    <cfRule type="containsText" dxfId="5210" priority="17479" operator="containsText" text="NO CUMPLE">
      <formula>NOT(ISERROR(SEARCH("NO CUMPLE",P85)))</formula>
    </cfRule>
    <cfRule type="containsText" dxfId="5209" priority="17480" operator="containsText" text="CUMPLE">
      <formula>NOT(ISERROR(SEARCH("CUMPLE",P85)))</formula>
    </cfRule>
  </conditionalFormatting>
  <conditionalFormatting sqref="P102">
    <cfRule type="containsText" dxfId="5208" priority="17374" operator="containsText" text="HABILITADO">
      <formula>NOT(ISERROR(SEARCH("HABILITADO",P102)))</formula>
    </cfRule>
    <cfRule type="containsText" dxfId="5207" priority="17375" operator="containsText" text="NO CUMPLE">
      <formula>NOT(ISERROR(SEARCH("NO CUMPLE",P102)))</formula>
    </cfRule>
    <cfRule type="containsText" dxfId="5206" priority="17376" operator="containsText" text="CUMPLE">
      <formula>NOT(ISERROR(SEARCH("CUMPLE",P102)))</formula>
    </cfRule>
  </conditionalFormatting>
  <conditionalFormatting sqref="P116">
    <cfRule type="containsText" dxfId="5205" priority="17270" operator="containsText" text="HABILITADO">
      <formula>NOT(ISERROR(SEARCH("HABILITADO",P116)))</formula>
    </cfRule>
    <cfRule type="containsText" dxfId="5204" priority="17271" operator="containsText" text="NO CUMPLE">
      <formula>NOT(ISERROR(SEARCH("NO CUMPLE",P116)))</formula>
    </cfRule>
    <cfRule type="containsText" dxfId="5203" priority="17272" operator="containsText" text="CUMPLE">
      <formula>NOT(ISERROR(SEARCH("CUMPLE",P116)))</formula>
    </cfRule>
  </conditionalFormatting>
  <conditionalFormatting sqref="P130">
    <cfRule type="containsText" dxfId="5202" priority="17166" operator="containsText" text="HABILITADO">
      <formula>NOT(ISERROR(SEARCH("HABILITADO",P130)))</formula>
    </cfRule>
    <cfRule type="containsText" dxfId="5201" priority="17167" operator="containsText" text="NO CUMPLE">
      <formula>NOT(ISERROR(SEARCH("NO CUMPLE",P130)))</formula>
    </cfRule>
    <cfRule type="containsText" dxfId="5200" priority="17168" operator="containsText" text="CUMPLE">
      <formula>NOT(ISERROR(SEARCH("CUMPLE",P130)))</formula>
    </cfRule>
  </conditionalFormatting>
  <conditionalFormatting sqref="P146">
    <cfRule type="containsText" dxfId="5199" priority="17062" operator="containsText" text="HABILITADO">
      <formula>NOT(ISERROR(SEARCH("HABILITADO",P146)))</formula>
    </cfRule>
    <cfRule type="containsText" dxfId="5198" priority="17063" operator="containsText" text="NO CUMPLE">
      <formula>NOT(ISERROR(SEARCH("NO CUMPLE",P146)))</formula>
    </cfRule>
    <cfRule type="containsText" dxfId="5197" priority="17064" operator="containsText" text="CUMPLE">
      <formula>NOT(ISERROR(SEARCH("CUMPLE",P146)))</formula>
    </cfRule>
  </conditionalFormatting>
  <conditionalFormatting sqref="P160">
    <cfRule type="containsText" dxfId="5196" priority="16958" operator="containsText" text="HABILITADO">
      <formula>NOT(ISERROR(SEARCH("HABILITADO",P160)))</formula>
    </cfRule>
    <cfRule type="containsText" dxfId="5195" priority="16959" operator="containsText" text="NO CUMPLE">
      <formula>NOT(ISERROR(SEARCH("NO CUMPLE",P160)))</formula>
    </cfRule>
    <cfRule type="containsText" dxfId="5194" priority="16960" operator="containsText" text="CUMPLE">
      <formula>NOT(ISERROR(SEARCH("CUMPLE",P160)))</formula>
    </cfRule>
  </conditionalFormatting>
  <conditionalFormatting sqref="P177">
    <cfRule type="containsText" dxfId="5193" priority="16854" operator="containsText" text="HABILITADO">
      <formula>NOT(ISERROR(SEARCH("HABILITADO",P177)))</formula>
    </cfRule>
    <cfRule type="containsText" dxfId="5192" priority="16855" operator="containsText" text="NO CUMPLE">
      <formula>NOT(ISERROR(SEARCH("NO CUMPLE",P177)))</formula>
    </cfRule>
    <cfRule type="containsText" dxfId="5191" priority="16856" operator="containsText" text="CUMPLE">
      <formula>NOT(ISERROR(SEARCH("CUMPLE",P177)))</formula>
    </cfRule>
  </conditionalFormatting>
  <conditionalFormatting sqref="P193">
    <cfRule type="containsText" dxfId="5190" priority="16750" operator="containsText" text="HABILITADO">
      <formula>NOT(ISERROR(SEARCH("HABILITADO",P193)))</formula>
    </cfRule>
    <cfRule type="containsText" dxfId="5189" priority="16751" operator="containsText" text="NO CUMPLE">
      <formula>NOT(ISERROR(SEARCH("NO CUMPLE",P193)))</formula>
    </cfRule>
    <cfRule type="containsText" dxfId="5188" priority="16752" operator="containsText" text="CUMPLE">
      <formula>NOT(ISERROR(SEARCH("CUMPLE",P193)))</formula>
    </cfRule>
  </conditionalFormatting>
  <conditionalFormatting sqref="P206">
    <cfRule type="containsText" dxfId="5187" priority="16646" operator="containsText" text="HABILITADO">
      <formula>NOT(ISERROR(SEARCH("HABILITADO",P206)))</formula>
    </cfRule>
    <cfRule type="containsText" dxfId="5186" priority="16647" operator="containsText" text="NO CUMPLE">
      <formula>NOT(ISERROR(SEARCH("NO CUMPLE",P206)))</formula>
    </cfRule>
    <cfRule type="containsText" dxfId="5185" priority="16648" operator="containsText" text="CUMPLE">
      <formula>NOT(ISERROR(SEARCH("CUMPLE",P206)))</formula>
    </cfRule>
  </conditionalFormatting>
  <conditionalFormatting sqref="P222">
    <cfRule type="containsText" dxfId="5184" priority="16542" operator="containsText" text="HABILITADO">
      <formula>NOT(ISERROR(SEARCH("HABILITADO",P222)))</formula>
    </cfRule>
    <cfRule type="containsText" dxfId="5183" priority="16543" operator="containsText" text="NO CUMPLE">
      <formula>NOT(ISERROR(SEARCH("NO CUMPLE",P222)))</formula>
    </cfRule>
    <cfRule type="containsText" dxfId="5182" priority="16544" operator="containsText" text="CUMPLE">
      <formula>NOT(ISERROR(SEARCH("CUMPLE",P222)))</formula>
    </cfRule>
  </conditionalFormatting>
  <conditionalFormatting sqref="P236">
    <cfRule type="containsText" dxfId="5181" priority="16438" operator="containsText" text="HABILITADO">
      <formula>NOT(ISERROR(SEARCH("HABILITADO",P236)))</formula>
    </cfRule>
    <cfRule type="containsText" dxfId="5180" priority="16439" operator="containsText" text="NO CUMPLE">
      <formula>NOT(ISERROR(SEARCH("NO CUMPLE",P236)))</formula>
    </cfRule>
    <cfRule type="containsText" dxfId="5179" priority="16440" operator="containsText" text="CUMPLE">
      <formula>NOT(ISERROR(SEARCH("CUMPLE",P236)))</formula>
    </cfRule>
  </conditionalFormatting>
  <conditionalFormatting sqref="P252">
    <cfRule type="containsText" dxfId="5178" priority="16334" operator="containsText" text="HABILITADO">
      <formula>NOT(ISERROR(SEARCH("HABILITADO",P252)))</formula>
    </cfRule>
    <cfRule type="containsText" dxfId="5177" priority="16335" operator="containsText" text="NO CUMPLE">
      <formula>NOT(ISERROR(SEARCH("NO CUMPLE",P252)))</formula>
    </cfRule>
    <cfRule type="containsText" dxfId="5176" priority="16336" operator="containsText" text="CUMPLE">
      <formula>NOT(ISERROR(SEARCH("CUMPLE",P252)))</formula>
    </cfRule>
  </conditionalFormatting>
  <conditionalFormatting sqref="P268">
    <cfRule type="containsText" dxfId="5175" priority="16230" operator="containsText" text="HABILITADO">
      <formula>NOT(ISERROR(SEARCH("HABILITADO",P268)))</formula>
    </cfRule>
    <cfRule type="containsText" dxfId="5174" priority="16231" operator="containsText" text="NO CUMPLE">
      <formula>NOT(ISERROR(SEARCH("NO CUMPLE",P268)))</formula>
    </cfRule>
    <cfRule type="containsText" dxfId="5173" priority="16232" operator="containsText" text="CUMPLE">
      <formula>NOT(ISERROR(SEARCH("CUMPLE",P268)))</formula>
    </cfRule>
  </conditionalFormatting>
  <conditionalFormatting sqref="P281">
    <cfRule type="containsText" dxfId="5172" priority="16126" operator="containsText" text="HABILITADO">
      <formula>NOT(ISERROR(SEARCH("HABILITADO",P281)))</formula>
    </cfRule>
    <cfRule type="containsText" dxfId="5171" priority="16127" operator="containsText" text="NO CUMPLE">
      <formula>NOT(ISERROR(SEARCH("NO CUMPLE",P281)))</formula>
    </cfRule>
    <cfRule type="containsText" dxfId="5170" priority="16128" operator="containsText" text="CUMPLE">
      <formula>NOT(ISERROR(SEARCH("CUMPLE",P281)))</formula>
    </cfRule>
  </conditionalFormatting>
  <conditionalFormatting sqref="P300">
    <cfRule type="containsText" dxfId="5169" priority="16022" operator="containsText" text="HABILITADO">
      <formula>NOT(ISERROR(SEARCH("HABILITADO",P300)))</formula>
    </cfRule>
    <cfRule type="containsText" dxfId="5168" priority="16023" operator="containsText" text="NO CUMPLE">
      <formula>NOT(ISERROR(SEARCH("NO CUMPLE",P300)))</formula>
    </cfRule>
    <cfRule type="containsText" dxfId="5167" priority="16024" operator="containsText" text="CUMPLE">
      <formula>NOT(ISERROR(SEARCH("CUMPLE",P300)))</formula>
    </cfRule>
  </conditionalFormatting>
  <conditionalFormatting sqref="P318">
    <cfRule type="containsText" dxfId="5166" priority="15918" operator="containsText" text="HABILITADO">
      <formula>NOT(ISERROR(SEARCH("HABILITADO",P318)))</formula>
    </cfRule>
    <cfRule type="containsText" dxfId="5165" priority="15919" operator="containsText" text="NO CUMPLE">
      <formula>NOT(ISERROR(SEARCH("NO CUMPLE",P318)))</formula>
    </cfRule>
    <cfRule type="containsText" dxfId="5164" priority="15920" operator="containsText" text="CUMPLE">
      <formula>NOT(ISERROR(SEARCH("CUMPLE",P318)))</formula>
    </cfRule>
  </conditionalFormatting>
  <conditionalFormatting sqref="Q13:Q14">
    <cfRule type="containsText" dxfId="5163" priority="17889" operator="containsText" text="NO CUMPLE">
      <formula>NOT(ISERROR(SEARCH("NO CUMPLE",Q13)))</formula>
    </cfRule>
    <cfRule type="containsText" dxfId="5162" priority="17890" operator="containsText" text="CUMPLE">
      <formula>NOT(ISERROR(SEARCH("CUMPLE",Q13)))</formula>
    </cfRule>
  </conditionalFormatting>
  <conditionalFormatting sqref="Q31:Q32">
    <cfRule type="containsText" dxfId="5161" priority="17785" operator="containsText" text="NO CUMPLE">
      <formula>NOT(ISERROR(SEARCH("NO CUMPLE",Q31)))</formula>
    </cfRule>
    <cfRule type="containsText" dxfId="5160" priority="17786" operator="containsText" text="CUMPLE">
      <formula>NOT(ISERROR(SEARCH("CUMPLE",Q31)))</formula>
    </cfRule>
    <cfRule type="containsText" dxfId="5159" priority="17788" operator="containsText" text="HABILITADO">
      <formula>NOT(ISERROR(SEARCH("HABILITADO",Q31)))</formula>
    </cfRule>
  </conditionalFormatting>
  <conditionalFormatting sqref="Q49:Q50">
    <cfRule type="containsText" dxfId="5158" priority="17681" operator="containsText" text="NO CUMPLE">
      <formula>NOT(ISERROR(SEARCH("NO CUMPLE",Q49)))</formula>
    </cfRule>
    <cfRule type="containsText" dxfId="5157" priority="17682" operator="containsText" text="CUMPLE">
      <formula>NOT(ISERROR(SEARCH("CUMPLE",Q49)))</formula>
    </cfRule>
    <cfRule type="containsText" dxfId="5156" priority="17684" operator="containsText" text="HABILITADO">
      <formula>NOT(ISERROR(SEARCH("HABILITADO",Q49)))</formula>
    </cfRule>
  </conditionalFormatting>
  <conditionalFormatting sqref="Q65:Q66">
    <cfRule type="containsText" dxfId="5155" priority="17577" operator="containsText" text="NO CUMPLE">
      <formula>NOT(ISERROR(SEARCH("NO CUMPLE",Q65)))</formula>
    </cfRule>
    <cfRule type="containsText" dxfId="5154" priority="17578" operator="containsText" text="CUMPLE">
      <formula>NOT(ISERROR(SEARCH("CUMPLE",Q65)))</formula>
    </cfRule>
    <cfRule type="containsText" dxfId="5153" priority="17580" operator="containsText" text="HABILITADO">
      <formula>NOT(ISERROR(SEARCH("HABILITADO",Q65)))</formula>
    </cfRule>
  </conditionalFormatting>
  <conditionalFormatting sqref="Q79:Q80">
    <cfRule type="containsText" dxfId="5152" priority="17473" operator="containsText" text="NO CUMPLE">
      <formula>NOT(ISERROR(SEARCH("NO CUMPLE",Q79)))</formula>
    </cfRule>
    <cfRule type="containsText" dxfId="5151" priority="17474" operator="containsText" text="CUMPLE">
      <formula>NOT(ISERROR(SEARCH("CUMPLE",Q79)))</formula>
    </cfRule>
    <cfRule type="containsText" dxfId="5150" priority="17476" operator="containsText" text="HABILITADO">
      <formula>NOT(ISERROR(SEARCH("HABILITADO",Q79)))</formula>
    </cfRule>
  </conditionalFormatting>
  <conditionalFormatting sqref="Q93:Q94">
    <cfRule type="containsText" dxfId="5149" priority="17369" operator="containsText" text="NO CUMPLE">
      <formula>NOT(ISERROR(SEARCH("NO CUMPLE",Q93)))</formula>
    </cfRule>
    <cfRule type="containsText" dxfId="5148" priority="17370" operator="containsText" text="CUMPLE">
      <formula>NOT(ISERROR(SEARCH("CUMPLE",Q93)))</formula>
    </cfRule>
    <cfRule type="containsText" dxfId="5147" priority="17372" operator="containsText" text="HABILITADO">
      <formula>NOT(ISERROR(SEARCH("HABILITADO",Q93)))</formula>
    </cfRule>
  </conditionalFormatting>
  <conditionalFormatting sqref="Q110:Q111">
    <cfRule type="containsText" dxfId="5146" priority="17265" operator="containsText" text="NO CUMPLE">
      <formula>NOT(ISERROR(SEARCH("NO CUMPLE",Q110)))</formula>
    </cfRule>
    <cfRule type="containsText" dxfId="5145" priority="17266" operator="containsText" text="CUMPLE">
      <formula>NOT(ISERROR(SEARCH("CUMPLE",Q110)))</formula>
    </cfRule>
    <cfRule type="containsText" dxfId="5144" priority="17268" operator="containsText" text="HABILITADO">
      <formula>NOT(ISERROR(SEARCH("HABILITADO",Q110)))</formula>
    </cfRule>
  </conditionalFormatting>
  <conditionalFormatting sqref="Q124:Q125">
    <cfRule type="containsText" dxfId="5143" priority="17161" operator="containsText" text="NO CUMPLE">
      <formula>NOT(ISERROR(SEARCH("NO CUMPLE",Q124)))</formula>
    </cfRule>
    <cfRule type="containsText" dxfId="5142" priority="17162" operator="containsText" text="CUMPLE">
      <formula>NOT(ISERROR(SEARCH("CUMPLE",Q124)))</formula>
    </cfRule>
    <cfRule type="containsText" dxfId="5141" priority="17164" operator="containsText" text="HABILITADO">
      <formula>NOT(ISERROR(SEARCH("HABILITADO",Q124)))</formula>
    </cfRule>
  </conditionalFormatting>
  <conditionalFormatting sqref="Q138:Q139">
    <cfRule type="containsText" dxfId="5140" priority="17057" operator="containsText" text="NO CUMPLE">
      <formula>NOT(ISERROR(SEARCH("NO CUMPLE",Q138)))</formula>
    </cfRule>
    <cfRule type="containsText" dxfId="5139" priority="17058" operator="containsText" text="CUMPLE">
      <formula>NOT(ISERROR(SEARCH("CUMPLE",Q138)))</formula>
    </cfRule>
    <cfRule type="containsText" dxfId="5138" priority="17060" operator="containsText" text="HABILITADO">
      <formula>NOT(ISERROR(SEARCH("HABILITADO",Q138)))</formula>
    </cfRule>
  </conditionalFormatting>
  <conditionalFormatting sqref="Q154:Q155">
    <cfRule type="containsText" dxfId="5137" priority="16953" operator="containsText" text="NO CUMPLE">
      <formula>NOT(ISERROR(SEARCH("NO CUMPLE",Q154)))</formula>
    </cfRule>
    <cfRule type="containsText" dxfId="5136" priority="16954" operator="containsText" text="CUMPLE">
      <formula>NOT(ISERROR(SEARCH("CUMPLE",Q154)))</formula>
    </cfRule>
    <cfRule type="containsText" dxfId="5135" priority="16956" operator="containsText" text="HABILITADO">
      <formula>NOT(ISERROR(SEARCH("HABILITADO",Q154)))</formula>
    </cfRule>
  </conditionalFormatting>
  <conditionalFormatting sqref="Q168:Q169">
    <cfRule type="containsText" dxfId="5134" priority="16849" operator="containsText" text="NO CUMPLE">
      <formula>NOT(ISERROR(SEARCH("NO CUMPLE",Q168)))</formula>
    </cfRule>
    <cfRule type="containsText" dxfId="5133" priority="16850" operator="containsText" text="CUMPLE">
      <formula>NOT(ISERROR(SEARCH("CUMPLE",Q168)))</formula>
    </cfRule>
    <cfRule type="containsText" dxfId="5132" priority="16852" operator="containsText" text="HABILITADO">
      <formula>NOT(ISERROR(SEARCH("HABILITADO",Q168)))</formula>
    </cfRule>
  </conditionalFormatting>
  <conditionalFormatting sqref="Q185:Q186">
    <cfRule type="containsText" dxfId="5131" priority="16745" operator="containsText" text="NO CUMPLE">
      <formula>NOT(ISERROR(SEARCH("NO CUMPLE",Q185)))</formula>
    </cfRule>
    <cfRule type="containsText" dxfId="5130" priority="16746" operator="containsText" text="CUMPLE">
      <formula>NOT(ISERROR(SEARCH("CUMPLE",Q185)))</formula>
    </cfRule>
    <cfRule type="containsText" dxfId="5129" priority="16748" operator="containsText" text="HABILITADO">
      <formula>NOT(ISERROR(SEARCH("HABILITADO",Q185)))</formula>
    </cfRule>
  </conditionalFormatting>
  <conditionalFormatting sqref="Q201:Q202">
    <cfRule type="containsText" dxfId="5128" priority="16641" operator="containsText" text="NO CUMPLE">
      <formula>NOT(ISERROR(SEARCH("NO CUMPLE",Q201)))</formula>
    </cfRule>
    <cfRule type="containsText" dxfId="5127" priority="16642" operator="containsText" text="CUMPLE">
      <formula>NOT(ISERROR(SEARCH("CUMPLE",Q201)))</formula>
    </cfRule>
    <cfRule type="containsText" dxfId="5126" priority="16644" operator="containsText" text="HABILITADO">
      <formula>NOT(ISERROR(SEARCH("HABILITADO",Q201)))</formula>
    </cfRule>
  </conditionalFormatting>
  <conditionalFormatting sqref="Q214:Q215">
    <cfRule type="containsText" dxfId="5125" priority="16537" operator="containsText" text="NO CUMPLE">
      <formula>NOT(ISERROR(SEARCH("NO CUMPLE",Q214)))</formula>
    </cfRule>
    <cfRule type="containsText" dxfId="5124" priority="16538" operator="containsText" text="CUMPLE">
      <formula>NOT(ISERROR(SEARCH("CUMPLE",Q214)))</formula>
    </cfRule>
    <cfRule type="containsText" dxfId="5123" priority="16540" operator="containsText" text="HABILITADO">
      <formula>NOT(ISERROR(SEARCH("HABILITADO",Q214)))</formula>
    </cfRule>
  </conditionalFormatting>
  <conditionalFormatting sqref="Q230:Q231">
    <cfRule type="containsText" dxfId="5122" priority="16433" operator="containsText" text="NO CUMPLE">
      <formula>NOT(ISERROR(SEARCH("NO CUMPLE",Q230)))</formula>
    </cfRule>
    <cfRule type="containsText" dxfId="5121" priority="16434" operator="containsText" text="CUMPLE">
      <formula>NOT(ISERROR(SEARCH("CUMPLE",Q230)))</formula>
    </cfRule>
    <cfRule type="containsText" dxfId="5120" priority="16436" operator="containsText" text="HABILITADO">
      <formula>NOT(ISERROR(SEARCH("HABILITADO",Q230)))</formula>
    </cfRule>
  </conditionalFormatting>
  <conditionalFormatting sqref="Q244:Q245">
    <cfRule type="containsText" dxfId="5119" priority="16329" operator="containsText" text="NO CUMPLE">
      <formula>NOT(ISERROR(SEARCH("NO CUMPLE",Q244)))</formula>
    </cfRule>
    <cfRule type="containsText" dxfId="5118" priority="16330" operator="containsText" text="CUMPLE">
      <formula>NOT(ISERROR(SEARCH("CUMPLE",Q244)))</formula>
    </cfRule>
    <cfRule type="containsText" dxfId="5117" priority="16332" operator="containsText" text="HABILITADO">
      <formula>NOT(ISERROR(SEARCH("HABILITADO",Q244)))</formula>
    </cfRule>
  </conditionalFormatting>
  <conditionalFormatting sqref="Q246">
    <cfRule type="containsText" dxfId="5116" priority="7659" operator="containsText" text="NO CUMPLE">
      <formula>NOT(ISERROR(SEARCH("NO CUMPLE",Q246)))</formula>
    </cfRule>
    <cfRule type="containsText" dxfId="5115" priority="7660" operator="containsText" text="CUMPLE">
      <formula>NOT(ISERROR(SEARCH("CUMPLE",Q246)))</formula>
    </cfRule>
    <cfRule type="containsText" dxfId="5114" priority="7661" operator="containsText" text="NO HABILITADO">
      <formula>NOT(ISERROR(SEARCH("NO HABILITADO",Q246)))</formula>
    </cfRule>
    <cfRule type="containsText" dxfId="5113" priority="7662" operator="containsText" text="HABILITADO">
      <formula>NOT(ISERROR(SEARCH("HABILITADO",Q246)))</formula>
    </cfRule>
  </conditionalFormatting>
  <conditionalFormatting sqref="Q260:Q261">
    <cfRule type="containsText" dxfId="5112" priority="16225" operator="containsText" text="NO CUMPLE">
      <formula>NOT(ISERROR(SEARCH("NO CUMPLE",Q260)))</formula>
    </cfRule>
    <cfRule type="containsText" dxfId="5111" priority="16226" operator="containsText" text="CUMPLE">
      <formula>NOT(ISERROR(SEARCH("CUMPLE",Q260)))</formula>
    </cfRule>
    <cfRule type="containsText" dxfId="5110" priority="16228" operator="containsText" text="HABILITADO">
      <formula>NOT(ISERROR(SEARCH("HABILITADO",Q260)))</formula>
    </cfRule>
  </conditionalFormatting>
  <conditionalFormatting sqref="Q276:Q277">
    <cfRule type="containsText" dxfId="5109" priority="16121" operator="containsText" text="NO CUMPLE">
      <formula>NOT(ISERROR(SEARCH("NO CUMPLE",Q276)))</formula>
    </cfRule>
    <cfRule type="containsText" dxfId="5108" priority="16122" operator="containsText" text="CUMPLE">
      <formula>NOT(ISERROR(SEARCH("CUMPLE",Q276)))</formula>
    </cfRule>
    <cfRule type="containsText" dxfId="5107" priority="16124" operator="containsText" text="HABILITADO">
      <formula>NOT(ISERROR(SEARCH("HABILITADO",Q276)))</formula>
    </cfRule>
  </conditionalFormatting>
  <conditionalFormatting sqref="Q289:Q290">
    <cfRule type="containsText" dxfId="5106" priority="16017" operator="containsText" text="NO CUMPLE">
      <formula>NOT(ISERROR(SEARCH("NO CUMPLE",Q289)))</formula>
    </cfRule>
    <cfRule type="containsText" dxfId="5105" priority="16018" operator="containsText" text="CUMPLE">
      <formula>NOT(ISERROR(SEARCH("CUMPLE",Q289)))</formula>
    </cfRule>
    <cfRule type="containsText" dxfId="5104" priority="16020" operator="containsText" text="HABILITADO">
      <formula>NOT(ISERROR(SEARCH("HABILITADO",Q289)))</formula>
    </cfRule>
  </conditionalFormatting>
  <conditionalFormatting sqref="Q308:Q309">
    <cfRule type="containsText" dxfId="5103" priority="15913" operator="containsText" text="NO CUMPLE">
      <formula>NOT(ISERROR(SEARCH("NO CUMPLE",Q308)))</formula>
    </cfRule>
    <cfRule type="containsText" dxfId="5102" priority="15914" operator="containsText" text="CUMPLE">
      <formula>NOT(ISERROR(SEARCH("CUMPLE",Q308)))</formula>
    </cfRule>
    <cfRule type="containsText" dxfId="5101" priority="15916" operator="containsText" text="HABILITADO">
      <formula>NOT(ISERROR(SEARCH("HABILITADO",Q308)))</formula>
    </cfRule>
  </conditionalFormatting>
  <conditionalFormatting sqref="Q13:XFD14">
    <cfRule type="containsText" dxfId="5100" priority="17891" operator="containsText" text="NO HABILITADO">
      <formula>NOT(ISERROR(SEARCH("NO HABILITADO",Q13)))</formula>
    </cfRule>
    <cfRule type="containsText" dxfId="5099" priority="17892" operator="containsText" text="HABILITADO">
      <formula>NOT(ISERROR(SEARCH("HABILITADO",Q13)))</formula>
    </cfRule>
  </conditionalFormatting>
  <conditionalFormatting sqref="Q31:XFD32">
    <cfRule type="containsText" dxfId="5098" priority="17787" operator="containsText" text="NO HABILITADO">
      <formula>NOT(ISERROR(SEARCH("NO HABILITADO",Q31)))</formula>
    </cfRule>
  </conditionalFormatting>
  <conditionalFormatting sqref="Q49:XFD50">
    <cfRule type="containsText" dxfId="5097" priority="17683" operator="containsText" text="NO HABILITADO">
      <formula>NOT(ISERROR(SEARCH("NO HABILITADO",Q49)))</formula>
    </cfRule>
  </conditionalFormatting>
  <conditionalFormatting sqref="Q65:XFD66">
    <cfRule type="containsText" dxfId="5096" priority="17579" operator="containsText" text="NO HABILITADO">
      <formula>NOT(ISERROR(SEARCH("NO HABILITADO",Q65)))</formula>
    </cfRule>
  </conditionalFormatting>
  <conditionalFormatting sqref="Q79:XFD80">
    <cfRule type="containsText" dxfId="5095" priority="17475" operator="containsText" text="NO HABILITADO">
      <formula>NOT(ISERROR(SEARCH("NO HABILITADO",Q79)))</formula>
    </cfRule>
  </conditionalFormatting>
  <conditionalFormatting sqref="Q93:XFD94">
    <cfRule type="containsText" dxfId="5094" priority="17371" operator="containsText" text="NO HABILITADO">
      <formula>NOT(ISERROR(SEARCH("NO HABILITADO",Q93)))</formula>
    </cfRule>
  </conditionalFormatting>
  <conditionalFormatting sqref="Q110:XFD111">
    <cfRule type="containsText" dxfId="5093" priority="17267" operator="containsText" text="NO HABILITADO">
      <formula>NOT(ISERROR(SEARCH("NO HABILITADO",Q110)))</formula>
    </cfRule>
  </conditionalFormatting>
  <conditionalFormatting sqref="Q124:XFD125">
    <cfRule type="containsText" dxfId="5092" priority="17163" operator="containsText" text="NO HABILITADO">
      <formula>NOT(ISERROR(SEARCH("NO HABILITADO",Q124)))</formula>
    </cfRule>
  </conditionalFormatting>
  <conditionalFormatting sqref="Q138:XFD139">
    <cfRule type="containsText" dxfId="5091" priority="17059" operator="containsText" text="NO HABILITADO">
      <formula>NOT(ISERROR(SEARCH("NO HABILITADO",Q138)))</formula>
    </cfRule>
  </conditionalFormatting>
  <conditionalFormatting sqref="Q154:XFD155">
    <cfRule type="containsText" dxfId="5090" priority="16955" operator="containsText" text="NO HABILITADO">
      <formula>NOT(ISERROR(SEARCH("NO HABILITADO",Q154)))</formula>
    </cfRule>
  </conditionalFormatting>
  <conditionalFormatting sqref="Q168:XFD169">
    <cfRule type="containsText" dxfId="5089" priority="16851" operator="containsText" text="NO HABILITADO">
      <formula>NOT(ISERROR(SEARCH("NO HABILITADO",Q168)))</formula>
    </cfRule>
  </conditionalFormatting>
  <conditionalFormatting sqref="Q185:XFD186">
    <cfRule type="containsText" dxfId="5088" priority="16747" operator="containsText" text="NO HABILITADO">
      <formula>NOT(ISERROR(SEARCH("NO HABILITADO",Q185)))</formula>
    </cfRule>
  </conditionalFormatting>
  <conditionalFormatting sqref="Q201:XFD202">
    <cfRule type="containsText" dxfId="5087" priority="16643" operator="containsText" text="NO HABILITADO">
      <formula>NOT(ISERROR(SEARCH("NO HABILITADO",Q201)))</formula>
    </cfRule>
  </conditionalFormatting>
  <conditionalFormatting sqref="Q214:XFD215">
    <cfRule type="containsText" dxfId="5086" priority="16539" operator="containsText" text="NO HABILITADO">
      <formula>NOT(ISERROR(SEARCH("NO HABILITADO",Q214)))</formula>
    </cfRule>
  </conditionalFormatting>
  <conditionalFormatting sqref="Q230:XFD231">
    <cfRule type="containsText" dxfId="5085" priority="16435" operator="containsText" text="NO HABILITADO">
      <formula>NOT(ISERROR(SEARCH("NO HABILITADO",Q230)))</formula>
    </cfRule>
  </conditionalFormatting>
  <conditionalFormatting sqref="Q244:XFD245">
    <cfRule type="containsText" dxfId="5084" priority="16331" operator="containsText" text="NO HABILITADO">
      <formula>NOT(ISERROR(SEARCH("NO HABILITADO",Q244)))</formula>
    </cfRule>
  </conditionalFormatting>
  <conditionalFormatting sqref="Q260:XFD261">
    <cfRule type="containsText" dxfId="5083" priority="16227" operator="containsText" text="NO HABILITADO">
      <formula>NOT(ISERROR(SEARCH("NO HABILITADO",Q260)))</formula>
    </cfRule>
  </conditionalFormatting>
  <conditionalFormatting sqref="Q276:XFD277">
    <cfRule type="containsText" dxfId="5082" priority="16123" operator="containsText" text="NO HABILITADO">
      <formula>NOT(ISERROR(SEARCH("NO HABILITADO",Q276)))</formula>
    </cfRule>
  </conditionalFormatting>
  <conditionalFormatting sqref="Q289:XFD290">
    <cfRule type="containsText" dxfId="5081" priority="16019" operator="containsText" text="NO HABILITADO">
      <formula>NOT(ISERROR(SEARCH("NO HABILITADO",Q289)))</formula>
    </cfRule>
  </conditionalFormatting>
  <conditionalFormatting sqref="Q308:XFD309">
    <cfRule type="containsText" dxfId="5080" priority="15915" operator="containsText" text="NO HABILITADO">
      <formula>NOT(ISERROR(SEARCH("NO HABILITADO",Q308)))</formula>
    </cfRule>
  </conditionalFormatting>
  <conditionalFormatting sqref="R40">
    <cfRule type="containsText" dxfId="5079" priority="17826" operator="containsText" text="HABILITADO">
      <formula>NOT(ISERROR(SEARCH("HABILITADO",R40)))</formula>
    </cfRule>
  </conditionalFormatting>
  <conditionalFormatting sqref="R101">
    <cfRule type="containsText" dxfId="5078" priority="17382" operator="containsText" text="HABILITADO">
      <formula>NOT(ISERROR(SEARCH("HABILITADO",R101)))</formula>
    </cfRule>
  </conditionalFormatting>
  <conditionalFormatting sqref="R221">
    <cfRule type="containsText" dxfId="5077" priority="16550" operator="containsText" text="HABILITADO">
      <formula>NOT(ISERROR(SEARCH("HABILITADO",R221)))</formula>
    </cfRule>
  </conditionalFormatting>
  <conditionalFormatting sqref="R247">
    <cfRule type="containsText" dxfId="5076" priority="7654" operator="containsText" text="HABILITADO">
      <formula>NOT(ISERROR(SEARCH("HABILITADO",R247)))</formula>
    </cfRule>
  </conditionalFormatting>
  <conditionalFormatting sqref="R250:R251">
    <cfRule type="containsText" dxfId="5075" priority="16342" operator="containsText" text="HABILITADO">
      <formula>NOT(ISERROR(SEARCH("HABILITADO",R250)))</formula>
    </cfRule>
  </conditionalFormatting>
  <conditionalFormatting sqref="R299">
    <cfRule type="containsText" dxfId="5074" priority="16030" operator="containsText" text="HABILITADO">
      <formula>NOT(ISERROR(SEARCH("HABILITADO",R299)))</formula>
    </cfRule>
  </conditionalFormatting>
  <conditionalFormatting sqref="R311">
    <cfRule type="containsText" dxfId="5073" priority="7648" operator="containsText" text="NO HABILITADO">
      <formula>NOT(ISERROR(SEARCH("NO HABILITADO",R311)))</formula>
    </cfRule>
    <cfRule type="containsText" dxfId="5072" priority="7649" operator="containsText" text="HABILITADO">
      <formula>NOT(ISERROR(SEARCH("HABILITADO",R311)))</formula>
    </cfRule>
  </conditionalFormatting>
  <conditionalFormatting sqref="R317">
    <cfRule type="containsText" dxfId="5071" priority="15926" operator="containsText" text="HABILITADO">
      <formula>NOT(ISERROR(SEARCH("HABILITADO",R317)))</formula>
    </cfRule>
  </conditionalFormatting>
  <conditionalFormatting sqref="R41:XFD41">
    <cfRule type="containsText" dxfId="5070" priority="17868" operator="containsText" text="HABILITADO">
      <formula>NOT(ISERROR(SEARCH("HABILITADO",R41)))</formula>
    </cfRule>
  </conditionalFormatting>
  <conditionalFormatting sqref="R57:XFD57">
    <cfRule type="containsText" dxfId="5069" priority="17764" operator="containsText" text="HABILITADO">
      <formula>NOT(ISERROR(SEARCH("HABILITADO",R57)))</formula>
    </cfRule>
  </conditionalFormatting>
  <conditionalFormatting sqref="R71:XFD71">
    <cfRule type="containsText" dxfId="5068" priority="17660" operator="containsText" text="HABILITADO">
      <formula>NOT(ISERROR(SEARCH("HABILITADO",R71)))</formula>
    </cfRule>
  </conditionalFormatting>
  <conditionalFormatting sqref="R85:XFD85">
    <cfRule type="containsText" dxfId="5067" priority="17556" operator="containsText" text="HABILITADO">
      <formula>NOT(ISERROR(SEARCH("HABILITADO",R85)))</formula>
    </cfRule>
  </conditionalFormatting>
  <conditionalFormatting sqref="R102:XFD102">
    <cfRule type="containsText" dxfId="5066" priority="17452" operator="containsText" text="HABILITADO">
      <formula>NOT(ISERROR(SEARCH("HABILITADO",R102)))</formula>
    </cfRule>
  </conditionalFormatting>
  <conditionalFormatting sqref="R116:XFD116">
    <cfRule type="containsText" dxfId="5065" priority="17348" operator="containsText" text="HABILITADO">
      <formula>NOT(ISERROR(SEARCH("HABILITADO",R116)))</formula>
    </cfRule>
  </conditionalFormatting>
  <conditionalFormatting sqref="R130:XFD130">
    <cfRule type="containsText" dxfId="5064" priority="17244" operator="containsText" text="HABILITADO">
      <formula>NOT(ISERROR(SEARCH("HABILITADO",R130)))</formula>
    </cfRule>
  </conditionalFormatting>
  <conditionalFormatting sqref="R146:XFD146">
    <cfRule type="containsText" dxfId="5063" priority="17140" operator="containsText" text="HABILITADO">
      <formula>NOT(ISERROR(SEARCH("HABILITADO",R146)))</formula>
    </cfRule>
  </conditionalFormatting>
  <conditionalFormatting sqref="R160:XFD160">
    <cfRule type="containsText" dxfId="5062" priority="17036" operator="containsText" text="HABILITADO">
      <formula>NOT(ISERROR(SEARCH("HABILITADO",R160)))</formula>
    </cfRule>
  </conditionalFormatting>
  <conditionalFormatting sqref="R177:XFD177">
    <cfRule type="containsText" dxfId="5061" priority="16932" operator="containsText" text="HABILITADO">
      <formula>NOT(ISERROR(SEARCH("HABILITADO",R177)))</formula>
    </cfRule>
  </conditionalFormatting>
  <conditionalFormatting sqref="R193:XFD193">
    <cfRule type="containsText" dxfId="5060" priority="16828" operator="containsText" text="HABILITADO">
      <formula>NOT(ISERROR(SEARCH("HABILITADO",R193)))</formula>
    </cfRule>
  </conditionalFormatting>
  <conditionalFormatting sqref="R206:XFD206">
    <cfRule type="containsText" dxfId="5059" priority="16724" operator="containsText" text="HABILITADO">
      <formula>NOT(ISERROR(SEARCH("HABILITADO",R206)))</formula>
    </cfRule>
  </conditionalFormatting>
  <conditionalFormatting sqref="R222:XFD222">
    <cfRule type="containsText" dxfId="5058" priority="16620" operator="containsText" text="HABILITADO">
      <formula>NOT(ISERROR(SEARCH("HABILITADO",R222)))</formula>
    </cfRule>
  </conditionalFormatting>
  <conditionalFormatting sqref="R236:XFD236">
    <cfRule type="containsText" dxfId="5057" priority="16516" operator="containsText" text="HABILITADO">
      <formula>NOT(ISERROR(SEARCH("HABILITADO",R236)))</formula>
    </cfRule>
  </conditionalFormatting>
  <conditionalFormatting sqref="R252:XFD252">
    <cfRule type="containsText" dxfId="5056" priority="16412" operator="containsText" text="HABILITADO">
      <formula>NOT(ISERROR(SEARCH("HABILITADO",R252)))</formula>
    </cfRule>
  </conditionalFormatting>
  <conditionalFormatting sqref="R268:XFD268">
    <cfRule type="containsText" dxfId="5055" priority="16308" operator="containsText" text="HABILITADO">
      <formula>NOT(ISERROR(SEARCH("HABILITADO",R268)))</formula>
    </cfRule>
  </conditionalFormatting>
  <conditionalFormatting sqref="R281:XFD281">
    <cfRule type="containsText" dxfId="5054" priority="16204" operator="containsText" text="HABILITADO">
      <formula>NOT(ISERROR(SEARCH("HABILITADO",R281)))</formula>
    </cfRule>
  </conditionalFormatting>
  <conditionalFormatting sqref="R300:XFD300">
    <cfRule type="containsText" dxfId="5053" priority="16100" operator="containsText" text="HABILITADO">
      <formula>NOT(ISERROR(SEARCH("HABILITADO",R300)))</formula>
    </cfRule>
  </conditionalFormatting>
  <conditionalFormatting sqref="R318:XFD318">
    <cfRule type="containsText" dxfId="5052" priority="15996" operator="containsText" text="HABILITADO">
      <formula>NOT(ISERROR(SEARCH("HABILITADO",R318)))</formula>
    </cfRule>
  </conditionalFormatting>
  <conditionalFormatting sqref="S40:XFD40">
    <cfRule type="containsText" dxfId="5051" priority="17844" operator="containsText" text="HABILITADO">
      <formula>NOT(ISERROR(SEARCH("HABILITADO",S40)))</formula>
    </cfRule>
  </conditionalFormatting>
  <conditionalFormatting sqref="S101:XFD101">
    <cfRule type="containsText" dxfId="5050" priority="17400" operator="containsText" text="HABILITADO">
      <formula>NOT(ISERROR(SEARCH("HABILITADO",S101)))</formula>
    </cfRule>
  </conditionalFormatting>
  <conditionalFormatting sqref="S221:XFD221">
    <cfRule type="containsText" dxfId="5049" priority="16568" operator="containsText" text="HABILITADO">
      <formula>NOT(ISERROR(SEARCH("HABILITADO",S221)))</formula>
    </cfRule>
  </conditionalFormatting>
  <conditionalFormatting sqref="S251:XFD251">
    <cfRule type="containsText" dxfId="5048" priority="16360" operator="containsText" text="HABILITADO">
      <formula>NOT(ISERROR(SEARCH("HABILITADO",S251)))</formula>
    </cfRule>
  </conditionalFormatting>
  <conditionalFormatting sqref="S299:XFD299">
    <cfRule type="containsText" dxfId="5047" priority="16048" operator="containsText" text="HABILITADO">
      <formula>NOT(ISERROR(SEARCH("HABILITADO",S299)))</formula>
    </cfRule>
  </conditionalFormatting>
  <conditionalFormatting sqref="S311:XFD311">
    <cfRule type="containsText" dxfId="5046" priority="15925" operator="containsText" text="NO HABILITADO">
      <formula>NOT(ISERROR(SEARCH("NO HABILITADO",S311)))</formula>
    </cfRule>
  </conditionalFormatting>
  <conditionalFormatting sqref="S317:XFD317">
    <cfRule type="containsText" dxfId="5045" priority="15944" operator="containsText" text="HABILITADO">
      <formula>NOT(ISERROR(SEARCH("HABILITADO",S317)))</formula>
    </cfRule>
  </conditionalFormatting>
  <conditionalFormatting sqref="A330 D330:E330 G330:J330">
    <cfRule type="containsText" dxfId="5044" priority="7634" operator="containsText" text="NO CUMPLE">
      <formula>NOT(ISERROR(SEARCH("NO CUMPLE",A330)))</formula>
    </cfRule>
    <cfRule type="containsText" dxfId="5043" priority="7635" operator="containsText" text="CUMPLE">
      <formula>NOT(ISERROR(SEARCH("CUMPLE",A330)))</formula>
    </cfRule>
    <cfRule type="containsText" dxfId="5042" priority="7636" operator="containsText" text="NO HABILITADO">
      <formula>NOT(ISERROR(SEARCH("NO HABILITADO",A330)))</formula>
    </cfRule>
    <cfRule type="containsText" dxfId="5041" priority="7637" operator="containsText" text="HABILITADO">
      <formula>NOT(ISERROR(SEARCH("HABILITADO",A330)))</formula>
    </cfRule>
  </conditionalFormatting>
  <conditionalFormatting sqref="A331 D331:E331 G331:J331">
    <cfRule type="containsText" dxfId="5040" priority="7630" operator="containsText" text="NO HABILITADO">
      <formula>NOT(ISERROR(SEARCH("NO HABILITADO",A331)))</formula>
    </cfRule>
  </conditionalFormatting>
  <conditionalFormatting sqref="A344 D344:E344 H344:J344">
    <cfRule type="containsText" dxfId="5039" priority="7604" operator="containsText" text="NO CUMPLE">
      <formula>NOT(ISERROR(SEARCH("NO CUMPLE",A344)))</formula>
    </cfRule>
    <cfRule type="containsText" dxfId="5038" priority="7605" operator="containsText" text="CUMPLE">
      <formula>NOT(ISERROR(SEARCH("CUMPLE",A344)))</formula>
    </cfRule>
    <cfRule type="containsText" dxfId="5037" priority="7606" operator="containsText" text="NO HABILITADO">
      <formula>NOT(ISERROR(SEARCH("NO HABILITADO",A344)))</formula>
    </cfRule>
    <cfRule type="containsText" dxfId="5036" priority="7607" operator="containsText" text="HABILITADO">
      <formula>NOT(ISERROR(SEARCH("HABILITADO",A344)))</formula>
    </cfRule>
  </conditionalFormatting>
  <conditionalFormatting sqref="A345:A346 D345:E346 H345:J346">
    <cfRule type="containsText" dxfId="5035" priority="7600" operator="containsText" text="NO HABILITADO">
      <formula>NOT(ISERROR(SEARCH("NO HABILITADO",A345)))</formula>
    </cfRule>
  </conditionalFormatting>
  <conditionalFormatting sqref="A359 D359:E359 G359:I359">
    <cfRule type="containsText" dxfId="5034" priority="7567" operator="containsText" text="NO CUMPLE">
      <formula>NOT(ISERROR(SEARCH("NO CUMPLE",A359)))</formula>
    </cfRule>
    <cfRule type="containsText" dxfId="5033" priority="7568" operator="containsText" text="CUMPLE">
      <formula>NOT(ISERROR(SEARCH("CUMPLE",A359)))</formula>
    </cfRule>
    <cfRule type="containsText" dxfId="5032" priority="7569" operator="containsText" text="NO HABILITADO">
      <formula>NOT(ISERROR(SEARCH("NO HABILITADO",A359)))</formula>
    </cfRule>
    <cfRule type="containsText" dxfId="5031" priority="7570" operator="containsText" text="HABILITADO">
      <formula>NOT(ISERROR(SEARCH("HABILITADO",A359)))</formula>
    </cfRule>
  </conditionalFormatting>
  <conditionalFormatting sqref="A374">
    <cfRule type="containsText" dxfId="5030" priority="7144" operator="containsText" text="NO HABILITADO">
      <formula>NOT(ISERROR(SEARCH("NO HABILITADO",A374)))</formula>
    </cfRule>
    <cfRule type="containsText" dxfId="5029" priority="7145" operator="containsText" text="HABILITADO">
      <formula>NOT(ISERROR(SEARCH("HABILITADO",A374)))</formula>
    </cfRule>
    <cfRule type="containsText" dxfId="5028" priority="7146" operator="containsText" text="NO CUMPLE">
      <formula>NOT(ISERROR(SEARCH("NO CUMPLE",A374)))</formula>
    </cfRule>
    <cfRule type="containsText" dxfId="5027" priority="7147" operator="containsText" text="CUMPLE">
      <formula>NOT(ISERROR(SEARCH("CUMPLE",A374)))</formula>
    </cfRule>
  </conditionalFormatting>
  <conditionalFormatting sqref="A387 D387:E387 G387:J387">
    <cfRule type="containsText" dxfId="5026" priority="7509" operator="containsText" text="NO CUMPLE">
      <formula>NOT(ISERROR(SEARCH("NO CUMPLE",A387)))</formula>
    </cfRule>
    <cfRule type="containsText" dxfId="5025" priority="7510" operator="containsText" text="CUMPLE">
      <formula>NOT(ISERROR(SEARCH("CUMPLE",A387)))</formula>
    </cfRule>
    <cfRule type="containsText" dxfId="5024" priority="7511" operator="containsText" text="NO HABILITADO">
      <formula>NOT(ISERROR(SEARCH("NO HABILITADO",A387)))</formula>
    </cfRule>
    <cfRule type="containsText" dxfId="5023" priority="7512" operator="containsText" text="HABILITADO">
      <formula>NOT(ISERROR(SEARCH("HABILITADO",A387)))</formula>
    </cfRule>
  </conditionalFormatting>
  <conditionalFormatting sqref="A388 D388:E388 G388:J388">
    <cfRule type="containsText" dxfId="5022" priority="7505" operator="containsText" text="NO HABILITADO">
      <formula>NOT(ISERROR(SEARCH("NO HABILITADO",A388)))</formula>
    </cfRule>
  </conditionalFormatting>
  <conditionalFormatting sqref="A403 D403:E403 G403:J403">
    <cfRule type="containsText" dxfId="5021" priority="7474" operator="containsText" text="NO HABILITADO">
      <formula>NOT(ISERROR(SEARCH("NO HABILITADO",A403)))</formula>
    </cfRule>
  </conditionalFormatting>
  <conditionalFormatting sqref="A431 D431:E431 G431:J431">
    <cfRule type="containsText" dxfId="5020" priority="7406" operator="containsText" text="NO CUMPLE">
      <formula>NOT(ISERROR(SEARCH("NO CUMPLE",A431)))</formula>
    </cfRule>
    <cfRule type="containsText" dxfId="5019" priority="7407" operator="containsText" text="CUMPLE">
      <formula>NOT(ISERROR(SEARCH("CUMPLE",A431)))</formula>
    </cfRule>
    <cfRule type="containsText" dxfId="5018" priority="7408" operator="containsText" text="NO HABILITADO">
      <formula>NOT(ISERROR(SEARCH("NO HABILITADO",A431)))</formula>
    </cfRule>
    <cfRule type="containsText" dxfId="5017" priority="7409" operator="containsText" text="HABILITADO">
      <formula>NOT(ISERROR(SEARCH("HABILITADO",A431)))</formula>
    </cfRule>
  </conditionalFormatting>
  <conditionalFormatting sqref="A447 H447:I447 D447">
    <cfRule type="containsText" dxfId="5016" priority="7092" operator="containsText" text="NO CUMPLE">
      <formula>NOT(ISERROR(SEARCH("NO CUMPLE",A447)))</formula>
    </cfRule>
    <cfRule type="containsText" dxfId="5015" priority="7093" operator="containsText" text="CUMPLE">
      <formula>NOT(ISERROR(SEARCH("CUMPLE",A447)))</formula>
    </cfRule>
    <cfRule type="containsText" dxfId="5014" priority="7094" operator="containsText" text="NO HABILITADO">
      <formula>NOT(ISERROR(SEARCH("NO HABILITADO",A447)))</formula>
    </cfRule>
    <cfRule type="containsText" dxfId="5013" priority="7095" operator="containsText" text="HABILITADO">
      <formula>NOT(ISERROR(SEARCH("HABILITADO",A447)))</formula>
    </cfRule>
  </conditionalFormatting>
  <conditionalFormatting sqref="A463:A464 D463:E464 G463:J464">
    <cfRule type="containsText" dxfId="5012" priority="7350" operator="containsText" text="NO HABILITADO">
      <formula>NOT(ISERROR(SEARCH("NO HABILITADO",A463)))</formula>
    </cfRule>
  </conditionalFormatting>
  <conditionalFormatting sqref="A478 D478:E478 G478:H478 J478">
    <cfRule type="containsText" dxfId="5011" priority="7038" operator="containsText" text="NO HABILITADO">
      <formula>NOT(ISERROR(SEARCH("NO HABILITADO",A478)))</formula>
    </cfRule>
  </conditionalFormatting>
  <conditionalFormatting sqref="A480 D480:E480 G480:J480">
    <cfRule type="containsText" dxfId="5010" priority="7050" operator="containsText" text="NO HABILITADO">
      <formula>NOT(ISERROR(SEARCH("NO HABILITADO",A480)))</formula>
    </cfRule>
  </conditionalFormatting>
  <conditionalFormatting sqref="A495:A496">
    <cfRule type="containsText" dxfId="5009" priority="6990" operator="containsText" text="NO CUMPLE">
      <formula>NOT(ISERROR(SEARCH("NO CUMPLE",A495)))</formula>
    </cfRule>
    <cfRule type="containsText" dxfId="5008" priority="6991" operator="containsText" text="CUMPLE">
      <formula>NOT(ISERROR(SEARCH("CUMPLE",A495)))</formula>
    </cfRule>
    <cfRule type="containsText" dxfId="5007" priority="6992" operator="containsText" text="NO HABILITADO">
      <formula>NOT(ISERROR(SEARCH("NO HABILITADO",A495)))</formula>
    </cfRule>
    <cfRule type="containsText" dxfId="5006" priority="6993" operator="containsText" text="HABILITADO">
      <formula>NOT(ISERROR(SEARCH("HABILITADO",A495)))</formula>
    </cfRule>
  </conditionalFormatting>
  <conditionalFormatting sqref="A524 D524:E524 G524:J524">
    <cfRule type="containsText" dxfId="5005" priority="6900" operator="containsText" text="NO HABILITADO">
      <formula>NOT(ISERROR(SEARCH("NO HABILITADO",A524)))</formula>
    </cfRule>
  </conditionalFormatting>
  <conditionalFormatting sqref="A526:A527 D526:E527 G526:J527">
    <cfRule type="containsText" dxfId="5004" priority="6917" operator="containsText" text="NO HABILITADO">
      <formula>NOT(ISERROR(SEARCH("NO HABILITADO",A526)))</formula>
    </cfRule>
  </conditionalFormatting>
  <conditionalFormatting sqref="A541 D541:E541 G541:J541">
    <cfRule type="containsText" dxfId="5003" priority="6862" operator="containsText" text="NO HABILITADO">
      <formula>NOT(ISERROR(SEARCH("NO HABILITADO",A541)))</formula>
    </cfRule>
  </conditionalFormatting>
  <conditionalFormatting sqref="A570 D570:E570 G570 I570:J570">
    <cfRule type="containsText" dxfId="5002" priority="6762" operator="containsText" text="NO CUMPLE">
      <formula>NOT(ISERROR(SEARCH("NO CUMPLE",A570)))</formula>
    </cfRule>
    <cfRule type="containsText" dxfId="5001" priority="6763" operator="containsText" text="CUMPLE">
      <formula>NOT(ISERROR(SEARCH("CUMPLE",A570)))</formula>
    </cfRule>
    <cfRule type="containsText" dxfId="5000" priority="6764" operator="containsText" text="NO HABILITADO">
      <formula>NOT(ISERROR(SEARCH("NO HABILITADO",A570)))</formula>
    </cfRule>
    <cfRule type="containsText" dxfId="4999" priority="6765" operator="containsText" text="HABILITADO">
      <formula>NOT(ISERROR(SEARCH("HABILITADO",A570)))</formula>
    </cfRule>
  </conditionalFormatting>
  <conditionalFormatting sqref="A571 D571:E571 G571 I571:J571">
    <cfRule type="containsText" dxfId="4998" priority="6759" operator="containsText" text="NO HABILITADO">
      <formula>NOT(ISERROR(SEARCH("NO HABILITADO",A571)))</formula>
    </cfRule>
  </conditionalFormatting>
  <conditionalFormatting sqref="A587 D587:E587 G587:J587">
    <cfRule type="containsText" dxfId="4997" priority="6661" operator="containsText" text="NO HABILITADO">
      <formula>NOT(ISERROR(SEARCH("NO HABILITADO",A587)))</formula>
    </cfRule>
  </conditionalFormatting>
  <conditionalFormatting sqref="A619:B620 D619:E620 A616:E618 F618:J618 G616:J617 G619:J620">
    <cfRule type="containsText" dxfId="4996" priority="6583" operator="containsText" text="NO CUMPLE">
      <formula>NOT(ISERROR(SEARCH("NO CUMPLE",A616)))</formula>
    </cfRule>
    <cfRule type="containsText" dxfId="4995" priority="6584" operator="containsText" text="CUMPLE">
      <formula>NOT(ISERROR(SEARCH("CUMPLE",A616)))</formula>
    </cfRule>
    <cfRule type="containsText" dxfId="4994" priority="6585" operator="containsText" text="NO HABILITADO">
      <formula>NOT(ISERROR(SEARCH("NO HABILITADO",A616)))</formula>
    </cfRule>
    <cfRule type="containsText" dxfId="4993" priority="6586" operator="containsText" text="HABILITADO">
      <formula>NOT(ISERROR(SEARCH("HABILITADO",A616)))</formula>
    </cfRule>
  </conditionalFormatting>
  <conditionalFormatting sqref="A323:D325 O326:P326 A326:M327 P327 B328:J328 L328:M328 O328:XFD328 A333:XFD334 S321:XFD325 A322:C322">
    <cfRule type="containsText" dxfId="4992" priority="7642" operator="containsText" text="NO HABILITADO">
      <formula>NOT(ISERROR(SEARCH("NO HABILITADO",A321)))</formula>
    </cfRule>
  </conditionalFormatting>
  <conditionalFormatting sqref="A335:D335 O340:P340 A340:M341 P341 B342:J342 L342:M342 O342:XFD342 A348:XFD349 S335:XFD339 A337:D339 A336:C336">
    <cfRule type="containsText" dxfId="4991" priority="7612" operator="containsText" text="NO HABILITADO">
      <formula>NOT(ISERROR(SEARCH("NO HABILITADO",A335)))</formula>
    </cfRule>
  </conditionalFormatting>
  <conditionalFormatting sqref="A350:D350 O355:P355 A355:M356 P356 A357:J357 L357:M357 O357:XFD357 L360 O360:P360 A362:XFD363 S350:XFD354 A352:D354 A351:C351">
    <cfRule type="containsText" dxfId="4990" priority="7575" operator="containsText" text="NO HABILITADO">
      <formula>NOT(ISERROR(SEARCH("NO HABILITADO",A350)))</formula>
    </cfRule>
  </conditionalFormatting>
  <conditionalFormatting sqref="A364:D364 O369:P369 A369:M370 P370 A371:J371 L371:M371 O371:XFD371 A376:XFD377 S364:XFD368 A366:D368 A365:C365">
    <cfRule type="containsText" dxfId="4989" priority="7548" operator="containsText" text="NO HABILITADO">
      <formula>NOT(ISERROR(SEARCH("NO HABILITADO",A364)))</formula>
    </cfRule>
  </conditionalFormatting>
  <conditionalFormatting sqref="A378:D378 O383:P383 A383:M384 P384 A385:J385 L385:M385 O385:XFD385 A390:XFD391 S378:XFD382 A380:D382 A379:C379">
    <cfRule type="containsText" dxfId="4988" priority="7517" operator="containsText" text="NO HABILITADO">
      <formula>NOT(ISERROR(SEARCH("NO HABILITADO",A378)))</formula>
    </cfRule>
  </conditionalFormatting>
  <conditionalFormatting sqref="A392:D392 O397:P397 A397:M398 P398 A399:J399 L399:M399 O399:XFD399 A405:XFD406 S392:XFD396 A394:D396 A393:C393">
    <cfRule type="containsText" dxfId="4987" priority="7486" operator="containsText" text="NO HABILITADO">
      <formula>NOT(ISERROR(SEARCH("NO HABILITADO",A392)))</formula>
    </cfRule>
  </conditionalFormatting>
  <conditionalFormatting sqref="A407:D407 O412:P412 A412:M413 P413 A414:J414 L414:M414 O414:XFD414 A420:XFD421 S407:XFD411 A409:D411 A408:C408">
    <cfRule type="containsText" dxfId="4986" priority="7451" operator="containsText" text="NO HABILITADO">
      <formula>NOT(ISERROR(SEARCH("NO HABILITADO",A407)))</formula>
    </cfRule>
  </conditionalFormatting>
  <conditionalFormatting sqref="A422:D422 O427:P427 A427:M428 P428 A429:J429 L429:M429 O429:XFD429 L435 O435:P435 A437:XFD438 S422:XFD426 A424:D426 A423:C423">
    <cfRule type="containsText" dxfId="4985" priority="7414" operator="containsText" text="NO HABILITADO">
      <formula>NOT(ISERROR(SEARCH("NO HABILITADO",A422)))</formula>
    </cfRule>
  </conditionalFormatting>
  <conditionalFormatting sqref="A439:D439 O444:P444 A444:M445 P445 A446:J446 L446:M446 O446:XFD446 A451:XFD452 S439:XFD443 A441:D443 A440:C440">
    <cfRule type="containsText" dxfId="4984" priority="7384" operator="containsText" text="NO HABILITADO">
      <formula>NOT(ISERROR(SEARCH("NO HABILITADO",A439)))</formula>
    </cfRule>
  </conditionalFormatting>
  <conditionalFormatting sqref="A453:D453 O458:P458 A458:M459 P459 A460:J460 L460:M460 O460:XFD460 A466:XFD467 S453:XFD457 A455:D457 A454:C454">
    <cfRule type="containsText" dxfId="4983" priority="7362" operator="containsText" text="NO HABILITADO">
      <formula>NOT(ISERROR(SEARCH("NO HABILITADO",A453)))</formula>
    </cfRule>
  </conditionalFormatting>
  <conditionalFormatting sqref="A468:D468 O473:P473 A473:M474 P474 A482:XFD483 S468:XFD472 A470:D472 A469:C469">
    <cfRule type="containsText" dxfId="4982" priority="7317" operator="containsText" text="NO HABILITADO">
      <formula>NOT(ISERROR(SEARCH("NO HABILITADO",A468)))</formula>
    </cfRule>
  </conditionalFormatting>
  <conditionalFormatting sqref="A476:E476 J476 G476:H476">
    <cfRule type="containsText" dxfId="4981" priority="7057" operator="containsText" text="NO HABILITADO">
      <formula>NOT(ISERROR(SEARCH("NO HABILITADO",A476)))</formula>
    </cfRule>
  </conditionalFormatting>
  <conditionalFormatting sqref="A484:D484 O489:P489 A489:M490 P490 A498:XFD499 S484:XFD488 A486:D488 A485:C485">
    <cfRule type="containsText" dxfId="4980" priority="7304" operator="containsText" text="NO HABILITADO">
      <formula>NOT(ISERROR(SEARCH("NO HABILITADO",A484)))</formula>
    </cfRule>
  </conditionalFormatting>
  <conditionalFormatting sqref="A492:E493 G492:J493">
    <cfRule type="containsText" dxfId="4979" priority="7001" operator="containsText" text="NO HABILITADO">
      <formula>NOT(ISERROR(SEARCH("NO HABILITADO",A492)))</formula>
    </cfRule>
  </conditionalFormatting>
  <conditionalFormatting sqref="A493:E493 G493:J493">
    <cfRule type="containsText" dxfId="4978" priority="6999" operator="containsText" text="NO CUMPLE">
      <formula>NOT(ISERROR(SEARCH("NO CUMPLE",A493)))</formula>
    </cfRule>
    <cfRule type="containsText" dxfId="4977" priority="7000" operator="containsText" text="CUMPLE">
      <formula>NOT(ISERROR(SEARCH("CUMPLE",A493)))</formula>
    </cfRule>
    <cfRule type="containsText" dxfId="4976" priority="7002" operator="containsText" text="HABILITADO">
      <formula>NOT(ISERROR(SEARCH("HABILITADO",A493)))</formula>
    </cfRule>
  </conditionalFormatting>
  <conditionalFormatting sqref="A500:D500 O505:P505 A505:M506 P506 A511:XFD512 S500:XFD504 A502:D504 A501:C501">
    <cfRule type="containsText" dxfId="4975" priority="7290" operator="containsText" text="NO HABILITADO">
      <formula>NOT(ISERROR(SEARCH("NO HABILITADO",A500)))</formula>
    </cfRule>
  </conditionalFormatting>
  <conditionalFormatting sqref="A508:E508 G508:J508">
    <cfRule type="containsText" dxfId="4974" priority="6960" operator="containsText" text="NO HABILITADO">
      <formula>NOT(ISERROR(SEARCH("NO HABILITADO",A508)))</formula>
    </cfRule>
  </conditionalFormatting>
  <conditionalFormatting sqref="A513:D513 O518:P518 A518:M519 P519 A529:XFD530 S513:XFD517 A515:D517 A514:C514">
    <cfRule type="containsText" dxfId="4973" priority="7277" operator="containsText" text="NO HABILITADO">
      <formula>NOT(ISERROR(SEARCH("NO HABILITADO",A513)))</formula>
    </cfRule>
  </conditionalFormatting>
  <conditionalFormatting sqref="A522:E522 G522:J522">
    <cfRule type="containsText" dxfId="4972" priority="6924" operator="containsText" text="NO CUMPLE">
      <formula>NOT(ISERROR(SEARCH("NO CUMPLE",A522)))</formula>
    </cfRule>
    <cfRule type="containsText" dxfId="4971" priority="6925" operator="containsText" text="CUMPLE">
      <formula>NOT(ISERROR(SEARCH("CUMPLE",A522)))</formula>
    </cfRule>
    <cfRule type="containsText" dxfId="4970" priority="6927" operator="containsText" text="HABILITADO">
      <formula>NOT(ISERROR(SEARCH("HABILITADO",A522)))</formula>
    </cfRule>
  </conditionalFormatting>
  <conditionalFormatting sqref="A531:D531 O536:P536 A536:M537 P537 A543:XFD544 S531:XFD535 A533:D535 A532:C532">
    <cfRule type="containsText" dxfId="4969" priority="7263" operator="containsText" text="NO HABILITADO">
      <formula>NOT(ISERROR(SEARCH("NO HABILITADO",A531)))</formula>
    </cfRule>
  </conditionalFormatting>
  <conditionalFormatting sqref="A539:E540 G539:J540">
    <cfRule type="containsText" dxfId="4968" priority="6867" operator="containsText" text="NO HABILITADO">
      <formula>NOT(ISERROR(SEARCH("NO HABILITADO",A539)))</formula>
    </cfRule>
  </conditionalFormatting>
  <conditionalFormatting sqref="A540:E540 G540:J540">
    <cfRule type="containsText" dxfId="4967" priority="6865" operator="containsText" text="NO CUMPLE">
      <formula>NOT(ISERROR(SEARCH("NO CUMPLE",A540)))</formula>
    </cfRule>
    <cfRule type="containsText" dxfId="4966" priority="6866" operator="containsText" text="CUMPLE">
      <formula>NOT(ISERROR(SEARCH("CUMPLE",A540)))</formula>
    </cfRule>
    <cfRule type="containsText" dxfId="4965" priority="6868" operator="containsText" text="HABILITADO">
      <formula>NOT(ISERROR(SEARCH("HABILITADO",A540)))</formula>
    </cfRule>
  </conditionalFormatting>
  <conditionalFormatting sqref="A545:D545 O550:P550 A550:M551 P551 A559:XFD560 S545:XFD549 A547:D549 A546:C546">
    <cfRule type="containsText" dxfId="4964" priority="7250" operator="containsText" text="NO HABILITADO">
      <formula>NOT(ISERROR(SEARCH("NO HABILITADO",A545)))</formula>
    </cfRule>
  </conditionalFormatting>
  <conditionalFormatting sqref="A553:E553 G553:I553">
    <cfRule type="containsText" dxfId="4963" priority="6810" operator="containsText" text="NO HABILITADO">
      <formula>NOT(ISERROR(SEARCH("NO HABILITADO",A553)))</formula>
    </cfRule>
    <cfRule type="containsText" dxfId="4962" priority="6811" operator="containsText" text="HABILITADO">
      <formula>NOT(ISERROR(SEARCH("HABILITADO",A553)))</formula>
    </cfRule>
    <cfRule type="containsText" dxfId="4961" priority="6812" operator="containsText" text="NO CUMPLE">
      <formula>NOT(ISERROR(SEARCH("NO CUMPLE",A553)))</formula>
    </cfRule>
    <cfRule type="containsText" dxfId="4960" priority="6813" operator="containsText" text="CUMPLE">
      <formula>NOT(ISERROR(SEARCH("CUMPLE",A553)))</formula>
    </cfRule>
  </conditionalFormatting>
  <conditionalFormatting sqref="A554:E554 G554:I554">
    <cfRule type="containsText" dxfId="4959" priority="6806" operator="containsText" text="NO CUMPLE">
      <formula>NOT(ISERROR(SEARCH("NO CUMPLE",A554)))</formula>
    </cfRule>
    <cfRule type="containsText" dxfId="4958" priority="6807" operator="containsText" text="CUMPLE">
      <formula>NOT(ISERROR(SEARCH("CUMPLE",A554)))</formula>
    </cfRule>
    <cfRule type="containsText" dxfId="4957" priority="6808" operator="containsText" text="NO HABILITADO">
      <formula>NOT(ISERROR(SEARCH("NO HABILITADO",A554)))</formula>
    </cfRule>
    <cfRule type="containsText" dxfId="4956" priority="6809" operator="containsText" text="HABILITADO">
      <formula>NOT(ISERROR(SEARCH("HABILITADO",A554)))</formula>
    </cfRule>
  </conditionalFormatting>
  <conditionalFormatting sqref="A561:D561 O566:P566 A566:M567 P567 A575:XFD576 S561:XFD565 A563:D565 A562:C562">
    <cfRule type="containsText" dxfId="4955" priority="7234" operator="containsText" text="NO HABILITADO">
      <formula>NOT(ISERROR(SEARCH("NO HABILITADO",A561)))</formula>
    </cfRule>
  </conditionalFormatting>
  <conditionalFormatting sqref="A577:D577 O582:P582 A582:M583 P583 A590:XFD591 S577:XFD581 A579:D581 A578:C578">
    <cfRule type="containsText" dxfId="4954" priority="7218" operator="containsText" text="NO HABILITADO">
      <formula>NOT(ISERROR(SEARCH("NO HABILITADO",A577)))</formula>
    </cfRule>
  </conditionalFormatting>
  <conditionalFormatting sqref="A585:E586 G585:J586">
    <cfRule type="containsText" dxfId="4953" priority="6689" operator="containsText" text="NO HABILITADO">
      <formula>NOT(ISERROR(SEARCH("NO HABILITADO",A585)))</formula>
    </cfRule>
  </conditionalFormatting>
  <conditionalFormatting sqref="A586:E586 G586:J586">
    <cfRule type="containsText" dxfId="4952" priority="6687" operator="containsText" text="NO CUMPLE">
      <formula>NOT(ISERROR(SEARCH("NO CUMPLE",A586)))</formula>
    </cfRule>
    <cfRule type="containsText" dxfId="4951" priority="6688" operator="containsText" text="CUMPLE">
      <formula>NOT(ISERROR(SEARCH("CUMPLE",A586)))</formula>
    </cfRule>
    <cfRule type="containsText" dxfId="4950" priority="6690" operator="containsText" text="HABILITADO">
      <formula>NOT(ISERROR(SEARCH("HABILITADO",A586)))</formula>
    </cfRule>
  </conditionalFormatting>
  <conditionalFormatting sqref="A592:D592 O597:P597 A597:M598 P598 A605:XFD606 S592:XFD596 A594:D596 A593:C593">
    <cfRule type="containsText" dxfId="4949" priority="7202" operator="containsText" text="NO HABILITADO">
      <formula>NOT(ISERROR(SEARCH("NO HABILITADO",A592)))</formula>
    </cfRule>
  </conditionalFormatting>
  <conditionalFormatting sqref="A607:D607 O612:P612 A612:M613 P613 S607:XFD611 S614:XFD614 A609:D611 A608:C608">
    <cfRule type="containsText" dxfId="4948" priority="7188" operator="containsText" text="NO HABILITADO">
      <formula>NOT(ISERROR(SEARCH("NO HABILITADO",A607)))</formula>
    </cfRule>
  </conditionalFormatting>
  <conditionalFormatting sqref="N329:P331 L329 N332 N347 N361 N375 N389 N404 N419 N436 N450 R449:XFD449 N449:P449 R447:XFD447 L447 N447:P447 N465">
    <cfRule type="containsText" dxfId="4947" priority="7645" operator="containsText" text="HABILITADO">
      <formula>NOT(ISERROR(SEARCH("HABILITADO",L329)))</formula>
    </cfRule>
  </conditionalFormatting>
  <conditionalFormatting sqref="A332:I332 A333:Q334 P327 A323:D325 O326:P326 O328:Q328 O332 A329:E329 A326:M327 G329:J329 A322:C322 B328:M328">
    <cfRule type="containsText" dxfId="4946" priority="7640" operator="containsText" text="NO CUMPLE">
      <formula>NOT(ISERROR(SEARCH("NO CUMPLE",A322)))</formula>
    </cfRule>
    <cfRule type="containsText" dxfId="4945" priority="7641" operator="containsText" text="CUMPLE">
      <formula>NOT(ISERROR(SEARCH("CUMPLE",A322)))</formula>
    </cfRule>
  </conditionalFormatting>
  <conditionalFormatting sqref="A332:I332 R329:XFD331 O332 A329:E329 K328 G329:J329">
    <cfRule type="containsText" dxfId="4944" priority="7639" operator="containsText" text="HABILITADO">
      <formula>NOT(ISERROR(SEARCH("HABILITADO",A328)))</formula>
    </cfRule>
  </conditionalFormatting>
  <conditionalFormatting sqref="A347:I347 A348:Q349 P341 A335:D335 O340:P340 O342:Q342 O347 A343:E343 A340:M341 G343:J343 A337:D339 A336:C336 B342:M342">
    <cfRule type="containsText" dxfId="4943" priority="7610" operator="containsText" text="NO CUMPLE">
      <formula>NOT(ISERROR(SEARCH("NO CUMPLE",A335)))</formula>
    </cfRule>
    <cfRule type="containsText" dxfId="4942" priority="7611" operator="containsText" text="CUMPLE">
      <formula>NOT(ISERROR(SEARCH("CUMPLE",A335)))</formula>
    </cfRule>
  </conditionalFormatting>
  <conditionalFormatting sqref="A347:I347 R343:XFD345 O343:P346 O347 A343:E343 L343 K342 G343:J343">
    <cfRule type="containsText" dxfId="4941" priority="7609" operator="containsText" text="HABILITADO">
      <formula>NOT(ISERROR(SEARCH("HABILITADO",A342)))</formula>
    </cfRule>
  </conditionalFormatting>
  <conditionalFormatting sqref="A361:I361 A362:Q363 P356 A350:D350 O355:P355 O357:Q357 O358:P360 O361 A358:E358 L358 A355:M357 G358:J358 A352:D354 A351:C351 L360">
    <cfRule type="containsText" dxfId="4940" priority="7573" operator="containsText" text="NO CUMPLE">
      <formula>NOT(ISERROR(SEARCH("NO CUMPLE",A350)))</formula>
    </cfRule>
    <cfRule type="containsText" dxfId="4939" priority="7574" operator="containsText" text="CUMPLE">
      <formula>NOT(ISERROR(SEARCH("CUMPLE",A350)))</formula>
    </cfRule>
  </conditionalFormatting>
  <conditionalFormatting sqref="A361:I361 R358:XFD359 O358:P359 O361 A358:E358 L358 K357 G358:J358">
    <cfRule type="containsText" dxfId="4938" priority="7572" operator="containsText" text="HABILITADO">
      <formula>NOT(ISERROR(SEARCH("HABILITADO",A357)))</formula>
    </cfRule>
  </conditionalFormatting>
  <conditionalFormatting sqref="A375:I375 A376:Q377 P370 A364:D364 O369:P369 O371:Q371 O375 A372:E372 A369:M371 G372:J372 A366:D368 A365:C365">
    <cfRule type="containsText" dxfId="4937" priority="7546" operator="containsText" text="NO CUMPLE">
      <formula>NOT(ISERROR(SEARCH("NO CUMPLE",A364)))</formula>
    </cfRule>
    <cfRule type="containsText" dxfId="4936" priority="7547" operator="containsText" text="CUMPLE">
      <formula>NOT(ISERROR(SEARCH("CUMPLE",A364)))</formula>
    </cfRule>
  </conditionalFormatting>
  <conditionalFormatting sqref="A375:I375 L374 R374:XFD374 R372:XFD372 O374:P374 O372:P372 O375 A372:E372 L372 K371 G372:J372">
    <cfRule type="containsText" dxfId="4935" priority="7545" operator="containsText" text="HABILITADO">
      <formula>NOT(ISERROR(SEARCH("HABILITADO",A371)))</formula>
    </cfRule>
  </conditionalFormatting>
  <conditionalFormatting sqref="A389:I389 A390:Q391 P384 A378:D378 O383:P383 O385:Q385 O389 A386:E386 A383:M385 B387:C388 G386:J386 A380:D382 A379:C379">
    <cfRule type="containsText" dxfId="4934" priority="7515" operator="containsText" text="NO CUMPLE">
      <formula>NOT(ISERROR(SEARCH("NO CUMPLE",A378)))</formula>
    </cfRule>
    <cfRule type="containsText" dxfId="4933" priority="7516" operator="containsText" text="CUMPLE">
      <formula>NOT(ISERROR(SEARCH("CUMPLE",A378)))</formula>
    </cfRule>
  </conditionalFormatting>
  <conditionalFormatting sqref="A389:I389 R386:XFD388 O386:P388 O389 A386:E386 L386 K385 B387:C388 G386:J386">
    <cfRule type="containsText" dxfId="4932" priority="7514" operator="containsText" text="HABILITADO">
      <formula>NOT(ISERROR(SEARCH("HABILITADO",A385)))</formula>
    </cfRule>
  </conditionalFormatting>
  <conditionalFormatting sqref="A404:I404 A405:Q406 P398 A392:D392 O397:P397 O399:Q399 O404 A400:E400 A397:M399 G400:J400 A394:D396 A393:C393">
    <cfRule type="containsText" dxfId="4931" priority="7484" operator="containsText" text="NO CUMPLE">
      <formula>NOT(ISERROR(SEARCH("NO CUMPLE",A392)))</formula>
    </cfRule>
    <cfRule type="containsText" dxfId="4930" priority="7485" operator="containsText" text="CUMPLE">
      <formula>NOT(ISERROR(SEARCH("CUMPLE",A392)))</formula>
    </cfRule>
  </conditionalFormatting>
  <conditionalFormatting sqref="A404:I404 L403 S403:XFD403 R400:XFD400 O403:P403 O400:P400 O404 A400:E400 L400 K399 G400:J400">
    <cfRule type="containsText" dxfId="4929" priority="7483" operator="containsText" text="HABILITADO">
      <formula>NOT(ISERROR(SEARCH("HABILITADO",A399)))</formula>
    </cfRule>
  </conditionalFormatting>
  <conditionalFormatting sqref="A419:I419 A420:Q421 P413 A407:D407 O412:P412 O414:Q414 O419 A412:M413 A409:D411 A408:C408 A414:J415 L414:M414">
    <cfRule type="containsText" dxfId="4928" priority="7449" operator="containsText" text="NO CUMPLE">
      <formula>NOT(ISERROR(SEARCH("NO CUMPLE",A407)))</formula>
    </cfRule>
    <cfRule type="containsText" dxfId="4927" priority="7450" operator="containsText" text="CUMPLE">
      <formula>NOT(ISERROR(SEARCH("CUMPLE",A407)))</formula>
    </cfRule>
  </conditionalFormatting>
  <conditionalFormatting sqref="A419:I419 R417:XFD417 R415:XFD415 O417:P418 O415:P415 O419 A415:J415 L415">
    <cfRule type="containsText" dxfId="4926" priority="7448" operator="containsText" text="HABILITADO">
      <formula>NOT(ISERROR(SEARCH("HABILITADO",A415)))</formula>
    </cfRule>
  </conditionalFormatting>
  <conditionalFormatting sqref="A436:I436 A437:Q438 P428 A422:D422 O427:P427 O429:Q429 O430:P431 O436 A430:E430 L430 A427:M429 L435 O435:P435 B431:C434 G430:J430 A424:D426 A423:C423">
    <cfRule type="containsText" dxfId="4925" priority="7412" operator="containsText" text="NO CUMPLE">
      <formula>NOT(ISERROR(SEARCH("NO CUMPLE",A422)))</formula>
    </cfRule>
    <cfRule type="containsText" dxfId="4924" priority="7413" operator="containsText" text="CUMPLE">
      <formula>NOT(ISERROR(SEARCH("CUMPLE",A422)))</formula>
    </cfRule>
  </conditionalFormatting>
  <conditionalFormatting sqref="A436:I436 R430:XFD431 O430:P431 O436 A430:E430 L430 K429 B431:C434 G430:J430">
    <cfRule type="containsText" dxfId="4923" priority="7411" operator="containsText" text="HABILITADO">
      <formula>NOT(ISERROR(SEARCH("HABILITADO",A429)))</formula>
    </cfRule>
  </conditionalFormatting>
  <conditionalFormatting sqref="A449:E449 G449:I449">
    <cfRule type="containsText" dxfId="4922" priority="7376" operator="containsText" text="NO CUMPLE">
      <formula>NOT(ISERROR(SEARCH("NO CUMPLE",A449)))</formula>
    </cfRule>
    <cfRule type="containsText" dxfId="4921" priority="7377" operator="containsText" text="CUMPLE">
      <formula>NOT(ISERROR(SEARCH("CUMPLE",A449)))</formula>
    </cfRule>
    <cfRule type="containsText" dxfId="4920" priority="7379" operator="containsText" text="HABILITADO">
      <formula>NOT(ISERROR(SEARCH("HABILITADO",A449)))</formula>
    </cfRule>
  </conditionalFormatting>
  <conditionalFormatting sqref="A450:I450 A449:E449 G449:I449">
    <cfRule type="containsText" dxfId="4919" priority="7378" operator="containsText" text="NO HABILITADO">
      <formula>NOT(ISERROR(SEARCH("NO HABILITADO",A449)))</formula>
    </cfRule>
  </conditionalFormatting>
  <conditionalFormatting sqref="A450:I450 A451:Q452 P445 A439:D439 O444:P444 O446:Q446 O450 A444:M446 A441:D443 A440:C440">
    <cfRule type="containsText" dxfId="4918" priority="7382" operator="containsText" text="NO CUMPLE">
      <formula>NOT(ISERROR(SEARCH("NO CUMPLE",A439)))</formula>
    </cfRule>
    <cfRule type="containsText" dxfId="4917" priority="7383" operator="containsText" text="CUMPLE">
      <formula>NOT(ISERROR(SEARCH("CUMPLE",A439)))</formula>
    </cfRule>
  </conditionalFormatting>
  <conditionalFormatting sqref="A450:I450 O450 K446">
    <cfRule type="containsText" dxfId="4916" priority="7381" operator="containsText" text="HABILITADO">
      <formula>NOT(ISERROR(SEARCH("HABILITADO",A446)))</formula>
    </cfRule>
  </conditionalFormatting>
  <conditionalFormatting sqref="A465:I465 A466:Q467 P459 A453:D453 O458:P458 O460:Q460 O465 A461:E461 A458:M460 G461:J461 A455:D457 A454:C454">
    <cfRule type="containsText" dxfId="4915" priority="7360" operator="containsText" text="NO CUMPLE">
      <formula>NOT(ISERROR(SEARCH("NO CUMPLE",A453)))</formula>
    </cfRule>
    <cfRule type="containsText" dxfId="4914" priority="7361" operator="containsText" text="CUMPLE">
      <formula>NOT(ISERROR(SEARCH("CUMPLE",A453)))</formula>
    </cfRule>
  </conditionalFormatting>
  <conditionalFormatting sqref="A465:I465 R463:XFD463 R461:XFD461 O463:P464 O461:P461 O465 A461:E461 L461 K460 G461:J461">
    <cfRule type="containsText" dxfId="4913" priority="7359" operator="containsText" text="HABILITADO">
      <formula>NOT(ISERROR(SEARCH("HABILITADO",A460)))</formula>
    </cfRule>
  </conditionalFormatting>
  <conditionalFormatting sqref="A481:I481 L480 L478 R478 R480 R476 O478:P478 O480:P480 O476:P476 O481 A476:E476 L476 K475 J476 G476:H476">
    <cfRule type="containsText" dxfId="4912" priority="7059" operator="containsText" text="HABILITADO">
      <formula>NOT(ISERROR(SEARCH("HABILITADO",A475)))</formula>
    </cfRule>
  </conditionalFormatting>
  <conditionalFormatting sqref="A481:I481 O475:Q475 O481 A476:E476 A475:M475 J476 G476:H476">
    <cfRule type="containsText" dxfId="4911" priority="7060" operator="containsText" text="NO CUMPLE">
      <formula>NOT(ISERROR(SEARCH("NO CUMPLE",A475)))</formula>
    </cfRule>
    <cfRule type="containsText" dxfId="4910" priority="7061" operator="containsText" text="CUMPLE">
      <formula>NOT(ISERROR(SEARCH("CUMPLE",A475)))</formula>
    </cfRule>
  </conditionalFormatting>
  <conditionalFormatting sqref="A497:I497 L495:L496 R495 R492:R493 O492:P493 O497 A492:E492 L492:L493 K491 O495:P496 G492:J492">
    <cfRule type="containsText" dxfId="4909" priority="7004" operator="containsText" text="HABILITADO">
      <formula>NOT(ISERROR(SEARCH("HABILITADO",A491)))</formula>
    </cfRule>
  </conditionalFormatting>
  <conditionalFormatting sqref="A497:I497 O491:Q491 O497 A492:E492 L492:L496 A491:M491 O492:P496 G492:J492">
    <cfRule type="containsText" dxfId="4908" priority="7005" operator="containsText" text="NO CUMPLE">
      <formula>NOT(ISERROR(SEARCH("NO CUMPLE",A491)))</formula>
    </cfRule>
    <cfRule type="containsText" dxfId="4907" priority="7006" operator="containsText" text="CUMPLE">
      <formula>NOT(ISERROR(SEARCH("CUMPLE",A491)))</formula>
    </cfRule>
  </conditionalFormatting>
  <conditionalFormatting sqref="A510:I510 O507:Q507 O508:P508 O510 A508:E508 L508 A507:M507 G508:J508">
    <cfRule type="containsText" dxfId="4906" priority="6963" operator="containsText" text="NO CUMPLE">
      <formula>NOT(ISERROR(SEARCH("NO CUMPLE",A507)))</formula>
    </cfRule>
    <cfRule type="containsText" dxfId="4905" priority="6964" operator="containsText" text="CUMPLE">
      <formula>NOT(ISERROR(SEARCH("CUMPLE",A507)))</formula>
    </cfRule>
  </conditionalFormatting>
  <conditionalFormatting sqref="A510:I510 R508 O508:P508 O510 A508:E508 L508 K507 G508:J508">
    <cfRule type="containsText" dxfId="4904" priority="6962" operator="containsText" text="HABILITADO">
      <formula>NOT(ISERROR(SEARCH("HABILITADO",A507)))</formula>
    </cfRule>
  </conditionalFormatting>
  <conditionalFormatting sqref="A528:I528 L524 R524 R526 R521:R522 O524:P524 O526:P527 O521:P522 O528 A521:J521 L521 K520">
    <cfRule type="containsText" dxfId="4903" priority="6929" operator="containsText" text="HABILITADO">
      <formula>NOT(ISERROR(SEARCH("HABILITADO",A520)))</formula>
    </cfRule>
  </conditionalFormatting>
  <conditionalFormatting sqref="A528:I528 O520:Q520 O528 A521:J521 A520:M520">
    <cfRule type="containsText" dxfId="4902" priority="6930" operator="containsText" text="NO CUMPLE">
      <formula>NOT(ISERROR(SEARCH("NO CUMPLE",A520)))</formula>
    </cfRule>
    <cfRule type="containsText" dxfId="4901" priority="6931" operator="containsText" text="CUMPLE">
      <formula>NOT(ISERROR(SEARCH("CUMPLE",A520)))</formula>
    </cfRule>
  </conditionalFormatting>
  <conditionalFormatting sqref="A542:I542 O538:Q538 O542 A539:E539 A538:M538 G539:J539">
    <cfRule type="containsText" dxfId="4900" priority="6871" operator="containsText" text="NO CUMPLE">
      <formula>NOT(ISERROR(SEARCH("NO CUMPLE",A538)))</formula>
    </cfRule>
    <cfRule type="containsText" dxfId="4899" priority="6872" operator="containsText" text="CUMPLE">
      <formula>NOT(ISERROR(SEARCH("CUMPLE",A538)))</formula>
    </cfRule>
  </conditionalFormatting>
  <conditionalFormatting sqref="A542:I542 R539:R541 O539:P541 O542 A539:E539 L539 K538 G539:J539">
    <cfRule type="containsText" dxfId="4898" priority="6870" operator="containsText" text="HABILITADO">
      <formula>NOT(ISERROR(SEARCH("HABILITADO",A538)))</formula>
    </cfRule>
  </conditionalFormatting>
  <conditionalFormatting sqref="A558:I558 O552:Q552 O558 J553 A552:M552">
    <cfRule type="containsText" dxfId="4897" priority="6834" operator="containsText" text="NO CUMPLE">
      <formula>NOT(ISERROR(SEARCH("NO CUMPLE",A552)))</formula>
    </cfRule>
    <cfRule type="containsText" dxfId="4896" priority="6835" operator="containsText" text="CUMPLE">
      <formula>NOT(ISERROR(SEARCH("CUMPLE",A552)))</formula>
    </cfRule>
  </conditionalFormatting>
  <conditionalFormatting sqref="A558:I558 R553:R555 O553:P556 O558 J553 L553 K552">
    <cfRule type="containsText" dxfId="4895" priority="6833" operator="containsText" text="HABILITADO">
      <formula>NOT(ISERROR(SEARCH("HABILITADO",A552)))</formula>
    </cfRule>
  </conditionalFormatting>
  <conditionalFormatting sqref="A574:I574 O568:Q568 O574 A569:E569 A568:M568 G569 I569:J569">
    <cfRule type="containsText" dxfId="4894" priority="6768" operator="containsText" text="NO CUMPLE">
      <formula>NOT(ISERROR(SEARCH("NO CUMPLE",A568)))</formula>
    </cfRule>
    <cfRule type="containsText" dxfId="4893" priority="6769" operator="containsText" text="CUMPLE">
      <formula>NOT(ISERROR(SEARCH("CUMPLE",A568)))</formula>
    </cfRule>
  </conditionalFormatting>
  <conditionalFormatting sqref="A574:I574 R569:R571 O569:P571 O574 A569:E569 L569:L571 K568 G569 I569:J569">
    <cfRule type="containsText" dxfId="4892" priority="6767" operator="containsText" text="HABILITADO">
      <formula>NOT(ISERROR(SEARCH("HABILITADO",A568)))</formula>
    </cfRule>
  </conditionalFormatting>
  <conditionalFormatting sqref="A589:I589 O584:Q584 O589 A585:E585 A584:M584 G585:J585">
    <cfRule type="containsText" dxfId="4891" priority="6693" operator="containsText" text="NO CUMPLE">
      <formula>NOT(ISERROR(SEARCH("NO CUMPLE",A584)))</formula>
    </cfRule>
    <cfRule type="containsText" dxfId="4890" priority="6694" operator="containsText" text="CUMPLE">
      <formula>NOT(ISERROR(SEARCH("CUMPLE",A584)))</formula>
    </cfRule>
  </conditionalFormatting>
  <conditionalFormatting sqref="A589:I589 R585:R586 O585:P586 O589 A585:E585 L585 K584 G585:J585">
    <cfRule type="containsText" dxfId="4889" priority="6692" operator="containsText" text="HABILITADO">
      <formula>NOT(ISERROR(SEARCH("HABILITADO",A584)))</formula>
    </cfRule>
  </conditionalFormatting>
  <conditionalFormatting sqref="A604:I604 O599:Q599 O604 A600:E600 A599:M599 I600:J600 G600">
    <cfRule type="containsText" dxfId="4888" priority="6641" operator="containsText" text="NO CUMPLE">
      <formula>NOT(ISERROR(SEARCH("NO CUMPLE",A599)))</formula>
    </cfRule>
    <cfRule type="containsText" dxfId="4887" priority="6642" operator="containsText" text="CUMPLE">
      <formula>NOT(ISERROR(SEARCH("CUMPLE",A599)))</formula>
    </cfRule>
  </conditionalFormatting>
  <conditionalFormatting sqref="A604:I604 R602 R600 O600:P600 O604 A600:E600 L600 K599 I600:J600 G600">
    <cfRule type="containsText" dxfId="4886" priority="6639" operator="containsText" text="NO HABILITADO">
      <formula>NOT(ISERROR(SEARCH("NO HABILITADO",A599)))</formula>
    </cfRule>
    <cfRule type="containsText" dxfId="4885" priority="6640" operator="containsText" text="HABILITADO">
      <formula>NOT(ISERROR(SEARCH("HABILITADO",A599)))</formula>
    </cfRule>
  </conditionalFormatting>
  <conditionalFormatting sqref="A624:I624 O614:Q614 O624 A615:E615 A614:M614 G615:J615">
    <cfRule type="containsText" dxfId="4884" priority="6589" operator="containsText" text="NO CUMPLE">
      <formula>NOT(ISERROR(SEARCH("NO CUMPLE",A614)))</formula>
    </cfRule>
    <cfRule type="containsText" dxfId="4883" priority="6590" operator="containsText" text="CUMPLE">
      <formula>NOT(ISERROR(SEARCH("CUMPLE",A614)))</formula>
    </cfRule>
  </conditionalFormatting>
  <conditionalFormatting sqref="A624:I624 R622 R615:R620 O615:P620 O624 A615:E615 K614 L615:L620 G615:J615">
    <cfRule type="containsText" dxfId="4882" priority="6587" operator="containsText" text="NO HABILITADO">
      <formula>NOT(ISERROR(SEARCH("NO HABILITADO",A614)))</formula>
    </cfRule>
    <cfRule type="containsText" dxfId="4881" priority="6588" operator="containsText" text="HABILITADO">
      <formula>NOT(ISERROR(SEARCH("HABILITADO",A614)))</formula>
    </cfRule>
  </conditionalFormatting>
  <conditionalFormatting sqref="O329:P331 L329 N326:N332 L343 N340:N347 O343:P346 N355:N361 O372:P374 L372:L374 N369:N375 O386:P388 L386 N383:N389 N397:N400 O400:P400 L400 N412:N419 O415:P418 L415:L416 N435:N436 N444:N446 N449:N450 O449:P449 N447:P447 L447 N458:N465 O461:P464 L461:L462 N473:N474 N489:N490 N505:N506 N518:N519 N536:N537 N597:N598 L402:L403 O402:P403 N402:N404">
    <cfRule type="containsText" dxfId="4880" priority="7646" operator="containsText" text="NO CUMPLE">
      <formula>NOT(ISERROR(SEARCH("NO CUMPLE",L326)))</formula>
    </cfRule>
    <cfRule type="containsText" dxfId="4879" priority="7647" operator="containsText" text="CUMPLE">
      <formula>NOT(ISERROR(SEARCH("CUMPLE",L326)))</formula>
    </cfRule>
  </conditionalFormatting>
  <conditionalFormatting sqref="A360:J360">
    <cfRule type="containsText" dxfId="4878" priority="7561" operator="containsText" text="NO CUMPLE">
      <formula>NOT(ISERROR(SEARCH("NO CUMPLE",A360)))</formula>
    </cfRule>
    <cfRule type="containsText" dxfId="4877" priority="7562" operator="containsText" text="CUMPLE">
      <formula>NOT(ISERROR(SEARCH("CUMPLE",A360)))</formula>
    </cfRule>
    <cfRule type="containsText" dxfId="4876" priority="7563" operator="containsText" text="NO HABILITADO">
      <formula>NOT(ISERROR(SEARCH("NO HABILITADO",A360)))</formula>
    </cfRule>
    <cfRule type="containsText" dxfId="4875" priority="7564" operator="containsText" text="HABILITADO">
      <formula>NOT(ISERROR(SEARCH("HABILITADO",A360)))</formula>
    </cfRule>
  </conditionalFormatting>
  <conditionalFormatting sqref="A373:J373 A372:E372 G372:J372">
    <cfRule type="containsText" dxfId="4874" priority="7540" operator="containsText" text="NO HABILITADO">
      <formula>NOT(ISERROR(SEARCH("NO HABILITADO",A372)))</formula>
    </cfRule>
  </conditionalFormatting>
  <conditionalFormatting sqref="A373:J373">
    <cfRule type="containsText" dxfId="4873" priority="7538" operator="containsText" text="NO CUMPLE">
      <formula>NOT(ISERROR(SEARCH("NO CUMPLE",A373)))</formula>
    </cfRule>
    <cfRule type="containsText" dxfId="4872" priority="7539" operator="containsText" text="CUMPLE">
      <formula>NOT(ISERROR(SEARCH("CUMPLE",A373)))</formula>
    </cfRule>
    <cfRule type="containsText" dxfId="4871" priority="7541" operator="containsText" text="HABILITADO">
      <formula>NOT(ISERROR(SEARCH("HABILITADO",A373)))</formula>
    </cfRule>
  </conditionalFormatting>
  <conditionalFormatting sqref="A402:J402 A400:E400 G400:J400">
    <cfRule type="containsText" dxfId="4870" priority="7478" operator="containsText" text="NO HABILITADO">
      <formula>NOT(ISERROR(SEARCH("NO HABILITADO",A400)))</formula>
    </cfRule>
  </conditionalFormatting>
  <conditionalFormatting sqref="A402:J402">
    <cfRule type="containsText" dxfId="4869" priority="7476" operator="containsText" text="NO CUMPLE">
      <formula>NOT(ISERROR(SEARCH("NO CUMPLE",A402)))</formula>
    </cfRule>
    <cfRule type="containsText" dxfId="4868" priority="7477" operator="containsText" text="CUMPLE">
      <formula>NOT(ISERROR(SEARCH("CUMPLE",A402)))</formula>
    </cfRule>
    <cfRule type="containsText" dxfId="4867" priority="7479" operator="containsText" text="HABILITADO">
      <formula>NOT(ISERROR(SEARCH("HABILITADO",A402)))</formula>
    </cfRule>
  </conditionalFormatting>
  <conditionalFormatting sqref="A415:J416">
    <cfRule type="containsText" dxfId="4866" priority="7444" operator="containsText" text="NO HABILITADO">
      <formula>NOT(ISERROR(SEARCH("NO HABILITADO",A415)))</formula>
    </cfRule>
  </conditionalFormatting>
  <conditionalFormatting sqref="A416:J416">
    <cfRule type="containsText" dxfId="4865" priority="7442" operator="containsText" text="NO CUMPLE">
      <formula>NOT(ISERROR(SEARCH("NO CUMPLE",A416)))</formula>
    </cfRule>
    <cfRule type="containsText" dxfId="4864" priority="7443" operator="containsText" text="CUMPLE">
      <formula>NOT(ISERROR(SEARCH("CUMPLE",A416)))</formula>
    </cfRule>
    <cfRule type="containsText" dxfId="4863" priority="7445" operator="containsText" text="HABILITADO">
      <formula>NOT(ISERROR(SEARCH("HABILITADO",A416)))</formula>
    </cfRule>
  </conditionalFormatting>
  <conditionalFormatting sqref="A435:J435">
    <cfRule type="containsText" dxfId="4862" priority="7400" operator="containsText" text="NO CUMPLE">
      <formula>NOT(ISERROR(SEARCH("NO CUMPLE",A435)))</formula>
    </cfRule>
    <cfRule type="containsText" dxfId="4861" priority="7401" operator="containsText" text="CUMPLE">
      <formula>NOT(ISERROR(SEARCH("CUMPLE",A435)))</formula>
    </cfRule>
    <cfRule type="containsText" dxfId="4860" priority="7402" operator="containsText" text="NO HABILITADO">
      <formula>NOT(ISERROR(SEARCH("NO HABILITADO",A435)))</formula>
    </cfRule>
    <cfRule type="containsText" dxfId="4859" priority="7403" operator="containsText" text="HABILITADO">
      <formula>NOT(ISERROR(SEARCH("HABILITADO",A435)))</formula>
    </cfRule>
  </conditionalFormatting>
  <conditionalFormatting sqref="A462:J462 A461:E461 G461:J461">
    <cfRule type="containsText" dxfId="4858" priority="7355" operator="containsText" text="NO HABILITADO">
      <formula>NOT(ISERROR(SEARCH("NO HABILITADO",A461)))</formula>
    </cfRule>
  </conditionalFormatting>
  <conditionalFormatting sqref="A462:J462">
    <cfRule type="containsText" dxfId="4857" priority="7353" operator="containsText" text="NO CUMPLE">
      <formula>NOT(ISERROR(SEARCH("NO CUMPLE",A462)))</formula>
    </cfRule>
    <cfRule type="containsText" dxfId="4856" priority="7354" operator="containsText" text="CUMPLE">
      <formula>NOT(ISERROR(SEARCH("CUMPLE",A462)))</formula>
    </cfRule>
    <cfRule type="containsText" dxfId="4855" priority="7356" operator="containsText" text="HABILITADO">
      <formula>NOT(ISERROR(SEARCH("HABILITADO",A462)))</formula>
    </cfRule>
  </conditionalFormatting>
  <conditionalFormatting sqref="A475:J475 L475:M475 O475:R475 L477 O477:P477 L479 O479:P479">
    <cfRule type="containsText" dxfId="4854" priority="7062" operator="containsText" text="NO HABILITADO">
      <formula>NOT(ISERROR(SEARCH("NO HABILITADO",A475)))</formula>
    </cfRule>
  </conditionalFormatting>
  <conditionalFormatting sqref="A477:J477">
    <cfRule type="containsText" dxfId="4853" priority="7040" operator="containsText" text="NO CUMPLE">
      <formula>NOT(ISERROR(SEARCH("NO CUMPLE",A477)))</formula>
    </cfRule>
    <cfRule type="containsText" dxfId="4852" priority="7041" operator="containsText" text="CUMPLE">
      <formula>NOT(ISERROR(SEARCH("CUMPLE",A477)))</formula>
    </cfRule>
    <cfRule type="containsText" dxfId="4851" priority="7042" operator="containsText" text="NO HABILITADO">
      <formula>NOT(ISERROR(SEARCH("NO HABILITADO",A477)))</formula>
    </cfRule>
    <cfRule type="containsText" dxfId="4850" priority="7043" operator="containsText" text="HABILITADO">
      <formula>NOT(ISERROR(SEARCH("HABILITADO",A477)))</formula>
    </cfRule>
  </conditionalFormatting>
  <conditionalFormatting sqref="A479:J479">
    <cfRule type="containsText" dxfId="4849" priority="7052" operator="containsText" text="NO CUMPLE">
      <formula>NOT(ISERROR(SEARCH("NO CUMPLE",A479)))</formula>
    </cfRule>
    <cfRule type="containsText" dxfId="4848" priority="7053" operator="containsText" text="CUMPLE">
      <formula>NOT(ISERROR(SEARCH("CUMPLE",A479)))</formula>
    </cfRule>
    <cfRule type="containsText" dxfId="4847" priority="7054" operator="containsText" text="NO HABILITADO">
      <formula>NOT(ISERROR(SEARCH("NO HABILITADO",A479)))</formula>
    </cfRule>
    <cfRule type="containsText" dxfId="4846" priority="7055" operator="containsText" text="HABILITADO">
      <formula>NOT(ISERROR(SEARCH("HABILITADO",A479)))</formula>
    </cfRule>
  </conditionalFormatting>
  <conditionalFormatting sqref="A491:J491 L491:M491 O491:R491 L494 O494:P494">
    <cfRule type="containsText" dxfId="4845" priority="7007" operator="containsText" text="NO HABILITADO">
      <formula>NOT(ISERROR(SEARCH("NO HABILITADO",A491)))</formula>
    </cfRule>
  </conditionalFormatting>
  <conditionalFormatting sqref="A494:J494">
    <cfRule type="containsText" dxfId="4844" priority="6994" operator="containsText" text="NO CUMPLE">
      <formula>NOT(ISERROR(SEARCH("NO CUMPLE",A494)))</formula>
    </cfRule>
    <cfRule type="containsText" dxfId="4843" priority="6995" operator="containsText" text="CUMPLE">
      <formula>NOT(ISERROR(SEARCH("CUMPLE",A494)))</formula>
    </cfRule>
    <cfRule type="containsText" dxfId="4842" priority="6996" operator="containsText" text="NO HABILITADO">
      <formula>NOT(ISERROR(SEARCH("NO HABILITADO",A494)))</formula>
    </cfRule>
    <cfRule type="containsText" dxfId="4841" priority="6997" operator="containsText" text="HABILITADO">
      <formula>NOT(ISERROR(SEARCH("HABILITADO",A494)))</formula>
    </cfRule>
  </conditionalFormatting>
  <conditionalFormatting sqref="A507:J507 L507:M507 O507:R507">
    <cfRule type="containsText" dxfId="4840" priority="6965" operator="containsText" text="NO HABILITADO">
      <formula>NOT(ISERROR(SEARCH("NO HABILITADO",A507)))</formula>
    </cfRule>
  </conditionalFormatting>
  <conditionalFormatting sqref="A509:J509 L509:M509 O509:R509">
    <cfRule type="containsText" dxfId="4839" priority="6948" operator="containsText" text="NO HABILITADO">
      <formula>NOT(ISERROR(SEARCH("NO HABILITADO",A509)))</formula>
    </cfRule>
  </conditionalFormatting>
  <conditionalFormatting sqref="A520:J520 L520:M520 O520:R520 L523 O523:P523 L525 O525:P525">
    <cfRule type="containsText" dxfId="4838" priority="6932" operator="containsText" text="NO HABILITADO">
      <formula>NOT(ISERROR(SEARCH("NO HABILITADO",A520)))</formula>
    </cfRule>
  </conditionalFormatting>
  <conditionalFormatting sqref="A521:J521 A522:E522 G522:J522">
    <cfRule type="containsText" dxfId="4837" priority="6926" operator="containsText" text="NO HABILITADO">
      <formula>NOT(ISERROR(SEARCH("NO HABILITADO",A521)))</formula>
    </cfRule>
  </conditionalFormatting>
  <conditionalFormatting sqref="A523:J523">
    <cfRule type="containsText" dxfId="4836" priority="6902" operator="containsText" text="NO CUMPLE">
      <formula>NOT(ISERROR(SEARCH("NO CUMPLE",A523)))</formula>
    </cfRule>
    <cfRule type="containsText" dxfId="4835" priority="6903" operator="containsText" text="CUMPLE">
      <formula>NOT(ISERROR(SEARCH("CUMPLE",A523)))</formula>
    </cfRule>
    <cfRule type="containsText" dxfId="4834" priority="6904" operator="containsText" text="NO HABILITADO">
      <formula>NOT(ISERROR(SEARCH("NO HABILITADO",A523)))</formula>
    </cfRule>
    <cfRule type="containsText" dxfId="4833" priority="6905" operator="containsText" text="HABILITADO">
      <formula>NOT(ISERROR(SEARCH("HABILITADO",A523)))</formula>
    </cfRule>
  </conditionalFormatting>
  <conditionalFormatting sqref="A525:J525">
    <cfRule type="containsText" dxfId="4832" priority="6919" operator="containsText" text="NO CUMPLE">
      <formula>NOT(ISERROR(SEARCH("NO CUMPLE",A525)))</formula>
    </cfRule>
    <cfRule type="containsText" dxfId="4831" priority="6920" operator="containsText" text="CUMPLE">
      <formula>NOT(ISERROR(SEARCH("CUMPLE",A525)))</formula>
    </cfRule>
    <cfRule type="containsText" dxfId="4830" priority="6921" operator="containsText" text="NO HABILITADO">
      <formula>NOT(ISERROR(SEARCH("NO HABILITADO",A525)))</formula>
    </cfRule>
    <cfRule type="containsText" dxfId="4829" priority="6922" operator="containsText" text="HABILITADO">
      <formula>NOT(ISERROR(SEARCH("HABILITADO",A525)))</formula>
    </cfRule>
  </conditionalFormatting>
  <conditionalFormatting sqref="A538:J538 L538:M538 O538:R538">
    <cfRule type="containsText" dxfId="4828" priority="6873" operator="containsText" text="NO HABILITADO">
      <formula>NOT(ISERROR(SEARCH("NO HABILITADO",A538)))</formula>
    </cfRule>
  </conditionalFormatting>
  <conditionalFormatting sqref="A552:J552 L552:M552 O552:R552">
    <cfRule type="containsText" dxfId="4827" priority="6836" operator="containsText" text="NO HABILITADO">
      <formula>NOT(ISERROR(SEARCH("NO HABILITADO",A552)))</formula>
    </cfRule>
  </conditionalFormatting>
  <conditionalFormatting sqref="O557:R557 A557:M557">
    <cfRule type="containsText" dxfId="4826" priority="6790" operator="containsText" text="NO HABILITADO">
      <formula>NOT(ISERROR(SEARCH("NO HABILITADO",A557)))</formula>
    </cfRule>
  </conditionalFormatting>
  <conditionalFormatting sqref="A568:J568 L568:M568 O568:R568">
    <cfRule type="containsText" dxfId="4825" priority="6770" operator="containsText" text="NO HABILITADO">
      <formula>NOT(ISERROR(SEARCH("NO HABILITADO",A568)))</formula>
    </cfRule>
  </conditionalFormatting>
  <conditionalFormatting sqref="A573:J573 L573:M573 O573:R573">
    <cfRule type="containsText" dxfId="4824" priority="6733" operator="containsText" text="NO HABILITADO">
      <formula>NOT(ISERROR(SEARCH("NO HABILITADO",A573)))</formula>
    </cfRule>
  </conditionalFormatting>
  <conditionalFormatting sqref="A584:J584 L584:M584 O584:R584">
    <cfRule type="containsText" dxfId="4823" priority="6695" operator="containsText" text="NO HABILITADO">
      <formula>NOT(ISERROR(SEARCH("NO HABILITADO",A584)))</formula>
    </cfRule>
  </conditionalFormatting>
  <conditionalFormatting sqref="A588:J588 L588:M588 O588:R588">
    <cfRule type="containsText" dxfId="4822" priority="6674" operator="containsText" text="NO HABILITADO">
      <formula>NOT(ISERROR(SEARCH("NO HABILITADO",A588)))</formula>
    </cfRule>
  </conditionalFormatting>
  <conditionalFormatting sqref="A601:J601">
    <cfRule type="containsText" dxfId="4821" priority="6633" operator="containsText" text="NO CUMPLE">
      <formula>NOT(ISERROR(SEARCH("NO CUMPLE",A601)))</formula>
    </cfRule>
    <cfRule type="containsText" dxfId="4820" priority="6634" operator="containsText" text="CUMPLE">
      <formula>NOT(ISERROR(SEARCH("CUMPLE",A601)))</formula>
    </cfRule>
    <cfRule type="containsText" dxfId="4819" priority="6635" operator="containsText" text="NO HABILITADO">
      <formula>NOT(ISERROR(SEARCH("NO HABILITADO",A601)))</formula>
    </cfRule>
    <cfRule type="containsText" dxfId="4818" priority="6636" operator="containsText" text="HABILITADO">
      <formula>NOT(ISERROR(SEARCH("HABILITADO",A601)))</formula>
    </cfRule>
  </conditionalFormatting>
  <conditionalFormatting sqref="A621:J621">
    <cfRule type="containsText" dxfId="4817" priority="6577" operator="containsText" text="NO CUMPLE">
      <formula>NOT(ISERROR(SEARCH("NO CUMPLE",A621)))</formula>
    </cfRule>
    <cfRule type="containsText" dxfId="4816" priority="6578" operator="containsText" text="CUMPLE">
      <formula>NOT(ISERROR(SEARCH("CUMPLE",A621)))</formula>
    </cfRule>
    <cfRule type="containsText" dxfId="4815" priority="6579" operator="containsText" text="NO HABILITADO">
      <formula>NOT(ISERROR(SEARCH("NO HABILITADO",A621)))</formula>
    </cfRule>
    <cfRule type="containsText" dxfId="4814" priority="6580" operator="containsText" text="HABILITADO">
      <formula>NOT(ISERROR(SEARCH("HABILITADO",A621)))</formula>
    </cfRule>
  </conditionalFormatting>
  <conditionalFormatting sqref="A623:J623">
    <cfRule type="containsText" dxfId="4813" priority="6549" operator="containsText" text="NO CUMPLE">
      <formula>NOT(ISERROR(SEARCH("NO CUMPLE",A623)))</formula>
    </cfRule>
    <cfRule type="containsText" dxfId="4812" priority="6550" operator="containsText" text="CUMPLE">
      <formula>NOT(ISERROR(SEARCH("CUMPLE",A623)))</formula>
    </cfRule>
    <cfRule type="containsText" dxfId="4811" priority="6551" operator="containsText" text="NO HABILITADO">
      <formula>NOT(ISERROR(SEARCH("NO HABILITADO",A623)))</formula>
    </cfRule>
    <cfRule type="containsText" dxfId="4810" priority="6552" operator="containsText" text="HABILITADO">
      <formula>NOT(ISERROR(SEARCH("HABILITADO",A623)))</formula>
    </cfRule>
  </conditionalFormatting>
  <conditionalFormatting sqref="A482:Q483 P474 A468:D468 O473:P473 A473:M474 A470:D472 A469:C469">
    <cfRule type="containsText" dxfId="4809" priority="7315" operator="containsText" text="NO CUMPLE">
      <formula>NOT(ISERROR(SEARCH("NO CUMPLE",A468)))</formula>
    </cfRule>
    <cfRule type="containsText" dxfId="4808" priority="7316" operator="containsText" text="CUMPLE">
      <formula>NOT(ISERROR(SEARCH("CUMPLE",A468)))</formula>
    </cfRule>
  </conditionalFormatting>
  <conditionalFormatting sqref="A498:Q499 P490 A484:D484 O489:P489 A489:M490 A486:D488 A485:C485">
    <cfRule type="containsText" dxfId="4807" priority="7302" operator="containsText" text="NO CUMPLE">
      <formula>NOT(ISERROR(SEARCH("NO CUMPLE",A484)))</formula>
    </cfRule>
    <cfRule type="containsText" dxfId="4806" priority="7303" operator="containsText" text="CUMPLE">
      <formula>NOT(ISERROR(SEARCH("CUMPLE",A484)))</formula>
    </cfRule>
  </conditionalFormatting>
  <conditionalFormatting sqref="A511:Q512 P506 A500:D500 O505:P505 A505:M506 A502:D504 A501:C501">
    <cfRule type="containsText" dxfId="4805" priority="7288" operator="containsText" text="NO CUMPLE">
      <formula>NOT(ISERROR(SEARCH("NO CUMPLE",A500)))</formula>
    </cfRule>
    <cfRule type="containsText" dxfId="4804" priority="7289" operator="containsText" text="CUMPLE">
      <formula>NOT(ISERROR(SEARCH("CUMPLE",A500)))</formula>
    </cfRule>
  </conditionalFormatting>
  <conditionalFormatting sqref="A529:Q530 P519 A513:D513 O518:P518 A518:M519 A515:D517 A514:C514">
    <cfRule type="containsText" dxfId="4803" priority="7275" operator="containsText" text="NO CUMPLE">
      <formula>NOT(ISERROR(SEARCH("NO CUMPLE",A513)))</formula>
    </cfRule>
    <cfRule type="containsText" dxfId="4802" priority="7276" operator="containsText" text="CUMPLE">
      <formula>NOT(ISERROR(SEARCH("CUMPLE",A513)))</formula>
    </cfRule>
  </conditionalFormatting>
  <conditionalFormatting sqref="A543:Q544 P537 A531:D531 O536:P536 A536:M537 A533:D535 A532:C532">
    <cfRule type="containsText" dxfId="4801" priority="7261" operator="containsText" text="NO CUMPLE">
      <formula>NOT(ISERROR(SEARCH("NO CUMPLE",A531)))</formula>
    </cfRule>
    <cfRule type="containsText" dxfId="4800" priority="7262" operator="containsText" text="CUMPLE">
      <formula>NOT(ISERROR(SEARCH("CUMPLE",A531)))</formula>
    </cfRule>
  </conditionalFormatting>
  <conditionalFormatting sqref="A559:Q560 P551 A545:D545 O550:P550 A550:M551 A547:D549 A546:C546">
    <cfRule type="containsText" dxfId="4799" priority="7248" operator="containsText" text="NO CUMPLE">
      <formula>NOT(ISERROR(SEARCH("NO CUMPLE",A545)))</formula>
    </cfRule>
    <cfRule type="containsText" dxfId="4798" priority="7249" operator="containsText" text="CUMPLE">
      <formula>NOT(ISERROR(SEARCH("CUMPLE",A545)))</formula>
    </cfRule>
  </conditionalFormatting>
  <conditionalFormatting sqref="A575:Q576 P567 A561:D561 O566:P566 A566:M567 A563:D565 A562:C562">
    <cfRule type="containsText" dxfId="4797" priority="7232" operator="containsText" text="NO CUMPLE">
      <formula>NOT(ISERROR(SEARCH("NO CUMPLE",A561)))</formula>
    </cfRule>
    <cfRule type="containsText" dxfId="4796" priority="7233" operator="containsText" text="CUMPLE">
      <formula>NOT(ISERROR(SEARCH("CUMPLE",A561)))</formula>
    </cfRule>
  </conditionalFormatting>
  <conditionalFormatting sqref="A590:Q591 P583 A577:D577 O582:P582 A582:M583 A579:D581 A578:C578">
    <cfRule type="containsText" dxfId="4795" priority="7216" operator="containsText" text="NO CUMPLE">
      <formula>NOT(ISERROR(SEARCH("NO CUMPLE",A577)))</formula>
    </cfRule>
    <cfRule type="containsText" dxfId="4794" priority="7217" operator="containsText" text="CUMPLE">
      <formula>NOT(ISERROR(SEARCH("CUMPLE",A577)))</formula>
    </cfRule>
  </conditionalFormatting>
  <conditionalFormatting sqref="A605:Q606 P598 A592:D592 O597:P597 A597:M598 A594:D596 A593:C593">
    <cfRule type="containsText" dxfId="4793" priority="7200" operator="containsText" text="NO CUMPLE">
      <formula>NOT(ISERROR(SEARCH("NO CUMPLE",A592)))</formula>
    </cfRule>
    <cfRule type="containsText" dxfId="4792" priority="7201" operator="containsText" text="CUMPLE">
      <formula>NOT(ISERROR(SEARCH("CUMPLE",A592)))</formula>
    </cfRule>
  </conditionalFormatting>
  <conditionalFormatting sqref="P613 A607:D607 O612:P612 A612:M613 A609:D611 A608:C608">
    <cfRule type="containsText" dxfId="4791" priority="7186" operator="containsText" text="NO CUMPLE">
      <formula>NOT(ISERROR(SEARCH("NO CUMPLE",A607)))</formula>
    </cfRule>
    <cfRule type="containsText" dxfId="4790" priority="7187" operator="containsText" text="CUMPLE">
      <formula>NOT(ISERROR(SEARCH("CUMPLE",A607)))</formula>
    </cfRule>
  </conditionalFormatting>
  <conditionalFormatting sqref="A333:XFD334 P327 A326:M327 A323:D325 S321:XFD325 R326:XFD327 O326:P326 O328:XFD328 B328:J328 L328:M328 A322:C322">
    <cfRule type="containsText" dxfId="4789" priority="7643" operator="containsText" text="HABILITADO">
      <formula>NOT(ISERROR(SEARCH("HABILITADO",A321)))</formula>
    </cfRule>
  </conditionalFormatting>
  <conditionalFormatting sqref="A348:XFD349 P341 A340:M341 A335:D335 S335:XFD339 R340:XFD341 O340:P340 O342:XFD342 B342:J342 L342:M342 A337:D339 A336:C336">
    <cfRule type="containsText" dxfId="4788" priority="7613" operator="containsText" text="HABILITADO">
      <formula>NOT(ISERROR(SEARCH("HABILITADO",A335)))</formula>
    </cfRule>
  </conditionalFormatting>
  <conditionalFormatting sqref="A362:XFD363 L360 P356 A355:M356 A350:D350 S350:XFD354 R355:XFD356 R360:XFD360 O355:P355 O357:XFD357 O360:P360 A357:J357 L357:M357 A352:D354 A351:C351">
    <cfRule type="containsText" dxfId="4787" priority="7576" operator="containsText" text="HABILITADO">
      <formula>NOT(ISERROR(SEARCH("HABILITADO",A350)))</formula>
    </cfRule>
  </conditionalFormatting>
  <conditionalFormatting sqref="A376:XFD377 L373 P370 A369:M370 A364:D364 S364:XFD368 R369:XFD370 R373:XFD373 O369:P369 O371:XFD371 O373:P373 A371:J371 L371:M371 A366:D368 A365:C365">
    <cfRule type="containsText" dxfId="4786" priority="7549" operator="containsText" text="HABILITADO">
      <formula>NOT(ISERROR(SEARCH("HABILITADO",A364)))</formula>
    </cfRule>
  </conditionalFormatting>
  <conditionalFormatting sqref="A390:XFD391 P384 A383:M384 A378:D378 S378:XFD382 R383:XFD384 O383:P383 O385:XFD385 A385:J385 L385:M385 A380:D382 A379:C379">
    <cfRule type="containsText" dxfId="4785" priority="7518" operator="containsText" text="HABILITADO">
      <formula>NOT(ISERROR(SEARCH("HABILITADO",A378)))</formula>
    </cfRule>
  </conditionalFormatting>
  <conditionalFormatting sqref="A405:XFD406 L402 P398 A397:M398 A392:D392 S392:XFD396 R397:XFD398 S402:XFD402 O397:P397 O399:XFD399 O402:P402 A399:J399 L399:M399 A394:D396 A393:C393">
    <cfRule type="containsText" dxfId="4784" priority="7487" operator="containsText" text="HABILITADO">
      <formula>NOT(ISERROR(SEARCH("HABILITADO",A392)))</formula>
    </cfRule>
  </conditionalFormatting>
  <conditionalFormatting sqref="A420:XFD421 L416 P413 A412:M413 A407:D407 S407:XFD411 R412:XFD413 R416:XFD416 O412:P412 O414:XFD414 O416:P416 A414:J414 L414:M414 A409:D411 A408:C408">
    <cfRule type="containsText" dxfId="4783" priority="7452" operator="containsText" text="HABILITADO">
      <formula>NOT(ISERROR(SEARCH("HABILITADO",A407)))</formula>
    </cfRule>
  </conditionalFormatting>
  <conditionalFormatting sqref="A437:XFD438 L435 P428 A427:M428 A422:D422 S422:XFD426 R427:XFD428 R435:XFD435 O427:P427 O429:XFD429 O435:P435 A429:J429 L429:M429 A424:D426 A423:C423">
    <cfRule type="containsText" dxfId="4782" priority="7415" operator="containsText" text="HABILITADO">
      <formula>NOT(ISERROR(SEARCH("HABILITADO",A422)))</formula>
    </cfRule>
  </conditionalFormatting>
  <conditionalFormatting sqref="A451:XFD452 P445 A444:M445 A439:D439 S439:XFD443 R444:XFD445 O444:P444 O446:XFD446 A446:J446 L446:M446 A441:D443 A440:C440">
    <cfRule type="containsText" dxfId="4781" priority="7385" operator="containsText" text="HABILITADO">
      <formula>NOT(ISERROR(SEARCH("HABILITADO",A439)))</formula>
    </cfRule>
  </conditionalFormatting>
  <conditionalFormatting sqref="A466:XFD467 L462 P459 A458:M459 A453:D453 S453:XFD457 R458:XFD459 R462:XFD462 O458:P458 O460:XFD460 O462:P462 A460:J460 L460:M460 A455:D457 A454:C454">
    <cfRule type="containsText" dxfId="4780" priority="7363" operator="containsText" text="HABILITADO">
      <formula>NOT(ISERROR(SEARCH("HABILITADO",A453)))</formula>
    </cfRule>
  </conditionalFormatting>
  <conditionalFormatting sqref="A482:XFD483 P474 A473:M474 A468:D468 S468:XFD472 R473:XFD474 S477:XFD477 S479:XFD479 O473:P473 S475:XFD475 A470:D472 A469:C469">
    <cfRule type="containsText" dxfId="4779" priority="7318" operator="containsText" text="HABILITADO">
      <formula>NOT(ISERROR(SEARCH("HABILITADO",A468)))</formula>
    </cfRule>
  </conditionalFormatting>
  <conditionalFormatting sqref="A498:XFD499 P490 A489:M490 A484:D484 S484:XFD488 R489:XFD490 S494:XFD494 O489:P489 S491:XFD491 A486:D488 A485:C485">
    <cfRule type="containsText" dxfId="4778" priority="7305" operator="containsText" text="HABILITADO">
      <formula>NOT(ISERROR(SEARCH("HABILITADO",A484)))</formula>
    </cfRule>
  </conditionalFormatting>
  <conditionalFormatting sqref="A511:XFD512 P506 A505:M506 A500:D500 S500:XFD504 R505:XFD506 S509:XFD509 O505:P505 S507:XFD507 A502:D504 A501:C501">
    <cfRule type="containsText" dxfId="4777" priority="7291" operator="containsText" text="HABILITADO">
      <formula>NOT(ISERROR(SEARCH("HABILITADO",A500)))</formula>
    </cfRule>
  </conditionalFormatting>
  <conditionalFormatting sqref="A529:XFD530 P519 A518:M519 A513:D513 S513:XFD517 R518:XFD519 S523:XFD523 S525:XFD525 O518:P518 S520:XFD520 A515:D517 A514:C514">
    <cfRule type="containsText" dxfId="4776" priority="7278" operator="containsText" text="HABILITADO">
      <formula>NOT(ISERROR(SEARCH("HABILITADO",A513)))</formula>
    </cfRule>
  </conditionalFormatting>
  <conditionalFormatting sqref="A543:XFD544 P537 A536:M537 A531:D531 S531:XFD535 R536:XFD537 O536:P536 S538:XFD538 A533:D535 A532:C532">
    <cfRule type="containsText" dxfId="4775" priority="7264" operator="containsText" text="HABILITADO">
      <formula>NOT(ISERROR(SEARCH("HABILITADO",A531)))</formula>
    </cfRule>
  </conditionalFormatting>
  <conditionalFormatting sqref="A559:XFD560 P551 A550:M551 A545:D545 S545:XFD549 R550:XFD551 S557:XFD557 O550:P550 S552:XFD552 A547:D549 A546:C546">
    <cfRule type="containsText" dxfId="4774" priority="7251" operator="containsText" text="HABILITADO">
      <formula>NOT(ISERROR(SEARCH("HABILITADO",A545)))</formula>
    </cfRule>
  </conditionalFormatting>
  <conditionalFormatting sqref="A575:XFD576 P567 A566:M567 A561:D561 S561:XFD565 R566:XFD567 S573:XFD573 O566:P566 S568:XFD568 A563:D565 A562:C562">
    <cfRule type="containsText" dxfId="4773" priority="7235" operator="containsText" text="HABILITADO">
      <formula>NOT(ISERROR(SEARCH("HABILITADO",A561)))</formula>
    </cfRule>
  </conditionalFormatting>
  <conditionalFormatting sqref="A590:XFD591 P583 A582:M583 A577:D577 S577:XFD581 R582:XFD583 S588:XFD588 O582:P582 S584:XFD584 A579:D581 A578:C578">
    <cfRule type="containsText" dxfId="4772" priority="7219" operator="containsText" text="HABILITADO">
      <formula>NOT(ISERROR(SEARCH("HABILITADO",A577)))</formula>
    </cfRule>
  </conditionalFormatting>
  <conditionalFormatting sqref="A605:XFD606 P598 A597:M598 A592:D592 S592:XFD596 R597:XFD598 S601:XFD601 O597:P597 S599:XFD599 A594:D596 A593:C593">
    <cfRule type="containsText" dxfId="4771" priority="7203" operator="containsText" text="HABILITADO">
      <formula>NOT(ISERROR(SEARCH("HABILITADO",A592)))</formula>
    </cfRule>
  </conditionalFormatting>
  <conditionalFormatting sqref="P613 A612:M613 A607:D607 S607:XFD611 R612:XFD613 S621:XFD621 S623:XFD623 O612:P612 S614:XFD614 A609:D611 A608:C608">
    <cfRule type="containsText" dxfId="4770" priority="7189" operator="containsText" text="HABILITADO">
      <formula>NOT(ISERROR(SEARCH("HABILITADO",A607)))</formula>
    </cfRule>
  </conditionalFormatting>
  <conditionalFormatting sqref="B330:C331">
    <cfRule type="containsText" dxfId="4769" priority="7170" operator="containsText" text="NO HABILITADO">
      <formula>NOT(ISERROR(SEARCH("NO HABILITADO",B330)))</formula>
    </cfRule>
    <cfRule type="containsText" dxfId="4768" priority="7171" operator="containsText" text="HABILITADO">
      <formula>NOT(ISERROR(SEARCH("HABILITADO",B330)))</formula>
    </cfRule>
    <cfRule type="containsText" dxfId="4767" priority="7172" operator="containsText" text="NO CUMPLE">
      <formula>NOT(ISERROR(SEARCH("NO CUMPLE",B330)))</formula>
    </cfRule>
    <cfRule type="containsText" dxfId="4766" priority="7173" operator="containsText" text="CUMPLE">
      <formula>NOT(ISERROR(SEARCH("CUMPLE",B330)))</formula>
    </cfRule>
  </conditionalFormatting>
  <conditionalFormatting sqref="B344:C346">
    <cfRule type="containsText" dxfId="4765" priority="7166" operator="containsText" text="NO HABILITADO">
      <formula>NOT(ISERROR(SEARCH("NO HABILITADO",B344)))</formula>
    </cfRule>
    <cfRule type="containsText" dxfId="4764" priority="7167" operator="containsText" text="HABILITADO">
      <formula>NOT(ISERROR(SEARCH("HABILITADO",B344)))</formula>
    </cfRule>
    <cfRule type="containsText" dxfId="4763" priority="7168" operator="containsText" text="NO CUMPLE">
      <formula>NOT(ISERROR(SEARCH("NO CUMPLE",B344)))</formula>
    </cfRule>
    <cfRule type="containsText" dxfId="4762" priority="7169" operator="containsText" text="CUMPLE">
      <formula>NOT(ISERROR(SEARCH("CUMPLE",B344)))</formula>
    </cfRule>
  </conditionalFormatting>
  <conditionalFormatting sqref="B359:C359">
    <cfRule type="containsText" dxfId="4761" priority="7156" operator="containsText" text="NO HABILITADO">
      <formula>NOT(ISERROR(SEARCH("NO HABILITADO",B359)))</formula>
    </cfRule>
    <cfRule type="containsText" dxfId="4760" priority="7157" operator="containsText" text="HABILITADO">
      <formula>NOT(ISERROR(SEARCH("HABILITADO",B359)))</formula>
    </cfRule>
    <cfRule type="containsText" dxfId="4759" priority="7158" operator="containsText" text="NO CUMPLE">
      <formula>NOT(ISERROR(SEARCH("NO CUMPLE",B359)))</formula>
    </cfRule>
    <cfRule type="containsText" dxfId="4758" priority="7159" operator="containsText" text="CUMPLE">
      <formula>NOT(ISERROR(SEARCH("CUMPLE",B359)))</formula>
    </cfRule>
  </conditionalFormatting>
  <conditionalFormatting sqref="B374:C374">
    <cfRule type="containsText" dxfId="4757" priority="7148" operator="containsText" text="NO HABILITADO">
      <formula>NOT(ISERROR(SEARCH("NO HABILITADO",B374)))</formula>
    </cfRule>
    <cfRule type="containsText" dxfId="4756" priority="7149" operator="containsText" text="HABILITADO">
      <formula>NOT(ISERROR(SEARCH("HABILITADO",B374)))</formula>
    </cfRule>
    <cfRule type="containsText" dxfId="4755" priority="7150" operator="containsText" text="NO CUMPLE">
      <formula>NOT(ISERROR(SEARCH("NO CUMPLE",B374)))</formula>
    </cfRule>
    <cfRule type="containsText" dxfId="4754" priority="7151" operator="containsText" text="CUMPLE">
      <formula>NOT(ISERROR(SEARCH("CUMPLE",B374)))</formula>
    </cfRule>
  </conditionalFormatting>
  <conditionalFormatting sqref="B403:C403">
    <cfRule type="containsText" dxfId="4753" priority="7464" operator="containsText" text="NO CUMPLE">
      <formula>NOT(ISERROR(SEARCH("NO CUMPLE",B403)))</formula>
    </cfRule>
    <cfRule type="containsText" dxfId="4752" priority="7465" operator="containsText" text="CUMPLE">
      <formula>NOT(ISERROR(SEARCH("CUMPLE",B403)))</formula>
    </cfRule>
    <cfRule type="containsText" dxfId="4751" priority="7466" operator="containsText" text="NO HABILITADO">
      <formula>NOT(ISERROR(SEARCH("NO HABILITADO",B403)))</formula>
    </cfRule>
    <cfRule type="containsText" dxfId="4750" priority="7467" operator="containsText" text="HABILITADO">
      <formula>NOT(ISERROR(SEARCH("HABILITADO",B403)))</formula>
    </cfRule>
  </conditionalFormatting>
  <conditionalFormatting sqref="B417:C418">
    <cfRule type="containsText" dxfId="4749" priority="7140" operator="containsText" text="NO HABILITADO">
      <formula>NOT(ISERROR(SEARCH("NO HABILITADO",B417)))</formula>
    </cfRule>
    <cfRule type="containsText" dxfId="4748" priority="7141" operator="containsText" text="HABILITADO">
      <formula>NOT(ISERROR(SEARCH("HABILITADO",B417)))</formula>
    </cfRule>
    <cfRule type="containsText" dxfId="4747" priority="7142" operator="containsText" text="NO CUMPLE">
      <formula>NOT(ISERROR(SEARCH("NO CUMPLE",B417)))</formula>
    </cfRule>
    <cfRule type="containsText" dxfId="4746" priority="7143" operator="containsText" text="CUMPLE">
      <formula>NOT(ISERROR(SEARCH("CUMPLE",B417)))</formula>
    </cfRule>
  </conditionalFormatting>
  <conditionalFormatting sqref="B447:C448">
    <cfRule type="containsText" dxfId="4745" priority="7068" operator="containsText" text="NO HABILITADO">
      <formula>NOT(ISERROR(SEARCH("NO HABILITADO",B447)))</formula>
    </cfRule>
    <cfRule type="containsText" dxfId="4744" priority="7069" operator="containsText" text="HABILITADO">
      <formula>NOT(ISERROR(SEARCH("HABILITADO",B447)))</formula>
    </cfRule>
    <cfRule type="containsText" dxfId="4743" priority="7070" operator="containsText" text="NO CUMPLE">
      <formula>NOT(ISERROR(SEARCH("NO CUMPLE",B447)))</formula>
    </cfRule>
    <cfRule type="containsText" dxfId="4742" priority="7071" operator="containsText" text="CUMPLE">
      <formula>NOT(ISERROR(SEARCH("CUMPLE",B447)))</formula>
    </cfRule>
  </conditionalFormatting>
  <conditionalFormatting sqref="B463:C463">
    <cfRule type="containsText" dxfId="4741" priority="7340" operator="containsText" text="NO CUMPLE">
      <formula>NOT(ISERROR(SEARCH("NO CUMPLE",B463)))</formula>
    </cfRule>
    <cfRule type="containsText" dxfId="4740" priority="7341" operator="containsText" text="CUMPLE">
      <formula>NOT(ISERROR(SEARCH("CUMPLE",B463)))</formula>
    </cfRule>
    <cfRule type="containsText" dxfId="4739" priority="7342" operator="containsText" text="NO HABILITADO">
      <formula>NOT(ISERROR(SEARCH("NO HABILITADO",B463)))</formula>
    </cfRule>
    <cfRule type="containsText" dxfId="4738" priority="7343" operator="containsText" text="HABILITADO">
      <formula>NOT(ISERROR(SEARCH("HABILITADO",B463)))</formula>
    </cfRule>
  </conditionalFormatting>
  <conditionalFormatting sqref="B464:C464">
    <cfRule type="containsText" dxfId="4737" priority="7336" operator="containsText" text="NO CUMPLE">
      <formula>NOT(ISERROR(SEARCH("NO CUMPLE",B464)))</formula>
    </cfRule>
    <cfRule type="containsText" dxfId="4736" priority="7337" operator="containsText" text="CUMPLE">
      <formula>NOT(ISERROR(SEARCH("CUMPLE",B464)))</formula>
    </cfRule>
    <cfRule type="containsText" dxfId="4735" priority="7338" operator="containsText" text="NO HABILITADO">
      <formula>NOT(ISERROR(SEARCH("NO HABILITADO",B464)))</formula>
    </cfRule>
    <cfRule type="containsText" dxfId="4734" priority="7339" operator="containsText" text="HABILITADO">
      <formula>NOT(ISERROR(SEARCH("HABILITADO",B464)))</formula>
    </cfRule>
  </conditionalFormatting>
  <conditionalFormatting sqref="B478:C478">
    <cfRule type="containsText" dxfId="4733" priority="7032" operator="containsText" text="NO CUMPLE">
      <formula>NOT(ISERROR(SEARCH("NO CUMPLE",B478)))</formula>
    </cfRule>
    <cfRule type="containsText" dxfId="4732" priority="7033" operator="containsText" text="CUMPLE">
      <formula>NOT(ISERROR(SEARCH("CUMPLE",B478)))</formula>
    </cfRule>
    <cfRule type="containsText" dxfId="4731" priority="7034" operator="containsText" text="NO HABILITADO">
      <formula>NOT(ISERROR(SEARCH("NO HABILITADO",B478)))</formula>
    </cfRule>
    <cfRule type="containsText" dxfId="4730" priority="7035" operator="containsText" text="HABILITADO">
      <formula>NOT(ISERROR(SEARCH("HABILITADO",B478)))</formula>
    </cfRule>
  </conditionalFormatting>
  <conditionalFormatting sqref="B480:C480">
    <cfRule type="containsText" dxfId="4729" priority="7044" operator="containsText" text="NO CUMPLE">
      <formula>NOT(ISERROR(SEARCH("NO CUMPLE",B480)))</formula>
    </cfRule>
    <cfRule type="containsText" dxfId="4728" priority="7045" operator="containsText" text="CUMPLE">
      <formula>NOT(ISERROR(SEARCH("CUMPLE",B480)))</formula>
    </cfRule>
    <cfRule type="containsText" dxfId="4727" priority="7046" operator="containsText" text="NO HABILITADO">
      <formula>NOT(ISERROR(SEARCH("NO HABILITADO",B480)))</formula>
    </cfRule>
    <cfRule type="containsText" dxfId="4726" priority="7047" operator="containsText" text="HABILITADO">
      <formula>NOT(ISERROR(SEARCH("HABILITADO",B480)))</formula>
    </cfRule>
  </conditionalFormatting>
  <conditionalFormatting sqref="B524:C524">
    <cfRule type="containsText" dxfId="4725" priority="6890" operator="containsText" text="NO CUMPLE">
      <formula>NOT(ISERROR(SEARCH("NO CUMPLE",B524)))</formula>
    </cfRule>
    <cfRule type="containsText" dxfId="4724" priority="6891" operator="containsText" text="CUMPLE">
      <formula>NOT(ISERROR(SEARCH("CUMPLE",B524)))</formula>
    </cfRule>
    <cfRule type="containsText" dxfId="4723" priority="6892" operator="containsText" text="NO HABILITADO">
      <formula>NOT(ISERROR(SEARCH("NO HABILITADO",B524)))</formula>
    </cfRule>
    <cfRule type="containsText" dxfId="4722" priority="6893" operator="containsText" text="HABILITADO">
      <formula>NOT(ISERROR(SEARCH("HABILITADO",B524)))</formula>
    </cfRule>
  </conditionalFormatting>
  <conditionalFormatting sqref="B526:C526">
    <cfRule type="containsText" dxfId="4721" priority="6911" operator="containsText" text="NO CUMPLE">
      <formula>NOT(ISERROR(SEARCH("NO CUMPLE",B526)))</formula>
    </cfRule>
    <cfRule type="containsText" dxfId="4720" priority="6912" operator="containsText" text="CUMPLE">
      <formula>NOT(ISERROR(SEARCH("CUMPLE",B526)))</formula>
    </cfRule>
    <cfRule type="containsText" dxfId="4719" priority="6913" operator="containsText" text="NO HABILITADO">
      <formula>NOT(ISERROR(SEARCH("NO HABILITADO",B526)))</formula>
    </cfRule>
    <cfRule type="containsText" dxfId="4718" priority="6914" operator="containsText" text="HABILITADO">
      <formula>NOT(ISERROR(SEARCH("HABILITADO",B526)))</formula>
    </cfRule>
  </conditionalFormatting>
  <conditionalFormatting sqref="B527:C527">
    <cfRule type="containsText" dxfId="4717" priority="6907" operator="containsText" text="NO CUMPLE">
      <formula>NOT(ISERROR(SEARCH("NO CUMPLE",B527)))</formula>
    </cfRule>
    <cfRule type="containsText" dxfId="4716" priority="6908" operator="containsText" text="CUMPLE">
      <formula>NOT(ISERROR(SEARCH("CUMPLE",B527)))</formula>
    </cfRule>
    <cfRule type="containsText" dxfId="4715" priority="6909" operator="containsText" text="NO HABILITADO">
      <formula>NOT(ISERROR(SEARCH("NO HABILITADO",B527)))</formula>
    </cfRule>
    <cfRule type="containsText" dxfId="4714" priority="6910" operator="containsText" text="HABILITADO">
      <formula>NOT(ISERROR(SEARCH("HABILITADO",B527)))</formula>
    </cfRule>
  </conditionalFormatting>
  <conditionalFormatting sqref="B541:C541">
    <cfRule type="containsText" dxfId="4713" priority="6856" operator="containsText" text="NO CUMPLE">
      <formula>NOT(ISERROR(SEARCH("NO CUMPLE",B541)))</formula>
    </cfRule>
    <cfRule type="containsText" dxfId="4712" priority="6857" operator="containsText" text="CUMPLE">
      <formula>NOT(ISERROR(SEARCH("CUMPLE",B541)))</formula>
    </cfRule>
    <cfRule type="containsText" dxfId="4711" priority="6858" operator="containsText" text="NO HABILITADO">
      <formula>NOT(ISERROR(SEARCH("NO HABILITADO",B541)))</formula>
    </cfRule>
    <cfRule type="containsText" dxfId="4710" priority="6859" operator="containsText" text="HABILITADO">
      <formula>NOT(ISERROR(SEARCH("HABILITADO",B541)))</formula>
    </cfRule>
  </conditionalFormatting>
  <conditionalFormatting sqref="B555:C555">
    <cfRule type="containsText" dxfId="4709" priority="6798" operator="containsText" text="NO CUMPLE">
      <formula>NOT(ISERROR(SEARCH("NO CUMPLE",B555)))</formula>
    </cfRule>
    <cfRule type="containsText" dxfId="4708" priority="6799" operator="containsText" text="CUMPLE">
      <formula>NOT(ISERROR(SEARCH("CUMPLE",B555)))</formula>
    </cfRule>
    <cfRule type="containsText" dxfId="4707" priority="6800" operator="containsText" text="NO HABILITADO">
      <formula>NOT(ISERROR(SEARCH("NO HABILITADO",B555)))</formula>
    </cfRule>
    <cfRule type="containsText" dxfId="4706" priority="6801" operator="containsText" text="HABILITADO">
      <formula>NOT(ISERROR(SEARCH("HABILITADO",B555)))</formula>
    </cfRule>
  </conditionalFormatting>
  <conditionalFormatting sqref="B556:C556">
    <cfRule type="containsText" dxfId="4705" priority="6794" operator="containsText" text="NO CUMPLE">
      <formula>NOT(ISERROR(SEARCH("NO CUMPLE",B556)))</formula>
    </cfRule>
    <cfRule type="containsText" dxfId="4704" priority="6795" operator="containsText" text="CUMPLE">
      <formula>NOT(ISERROR(SEARCH("CUMPLE",B556)))</formula>
    </cfRule>
    <cfRule type="containsText" dxfId="4703" priority="6796" operator="containsText" text="NO HABILITADO">
      <formula>NOT(ISERROR(SEARCH("NO HABILITADO",B556)))</formula>
    </cfRule>
    <cfRule type="containsText" dxfId="4702" priority="6797" operator="containsText" text="HABILITADO">
      <formula>NOT(ISERROR(SEARCH("HABILITADO",B556)))</formula>
    </cfRule>
  </conditionalFormatting>
  <conditionalFormatting sqref="B570:C570">
    <cfRule type="containsText" dxfId="4701" priority="6741" operator="containsText" text="NO HABILITADO">
      <formula>NOT(ISERROR(SEARCH("NO HABILITADO",B570)))</formula>
    </cfRule>
    <cfRule type="containsText" dxfId="4700" priority="6742" operator="containsText" text="HABILITADO">
      <formula>NOT(ISERROR(SEARCH("HABILITADO",B570)))</formula>
    </cfRule>
    <cfRule type="containsText" dxfId="4699" priority="6743" operator="containsText" text="NO CUMPLE">
      <formula>NOT(ISERROR(SEARCH("NO CUMPLE",B570)))</formula>
    </cfRule>
    <cfRule type="containsText" dxfId="4698" priority="6744" operator="containsText" text="CUMPLE">
      <formula>NOT(ISERROR(SEARCH("CUMPLE",B570)))</formula>
    </cfRule>
  </conditionalFormatting>
  <conditionalFormatting sqref="B571:C571">
    <cfRule type="containsText" dxfId="4697" priority="6753" operator="containsText" text="NO CUMPLE">
      <formula>NOT(ISERROR(SEARCH("NO CUMPLE",B571)))</formula>
    </cfRule>
    <cfRule type="containsText" dxfId="4696" priority="6754" operator="containsText" text="CUMPLE">
      <formula>NOT(ISERROR(SEARCH("CUMPLE",B571)))</formula>
    </cfRule>
    <cfRule type="containsText" dxfId="4695" priority="6755" operator="containsText" text="NO HABILITADO">
      <formula>NOT(ISERROR(SEARCH("NO HABILITADO",B571)))</formula>
    </cfRule>
    <cfRule type="containsText" dxfId="4694" priority="6756" operator="containsText" text="HABILITADO">
      <formula>NOT(ISERROR(SEARCH("HABILITADO",B571)))</formula>
    </cfRule>
  </conditionalFormatting>
  <conditionalFormatting sqref="B572:C572">
    <cfRule type="containsText" dxfId="4693" priority="6715" operator="containsText" text="NO CUMPLE">
      <formula>NOT(ISERROR(SEARCH("NO CUMPLE",B572)))</formula>
    </cfRule>
    <cfRule type="containsText" dxfId="4692" priority="6716" operator="containsText" text="CUMPLE">
      <formula>NOT(ISERROR(SEARCH("CUMPLE",B572)))</formula>
    </cfRule>
    <cfRule type="containsText" dxfId="4691" priority="6717" operator="containsText" text="NO HABILITADO">
      <formula>NOT(ISERROR(SEARCH("NO HABILITADO",B572)))</formula>
    </cfRule>
    <cfRule type="containsText" dxfId="4690" priority="6718" operator="containsText" text="HABILITADO">
      <formula>NOT(ISERROR(SEARCH("HABILITADO",B572)))</formula>
    </cfRule>
  </conditionalFormatting>
  <conditionalFormatting sqref="B587:C587">
    <cfRule type="containsText" dxfId="4689" priority="6655" operator="containsText" text="NO CUMPLE">
      <formula>NOT(ISERROR(SEARCH("NO CUMPLE",B587)))</formula>
    </cfRule>
    <cfRule type="containsText" dxfId="4688" priority="6656" operator="containsText" text="CUMPLE">
      <formula>NOT(ISERROR(SEARCH("CUMPLE",B587)))</formula>
    </cfRule>
    <cfRule type="containsText" dxfId="4687" priority="6657" operator="containsText" text="NO HABILITADO">
      <formula>NOT(ISERROR(SEARCH("NO HABILITADO",B587)))</formula>
    </cfRule>
    <cfRule type="containsText" dxfId="4686" priority="6658" operator="containsText" text="HABILITADO">
      <formula>NOT(ISERROR(SEARCH("HABILITADO",B587)))</formula>
    </cfRule>
  </conditionalFormatting>
  <conditionalFormatting sqref="B602:C602">
    <cfRule type="containsText" dxfId="4685" priority="6625" operator="containsText" text="NO CUMPLE">
      <formula>NOT(ISERROR(SEARCH("NO CUMPLE",B602)))</formula>
    </cfRule>
    <cfRule type="containsText" dxfId="4684" priority="6626" operator="containsText" text="CUMPLE">
      <formula>NOT(ISERROR(SEARCH("CUMPLE",B602)))</formula>
    </cfRule>
    <cfRule type="containsText" dxfId="4683" priority="6627" operator="containsText" text="NO HABILITADO">
      <formula>NOT(ISERROR(SEARCH("NO HABILITADO",B602)))</formula>
    </cfRule>
    <cfRule type="containsText" dxfId="4682" priority="6628" operator="containsText" text="HABILITADO">
      <formula>NOT(ISERROR(SEARCH("HABILITADO",B602)))</formula>
    </cfRule>
  </conditionalFormatting>
  <conditionalFormatting sqref="B603:C603">
    <cfRule type="containsText" dxfId="4681" priority="6611" operator="containsText" text="NO CUMPLE">
      <formula>NOT(ISERROR(SEARCH("NO CUMPLE",B603)))</formula>
    </cfRule>
    <cfRule type="containsText" dxfId="4680" priority="6612" operator="containsText" text="CUMPLE">
      <formula>NOT(ISERROR(SEARCH("CUMPLE",B603)))</formula>
    </cfRule>
    <cfRule type="containsText" dxfId="4679" priority="6613" operator="containsText" text="NO HABILITADO">
      <formula>NOT(ISERROR(SEARCH("NO HABILITADO",B603)))</formula>
    </cfRule>
    <cfRule type="containsText" dxfId="4678" priority="6614" operator="containsText" text="HABILITADO">
      <formula>NOT(ISERROR(SEARCH("HABILITADO",B603)))</formula>
    </cfRule>
  </conditionalFormatting>
  <conditionalFormatting sqref="B622:C622">
    <cfRule type="containsText" dxfId="4677" priority="6565" operator="containsText" text="NO CUMPLE">
      <formula>NOT(ISERROR(SEARCH("NO CUMPLE",B622)))</formula>
    </cfRule>
    <cfRule type="containsText" dxfId="4676" priority="6566" operator="containsText" text="CUMPLE">
      <formula>NOT(ISERROR(SEARCH("CUMPLE",B622)))</formula>
    </cfRule>
    <cfRule type="containsText" dxfId="4675" priority="6567" operator="containsText" text="NO HABILITADO">
      <formula>NOT(ISERROR(SEARCH("NO HABILITADO",B622)))</formula>
    </cfRule>
    <cfRule type="containsText" dxfId="4674" priority="6568" operator="containsText" text="HABILITADO">
      <formula>NOT(ISERROR(SEARCH("HABILITADO",B622)))</formula>
    </cfRule>
  </conditionalFormatting>
  <conditionalFormatting sqref="B495:E495 G495:J495">
    <cfRule type="containsText" dxfId="4673" priority="6979" operator="containsText" text="HABILITADO">
      <formula>NOT(ISERROR(SEARCH("HABILITADO",B495)))</formula>
    </cfRule>
    <cfRule type="containsText" dxfId="4672" priority="6980" operator="containsText" text="NO CUMPLE">
      <formula>NOT(ISERROR(SEARCH("NO CUMPLE",B495)))</formula>
    </cfRule>
    <cfRule type="containsText" dxfId="4671" priority="6981" operator="containsText" text="CUMPLE">
      <formula>NOT(ISERROR(SEARCH("CUMPLE",B495)))</formula>
    </cfRule>
  </conditionalFormatting>
  <conditionalFormatting sqref="B495:E496 G495:J496">
    <cfRule type="containsText" dxfId="4670" priority="6977" operator="containsText" text="NO HABILITADO">
      <formula>NOT(ISERROR(SEARCH("NO HABILITADO",B495)))</formula>
    </cfRule>
  </conditionalFormatting>
  <conditionalFormatting sqref="B496:E496 G496:J496">
    <cfRule type="containsText" dxfId="4669" priority="6975" operator="containsText" text="NO CUMPLE">
      <formula>NOT(ISERROR(SEARCH("NO CUMPLE",B496)))</formula>
    </cfRule>
    <cfRule type="containsText" dxfId="4668" priority="6976" operator="containsText" text="CUMPLE">
      <formula>NOT(ISERROR(SEARCH("CUMPLE",B496)))</formula>
    </cfRule>
    <cfRule type="containsText" dxfId="4667" priority="6978" operator="containsText" text="HABILITADO">
      <formula>NOT(ISERROR(SEARCH("HABILITADO",B496)))</formula>
    </cfRule>
  </conditionalFormatting>
  <conditionalFormatting sqref="D417">
    <cfRule type="containsText" dxfId="4666" priority="7136" operator="containsText" text="NO HABILITADO">
      <formula>NOT(ISERROR(SEARCH("NO HABILITADO",D417)))</formula>
    </cfRule>
    <cfRule type="containsText" dxfId="4665" priority="7137" operator="containsText" text="HABILITADO">
      <formula>NOT(ISERROR(SEARCH("HABILITADO",D417)))</formula>
    </cfRule>
    <cfRule type="containsText" dxfId="4664" priority="7138" operator="containsText" text="NO CUMPLE">
      <formula>NOT(ISERROR(SEARCH("NO CUMPLE",D417)))</formula>
    </cfRule>
    <cfRule type="containsText" dxfId="4663" priority="7139" operator="containsText" text="CUMPLE">
      <formula>NOT(ISERROR(SEARCH("CUMPLE",D417)))</formula>
    </cfRule>
  </conditionalFormatting>
  <conditionalFormatting sqref="D374:E374 G374:J374">
    <cfRule type="containsText" dxfId="4662" priority="7536" operator="containsText" text="NO HABILITADO">
      <formula>NOT(ISERROR(SEARCH("NO HABILITADO",D374)))</formula>
    </cfRule>
  </conditionalFormatting>
  <conditionalFormatting sqref="E417 A417:A418 G417:J418 D418:E418">
    <cfRule type="containsText" dxfId="4661" priority="7439" operator="containsText" text="NO HABILITADO">
      <formula>NOT(ISERROR(SEARCH("NO HABILITADO",A417)))</formula>
    </cfRule>
  </conditionalFormatting>
  <conditionalFormatting sqref="E447:E448">
    <cfRule type="containsText" dxfId="4660" priority="7080" operator="containsText" text="NO HABILITADO">
      <formula>NOT(ISERROR(SEARCH("NO HABILITADO",E447)))</formula>
    </cfRule>
    <cfRule type="containsText" dxfId="4659" priority="7081" operator="containsText" text="HABILITADO">
      <formula>NOT(ISERROR(SEARCH("HABILITADO",E447)))</formula>
    </cfRule>
    <cfRule type="containsText" dxfId="4658" priority="7082" operator="containsText" text="NO CUMPLE">
      <formula>NOT(ISERROR(SEARCH("NO CUMPLE",E447)))</formula>
    </cfRule>
    <cfRule type="containsText" dxfId="4657" priority="7083" operator="containsText" text="CUMPLE">
      <formula>NOT(ISERROR(SEARCH("CUMPLE",E447)))</formula>
    </cfRule>
  </conditionalFormatting>
  <conditionalFormatting sqref="F374">
    <cfRule type="containsText" dxfId="4656" priority="7530" operator="containsText" text="NO CUMPLE">
      <formula>NOT(ISERROR(SEARCH("NO CUMPLE",F374)))</formula>
    </cfRule>
    <cfRule type="containsText" dxfId="4655" priority="7531" operator="containsText" text="CUMPLE">
      <formula>NOT(ISERROR(SEARCH("CUMPLE",F374)))</formula>
    </cfRule>
    <cfRule type="containsText" dxfId="4654" priority="7532" operator="containsText" text="NO HABILITADO">
      <formula>NOT(ISERROR(SEARCH("NO HABILITADO",F374)))</formula>
    </cfRule>
    <cfRule type="containsText" dxfId="4653" priority="7533" operator="containsText" text="HABILITADO">
      <formula>NOT(ISERROR(SEARCH("HABILITADO",F374)))</formula>
    </cfRule>
  </conditionalFormatting>
  <conditionalFormatting sqref="F524">
    <cfRule type="containsText" dxfId="4652" priority="6894" operator="containsText" text="NO CUMPLE">
      <formula>NOT(ISERROR(SEARCH("NO CUMPLE",F524)))</formula>
    </cfRule>
    <cfRule type="containsText" dxfId="4651" priority="6895" operator="containsText" text="CUMPLE">
      <formula>NOT(ISERROR(SEARCH("CUMPLE",F524)))</formula>
    </cfRule>
    <cfRule type="containsText" dxfId="4650" priority="6896" operator="containsText" text="NO HABILITADO">
      <formula>NOT(ISERROR(SEARCH("NO HABILITADO",F524)))</formula>
    </cfRule>
    <cfRule type="containsText" dxfId="4649" priority="6897" operator="containsText" text="HABILITADO">
      <formula>NOT(ISERROR(SEARCH("HABILITADO",F524)))</formula>
    </cfRule>
  </conditionalFormatting>
  <conditionalFormatting sqref="F622">
    <cfRule type="containsText" dxfId="4648" priority="6569" operator="containsText" text="NO CUMPLE">
      <formula>NOT(ISERROR(SEARCH("NO CUMPLE",F622)))</formula>
    </cfRule>
    <cfRule type="containsText" dxfId="4647" priority="6570" operator="containsText" text="CUMPLE">
      <formula>NOT(ISERROR(SEARCH("CUMPLE",F622)))</formula>
    </cfRule>
    <cfRule type="containsText" dxfId="4646" priority="6571" operator="containsText" text="NO HABILITADO">
      <formula>NOT(ISERROR(SEARCH("NO HABILITADO",F622)))</formula>
    </cfRule>
    <cfRule type="containsText" dxfId="4645" priority="6572" operator="containsText" text="HABILITADO">
      <formula>NOT(ISERROR(SEARCH("HABILITADO",F622)))</formula>
    </cfRule>
  </conditionalFormatting>
  <conditionalFormatting sqref="G344:G346">
    <cfRule type="containsText" dxfId="4644" priority="7162" operator="containsText" text="NO HABILITADO">
      <formula>NOT(ISERROR(SEARCH("NO HABILITADO",G344)))</formula>
    </cfRule>
    <cfRule type="containsText" dxfId="4643" priority="7163" operator="containsText" text="HABILITADO">
      <formula>NOT(ISERROR(SEARCH("HABILITADO",G344)))</formula>
    </cfRule>
    <cfRule type="containsText" dxfId="4642" priority="7164" operator="containsText" text="NO CUMPLE">
      <formula>NOT(ISERROR(SEARCH("NO CUMPLE",G344)))</formula>
    </cfRule>
    <cfRule type="containsText" dxfId="4641" priority="7165" operator="containsText" text="CUMPLE">
      <formula>NOT(ISERROR(SEARCH("CUMPLE",G344)))</formula>
    </cfRule>
  </conditionalFormatting>
  <conditionalFormatting sqref="G447:G448">
    <cfRule type="containsText" dxfId="4640" priority="7072" operator="containsText" text="NO HABILITADO">
      <formula>NOT(ISERROR(SEARCH("NO HABILITADO",G447)))</formula>
    </cfRule>
    <cfRule type="containsText" dxfId="4639" priority="7073" operator="containsText" text="HABILITADO">
      <formula>NOT(ISERROR(SEARCH("HABILITADO",G447)))</formula>
    </cfRule>
    <cfRule type="containsText" dxfId="4638" priority="7074" operator="containsText" text="NO CUMPLE">
      <formula>NOT(ISERROR(SEARCH("NO CUMPLE",G447)))</formula>
    </cfRule>
    <cfRule type="containsText" dxfId="4637" priority="7075" operator="containsText" text="CUMPLE">
      <formula>NOT(ISERROR(SEARCH("CUMPLE",G447)))</formula>
    </cfRule>
  </conditionalFormatting>
  <conditionalFormatting sqref="G571 A571 D571:E571 I571:J571">
    <cfRule type="containsText" dxfId="4636" priority="6757" operator="containsText" text="NO CUMPLE">
      <formula>NOT(ISERROR(SEARCH("NO CUMPLE",A571)))</formula>
    </cfRule>
    <cfRule type="containsText" dxfId="4635" priority="6758" operator="containsText" text="CUMPLE">
      <formula>NOT(ISERROR(SEARCH("CUMPLE",A571)))</formula>
    </cfRule>
    <cfRule type="containsText" dxfId="4634" priority="6760" operator="containsText" text="HABILITADO">
      <formula>NOT(ISERROR(SEARCH("HABILITADO",A571)))</formula>
    </cfRule>
  </conditionalFormatting>
  <conditionalFormatting sqref="G478:H478 A478 D478:E478 J478">
    <cfRule type="containsText" dxfId="4633" priority="7036" operator="containsText" text="NO CUMPLE">
      <formula>NOT(ISERROR(SEARCH("NO CUMPLE",A478)))</formula>
    </cfRule>
    <cfRule type="containsText" dxfId="4632" priority="7037" operator="containsText" text="CUMPLE">
      <formula>NOT(ISERROR(SEARCH("CUMPLE",A478)))</formula>
    </cfRule>
    <cfRule type="containsText" dxfId="4631" priority="7039" operator="containsText" text="HABILITADO">
      <formula>NOT(ISERROR(SEARCH("HABILITADO",A478)))</formula>
    </cfRule>
  </conditionalFormatting>
  <conditionalFormatting sqref="G555:I556 A555:A556 D555:E556">
    <cfRule type="containsText" dxfId="4630" priority="6802" operator="containsText" text="NO CUMPLE">
      <formula>NOT(ISERROR(SEARCH("NO CUMPLE",A555)))</formula>
    </cfRule>
    <cfRule type="containsText" dxfId="4629" priority="6803" operator="containsText" text="CUMPLE">
      <formula>NOT(ISERROR(SEARCH("CUMPLE",A555)))</formula>
    </cfRule>
    <cfRule type="containsText" dxfId="4628" priority="6804" operator="containsText" text="NO HABILITADO">
      <formula>NOT(ISERROR(SEARCH("NO HABILITADO",A555)))</formula>
    </cfRule>
    <cfRule type="containsText" dxfId="4627" priority="6805" operator="containsText" text="HABILITADO">
      <formula>NOT(ISERROR(SEARCH("HABILITADO",A555)))</formula>
    </cfRule>
  </conditionalFormatting>
  <conditionalFormatting sqref="G331:J331 A331 D331:E331">
    <cfRule type="containsText" dxfId="4626" priority="7628" operator="containsText" text="NO CUMPLE">
      <formula>NOT(ISERROR(SEARCH("NO CUMPLE",A331)))</formula>
    </cfRule>
    <cfRule type="containsText" dxfId="4625" priority="7629" operator="containsText" text="CUMPLE">
      <formula>NOT(ISERROR(SEARCH("CUMPLE",A331)))</formula>
    </cfRule>
    <cfRule type="containsText" dxfId="4624" priority="7631" operator="containsText" text="HABILITADO">
      <formula>NOT(ISERROR(SEARCH("HABILITADO",A331)))</formula>
    </cfRule>
  </conditionalFormatting>
  <conditionalFormatting sqref="G374:J374 D374:E374">
    <cfRule type="containsText" dxfId="4623" priority="7534" operator="containsText" text="NO CUMPLE">
      <formula>NOT(ISERROR(SEARCH("NO CUMPLE",D374)))</formula>
    </cfRule>
    <cfRule type="containsText" dxfId="4622" priority="7535" operator="containsText" text="CUMPLE">
      <formula>NOT(ISERROR(SEARCH("CUMPLE",D374)))</formula>
    </cfRule>
    <cfRule type="containsText" dxfId="4621" priority="7537" operator="containsText" text="HABILITADO">
      <formula>NOT(ISERROR(SEARCH("HABILITADO",D374)))</formula>
    </cfRule>
  </conditionalFormatting>
  <conditionalFormatting sqref="G388:J388 A388 D388:E388">
    <cfRule type="containsText" dxfId="4620" priority="7503" operator="containsText" text="NO CUMPLE">
      <formula>NOT(ISERROR(SEARCH("NO CUMPLE",A388)))</formula>
    </cfRule>
    <cfRule type="containsText" dxfId="4619" priority="7504" operator="containsText" text="CUMPLE">
      <formula>NOT(ISERROR(SEARCH("CUMPLE",A388)))</formula>
    </cfRule>
    <cfRule type="containsText" dxfId="4618" priority="7506" operator="containsText" text="HABILITADO">
      <formula>NOT(ISERROR(SEARCH("HABILITADO",A388)))</formula>
    </cfRule>
  </conditionalFormatting>
  <conditionalFormatting sqref="G403:J403 A403 D403:E403">
    <cfRule type="containsText" dxfId="4617" priority="7472" operator="containsText" text="NO CUMPLE">
      <formula>NOT(ISERROR(SEARCH("NO CUMPLE",A403)))</formula>
    </cfRule>
    <cfRule type="containsText" dxfId="4616" priority="7473" operator="containsText" text="CUMPLE">
      <formula>NOT(ISERROR(SEARCH("CUMPLE",A403)))</formula>
    </cfRule>
    <cfRule type="containsText" dxfId="4615" priority="7475" operator="containsText" text="HABILITADO">
      <formula>NOT(ISERROR(SEARCH("HABILITADO",A403)))</formula>
    </cfRule>
  </conditionalFormatting>
  <conditionalFormatting sqref="G417:J418 A417:A418 D418:E418 E417">
    <cfRule type="containsText" dxfId="4614" priority="7437" operator="containsText" text="NO CUMPLE">
      <formula>NOT(ISERROR(SEARCH("NO CUMPLE",A417)))</formula>
    </cfRule>
    <cfRule type="containsText" dxfId="4613" priority="7438" operator="containsText" text="CUMPLE">
      <formula>NOT(ISERROR(SEARCH("CUMPLE",A417)))</formula>
    </cfRule>
    <cfRule type="containsText" dxfId="4612" priority="7440" operator="containsText" text="HABILITADO">
      <formula>NOT(ISERROR(SEARCH("HABILITADO",A417)))</formula>
    </cfRule>
  </conditionalFormatting>
  <conditionalFormatting sqref="G432:J432 A432 D432:E432 D434:E434 A434 G434:J434">
    <cfRule type="containsText" dxfId="4611" priority="7126" operator="containsText" text="NO CUMPLE">
      <formula>NOT(ISERROR(SEARCH("NO CUMPLE",A432)))</formula>
    </cfRule>
    <cfRule type="containsText" dxfId="4610" priority="7127" operator="containsText" text="CUMPLE">
      <formula>NOT(ISERROR(SEARCH("CUMPLE",A432)))</formula>
    </cfRule>
    <cfRule type="containsText" dxfId="4609" priority="7128" operator="containsText" text="NO HABILITADO">
      <formula>NOT(ISERROR(SEARCH("NO HABILITADO",A432)))</formula>
    </cfRule>
    <cfRule type="containsText" dxfId="4608" priority="7129" operator="containsText" text="HABILITADO">
      <formula>NOT(ISERROR(SEARCH("HABILITADO",A432)))</formula>
    </cfRule>
  </conditionalFormatting>
  <conditionalFormatting sqref="G433:J433 A433 D433:E433">
    <cfRule type="containsText" dxfId="4607" priority="7104" operator="containsText" text="NO CUMPLE">
      <formula>NOT(ISERROR(SEARCH("NO CUMPLE",A433)))</formula>
    </cfRule>
    <cfRule type="containsText" dxfId="4606" priority="7105" operator="containsText" text="CUMPLE">
      <formula>NOT(ISERROR(SEARCH("CUMPLE",A433)))</formula>
    </cfRule>
    <cfRule type="containsText" dxfId="4605" priority="7106" operator="containsText" text="NO HABILITADO">
      <formula>NOT(ISERROR(SEARCH("NO HABILITADO",A433)))</formula>
    </cfRule>
    <cfRule type="containsText" dxfId="4604" priority="7107" operator="containsText" text="HABILITADO">
      <formula>NOT(ISERROR(SEARCH("HABILITADO",A433)))</formula>
    </cfRule>
  </conditionalFormatting>
  <conditionalFormatting sqref="G463:J464 A463:A464 D463:E464">
    <cfRule type="containsText" dxfId="4603" priority="7348" operator="containsText" text="NO CUMPLE">
      <formula>NOT(ISERROR(SEARCH("NO CUMPLE",A463)))</formula>
    </cfRule>
    <cfRule type="containsText" dxfId="4602" priority="7349" operator="containsText" text="CUMPLE">
      <formula>NOT(ISERROR(SEARCH("CUMPLE",A463)))</formula>
    </cfRule>
    <cfRule type="containsText" dxfId="4601" priority="7351" operator="containsText" text="HABILITADO">
      <formula>NOT(ISERROR(SEARCH("HABILITADO",A463)))</formula>
    </cfRule>
  </conditionalFormatting>
  <conditionalFormatting sqref="G480:J480 A480 D480:E480">
    <cfRule type="containsText" dxfId="4600" priority="7048" operator="containsText" text="NO CUMPLE">
      <formula>NOT(ISERROR(SEARCH("NO CUMPLE",A480)))</formula>
    </cfRule>
    <cfRule type="containsText" dxfId="4599" priority="7049" operator="containsText" text="CUMPLE">
      <formula>NOT(ISERROR(SEARCH("CUMPLE",A480)))</formula>
    </cfRule>
    <cfRule type="containsText" dxfId="4598" priority="7051" operator="containsText" text="HABILITADO">
      <formula>NOT(ISERROR(SEARCH("HABILITADO",A480)))</formula>
    </cfRule>
  </conditionalFormatting>
  <conditionalFormatting sqref="G524:J524 A524 D524:E524">
    <cfRule type="containsText" dxfId="4597" priority="6898" operator="containsText" text="NO CUMPLE">
      <formula>NOT(ISERROR(SEARCH("NO CUMPLE",A524)))</formula>
    </cfRule>
    <cfRule type="containsText" dxfId="4596" priority="6899" operator="containsText" text="CUMPLE">
      <formula>NOT(ISERROR(SEARCH("CUMPLE",A524)))</formula>
    </cfRule>
    <cfRule type="containsText" dxfId="4595" priority="6901" operator="containsText" text="HABILITADO">
      <formula>NOT(ISERROR(SEARCH("HABILITADO",A524)))</formula>
    </cfRule>
  </conditionalFormatting>
  <conditionalFormatting sqref="G526:J527 A526:A527 D526:E527">
    <cfRule type="containsText" dxfId="4594" priority="6915" operator="containsText" text="NO CUMPLE">
      <formula>NOT(ISERROR(SEARCH("NO CUMPLE",A526)))</formula>
    </cfRule>
    <cfRule type="containsText" dxfId="4593" priority="6916" operator="containsText" text="CUMPLE">
      <formula>NOT(ISERROR(SEARCH("CUMPLE",A526)))</formula>
    </cfRule>
    <cfRule type="containsText" dxfId="4592" priority="6918" operator="containsText" text="HABILITADO">
      <formula>NOT(ISERROR(SEARCH("HABILITADO",A526)))</formula>
    </cfRule>
  </conditionalFormatting>
  <conditionalFormatting sqref="G541:J541 A541 D541:E541">
    <cfRule type="containsText" dxfId="4591" priority="6860" operator="containsText" text="NO CUMPLE">
      <formula>NOT(ISERROR(SEARCH("NO CUMPLE",A541)))</formula>
    </cfRule>
    <cfRule type="containsText" dxfId="4590" priority="6861" operator="containsText" text="CUMPLE">
      <formula>NOT(ISERROR(SEARCH("CUMPLE",A541)))</formula>
    </cfRule>
    <cfRule type="containsText" dxfId="4589" priority="6863" operator="containsText" text="HABILITADO">
      <formula>NOT(ISERROR(SEARCH("HABILITADO",A541)))</formula>
    </cfRule>
  </conditionalFormatting>
  <conditionalFormatting sqref="G587:J587 A587 D587:E587">
    <cfRule type="containsText" dxfId="4588" priority="6659" operator="containsText" text="NO CUMPLE">
      <formula>NOT(ISERROR(SEARCH("NO CUMPLE",A587)))</formula>
    </cfRule>
    <cfRule type="containsText" dxfId="4587" priority="6660" operator="containsText" text="CUMPLE">
      <formula>NOT(ISERROR(SEARCH("CUMPLE",A587)))</formula>
    </cfRule>
    <cfRule type="containsText" dxfId="4586" priority="6662" operator="containsText" text="HABILITADO">
      <formula>NOT(ISERROR(SEARCH("HABILITADO",A587)))</formula>
    </cfRule>
  </conditionalFormatting>
  <conditionalFormatting sqref="G602:J603 A602:A603 D602:E603">
    <cfRule type="containsText" dxfId="4585" priority="6629" operator="containsText" text="NO CUMPLE">
      <formula>NOT(ISERROR(SEARCH("NO CUMPLE",A602)))</formula>
    </cfRule>
    <cfRule type="containsText" dxfId="4584" priority="6630" operator="containsText" text="CUMPLE">
      <formula>NOT(ISERROR(SEARCH("CUMPLE",A602)))</formula>
    </cfRule>
    <cfRule type="containsText" dxfId="4583" priority="6631" operator="containsText" text="NO HABILITADO">
      <formula>NOT(ISERROR(SEARCH("NO HABILITADO",A602)))</formula>
    </cfRule>
    <cfRule type="containsText" dxfId="4582" priority="6632" operator="containsText" text="HABILITADO">
      <formula>NOT(ISERROR(SEARCH("HABILITADO",A602)))</formula>
    </cfRule>
  </conditionalFormatting>
  <conditionalFormatting sqref="G622:J622 A622 D622:E622">
    <cfRule type="containsText" dxfId="4581" priority="6573" operator="containsText" text="NO CUMPLE">
      <formula>NOT(ISERROR(SEARCH("NO CUMPLE",A622)))</formula>
    </cfRule>
    <cfRule type="containsText" dxfId="4580" priority="6574" operator="containsText" text="CUMPLE">
      <formula>NOT(ISERROR(SEARCH("CUMPLE",A622)))</formula>
    </cfRule>
    <cfRule type="containsText" dxfId="4579" priority="6575" operator="containsText" text="NO HABILITADO">
      <formula>NOT(ISERROR(SEARCH("NO HABILITADO",A622)))</formula>
    </cfRule>
    <cfRule type="containsText" dxfId="4578" priority="6576" operator="containsText" text="HABILITADO">
      <formula>NOT(ISERROR(SEARCH("HABILITADO",A622)))</formula>
    </cfRule>
  </conditionalFormatting>
  <conditionalFormatting sqref="H569:H571">
    <cfRule type="containsText" dxfId="4577" priority="6737" operator="containsText" text="NO HABILITADO">
      <formula>NOT(ISERROR(SEARCH("NO HABILITADO",H569)))</formula>
    </cfRule>
    <cfRule type="containsText" dxfId="4576" priority="6738" operator="containsText" text="HABILITADO">
      <formula>NOT(ISERROR(SEARCH("HABILITADO",H569)))</formula>
    </cfRule>
    <cfRule type="containsText" dxfId="4575" priority="6739" operator="containsText" text="NO CUMPLE">
      <formula>NOT(ISERROR(SEARCH("NO CUMPLE",H569)))</formula>
    </cfRule>
    <cfRule type="containsText" dxfId="4574" priority="6740" operator="containsText" text="CUMPLE">
      <formula>NOT(ISERROR(SEARCH("CUMPLE",H569)))</formula>
    </cfRule>
  </conditionalFormatting>
  <conditionalFormatting sqref="H572">
    <cfRule type="containsText" dxfId="4573" priority="6707" operator="containsText" text="NO HABILITADO">
      <formula>NOT(ISERROR(SEARCH("NO HABILITADO",H572)))</formula>
    </cfRule>
    <cfRule type="containsText" dxfId="4572" priority="6708" operator="containsText" text="HABILITADO">
      <formula>NOT(ISERROR(SEARCH("HABILITADO",H572)))</formula>
    </cfRule>
    <cfRule type="containsText" dxfId="4571" priority="6709" operator="containsText" text="NO CUMPLE">
      <formula>NOT(ISERROR(SEARCH("NO CUMPLE",H572)))</formula>
    </cfRule>
    <cfRule type="containsText" dxfId="4570" priority="6710" operator="containsText" text="CUMPLE">
      <formula>NOT(ISERROR(SEARCH("CUMPLE",H572)))</formula>
    </cfRule>
  </conditionalFormatting>
  <conditionalFormatting sqref="H600">
    <cfRule type="containsText" dxfId="4569" priority="6607" operator="containsText" text="NO CUMPLE">
      <formula>NOT(ISERROR(SEARCH("NO CUMPLE",H600)))</formula>
    </cfRule>
    <cfRule type="containsText" dxfId="4568" priority="6608" operator="containsText" text="CUMPLE">
      <formula>NOT(ISERROR(SEARCH("CUMPLE",H600)))</formula>
    </cfRule>
    <cfRule type="containsText" dxfId="4567" priority="6609" operator="containsText" text="NO HABILITADO">
      <formula>NOT(ISERROR(SEARCH("NO HABILITADO",H600)))</formula>
    </cfRule>
    <cfRule type="containsText" dxfId="4566" priority="6610" operator="containsText" text="HABILITADO">
      <formula>NOT(ISERROR(SEARCH("HABILITADO",H600)))</formula>
    </cfRule>
  </conditionalFormatting>
  <conditionalFormatting sqref="H345:J346 A345:A346 D345:E346">
    <cfRule type="containsText" dxfId="4565" priority="7598" operator="containsText" text="NO CUMPLE">
      <formula>NOT(ISERROR(SEARCH("NO CUMPLE",A345)))</formula>
    </cfRule>
    <cfRule type="containsText" dxfId="4564" priority="7599" operator="containsText" text="CUMPLE">
      <formula>NOT(ISERROR(SEARCH("CUMPLE",A345)))</formula>
    </cfRule>
    <cfRule type="containsText" dxfId="4563" priority="7601" operator="containsText" text="HABILITADO">
      <formula>NOT(ISERROR(SEARCH("HABILITADO",A345)))</formula>
    </cfRule>
  </conditionalFormatting>
  <conditionalFormatting sqref="I476">
    <cfRule type="containsText" dxfId="4562" priority="7021" operator="containsText" text="NO CUMPLE">
      <formula>NOT(ISERROR(SEARCH("NO CUMPLE",I476)))</formula>
    </cfRule>
    <cfRule type="containsText" dxfId="4561" priority="7022" operator="containsText" text="CUMPLE">
      <formula>NOT(ISERROR(SEARCH("CUMPLE",I476)))</formula>
    </cfRule>
    <cfRule type="containsText" dxfId="4560" priority="7023" operator="containsText" text="NO HABILITADO">
      <formula>NOT(ISERROR(SEARCH("NO HABILITADO",I476)))</formula>
    </cfRule>
    <cfRule type="containsText" dxfId="4559" priority="7024" operator="containsText" text="HABILITADO">
      <formula>NOT(ISERROR(SEARCH("HABILITADO",I476)))</formula>
    </cfRule>
  </conditionalFormatting>
  <conditionalFormatting sqref="I478">
    <cfRule type="containsText" dxfId="4558" priority="7017" operator="containsText" text="NO CUMPLE">
      <formula>NOT(ISERROR(SEARCH("NO CUMPLE",I478)))</formula>
    </cfRule>
    <cfRule type="containsText" dxfId="4557" priority="7018" operator="containsText" text="CUMPLE">
      <formula>NOT(ISERROR(SEARCH("CUMPLE",I478)))</formula>
    </cfRule>
    <cfRule type="containsText" dxfId="4556" priority="7019" operator="containsText" text="NO HABILITADO">
      <formula>NOT(ISERROR(SEARCH("NO HABILITADO",I478)))</formula>
    </cfRule>
    <cfRule type="containsText" dxfId="4555" priority="7020" operator="containsText" text="HABILITADO">
      <formula>NOT(ISERROR(SEARCH("HABILITADO",I478)))</formula>
    </cfRule>
  </conditionalFormatting>
  <conditionalFormatting sqref="I572:J572 D572:E572 A572 G572">
    <cfRule type="containsText" dxfId="4554" priority="6719" operator="containsText" text="NO CUMPLE">
      <formula>NOT(ISERROR(SEARCH("NO CUMPLE",A572)))</formula>
    </cfRule>
    <cfRule type="containsText" dxfId="4553" priority="6720" operator="containsText" text="CUMPLE">
      <formula>NOT(ISERROR(SEARCH("CUMPLE",A572)))</formula>
    </cfRule>
    <cfRule type="containsText" dxfId="4552" priority="6722" operator="containsText" text="HABILITADO">
      <formula>NOT(ISERROR(SEARCH("HABILITADO",A572)))</formula>
    </cfRule>
  </conditionalFormatting>
  <conditionalFormatting sqref="I572:J572 G572 D572:E572 A572">
    <cfRule type="containsText" dxfId="4551" priority="6721" operator="containsText" text="NO HABILITADO">
      <formula>NOT(ISERROR(SEARCH("NO HABILITADO",A572)))</formula>
    </cfRule>
  </conditionalFormatting>
  <conditionalFormatting sqref="J359">
    <cfRule type="containsText" dxfId="4550" priority="7152" operator="containsText" text="NO HABILITADO">
      <formula>NOT(ISERROR(SEARCH("NO HABILITADO",J359)))</formula>
    </cfRule>
    <cfRule type="containsText" dxfId="4549" priority="7153" operator="containsText" text="HABILITADO">
      <formula>NOT(ISERROR(SEARCH("HABILITADO",J359)))</formula>
    </cfRule>
    <cfRule type="containsText" dxfId="4548" priority="7154" operator="containsText" text="NO CUMPLE">
      <formula>NOT(ISERROR(SEARCH("NO CUMPLE",J359)))</formula>
    </cfRule>
    <cfRule type="containsText" dxfId="4547" priority="7155" operator="containsText" text="CUMPLE">
      <formula>NOT(ISERROR(SEARCH("CUMPLE",J359)))</formula>
    </cfRule>
  </conditionalFormatting>
  <conditionalFormatting sqref="J447:J449">
    <cfRule type="containsText" dxfId="4546" priority="7076" operator="containsText" text="NO HABILITADO">
      <formula>NOT(ISERROR(SEARCH("NO HABILITADO",J447)))</formula>
    </cfRule>
    <cfRule type="containsText" dxfId="4545" priority="7077" operator="containsText" text="HABILITADO">
      <formula>NOT(ISERROR(SEARCH("HABILITADO",J447)))</formula>
    </cfRule>
    <cfRule type="containsText" dxfId="4544" priority="7078" operator="containsText" text="NO CUMPLE">
      <formula>NOT(ISERROR(SEARCH("NO CUMPLE",J447)))</formula>
    </cfRule>
    <cfRule type="containsText" dxfId="4543" priority="7079" operator="containsText" text="CUMPLE">
      <formula>NOT(ISERROR(SEARCH("CUMPLE",J447)))</formula>
    </cfRule>
  </conditionalFormatting>
  <conditionalFormatting sqref="J553:J554">
    <cfRule type="containsText" dxfId="4542" priority="6830" operator="containsText" text="NO HABILITADO">
      <formula>NOT(ISERROR(SEARCH("NO HABILITADO",J553)))</formula>
    </cfRule>
  </conditionalFormatting>
  <conditionalFormatting sqref="J554">
    <cfRule type="containsText" dxfId="4541" priority="6828" operator="containsText" text="NO CUMPLE">
      <formula>NOT(ISERROR(SEARCH("NO CUMPLE",J554)))</formula>
    </cfRule>
    <cfRule type="containsText" dxfId="4540" priority="6829" operator="containsText" text="CUMPLE">
      <formula>NOT(ISERROR(SEARCH("CUMPLE",J554)))</formula>
    </cfRule>
    <cfRule type="containsText" dxfId="4539" priority="6831" operator="containsText" text="HABILITADO">
      <formula>NOT(ISERROR(SEARCH("HABILITADO",J554)))</formula>
    </cfRule>
  </conditionalFormatting>
  <conditionalFormatting sqref="J555:J556">
    <cfRule type="containsText" dxfId="4538" priority="6823" operator="containsText" text="NO CUMPLE">
      <formula>NOT(ISERROR(SEARCH("NO CUMPLE",J555)))</formula>
    </cfRule>
    <cfRule type="containsText" dxfId="4537" priority="6824" operator="containsText" text="CUMPLE">
      <formula>NOT(ISERROR(SEARCH("CUMPLE",J555)))</formula>
    </cfRule>
    <cfRule type="containsText" dxfId="4536" priority="6825" operator="containsText" text="NO HABILITADO">
      <formula>NOT(ISERROR(SEARCH("NO HABILITADO",J555)))</formula>
    </cfRule>
    <cfRule type="containsText" dxfId="4535" priority="6826" operator="containsText" text="HABILITADO">
      <formula>NOT(ISERROR(SEARCH("HABILITADO",J555)))</formula>
    </cfRule>
  </conditionalFormatting>
  <conditionalFormatting sqref="L329 L447 N447:P447 R447:XFD447">
    <cfRule type="containsText" dxfId="4534" priority="7644" operator="containsText" text="NO HABILITADO">
      <formula>NOT(ISERROR(SEARCH("NO HABILITADO",L329)))</formula>
    </cfRule>
  </conditionalFormatting>
  <conditionalFormatting sqref="K328 A329:E329 A332:I332 G329:J329">
    <cfRule type="containsText" dxfId="4533" priority="7638" operator="containsText" text="NO HABILITADO">
      <formula>NOT(ISERROR(SEARCH("NO HABILITADO",A328)))</formula>
    </cfRule>
  </conditionalFormatting>
  <conditionalFormatting sqref="K342 A343:E343 L343 O343:P346 A347:I347 G343:J343">
    <cfRule type="containsText" dxfId="4532" priority="7608" operator="containsText" text="NO HABILITADO">
      <formula>NOT(ISERROR(SEARCH("NO HABILITADO",A342)))</formula>
    </cfRule>
  </conditionalFormatting>
  <conditionalFormatting sqref="K357 A358:E358 L358 O358:P359 A361:I361 G358:J358">
    <cfRule type="containsText" dxfId="4531" priority="7571" operator="containsText" text="NO HABILITADO">
      <formula>NOT(ISERROR(SEARCH("NO HABILITADO",A357)))</formula>
    </cfRule>
  </conditionalFormatting>
  <conditionalFormatting sqref="K371 L372:L374 O372:P374 A375:I375">
    <cfRule type="containsText" dxfId="4530" priority="7544" operator="containsText" text="NO HABILITADO">
      <formula>NOT(ISERROR(SEARCH("NO HABILITADO",A371)))</formula>
    </cfRule>
  </conditionalFormatting>
  <conditionalFormatting sqref="K385 A386:E386 L386 O386:P388 B387:C388 A389:I389 G386:J386">
    <cfRule type="containsText" dxfId="4529" priority="7513" operator="containsText" text="NO HABILITADO">
      <formula>NOT(ISERROR(SEARCH("NO HABILITADO",A385)))</formula>
    </cfRule>
  </conditionalFormatting>
  <conditionalFormatting sqref="K399 R400:XFD400 L400 O400:P400 S402:XFD403 A404:I404 O402:P403 L402:L403">
    <cfRule type="containsText" dxfId="4528" priority="7482" operator="containsText" text="NO HABILITADO">
      <formula>NOT(ISERROR(SEARCH("NO HABILITADO",A399)))</formula>
    </cfRule>
  </conditionalFormatting>
  <conditionalFormatting sqref="L415:L416 O415:P418 A419:I419">
    <cfRule type="containsText" dxfId="4527" priority="7447" operator="containsText" text="NO HABILITADO">
      <formula>NOT(ISERROR(SEARCH("NO HABILITADO",A415)))</formula>
    </cfRule>
  </conditionalFormatting>
  <conditionalFormatting sqref="K429 A430:E430 L430 R430:XFD431 B431:C434 A436:I436 G430:J430">
    <cfRule type="containsText" dxfId="4526" priority="7410" operator="containsText" text="NO HABILITADO">
      <formula>NOT(ISERROR(SEARCH("NO HABILITADO",A429)))</formula>
    </cfRule>
  </conditionalFormatting>
  <conditionalFormatting sqref="K446">
    <cfRule type="containsText" dxfId="4525" priority="7380" operator="containsText" text="NO HABILITADO">
      <formula>NOT(ISERROR(SEARCH("NO HABILITADO",K446)))</formula>
    </cfRule>
  </conditionalFormatting>
  <conditionalFormatting sqref="K460 L461:L462 O461:P464 A465:I465">
    <cfRule type="containsText" dxfId="4524" priority="7358" operator="containsText" text="NO HABILITADO">
      <formula>NOT(ISERROR(SEARCH("NO HABILITADO",A460)))</formula>
    </cfRule>
  </conditionalFormatting>
  <conditionalFormatting sqref="K475 L476 L478 L480 A481:I481">
    <cfRule type="containsText" dxfId="4523" priority="7058" operator="containsText" text="NO HABILITADO">
      <formula>NOT(ISERROR(SEARCH("NO HABILITADO",A475)))</formula>
    </cfRule>
  </conditionalFormatting>
  <conditionalFormatting sqref="K491 L492:L493 L495:L496 A497:I497">
    <cfRule type="containsText" dxfId="4522" priority="7003" operator="containsText" text="NO HABILITADO">
      <formula>NOT(ISERROR(SEARCH("NO HABILITADO",A491)))</formula>
    </cfRule>
  </conditionalFormatting>
  <conditionalFormatting sqref="K507 L508 A510:I510">
    <cfRule type="containsText" dxfId="4521" priority="6961" operator="containsText" text="NO HABILITADO">
      <formula>NOT(ISERROR(SEARCH("NO HABILITADO",A507)))</formula>
    </cfRule>
  </conditionalFormatting>
  <conditionalFormatting sqref="K509">
    <cfRule type="containsText" dxfId="4520" priority="6944" operator="containsText" text="NO HABILITADO">
      <formula>NOT(ISERROR(SEARCH("NO HABILITADO",K509)))</formula>
    </cfRule>
    <cfRule type="containsText" dxfId="4519" priority="6945" operator="containsText" text="HABILITADO">
      <formula>NOT(ISERROR(SEARCH("HABILITADO",K509)))</formula>
    </cfRule>
  </conditionalFormatting>
  <conditionalFormatting sqref="K520 L521 L524 A528:I528">
    <cfRule type="containsText" dxfId="4518" priority="6928" operator="containsText" text="NO HABILITADO">
      <formula>NOT(ISERROR(SEARCH("NO HABILITADO",A520)))</formula>
    </cfRule>
  </conditionalFormatting>
  <conditionalFormatting sqref="K538 L539 A542:I542">
    <cfRule type="containsText" dxfId="4517" priority="6869" operator="containsText" text="NO HABILITADO">
      <formula>NOT(ISERROR(SEARCH("NO HABILITADO",A538)))</formula>
    </cfRule>
  </conditionalFormatting>
  <conditionalFormatting sqref="K552 L553 O553:P556 A558:I558">
    <cfRule type="containsText" dxfId="4516" priority="6832" operator="containsText" text="NO HABILITADO">
      <formula>NOT(ISERROR(SEARCH("NO HABILITADO",A552)))</formula>
    </cfRule>
  </conditionalFormatting>
  <conditionalFormatting sqref="K557">
    <cfRule type="containsText" dxfId="4515" priority="6786" operator="containsText" text="NO HABILITADO">
      <formula>NOT(ISERROR(SEARCH("NO HABILITADO",K557)))</formula>
    </cfRule>
    <cfRule type="containsText" dxfId="4514" priority="6787" operator="containsText" text="HABILITADO">
      <formula>NOT(ISERROR(SEARCH("HABILITADO",K557)))</formula>
    </cfRule>
  </conditionalFormatting>
  <conditionalFormatting sqref="K568 A569:E569 L569:L571 O569:P571 A574:I574 G569 I569:J569">
    <cfRule type="containsText" dxfId="4513" priority="6766" operator="containsText" text="NO HABILITADO">
      <formula>NOT(ISERROR(SEARCH("NO HABILITADO",A568)))</formula>
    </cfRule>
  </conditionalFormatting>
  <conditionalFormatting sqref="K573">
    <cfRule type="containsText" dxfId="4512" priority="6729" operator="containsText" text="NO HABILITADO">
      <formula>NOT(ISERROR(SEARCH("NO HABILITADO",K573)))</formula>
    </cfRule>
    <cfRule type="containsText" dxfId="4511" priority="6730" operator="containsText" text="HABILITADO">
      <formula>NOT(ISERROR(SEARCH("HABILITADO",K573)))</formula>
    </cfRule>
  </conditionalFormatting>
  <conditionalFormatting sqref="K584 L585 O585:P586 A589:I589">
    <cfRule type="containsText" dxfId="4510" priority="6691" operator="containsText" text="NO HABILITADO">
      <formula>NOT(ISERROR(SEARCH("NO HABILITADO",A584)))</formula>
    </cfRule>
  </conditionalFormatting>
  <conditionalFormatting sqref="K588">
    <cfRule type="containsText" dxfId="4509" priority="6670" operator="containsText" text="NO HABILITADO">
      <formula>NOT(ISERROR(SEARCH("NO HABILITADO",K588)))</formula>
    </cfRule>
    <cfRule type="containsText" dxfId="4508" priority="6671" operator="containsText" text="HABILITADO">
      <formula>NOT(ISERROR(SEARCH("HABILITADO",K588)))</formula>
    </cfRule>
  </conditionalFormatting>
  <conditionalFormatting sqref="R432:XFD432 O432:P432 O434:P434">
    <cfRule type="containsText" dxfId="4507" priority="7132" operator="containsText" text="NO HABILITADO">
      <formula>NOT(ISERROR(SEARCH("NO HABILITADO",O432)))</formula>
    </cfRule>
    <cfRule type="containsText" dxfId="4506" priority="7133" operator="containsText" text="HABILITADO">
      <formula>NOT(ISERROR(SEARCH("HABILITADO",O432)))</formula>
    </cfRule>
  </conditionalFormatting>
  <conditionalFormatting sqref="O433:P433">
    <cfRule type="containsText" dxfId="4505" priority="7110" operator="containsText" text="NO CUMPLE">
      <formula>NOT(ISERROR(SEARCH("NO CUMPLE",O433)))</formula>
    </cfRule>
    <cfRule type="containsText" dxfId="4504" priority="7111" operator="containsText" text="CUMPLE">
      <formula>NOT(ISERROR(SEARCH("CUMPLE",O433)))</formula>
    </cfRule>
  </conditionalFormatting>
  <conditionalFormatting sqref="R433:XFD433 O433:P433">
    <cfRule type="containsText" dxfId="4503" priority="7108" operator="containsText" text="NO HABILITADO">
      <formula>NOT(ISERROR(SEARCH("NO HABILITADO",O433)))</formula>
    </cfRule>
    <cfRule type="containsText" dxfId="4502" priority="7109" operator="containsText" text="HABILITADO">
      <formula>NOT(ISERROR(SEARCH("HABILITADO",O433)))</formula>
    </cfRule>
  </conditionalFormatting>
  <conditionalFormatting sqref="L479 L477 R477 R479 O475:R475 O477:P477 O479:P479 A475:J475 L475:M475">
    <cfRule type="containsText" dxfId="4501" priority="7063" operator="containsText" text="HABILITADO">
      <formula>NOT(ISERROR(SEARCH("HABILITADO",A475)))</formula>
    </cfRule>
  </conditionalFormatting>
  <conditionalFormatting sqref="L494 R494 O491:R491 O494:P494 A491:J491 L491:M491">
    <cfRule type="containsText" dxfId="4500" priority="7008" operator="containsText" text="HABILITADO">
      <formula>NOT(ISERROR(SEARCH("HABILITADO",A491)))</formula>
    </cfRule>
  </conditionalFormatting>
  <conditionalFormatting sqref="L525 L523 R523 R525 O520:R520 O523:P523 O525:P525 A520:J520 L520:M520">
    <cfRule type="containsText" dxfId="4499" priority="6933" operator="containsText" text="HABILITADO">
      <formula>NOT(ISERROR(SEARCH("HABILITADO",A520)))</formula>
    </cfRule>
  </conditionalFormatting>
  <conditionalFormatting sqref="L572 N572:P572">
    <cfRule type="containsText" dxfId="4498" priority="6725" operator="containsText" text="NO CUMPLE">
      <formula>NOT(ISERROR(SEARCH("NO CUMPLE",L572)))</formula>
    </cfRule>
    <cfRule type="containsText" dxfId="4497" priority="6726" operator="containsText" text="CUMPLE">
      <formula>NOT(ISERROR(SEARCH("CUMPLE",L572)))</formula>
    </cfRule>
  </conditionalFormatting>
  <conditionalFormatting sqref="L572 O572:P572">
    <cfRule type="containsText" dxfId="4496" priority="6724" operator="containsText" text="HABILITADO">
      <formula>NOT(ISERROR(SEARCH("HABILITADO",L572)))</formula>
    </cfRule>
  </conditionalFormatting>
  <conditionalFormatting sqref="N587:P587">
    <cfRule type="containsText" dxfId="4495" priority="6666" operator="containsText" text="NO CUMPLE">
      <formula>NOT(ISERROR(SEARCH("NO CUMPLE",N587)))</formula>
    </cfRule>
    <cfRule type="containsText" dxfId="4494" priority="6667" operator="containsText" text="CUMPLE">
      <formula>NOT(ISERROR(SEARCH("CUMPLE",N587)))</formula>
    </cfRule>
  </conditionalFormatting>
  <conditionalFormatting sqref="O587:P587 R587">
    <cfRule type="containsText" dxfId="4493" priority="6665" operator="containsText" text="HABILITADO">
      <formula>NOT(ISERROR(SEARCH("HABILITADO",O587)))</formula>
    </cfRule>
  </conditionalFormatting>
  <conditionalFormatting sqref="L601 R601 O599:R599 O601:P601 A599:J599 L599:M599">
    <cfRule type="containsText" dxfId="4492" priority="6643" operator="containsText" text="NO HABILITADO">
      <formula>NOT(ISERROR(SEARCH("NO HABILITADO",A599)))</formula>
    </cfRule>
    <cfRule type="containsText" dxfId="4491" priority="6644" operator="containsText" text="HABILITADO">
      <formula>NOT(ISERROR(SEARCH("HABILITADO",A599)))</formula>
    </cfRule>
  </conditionalFormatting>
  <conditionalFormatting sqref="L602 N602:P603 N604">
    <cfRule type="containsText" dxfId="4490" priority="6645" operator="containsText" text="NO HABILITADO">
      <formula>NOT(ISERROR(SEARCH("NO HABILITADO",L602)))</formula>
    </cfRule>
  </conditionalFormatting>
  <conditionalFormatting sqref="L621 R621 O614:R614 O621:P621 A614:J614 L614:M614">
    <cfRule type="containsText" dxfId="4489" priority="6591" operator="containsText" text="NO HABILITADO">
      <formula>NOT(ISERROR(SEARCH("NO HABILITADO",A614)))</formula>
    </cfRule>
    <cfRule type="containsText" dxfId="4488" priority="6592" operator="containsText" text="HABILITADO">
      <formula>NOT(ISERROR(SEARCH("HABILITADO",A614)))</formula>
    </cfRule>
  </conditionalFormatting>
  <conditionalFormatting sqref="L622 N622:P622 N624">
    <cfRule type="containsText" dxfId="4487" priority="6593" operator="containsText" text="NO HABILITADO">
      <formula>NOT(ISERROR(SEARCH("NO HABILITADO",L622)))</formula>
    </cfRule>
  </conditionalFormatting>
  <conditionalFormatting sqref="L623 R623 O623:P623">
    <cfRule type="containsText" dxfId="4486" priority="6553" operator="containsText" text="NO HABILITADO">
      <formula>NOT(ISERROR(SEARCH("NO HABILITADO",L623)))</formula>
    </cfRule>
    <cfRule type="containsText" dxfId="4485" priority="6554" operator="containsText" text="HABILITADO">
      <formula>NOT(ISERROR(SEARCH("HABILITADO",L623)))</formula>
    </cfRule>
  </conditionalFormatting>
  <conditionalFormatting sqref="N326:N328">
    <cfRule type="containsText" dxfId="4484" priority="7614" operator="containsText" text="NO HABILITADO">
      <formula>NOT(ISERROR(SEARCH("NO HABILITADO",N326)))</formula>
    </cfRule>
    <cfRule type="containsText" dxfId="4483" priority="7615" operator="containsText" text="HABILITADO">
      <formula>NOT(ISERROR(SEARCH("HABILITADO",N326)))</formula>
    </cfRule>
  </conditionalFormatting>
  <conditionalFormatting sqref="N340:N342">
    <cfRule type="containsText" dxfId="4482" priority="7579" operator="containsText" text="HABILITADO">
      <formula>NOT(ISERROR(SEARCH("HABILITADO",N340)))</formula>
    </cfRule>
  </conditionalFormatting>
  <conditionalFormatting sqref="N340:N346">
    <cfRule type="containsText" dxfId="4481" priority="7577" operator="containsText" text="NO HABILITADO">
      <formula>NOT(ISERROR(SEARCH("NO HABILITADO",N340)))</formula>
    </cfRule>
  </conditionalFormatting>
  <conditionalFormatting sqref="N343:N346">
    <cfRule type="containsText" dxfId="4480" priority="7578" operator="containsText" text="HABILITADO">
      <formula>NOT(ISERROR(SEARCH("HABILITADO",N343)))</formula>
    </cfRule>
  </conditionalFormatting>
  <conditionalFormatting sqref="N355:N360">
    <cfRule type="containsText" dxfId="4479" priority="7550" operator="containsText" text="NO HABILITADO">
      <formula>NOT(ISERROR(SEARCH("NO HABILITADO",N355)))</formula>
    </cfRule>
  </conditionalFormatting>
  <conditionalFormatting sqref="N358:N359">
    <cfRule type="containsText" dxfId="4478" priority="7551" operator="containsText" text="HABILITADO">
      <formula>NOT(ISERROR(SEARCH("HABILITADO",N358)))</formula>
    </cfRule>
  </conditionalFormatting>
  <conditionalFormatting sqref="N360 N355:N357">
    <cfRule type="containsText" dxfId="4477" priority="7552" operator="containsText" text="HABILITADO">
      <formula>NOT(ISERROR(SEARCH("HABILITADO",N355)))</formula>
    </cfRule>
  </conditionalFormatting>
  <conditionalFormatting sqref="N369:N374">
    <cfRule type="containsText" dxfId="4476" priority="7519" operator="containsText" text="NO HABILITADO">
      <formula>NOT(ISERROR(SEARCH("NO HABILITADO",N369)))</formula>
    </cfRule>
  </conditionalFormatting>
  <conditionalFormatting sqref="N372 N374">
    <cfRule type="containsText" dxfId="4475" priority="7520" operator="containsText" text="HABILITADO">
      <formula>NOT(ISERROR(SEARCH("HABILITADO",N372)))</formula>
    </cfRule>
  </conditionalFormatting>
  <conditionalFormatting sqref="N373 N369:N371">
    <cfRule type="containsText" dxfId="4474" priority="7521" operator="containsText" text="HABILITADO">
      <formula>NOT(ISERROR(SEARCH("HABILITADO",N369)))</formula>
    </cfRule>
  </conditionalFormatting>
  <conditionalFormatting sqref="N383:N385">
    <cfRule type="containsText" dxfId="4473" priority="7490" operator="containsText" text="HABILITADO">
      <formula>NOT(ISERROR(SEARCH("HABILITADO",N383)))</formula>
    </cfRule>
  </conditionalFormatting>
  <conditionalFormatting sqref="N383:N388">
    <cfRule type="containsText" dxfId="4472" priority="7488" operator="containsText" text="NO HABILITADO">
      <formula>NOT(ISERROR(SEARCH("NO HABILITADO",N383)))</formula>
    </cfRule>
  </conditionalFormatting>
  <conditionalFormatting sqref="N386:N388">
    <cfRule type="containsText" dxfId="4471" priority="7489" operator="containsText" text="HABILITADO">
      <formula>NOT(ISERROR(SEARCH("HABILITADO",N386)))</formula>
    </cfRule>
  </conditionalFormatting>
  <conditionalFormatting sqref="N397:N400 N402:N403">
    <cfRule type="containsText" dxfId="4470" priority="7453" operator="containsText" text="NO HABILITADO">
      <formula>NOT(ISERROR(SEARCH("NO HABILITADO",N397)))</formula>
    </cfRule>
  </conditionalFormatting>
  <conditionalFormatting sqref="N400 N403">
    <cfRule type="containsText" dxfId="4469" priority="7454" operator="containsText" text="HABILITADO">
      <formula>NOT(ISERROR(SEARCH("HABILITADO",N400)))</formula>
    </cfRule>
  </conditionalFormatting>
  <conditionalFormatting sqref="N402 N397:N399">
    <cfRule type="containsText" dxfId="4468" priority="7455" operator="containsText" text="HABILITADO">
      <formula>NOT(ISERROR(SEARCH("HABILITADO",N397)))</formula>
    </cfRule>
  </conditionalFormatting>
  <conditionalFormatting sqref="N412:N418">
    <cfRule type="containsText" dxfId="4467" priority="7416" operator="containsText" text="NO HABILITADO">
      <formula>NOT(ISERROR(SEARCH("NO HABILITADO",N412)))</formula>
    </cfRule>
  </conditionalFormatting>
  <conditionalFormatting sqref="N415 N417:N418">
    <cfRule type="containsText" dxfId="4466" priority="7417" operator="containsText" text="HABILITADO">
      <formula>NOT(ISERROR(SEARCH("HABILITADO",N415)))</formula>
    </cfRule>
  </conditionalFormatting>
  <conditionalFormatting sqref="N416 N412:N414">
    <cfRule type="containsText" dxfId="4465" priority="7418" operator="containsText" text="HABILITADO">
      <formula>NOT(ISERROR(SEARCH("HABILITADO",N412)))</formula>
    </cfRule>
  </conditionalFormatting>
  <conditionalFormatting sqref="N427:N429 N435">
    <cfRule type="containsText" dxfId="4464" priority="7390" operator="containsText" text="NO HABILITADO">
      <formula>NOT(ISERROR(SEARCH("NO HABILITADO",N427)))</formula>
    </cfRule>
  </conditionalFormatting>
  <conditionalFormatting sqref="N427:N431">
    <cfRule type="containsText" dxfId="4463" priority="7388" operator="containsText" text="NO CUMPLE">
      <formula>NOT(ISERROR(SEARCH("NO CUMPLE",N427)))</formula>
    </cfRule>
    <cfRule type="containsText" dxfId="4462" priority="7389" operator="containsText" text="CUMPLE">
      <formula>NOT(ISERROR(SEARCH("CUMPLE",N427)))</formula>
    </cfRule>
  </conditionalFormatting>
  <conditionalFormatting sqref="N430:N431">
    <cfRule type="containsText" dxfId="4461" priority="7387" operator="containsText" text="HABILITADO">
      <formula>NOT(ISERROR(SEARCH("HABILITADO",N430)))</formula>
    </cfRule>
  </conditionalFormatting>
  <conditionalFormatting sqref="N432 N434">
    <cfRule type="containsText" dxfId="4460" priority="7112" operator="containsText" text="NO HABILITADO">
      <formula>NOT(ISERROR(SEARCH("NO HABILITADO",N432)))</formula>
    </cfRule>
    <cfRule type="containsText" dxfId="4459" priority="7113" operator="containsText" text="HABILITADO">
      <formula>NOT(ISERROR(SEARCH("HABILITADO",N432)))</formula>
    </cfRule>
    <cfRule type="containsText" dxfId="4458" priority="7114" operator="containsText" text="NO CUMPLE">
      <formula>NOT(ISERROR(SEARCH("NO CUMPLE",N432)))</formula>
    </cfRule>
    <cfRule type="containsText" dxfId="4457" priority="7115" operator="containsText" text="CUMPLE">
      <formula>NOT(ISERROR(SEARCH("CUMPLE",N432)))</formula>
    </cfRule>
  </conditionalFormatting>
  <conditionalFormatting sqref="N433">
    <cfRule type="containsText" dxfId="4456" priority="7096" operator="containsText" text="NO HABILITADO">
      <formula>NOT(ISERROR(SEARCH("NO HABILITADO",N433)))</formula>
    </cfRule>
    <cfRule type="containsText" dxfId="4455" priority="7097" operator="containsText" text="HABILITADO">
      <formula>NOT(ISERROR(SEARCH("HABILITADO",N433)))</formula>
    </cfRule>
    <cfRule type="containsText" dxfId="4454" priority="7098" operator="containsText" text="NO CUMPLE">
      <formula>NOT(ISERROR(SEARCH("NO CUMPLE",N433)))</formula>
    </cfRule>
    <cfRule type="containsText" dxfId="4453" priority="7099" operator="containsText" text="CUMPLE">
      <formula>NOT(ISERROR(SEARCH("CUMPLE",N433)))</formula>
    </cfRule>
  </conditionalFormatting>
  <conditionalFormatting sqref="N435 N427:N429">
    <cfRule type="containsText" dxfId="4452" priority="7391" operator="containsText" text="HABILITADO">
      <formula>NOT(ISERROR(SEARCH("HABILITADO",N427)))</formula>
    </cfRule>
  </conditionalFormatting>
  <conditionalFormatting sqref="N444:N446">
    <cfRule type="containsText" dxfId="4451" priority="7364" operator="containsText" text="NO HABILITADO">
      <formula>NOT(ISERROR(SEARCH("NO HABILITADO",N444)))</formula>
    </cfRule>
    <cfRule type="containsText" dxfId="4450" priority="7365" operator="containsText" text="HABILITADO">
      <formula>NOT(ISERROR(SEARCH("HABILITADO",N444)))</formula>
    </cfRule>
  </conditionalFormatting>
  <conditionalFormatting sqref="N448">
    <cfRule type="containsText" dxfId="4449" priority="7084" operator="containsText" text="NO HABILITADO">
      <formula>NOT(ISERROR(SEARCH("NO HABILITADO",N448)))</formula>
    </cfRule>
    <cfRule type="containsText" dxfId="4448" priority="7085" operator="containsText" text="HABILITADO">
      <formula>NOT(ISERROR(SEARCH("HABILITADO",N448)))</formula>
    </cfRule>
    <cfRule type="containsText" dxfId="4447" priority="7090" operator="containsText" text="NO CUMPLE">
      <formula>NOT(ISERROR(SEARCH("NO CUMPLE",N448)))</formula>
    </cfRule>
    <cfRule type="containsText" dxfId="4446" priority="7091" operator="containsText" text="CUMPLE">
      <formula>NOT(ISERROR(SEARCH("CUMPLE",N448)))</formula>
    </cfRule>
  </conditionalFormatting>
  <conditionalFormatting sqref="N458:N464">
    <cfRule type="containsText" dxfId="4445" priority="7319" operator="containsText" text="NO HABILITADO">
      <formula>NOT(ISERROR(SEARCH("NO HABILITADO",N458)))</formula>
    </cfRule>
  </conditionalFormatting>
  <conditionalFormatting sqref="N461 N463:N464">
    <cfRule type="containsText" dxfId="4444" priority="7320" operator="containsText" text="HABILITADO">
      <formula>NOT(ISERROR(SEARCH("HABILITADO",N461)))</formula>
    </cfRule>
  </conditionalFormatting>
  <conditionalFormatting sqref="N462 N458:N460">
    <cfRule type="containsText" dxfId="4443" priority="7321" operator="containsText" text="HABILITADO">
      <formula>NOT(ISERROR(SEARCH("HABILITADO",N458)))</formula>
    </cfRule>
  </conditionalFormatting>
  <conditionalFormatting sqref="N473:N474">
    <cfRule type="containsText" dxfId="4442" priority="7306" operator="containsText" text="NO HABILITADO">
      <formula>NOT(ISERROR(SEARCH("NO HABILITADO",N473)))</formula>
    </cfRule>
    <cfRule type="containsText" dxfId="4441" priority="7307" operator="containsText" text="HABILITADO">
      <formula>NOT(ISERROR(SEARCH("HABILITADO",N473)))</formula>
    </cfRule>
  </conditionalFormatting>
  <conditionalFormatting sqref="N475 N477 N479">
    <cfRule type="containsText" dxfId="4440" priority="7027" operator="containsText" text="NO HABILITADO">
      <formula>NOT(ISERROR(SEARCH("NO HABILITADO",N475)))</formula>
    </cfRule>
  </conditionalFormatting>
  <conditionalFormatting sqref="N476 N480 N478">
    <cfRule type="containsText" dxfId="4439" priority="7026" operator="containsText" text="HABILITADO">
      <formula>NOT(ISERROR(SEARCH("HABILITADO",N476)))</formula>
    </cfRule>
  </conditionalFormatting>
  <conditionalFormatting sqref="N479 N477 N475">
    <cfRule type="containsText" dxfId="4438" priority="7028" operator="containsText" text="HABILITADO">
      <formula>NOT(ISERROR(SEARCH("HABILITADO",N475)))</formula>
    </cfRule>
  </conditionalFormatting>
  <conditionalFormatting sqref="N481">
    <cfRule type="containsText" dxfId="4437" priority="7067" operator="containsText" text="HABILITADO">
      <formula>NOT(ISERROR(SEARCH("HABILITADO",N481)))</formula>
    </cfRule>
  </conditionalFormatting>
  <conditionalFormatting sqref="N489:N490">
    <cfRule type="containsText" dxfId="4436" priority="7292" operator="containsText" text="NO HABILITADO">
      <formula>NOT(ISERROR(SEARCH("NO HABILITADO",N489)))</formula>
    </cfRule>
    <cfRule type="containsText" dxfId="4435" priority="7293" operator="containsText" text="HABILITADO">
      <formula>NOT(ISERROR(SEARCH("HABILITADO",N489)))</formula>
    </cfRule>
  </conditionalFormatting>
  <conditionalFormatting sqref="N491 N494">
    <cfRule type="containsText" dxfId="4434" priority="6984" operator="containsText" text="NO HABILITADO">
      <formula>NOT(ISERROR(SEARCH("NO HABILITADO",N491)))</formula>
    </cfRule>
  </conditionalFormatting>
  <conditionalFormatting sqref="N491:N497">
    <cfRule type="containsText" dxfId="4433" priority="7010" operator="containsText" text="NO CUMPLE">
      <formula>NOT(ISERROR(SEARCH("NO CUMPLE",N491)))</formula>
    </cfRule>
    <cfRule type="containsText" dxfId="4432" priority="7011" operator="containsText" text="CUMPLE">
      <formula>NOT(ISERROR(SEARCH("CUMPLE",N491)))</formula>
    </cfRule>
  </conditionalFormatting>
  <conditionalFormatting sqref="N492:N493 N495:N496">
    <cfRule type="containsText" dxfId="4431" priority="6983" operator="containsText" text="HABILITADO">
      <formula>NOT(ISERROR(SEARCH("HABILITADO",N492)))</formula>
    </cfRule>
  </conditionalFormatting>
  <conditionalFormatting sqref="N494 N491">
    <cfRule type="containsText" dxfId="4430" priority="6985" operator="containsText" text="HABILITADO">
      <formula>NOT(ISERROR(SEARCH("HABILITADO",N491)))</formula>
    </cfRule>
  </conditionalFormatting>
  <conditionalFormatting sqref="N497">
    <cfRule type="containsText" dxfId="4429" priority="7012" operator="containsText" text="HABILITADO">
      <formula>NOT(ISERROR(SEARCH("HABILITADO",N497)))</formula>
    </cfRule>
  </conditionalFormatting>
  <conditionalFormatting sqref="N505:N506">
    <cfRule type="containsText" dxfId="4428" priority="7279" operator="containsText" text="NO HABILITADO">
      <formula>NOT(ISERROR(SEARCH("NO HABILITADO",N505)))</formula>
    </cfRule>
    <cfRule type="containsText" dxfId="4427" priority="7280" operator="containsText" text="HABILITADO">
      <formula>NOT(ISERROR(SEARCH("HABILITADO",N505)))</formula>
    </cfRule>
  </conditionalFormatting>
  <conditionalFormatting sqref="N507">
    <cfRule type="containsText" dxfId="4426" priority="6954" operator="containsText" text="NO HABILITADO">
      <formula>NOT(ISERROR(SEARCH("NO HABILITADO",N507)))</formula>
    </cfRule>
    <cfRule type="containsText" dxfId="4425" priority="6955" operator="containsText" text="HABILITADO">
      <formula>NOT(ISERROR(SEARCH("HABILITADO",N507)))</formula>
    </cfRule>
  </conditionalFormatting>
  <conditionalFormatting sqref="N507:N508 N510">
    <cfRule type="containsText" dxfId="4424" priority="6968" operator="containsText" text="NO CUMPLE">
      <formula>NOT(ISERROR(SEARCH("NO CUMPLE",N507)))</formula>
    </cfRule>
    <cfRule type="containsText" dxfId="4423" priority="6969" operator="containsText" text="CUMPLE">
      <formula>NOT(ISERROR(SEARCH("CUMPLE",N507)))</formula>
    </cfRule>
  </conditionalFormatting>
  <conditionalFormatting sqref="N508">
    <cfRule type="containsText" dxfId="4422" priority="6953" operator="containsText" text="HABILITADO">
      <formula>NOT(ISERROR(SEARCH("HABILITADO",N508)))</formula>
    </cfRule>
  </conditionalFormatting>
  <conditionalFormatting sqref="N509">
    <cfRule type="containsText" dxfId="4421" priority="6942" operator="containsText" text="NO HABILITADO">
      <formula>NOT(ISERROR(SEARCH("NO HABILITADO",N509)))</formula>
    </cfRule>
    <cfRule type="containsText" dxfId="4420" priority="6943" operator="containsText" text="HABILITADO">
      <formula>NOT(ISERROR(SEARCH("HABILITADO",N509)))</formula>
    </cfRule>
    <cfRule type="containsText" dxfId="4419" priority="6950" operator="containsText" text="NO CUMPLE">
      <formula>NOT(ISERROR(SEARCH("NO CUMPLE",N509)))</formula>
    </cfRule>
    <cfRule type="containsText" dxfId="4418" priority="6951" operator="containsText" text="CUMPLE">
      <formula>NOT(ISERROR(SEARCH("CUMPLE",N509)))</formula>
    </cfRule>
  </conditionalFormatting>
  <conditionalFormatting sqref="N510">
    <cfRule type="containsText" dxfId="4417" priority="6970" operator="containsText" text="HABILITADO">
      <formula>NOT(ISERROR(SEARCH("HABILITADO",N510)))</formula>
    </cfRule>
  </conditionalFormatting>
  <conditionalFormatting sqref="N518:N519">
    <cfRule type="containsText" dxfId="4416" priority="7265" operator="containsText" text="NO HABILITADO">
      <formula>NOT(ISERROR(SEARCH("NO HABILITADO",N518)))</formula>
    </cfRule>
    <cfRule type="containsText" dxfId="4415" priority="7266" operator="containsText" text="HABILITADO">
      <formula>NOT(ISERROR(SEARCH("HABILITADO",N518)))</formula>
    </cfRule>
  </conditionalFormatting>
  <conditionalFormatting sqref="N520 N523 N525">
    <cfRule type="containsText" dxfId="4414" priority="6885" operator="containsText" text="NO HABILITADO">
      <formula>NOT(ISERROR(SEARCH("NO HABILITADO",N520)))</formula>
    </cfRule>
  </conditionalFormatting>
  <conditionalFormatting sqref="N521:N522 N526:N527 N524">
    <cfRule type="containsText" dxfId="4413" priority="6884" operator="containsText" text="HABILITADO">
      <formula>NOT(ISERROR(SEARCH("HABILITADO",N521)))</formula>
    </cfRule>
  </conditionalFormatting>
  <conditionalFormatting sqref="N525 N523 N520">
    <cfRule type="containsText" dxfId="4412" priority="6886" operator="containsText" text="HABILITADO">
      <formula>NOT(ISERROR(SEARCH("HABILITADO",N520)))</formula>
    </cfRule>
  </conditionalFormatting>
  <conditionalFormatting sqref="N528">
    <cfRule type="containsText" dxfId="4411" priority="6937" operator="containsText" text="HABILITADO">
      <formula>NOT(ISERROR(SEARCH("HABILITADO",N528)))</formula>
    </cfRule>
  </conditionalFormatting>
  <conditionalFormatting sqref="N536:N537">
    <cfRule type="containsText" dxfId="4410" priority="7252" operator="containsText" text="NO HABILITADO">
      <formula>NOT(ISERROR(SEARCH("NO HABILITADO",N536)))</formula>
    </cfRule>
    <cfRule type="containsText" dxfId="4409" priority="7253" operator="containsText" text="HABILITADO">
      <formula>NOT(ISERROR(SEARCH("HABILITADO",N536)))</formula>
    </cfRule>
  </conditionalFormatting>
  <conditionalFormatting sqref="N538">
    <cfRule type="containsText" dxfId="4408" priority="6851" operator="containsText" text="NO HABILITADO">
      <formula>NOT(ISERROR(SEARCH("NO HABILITADO",N538)))</formula>
    </cfRule>
    <cfRule type="containsText" dxfId="4407" priority="6852" operator="containsText" text="HABILITADO">
      <formula>NOT(ISERROR(SEARCH("HABILITADO",N538)))</formula>
    </cfRule>
  </conditionalFormatting>
  <conditionalFormatting sqref="N539:N541">
    <cfRule type="containsText" dxfId="4406" priority="6850" operator="containsText" text="HABILITADO">
      <formula>NOT(ISERROR(SEARCH("HABILITADO",N539)))</formula>
    </cfRule>
  </conditionalFormatting>
  <conditionalFormatting sqref="N542">
    <cfRule type="containsText" dxfId="4405" priority="6878" operator="containsText" text="HABILITADO">
      <formula>NOT(ISERROR(SEARCH("HABILITADO",N542)))</formula>
    </cfRule>
  </conditionalFormatting>
  <conditionalFormatting sqref="N550:N551">
    <cfRule type="containsText" dxfId="4404" priority="7236" operator="containsText" text="NO CUMPLE">
      <formula>NOT(ISERROR(SEARCH("NO CUMPLE",N550)))</formula>
    </cfRule>
    <cfRule type="containsText" dxfId="4403" priority="7237" operator="containsText" text="CUMPLE">
      <formula>NOT(ISERROR(SEARCH("CUMPLE",N550)))</formula>
    </cfRule>
    <cfRule type="containsText" dxfId="4402" priority="7238" operator="containsText" text="NO HABILITADO">
      <formula>NOT(ISERROR(SEARCH("NO HABILITADO",N550)))</formula>
    </cfRule>
    <cfRule type="containsText" dxfId="4401" priority="7239" operator="containsText" text="HABILITADO">
      <formula>NOT(ISERROR(SEARCH("HABILITADO",N550)))</formula>
    </cfRule>
  </conditionalFormatting>
  <conditionalFormatting sqref="N552">
    <cfRule type="containsText" dxfId="4400" priority="6816" operator="containsText" text="HABILITADO">
      <formula>NOT(ISERROR(SEARCH("HABILITADO",N552)))</formula>
    </cfRule>
  </conditionalFormatting>
  <conditionalFormatting sqref="N552:N556">
    <cfRule type="containsText" dxfId="4399" priority="6814" operator="containsText" text="NO HABILITADO">
      <formula>NOT(ISERROR(SEARCH("NO HABILITADO",N552)))</formula>
    </cfRule>
  </conditionalFormatting>
  <conditionalFormatting sqref="N553:N556">
    <cfRule type="containsText" dxfId="4398" priority="6815" operator="containsText" text="HABILITADO">
      <formula>NOT(ISERROR(SEARCH("HABILITADO",N553)))</formula>
    </cfRule>
  </conditionalFormatting>
  <conditionalFormatting sqref="N557">
    <cfRule type="containsText" dxfId="4397" priority="6784" operator="containsText" text="NO HABILITADO">
      <formula>NOT(ISERROR(SEARCH("NO HABILITADO",N557)))</formula>
    </cfRule>
    <cfRule type="containsText" dxfId="4396" priority="6785" operator="containsText" text="HABILITADO">
      <formula>NOT(ISERROR(SEARCH("HABILITADO",N557)))</formula>
    </cfRule>
    <cfRule type="containsText" dxfId="4395" priority="6792" operator="containsText" text="NO CUMPLE">
      <formula>NOT(ISERROR(SEARCH("NO CUMPLE",N557)))</formula>
    </cfRule>
    <cfRule type="containsText" dxfId="4394" priority="6793" operator="containsText" text="CUMPLE">
      <formula>NOT(ISERROR(SEARCH("CUMPLE",N557)))</formula>
    </cfRule>
  </conditionalFormatting>
  <conditionalFormatting sqref="N558">
    <cfRule type="containsText" dxfId="4393" priority="6838" operator="containsText" text="HABILITADO">
      <formula>NOT(ISERROR(SEARCH("HABILITADO",N558)))</formula>
    </cfRule>
  </conditionalFormatting>
  <conditionalFormatting sqref="N566:N567">
    <cfRule type="containsText" dxfId="4392" priority="7220" operator="containsText" text="NO CUMPLE">
      <formula>NOT(ISERROR(SEARCH("NO CUMPLE",N566)))</formula>
    </cfRule>
    <cfRule type="containsText" dxfId="4391" priority="7221" operator="containsText" text="CUMPLE">
      <formula>NOT(ISERROR(SEARCH("CUMPLE",N566)))</formula>
    </cfRule>
    <cfRule type="containsText" dxfId="4390" priority="7222" operator="containsText" text="NO HABILITADO">
      <formula>NOT(ISERROR(SEARCH("NO HABILITADO",N566)))</formula>
    </cfRule>
    <cfRule type="containsText" dxfId="4389" priority="7223" operator="containsText" text="HABILITADO">
      <formula>NOT(ISERROR(SEARCH("HABILITADO",N566)))</formula>
    </cfRule>
  </conditionalFormatting>
  <conditionalFormatting sqref="N568">
    <cfRule type="containsText" dxfId="4388" priority="6747" operator="containsText" text="HABILITADO">
      <formula>NOT(ISERROR(SEARCH("HABILITADO",N568)))</formula>
    </cfRule>
  </conditionalFormatting>
  <conditionalFormatting sqref="N568:N571">
    <cfRule type="containsText" dxfId="4387" priority="6745" operator="containsText" text="NO HABILITADO">
      <formula>NOT(ISERROR(SEARCH("NO HABILITADO",N568)))</formula>
    </cfRule>
  </conditionalFormatting>
  <conditionalFormatting sqref="N569:N571">
    <cfRule type="containsText" dxfId="4386" priority="6746" operator="containsText" text="HABILITADO">
      <formula>NOT(ISERROR(SEARCH("HABILITADO",N569)))</formula>
    </cfRule>
  </conditionalFormatting>
  <conditionalFormatting sqref="N572">
    <cfRule type="containsText" dxfId="4385" priority="6711" operator="containsText" text="NO HABILITADO">
      <formula>NOT(ISERROR(SEARCH("NO HABILITADO",N572)))</formula>
    </cfRule>
    <cfRule type="containsText" dxfId="4384" priority="6712" operator="containsText" text="HABILITADO">
      <formula>NOT(ISERROR(SEARCH("HABILITADO",N572)))</formula>
    </cfRule>
  </conditionalFormatting>
  <conditionalFormatting sqref="N573">
    <cfRule type="containsText" dxfId="4383" priority="6727" operator="containsText" text="NO HABILITADO">
      <formula>NOT(ISERROR(SEARCH("NO HABILITADO",N573)))</formula>
    </cfRule>
    <cfRule type="containsText" dxfId="4382" priority="6728" operator="containsText" text="HABILITADO">
      <formula>NOT(ISERROR(SEARCH("HABILITADO",N573)))</formula>
    </cfRule>
    <cfRule type="containsText" dxfId="4381" priority="6735" operator="containsText" text="NO CUMPLE">
      <formula>NOT(ISERROR(SEARCH("NO CUMPLE",N573)))</formula>
    </cfRule>
    <cfRule type="containsText" dxfId="4380" priority="6736" operator="containsText" text="CUMPLE">
      <formula>NOT(ISERROR(SEARCH("CUMPLE",N573)))</formula>
    </cfRule>
  </conditionalFormatting>
  <conditionalFormatting sqref="N574">
    <cfRule type="containsText" dxfId="4379" priority="6772" operator="containsText" text="HABILITADO">
      <formula>NOT(ISERROR(SEARCH("HABILITADO",N574)))</formula>
    </cfRule>
  </conditionalFormatting>
  <conditionalFormatting sqref="N582:N583">
    <cfRule type="containsText" dxfId="4378" priority="7204" operator="containsText" text="NO CUMPLE">
      <formula>NOT(ISERROR(SEARCH("NO CUMPLE",N582)))</formula>
    </cfRule>
    <cfRule type="containsText" dxfId="4377" priority="7205" operator="containsText" text="CUMPLE">
      <formula>NOT(ISERROR(SEARCH("CUMPLE",N582)))</formula>
    </cfRule>
    <cfRule type="containsText" dxfId="4376" priority="7206" operator="containsText" text="NO HABILITADO">
      <formula>NOT(ISERROR(SEARCH("NO HABILITADO",N582)))</formula>
    </cfRule>
    <cfRule type="containsText" dxfId="4375" priority="7207" operator="containsText" text="HABILITADO">
      <formula>NOT(ISERROR(SEARCH("HABILITADO",N582)))</formula>
    </cfRule>
  </conditionalFormatting>
  <conditionalFormatting sqref="N584">
    <cfRule type="containsText" dxfId="4374" priority="6680" operator="containsText" text="HABILITADO">
      <formula>NOT(ISERROR(SEARCH("HABILITADO",N584)))</formula>
    </cfRule>
  </conditionalFormatting>
  <conditionalFormatting sqref="N584:N586">
    <cfRule type="containsText" dxfId="4373" priority="6678" operator="containsText" text="NO HABILITADO">
      <formula>NOT(ISERROR(SEARCH("NO HABILITADO",N584)))</formula>
    </cfRule>
  </conditionalFormatting>
  <conditionalFormatting sqref="N585:N586">
    <cfRule type="containsText" dxfId="4372" priority="6679" operator="containsText" text="HABILITADO">
      <formula>NOT(ISERROR(SEARCH("HABILITADO",N585)))</formula>
    </cfRule>
  </conditionalFormatting>
  <conditionalFormatting sqref="N587">
    <cfRule type="containsText" dxfId="4371" priority="6653" operator="containsText" text="NO HABILITADO">
      <formula>NOT(ISERROR(SEARCH("NO HABILITADO",N587)))</formula>
    </cfRule>
    <cfRule type="containsText" dxfId="4370" priority="6654" operator="containsText" text="HABILITADO">
      <formula>NOT(ISERROR(SEARCH("HABILITADO",N587)))</formula>
    </cfRule>
  </conditionalFormatting>
  <conditionalFormatting sqref="N588">
    <cfRule type="containsText" dxfId="4369" priority="6668" operator="containsText" text="NO HABILITADO">
      <formula>NOT(ISERROR(SEARCH("NO HABILITADO",N588)))</formula>
    </cfRule>
    <cfRule type="containsText" dxfId="4368" priority="6669" operator="containsText" text="HABILITADO">
      <formula>NOT(ISERROR(SEARCH("HABILITADO",N588)))</formula>
    </cfRule>
    <cfRule type="containsText" dxfId="4367" priority="6676" operator="containsText" text="NO CUMPLE">
      <formula>NOT(ISERROR(SEARCH("NO CUMPLE",N588)))</formula>
    </cfRule>
    <cfRule type="containsText" dxfId="4366" priority="6677" operator="containsText" text="CUMPLE">
      <formula>NOT(ISERROR(SEARCH("CUMPLE",N588)))</formula>
    </cfRule>
  </conditionalFormatting>
  <conditionalFormatting sqref="N589">
    <cfRule type="containsText" dxfId="4365" priority="6697" operator="containsText" text="HABILITADO">
      <formula>NOT(ISERROR(SEARCH("HABILITADO",N589)))</formula>
    </cfRule>
  </conditionalFormatting>
  <conditionalFormatting sqref="N597:N598">
    <cfRule type="containsText" dxfId="4364" priority="7190" operator="containsText" text="NO HABILITADO">
      <formula>NOT(ISERROR(SEARCH("NO HABILITADO",N597)))</formula>
    </cfRule>
    <cfRule type="containsText" dxfId="4363" priority="7191" operator="containsText" text="HABILITADO">
      <formula>NOT(ISERROR(SEARCH("HABILITADO",N597)))</formula>
    </cfRule>
  </conditionalFormatting>
  <conditionalFormatting sqref="N600">
    <cfRule type="containsText" dxfId="4362" priority="6615" operator="containsText" text="NO HABILITADO">
      <formula>NOT(ISERROR(SEARCH("NO HABILITADO",N600)))</formula>
    </cfRule>
    <cfRule type="containsText" dxfId="4361" priority="6616" operator="containsText" text="HABILITADO">
      <formula>NOT(ISERROR(SEARCH("HABILITADO",N600)))</formula>
    </cfRule>
  </conditionalFormatting>
  <conditionalFormatting sqref="N601 N599">
    <cfRule type="containsText" dxfId="4360" priority="6617" operator="containsText" text="NO HABILITADO">
      <formula>NOT(ISERROR(SEARCH("NO HABILITADO",N599)))</formula>
    </cfRule>
    <cfRule type="containsText" dxfId="4359" priority="6618" operator="containsText" text="HABILITADO">
      <formula>NOT(ISERROR(SEARCH("HABILITADO",N599)))</formula>
    </cfRule>
  </conditionalFormatting>
  <conditionalFormatting sqref="N612:N613">
    <cfRule type="containsText" dxfId="4358" priority="7174" operator="containsText" text="NO CUMPLE">
      <formula>NOT(ISERROR(SEARCH("NO CUMPLE",N612)))</formula>
    </cfRule>
    <cfRule type="containsText" dxfId="4357" priority="7175" operator="containsText" text="CUMPLE">
      <formula>NOT(ISERROR(SEARCH("CUMPLE",N612)))</formula>
    </cfRule>
    <cfRule type="containsText" dxfId="4356" priority="7176" operator="containsText" text="NO HABILITADO">
      <formula>NOT(ISERROR(SEARCH("NO HABILITADO",N612)))</formula>
    </cfRule>
    <cfRule type="containsText" dxfId="4355" priority="7177" operator="containsText" text="HABILITADO">
      <formula>NOT(ISERROR(SEARCH("HABILITADO",N612)))</formula>
    </cfRule>
  </conditionalFormatting>
  <conditionalFormatting sqref="N615:N620">
    <cfRule type="containsText" dxfId="4354" priority="6557" operator="containsText" text="NO HABILITADO">
      <formula>NOT(ISERROR(SEARCH("NO HABILITADO",N615)))</formula>
    </cfRule>
    <cfRule type="containsText" dxfId="4353" priority="6558" operator="containsText" text="HABILITADO">
      <formula>NOT(ISERROR(SEARCH("HABILITADO",N615)))</formula>
    </cfRule>
  </conditionalFormatting>
  <conditionalFormatting sqref="N621 N614">
    <cfRule type="containsText" dxfId="4352" priority="6559" operator="containsText" text="NO HABILITADO">
      <formula>NOT(ISERROR(SEARCH("NO HABILITADO",N614)))</formula>
    </cfRule>
    <cfRule type="containsText" dxfId="4351" priority="6560" operator="containsText" text="HABILITADO">
      <formula>NOT(ISERROR(SEARCH("HABILITADO",N614)))</formula>
    </cfRule>
  </conditionalFormatting>
  <conditionalFormatting sqref="N623">
    <cfRule type="containsText" dxfId="4350" priority="6547" operator="containsText" text="NO HABILITADO">
      <formula>NOT(ISERROR(SEARCH("NO HABILITADO",N623)))</formula>
    </cfRule>
    <cfRule type="containsText" dxfId="4349" priority="6548" operator="containsText" text="HABILITADO">
      <formula>NOT(ISERROR(SEARCH("HABILITADO",N623)))</formula>
    </cfRule>
  </conditionalFormatting>
  <conditionalFormatting sqref="N329:P332">
    <cfRule type="containsText" dxfId="4348" priority="7620" operator="containsText" text="NO HABILITADO">
      <formula>NOT(ISERROR(SEARCH("NO HABILITADO",N329)))</formula>
    </cfRule>
  </conditionalFormatting>
  <conditionalFormatting sqref="N347:P347">
    <cfRule type="containsText" dxfId="4347" priority="7584" operator="containsText" text="NO HABILITADO">
      <formula>NOT(ISERROR(SEARCH("NO HABILITADO",N347)))</formula>
    </cfRule>
  </conditionalFormatting>
  <conditionalFormatting sqref="N361:P361">
    <cfRule type="containsText" dxfId="4346" priority="7557" operator="containsText" text="NO HABILITADO">
      <formula>NOT(ISERROR(SEARCH("NO HABILITADO",N361)))</formula>
    </cfRule>
  </conditionalFormatting>
  <conditionalFormatting sqref="N375:P375">
    <cfRule type="containsText" dxfId="4345" priority="7526" operator="containsText" text="NO HABILITADO">
      <formula>NOT(ISERROR(SEARCH("NO HABILITADO",N375)))</formula>
    </cfRule>
  </conditionalFormatting>
  <conditionalFormatting sqref="N389:P389">
    <cfRule type="containsText" dxfId="4344" priority="7495" operator="containsText" text="NO HABILITADO">
      <formula>NOT(ISERROR(SEARCH("NO HABILITADO",N389)))</formula>
    </cfRule>
  </conditionalFormatting>
  <conditionalFormatting sqref="N404:P404">
    <cfRule type="containsText" dxfId="4343" priority="7460" operator="containsText" text="NO HABILITADO">
      <formula>NOT(ISERROR(SEARCH("NO HABILITADO",N404)))</formula>
    </cfRule>
  </conditionalFormatting>
  <conditionalFormatting sqref="N419:P419">
    <cfRule type="containsText" dxfId="4342" priority="7423" operator="containsText" text="NO HABILITADO">
      <formula>NOT(ISERROR(SEARCH("NO HABILITADO",N419)))</formula>
    </cfRule>
  </conditionalFormatting>
  <conditionalFormatting sqref="N430:P431">
    <cfRule type="containsText" dxfId="4341" priority="7386" operator="containsText" text="NO HABILITADO">
      <formula>NOT(ISERROR(SEARCH("NO HABILITADO",N430)))</formula>
    </cfRule>
  </conditionalFormatting>
  <conditionalFormatting sqref="N436:P436">
    <cfRule type="containsText" dxfId="4340" priority="7396" operator="containsText" text="NO HABILITADO">
      <formula>NOT(ISERROR(SEARCH("NO HABILITADO",N436)))</formula>
    </cfRule>
  </conditionalFormatting>
  <conditionalFormatting sqref="N449:P450">
    <cfRule type="containsText" dxfId="4339" priority="7370" operator="containsText" text="NO HABILITADO">
      <formula>NOT(ISERROR(SEARCH("NO HABILITADO",N449)))</formula>
    </cfRule>
  </conditionalFormatting>
  <conditionalFormatting sqref="N465:P465">
    <cfRule type="containsText" dxfId="4338" priority="7326" operator="containsText" text="NO HABILITADO">
      <formula>NOT(ISERROR(SEARCH("NO HABILITADO",N465)))</formula>
    </cfRule>
  </conditionalFormatting>
  <conditionalFormatting sqref="N476:P476 N478:P478 N480:P480">
    <cfRule type="containsText" dxfId="4337" priority="7025" operator="containsText" text="NO HABILITADO">
      <formula>NOT(ISERROR(SEARCH("NO HABILITADO",N476)))</formula>
    </cfRule>
  </conditionalFormatting>
  <conditionalFormatting sqref="N492:P493 N495:P496">
    <cfRule type="containsText" dxfId="4336" priority="6982" operator="containsText" text="NO HABILITADO">
      <formula>NOT(ISERROR(SEARCH("NO HABILITADO",N492)))</formula>
    </cfRule>
  </conditionalFormatting>
  <conditionalFormatting sqref="N497:P497 R492:R497">
    <cfRule type="containsText" dxfId="4335" priority="7009" operator="containsText" text="NO HABILITADO">
      <formula>NOT(ISERROR(SEARCH("NO HABILITADO",N492)))</formula>
    </cfRule>
  </conditionalFormatting>
  <conditionalFormatting sqref="N508:P508">
    <cfRule type="containsText" dxfId="4334" priority="6952" operator="containsText" text="NO HABILITADO">
      <formula>NOT(ISERROR(SEARCH("NO HABILITADO",N508)))</formula>
    </cfRule>
  </conditionalFormatting>
  <conditionalFormatting sqref="N510:P510 R508 R510">
    <cfRule type="containsText" dxfId="4333" priority="6967" operator="containsText" text="NO HABILITADO">
      <formula>NOT(ISERROR(SEARCH("NO HABILITADO",N508)))</formula>
    </cfRule>
  </conditionalFormatting>
  <conditionalFormatting sqref="N521:P522 N524:P524 N526:P527">
    <cfRule type="containsText" dxfId="4332" priority="6883" operator="containsText" text="NO HABILITADO">
      <formula>NOT(ISERROR(SEARCH("NO HABILITADO",N521)))</formula>
    </cfRule>
  </conditionalFormatting>
  <conditionalFormatting sqref="N539:P541">
    <cfRule type="containsText" dxfId="4331" priority="6849" operator="containsText" text="NO HABILITADO">
      <formula>NOT(ISERROR(SEARCH("NO HABILITADO",N539)))</formula>
    </cfRule>
  </conditionalFormatting>
  <conditionalFormatting sqref="N558:P558">
    <cfRule type="containsText" dxfId="4330" priority="6817" operator="containsText" text="NO HABILITADO">
      <formula>NOT(ISERROR(SEARCH("NO HABILITADO",N558)))</formula>
    </cfRule>
  </conditionalFormatting>
  <conditionalFormatting sqref="N574:P574">
    <cfRule type="containsText" dxfId="4329" priority="6748" operator="containsText" text="NO HABILITADO">
      <formula>NOT(ISERROR(SEARCH("NO HABILITADO",N574)))</formula>
    </cfRule>
  </conditionalFormatting>
  <conditionalFormatting sqref="N589:P589">
    <cfRule type="containsText" dxfId="4328" priority="6681" operator="containsText" text="NO HABILITADO">
      <formula>NOT(ISERROR(SEARCH("NO HABILITADO",N589)))</formula>
    </cfRule>
  </conditionalFormatting>
  <conditionalFormatting sqref="N602:P603 L602 N604">
    <cfRule type="containsText" dxfId="4327" priority="6646" operator="containsText" text="HABILITADO">
      <formula>NOT(ISERROR(SEARCH("HABILITADO",L602)))</formula>
    </cfRule>
  </conditionalFormatting>
  <conditionalFormatting sqref="N622:P622 L622 N624">
    <cfRule type="containsText" dxfId="4326" priority="6594" operator="containsText" text="HABILITADO">
      <formula>NOT(ISERROR(SEARCH("HABILITADO",L622)))</formula>
    </cfRule>
  </conditionalFormatting>
  <conditionalFormatting sqref="N623:P623 L623">
    <cfRule type="containsText" dxfId="4325" priority="6555" operator="containsText" text="NO CUMPLE">
      <formula>NOT(ISERROR(SEARCH("NO CUMPLE",L623)))</formula>
    </cfRule>
    <cfRule type="containsText" dxfId="4324" priority="6556" operator="containsText" text="CUMPLE">
      <formula>NOT(ISERROR(SEARCH("CUMPLE",L623)))</formula>
    </cfRule>
  </conditionalFormatting>
  <conditionalFormatting sqref="O343:P343">
    <cfRule type="containsText" dxfId="4323" priority="7160" operator="containsText" text="NO HABILITADO">
      <formula>NOT(ISERROR(SEARCH("NO HABILITADO",O343)))</formula>
    </cfRule>
    <cfRule type="containsText" dxfId="4322" priority="7161" operator="containsText" text="HABILITADO">
      <formula>NOT(ISERROR(SEARCH("HABILITADO",O343)))</formula>
    </cfRule>
  </conditionalFormatting>
  <conditionalFormatting sqref="O432:P432 O434:P434">
    <cfRule type="containsText" dxfId="4321" priority="7134" operator="containsText" text="NO CUMPLE">
      <formula>NOT(ISERROR(SEARCH("NO CUMPLE",O432)))</formula>
    </cfRule>
    <cfRule type="containsText" dxfId="4320" priority="7135" operator="containsText" text="CUMPLE">
      <formula>NOT(ISERROR(SEARCH("CUMPLE",O432)))</formula>
    </cfRule>
  </conditionalFormatting>
  <conditionalFormatting sqref="O448:P448 A448 H448:I448 D448">
    <cfRule type="containsText" dxfId="4319" priority="7088" operator="containsText" text="NO CUMPLE">
      <formula>NOT(ISERROR(SEARCH("NO CUMPLE",A448)))</formula>
    </cfRule>
    <cfRule type="containsText" dxfId="4318" priority="7089" operator="containsText" text="CUMPLE">
      <formula>NOT(ISERROR(SEARCH("CUMPLE",A448)))</formula>
    </cfRule>
  </conditionalFormatting>
  <conditionalFormatting sqref="O476:P480 L476:L480 N475:N481">
    <cfRule type="containsText" dxfId="4317" priority="7065" operator="containsText" text="NO CUMPLE">
      <formula>NOT(ISERROR(SEARCH("NO CUMPLE",L475)))</formula>
    </cfRule>
    <cfRule type="containsText" dxfId="4316" priority="7066" operator="containsText" text="CUMPLE">
      <formula>NOT(ISERROR(SEARCH("CUMPLE",L475)))</formula>
    </cfRule>
  </conditionalFormatting>
  <conditionalFormatting sqref="O521:P527 L521 N520:N528 L523:L525">
    <cfRule type="containsText" dxfId="4315" priority="6935" operator="containsText" text="NO CUMPLE">
      <formula>NOT(ISERROR(SEARCH("NO CUMPLE",L520)))</formula>
    </cfRule>
    <cfRule type="containsText" dxfId="4314" priority="6936" operator="containsText" text="CUMPLE">
      <formula>NOT(ISERROR(SEARCH("CUMPLE",L520)))</formula>
    </cfRule>
  </conditionalFormatting>
  <conditionalFormatting sqref="O539:P541 L539 N538:N542">
    <cfRule type="containsText" dxfId="4313" priority="6876" operator="containsText" text="NO CUMPLE">
      <formula>NOT(ISERROR(SEARCH("NO CUMPLE",L538)))</formula>
    </cfRule>
    <cfRule type="containsText" dxfId="4312" priority="6877" operator="containsText" text="CUMPLE">
      <formula>NOT(ISERROR(SEARCH("CUMPLE",L538)))</formula>
    </cfRule>
  </conditionalFormatting>
  <conditionalFormatting sqref="O553:P556 L553 N552:N556 N558">
    <cfRule type="containsText" dxfId="4311" priority="6839" operator="containsText" text="NO CUMPLE">
      <formula>NOT(ISERROR(SEARCH("NO CUMPLE",L552)))</formula>
    </cfRule>
    <cfRule type="containsText" dxfId="4310" priority="6840" operator="containsText" text="CUMPLE">
      <formula>NOT(ISERROR(SEARCH("CUMPLE",L552)))</formula>
    </cfRule>
  </conditionalFormatting>
  <conditionalFormatting sqref="O569:P571 L569:L571 N568:N571 N574">
    <cfRule type="containsText" dxfId="4309" priority="6774" operator="containsText" text="NO CUMPLE">
      <formula>NOT(ISERROR(SEARCH("NO CUMPLE",L568)))</formula>
    </cfRule>
    <cfRule type="containsText" dxfId="4308" priority="6775" operator="containsText" text="CUMPLE">
      <formula>NOT(ISERROR(SEARCH("CUMPLE",L568)))</formula>
    </cfRule>
  </conditionalFormatting>
  <conditionalFormatting sqref="O572:P572 L572">
    <cfRule type="containsText" dxfId="4307" priority="6723" operator="containsText" text="NO HABILITADO">
      <formula>NOT(ISERROR(SEARCH("NO HABILITADO",L572)))</formula>
    </cfRule>
  </conditionalFormatting>
  <conditionalFormatting sqref="O585:P586 L585 N584:N586 N589">
    <cfRule type="containsText" dxfId="4306" priority="6699" operator="containsText" text="NO CUMPLE">
      <formula>NOT(ISERROR(SEARCH("NO CUMPLE",L584)))</formula>
    </cfRule>
    <cfRule type="containsText" dxfId="4305" priority="6700" operator="containsText" text="CUMPLE">
      <formula>NOT(ISERROR(SEARCH("CUMPLE",L584)))</formula>
    </cfRule>
  </conditionalFormatting>
  <conditionalFormatting sqref="O587:P587">
    <cfRule type="containsText" dxfId="4304" priority="6664" operator="containsText" text="NO HABILITADO">
      <formula>NOT(ISERROR(SEARCH("NO HABILITADO",O587)))</formula>
    </cfRule>
  </conditionalFormatting>
  <conditionalFormatting sqref="O600:P603 L600:L602 N599:N604">
    <cfRule type="containsText" dxfId="4303" priority="6647" operator="containsText" text="NO CUMPLE">
      <formula>NOT(ISERROR(SEARCH("NO CUMPLE",L599)))</formula>
    </cfRule>
    <cfRule type="containsText" dxfId="4302" priority="6648" operator="containsText" text="CUMPLE">
      <formula>NOT(ISERROR(SEARCH("CUMPLE",L599)))</formula>
    </cfRule>
  </conditionalFormatting>
  <conditionalFormatting sqref="O615:P622 N614:N622 L615:L622 N624">
    <cfRule type="containsText" dxfId="4301" priority="6595" operator="containsText" text="NO CUMPLE">
      <formula>NOT(ISERROR(SEARCH("NO CUMPLE",L614)))</formula>
    </cfRule>
    <cfRule type="containsText" dxfId="4300" priority="6596" operator="containsText" text="CUMPLE">
      <formula>NOT(ISERROR(SEARCH("CUMPLE",L614)))</formula>
    </cfRule>
  </conditionalFormatting>
  <conditionalFormatting sqref="O509:Q509 A509:M509">
    <cfRule type="containsText" dxfId="4299" priority="6946" operator="containsText" text="NO CUMPLE">
      <formula>NOT(ISERROR(SEARCH("NO CUMPLE",A509)))</formula>
    </cfRule>
    <cfRule type="containsText" dxfId="4298" priority="6947" operator="containsText" text="CUMPLE">
      <formula>NOT(ISERROR(SEARCH("CUMPLE",A509)))</formula>
    </cfRule>
  </conditionalFormatting>
  <conditionalFormatting sqref="O557:Q557 A557:M557">
    <cfRule type="containsText" dxfId="4297" priority="6788" operator="containsText" text="NO CUMPLE">
      <formula>NOT(ISERROR(SEARCH("NO CUMPLE",A557)))</formula>
    </cfRule>
    <cfRule type="containsText" dxfId="4296" priority="6789" operator="containsText" text="CUMPLE">
      <formula>NOT(ISERROR(SEARCH("CUMPLE",A557)))</formula>
    </cfRule>
  </conditionalFormatting>
  <conditionalFormatting sqref="O573:Q573 A573:M573">
    <cfRule type="containsText" dxfId="4295" priority="6731" operator="containsText" text="NO CUMPLE">
      <formula>NOT(ISERROR(SEARCH("NO CUMPLE",A573)))</formula>
    </cfRule>
    <cfRule type="containsText" dxfId="4294" priority="6732" operator="containsText" text="CUMPLE">
      <formula>NOT(ISERROR(SEARCH("CUMPLE",A573)))</formula>
    </cfRule>
  </conditionalFormatting>
  <conditionalFormatting sqref="O588:Q588 A588:M588">
    <cfRule type="containsText" dxfId="4293" priority="6672" operator="containsText" text="NO CUMPLE">
      <formula>NOT(ISERROR(SEARCH("NO CUMPLE",A588)))</formula>
    </cfRule>
    <cfRule type="containsText" dxfId="4292" priority="6673" operator="containsText" text="CUMPLE">
      <formula>NOT(ISERROR(SEARCH("CUMPLE",A588)))</formula>
    </cfRule>
  </conditionalFormatting>
  <conditionalFormatting sqref="O507:R507 A507:J507 L507:M507">
    <cfRule type="containsText" dxfId="4291" priority="6966" operator="containsText" text="HABILITADO">
      <formula>NOT(ISERROR(SEARCH("HABILITADO",A507)))</formula>
    </cfRule>
  </conditionalFormatting>
  <conditionalFormatting sqref="O509:R509 A509:J509 L509:M509">
    <cfRule type="containsText" dxfId="4290" priority="6949" operator="containsText" text="HABILITADO">
      <formula>NOT(ISERROR(SEARCH("HABILITADO",A509)))</formula>
    </cfRule>
  </conditionalFormatting>
  <conditionalFormatting sqref="O538:R538 A538:J538 L538:M538">
    <cfRule type="containsText" dxfId="4289" priority="6874" operator="containsText" text="HABILITADO">
      <formula>NOT(ISERROR(SEARCH("HABILITADO",A538)))</formula>
    </cfRule>
  </conditionalFormatting>
  <conditionalFormatting sqref="O552:R552 A552:J552 L552:M552">
    <cfRule type="containsText" dxfId="4288" priority="6837" operator="containsText" text="HABILITADO">
      <formula>NOT(ISERROR(SEARCH("HABILITADO",A552)))</formula>
    </cfRule>
  </conditionalFormatting>
  <conditionalFormatting sqref="O557:R557 A557:M557">
    <cfRule type="containsText" dxfId="4287" priority="6791" operator="containsText" text="HABILITADO">
      <formula>NOT(ISERROR(SEARCH("HABILITADO",A557)))</formula>
    </cfRule>
  </conditionalFormatting>
  <conditionalFormatting sqref="O568:R568 A568:J568 L568:M568">
    <cfRule type="containsText" dxfId="4286" priority="6771" operator="containsText" text="HABILITADO">
      <formula>NOT(ISERROR(SEARCH("HABILITADO",A568)))</formula>
    </cfRule>
  </conditionalFormatting>
  <conditionalFormatting sqref="O573:R573 A573:J573 L573:M573">
    <cfRule type="containsText" dxfId="4285" priority="6734" operator="containsText" text="HABILITADO">
      <formula>NOT(ISERROR(SEARCH("HABILITADO",A573)))</formula>
    </cfRule>
  </conditionalFormatting>
  <conditionalFormatting sqref="O584:R584 A584:J584 L584:M584">
    <cfRule type="containsText" dxfId="4284" priority="6696" operator="containsText" text="HABILITADO">
      <formula>NOT(ISERROR(SEARCH("HABILITADO",A584)))</formula>
    </cfRule>
  </conditionalFormatting>
  <conditionalFormatting sqref="O588:R588 A588:J588 L588:M588">
    <cfRule type="containsText" dxfId="4283" priority="6675" operator="containsText" text="HABILITADO">
      <formula>NOT(ISERROR(SEARCH("HABILITADO",A588)))</formula>
    </cfRule>
  </conditionalFormatting>
  <conditionalFormatting sqref="P332">
    <cfRule type="containsText" dxfId="4282" priority="7621" operator="containsText" text="HABILITADO">
      <formula>NOT(ISERROR(SEARCH("HABILITADO",P332)))</formula>
    </cfRule>
    <cfRule type="containsText" dxfId="4281" priority="7622" operator="containsText" text="NO CUMPLE">
      <formula>NOT(ISERROR(SEARCH("NO CUMPLE",P332)))</formula>
    </cfRule>
    <cfRule type="containsText" dxfId="4280" priority="7623" operator="containsText" text="CUMPLE">
      <formula>NOT(ISERROR(SEARCH("CUMPLE",P332)))</formula>
    </cfRule>
  </conditionalFormatting>
  <conditionalFormatting sqref="P347">
    <cfRule type="containsText" dxfId="4279" priority="7585" operator="containsText" text="HABILITADO">
      <formula>NOT(ISERROR(SEARCH("HABILITADO",P347)))</formula>
    </cfRule>
    <cfRule type="containsText" dxfId="4278" priority="7586" operator="containsText" text="NO CUMPLE">
      <formula>NOT(ISERROR(SEARCH("NO CUMPLE",P347)))</formula>
    </cfRule>
    <cfRule type="containsText" dxfId="4277" priority="7587" operator="containsText" text="CUMPLE">
      <formula>NOT(ISERROR(SEARCH("CUMPLE",P347)))</formula>
    </cfRule>
  </conditionalFormatting>
  <conditionalFormatting sqref="P361">
    <cfRule type="containsText" dxfId="4276" priority="7558" operator="containsText" text="HABILITADO">
      <formula>NOT(ISERROR(SEARCH("HABILITADO",P361)))</formula>
    </cfRule>
    <cfRule type="containsText" dxfId="4275" priority="7559" operator="containsText" text="NO CUMPLE">
      <formula>NOT(ISERROR(SEARCH("NO CUMPLE",P361)))</formula>
    </cfRule>
    <cfRule type="containsText" dxfId="4274" priority="7560" operator="containsText" text="CUMPLE">
      <formula>NOT(ISERROR(SEARCH("CUMPLE",P361)))</formula>
    </cfRule>
  </conditionalFormatting>
  <conditionalFormatting sqref="P375">
    <cfRule type="containsText" dxfId="4273" priority="7527" operator="containsText" text="HABILITADO">
      <formula>NOT(ISERROR(SEARCH("HABILITADO",P375)))</formula>
    </cfRule>
    <cfRule type="containsText" dxfId="4272" priority="7528" operator="containsText" text="NO CUMPLE">
      <formula>NOT(ISERROR(SEARCH("NO CUMPLE",P375)))</formula>
    </cfRule>
    <cfRule type="containsText" dxfId="4271" priority="7529" operator="containsText" text="CUMPLE">
      <formula>NOT(ISERROR(SEARCH("CUMPLE",P375)))</formula>
    </cfRule>
  </conditionalFormatting>
  <conditionalFormatting sqref="P389">
    <cfRule type="containsText" dxfId="4270" priority="7496" operator="containsText" text="HABILITADO">
      <formula>NOT(ISERROR(SEARCH("HABILITADO",P389)))</formula>
    </cfRule>
    <cfRule type="containsText" dxfId="4269" priority="7497" operator="containsText" text="NO CUMPLE">
      <formula>NOT(ISERROR(SEARCH("NO CUMPLE",P389)))</formula>
    </cfRule>
    <cfRule type="containsText" dxfId="4268" priority="7498" operator="containsText" text="CUMPLE">
      <formula>NOT(ISERROR(SEARCH("CUMPLE",P389)))</formula>
    </cfRule>
  </conditionalFormatting>
  <conditionalFormatting sqref="P404">
    <cfRule type="containsText" dxfId="4267" priority="7461" operator="containsText" text="HABILITADO">
      <formula>NOT(ISERROR(SEARCH("HABILITADO",P404)))</formula>
    </cfRule>
    <cfRule type="containsText" dxfId="4266" priority="7462" operator="containsText" text="NO CUMPLE">
      <formula>NOT(ISERROR(SEARCH("NO CUMPLE",P404)))</formula>
    </cfRule>
    <cfRule type="containsText" dxfId="4265" priority="7463" operator="containsText" text="CUMPLE">
      <formula>NOT(ISERROR(SEARCH("CUMPLE",P404)))</formula>
    </cfRule>
  </conditionalFormatting>
  <conditionalFormatting sqref="P419">
    <cfRule type="containsText" dxfId="4264" priority="7424" operator="containsText" text="HABILITADO">
      <formula>NOT(ISERROR(SEARCH("HABILITADO",P419)))</formula>
    </cfRule>
    <cfRule type="containsText" dxfId="4263" priority="7425" operator="containsText" text="NO CUMPLE">
      <formula>NOT(ISERROR(SEARCH("NO CUMPLE",P419)))</formula>
    </cfRule>
    <cfRule type="containsText" dxfId="4262" priority="7426" operator="containsText" text="CUMPLE">
      <formula>NOT(ISERROR(SEARCH("CUMPLE",P419)))</formula>
    </cfRule>
  </conditionalFormatting>
  <conditionalFormatting sqref="P436">
    <cfRule type="containsText" dxfId="4261" priority="7397" operator="containsText" text="HABILITADO">
      <formula>NOT(ISERROR(SEARCH("HABILITADO",P436)))</formula>
    </cfRule>
    <cfRule type="containsText" dxfId="4260" priority="7398" operator="containsText" text="NO CUMPLE">
      <formula>NOT(ISERROR(SEARCH("NO CUMPLE",P436)))</formula>
    </cfRule>
    <cfRule type="containsText" dxfId="4259" priority="7399" operator="containsText" text="CUMPLE">
      <formula>NOT(ISERROR(SEARCH("CUMPLE",P436)))</formula>
    </cfRule>
  </conditionalFormatting>
  <conditionalFormatting sqref="P450">
    <cfRule type="containsText" dxfId="4258" priority="7371" operator="containsText" text="HABILITADO">
      <formula>NOT(ISERROR(SEARCH("HABILITADO",P450)))</formula>
    </cfRule>
    <cfRule type="containsText" dxfId="4257" priority="7372" operator="containsText" text="NO CUMPLE">
      <formula>NOT(ISERROR(SEARCH("NO CUMPLE",P450)))</formula>
    </cfRule>
    <cfRule type="containsText" dxfId="4256" priority="7373" operator="containsText" text="CUMPLE">
      <formula>NOT(ISERROR(SEARCH("CUMPLE",P450)))</formula>
    </cfRule>
  </conditionalFormatting>
  <conditionalFormatting sqref="P465">
    <cfRule type="containsText" dxfId="4255" priority="7327" operator="containsText" text="HABILITADO">
      <formula>NOT(ISERROR(SEARCH("HABILITADO",P465)))</formula>
    </cfRule>
    <cfRule type="containsText" dxfId="4254" priority="7328" operator="containsText" text="NO CUMPLE">
      <formula>NOT(ISERROR(SEARCH("NO CUMPLE",P465)))</formula>
    </cfRule>
    <cfRule type="containsText" dxfId="4253" priority="7329" operator="containsText" text="CUMPLE">
      <formula>NOT(ISERROR(SEARCH("CUMPLE",P465)))</formula>
    </cfRule>
  </conditionalFormatting>
  <conditionalFormatting sqref="P481">
    <cfRule type="containsText" dxfId="4252" priority="7029" operator="containsText" text="HABILITADO">
      <formula>NOT(ISERROR(SEARCH("HABILITADO",P481)))</formula>
    </cfRule>
    <cfRule type="containsText" dxfId="4251" priority="7030" operator="containsText" text="NO CUMPLE">
      <formula>NOT(ISERROR(SEARCH("NO CUMPLE",P481)))</formula>
    </cfRule>
    <cfRule type="containsText" dxfId="4250" priority="7031" operator="containsText" text="CUMPLE">
      <formula>NOT(ISERROR(SEARCH("CUMPLE",P481)))</formula>
    </cfRule>
  </conditionalFormatting>
  <conditionalFormatting sqref="P497">
    <cfRule type="containsText" dxfId="4249" priority="6986" operator="containsText" text="HABILITADO">
      <formula>NOT(ISERROR(SEARCH("HABILITADO",P497)))</formula>
    </cfRule>
    <cfRule type="containsText" dxfId="4248" priority="6987" operator="containsText" text="NO CUMPLE">
      <formula>NOT(ISERROR(SEARCH("NO CUMPLE",P497)))</formula>
    </cfRule>
    <cfRule type="containsText" dxfId="4247" priority="6988" operator="containsText" text="CUMPLE">
      <formula>NOT(ISERROR(SEARCH("CUMPLE",P497)))</formula>
    </cfRule>
  </conditionalFormatting>
  <conditionalFormatting sqref="P510">
    <cfRule type="containsText" dxfId="4246" priority="6956" operator="containsText" text="HABILITADO">
      <formula>NOT(ISERROR(SEARCH("HABILITADO",P510)))</formula>
    </cfRule>
    <cfRule type="containsText" dxfId="4245" priority="6957" operator="containsText" text="NO CUMPLE">
      <formula>NOT(ISERROR(SEARCH("NO CUMPLE",P510)))</formula>
    </cfRule>
    <cfRule type="containsText" dxfId="4244" priority="6958" operator="containsText" text="CUMPLE">
      <formula>NOT(ISERROR(SEARCH("CUMPLE",P510)))</formula>
    </cfRule>
  </conditionalFormatting>
  <conditionalFormatting sqref="P528">
    <cfRule type="containsText" dxfId="4243" priority="6887" operator="containsText" text="HABILITADO">
      <formula>NOT(ISERROR(SEARCH("HABILITADO",P528)))</formula>
    </cfRule>
    <cfRule type="containsText" dxfId="4242" priority="6888" operator="containsText" text="NO CUMPLE">
      <formula>NOT(ISERROR(SEARCH("NO CUMPLE",P528)))</formula>
    </cfRule>
    <cfRule type="containsText" dxfId="4241" priority="6889" operator="containsText" text="CUMPLE">
      <formula>NOT(ISERROR(SEARCH("CUMPLE",P528)))</formula>
    </cfRule>
  </conditionalFormatting>
  <conditionalFormatting sqref="P542">
    <cfRule type="containsText" dxfId="4240" priority="6853" operator="containsText" text="HABILITADO">
      <formula>NOT(ISERROR(SEARCH("HABILITADO",P542)))</formula>
    </cfRule>
    <cfRule type="containsText" dxfId="4239" priority="6854" operator="containsText" text="NO CUMPLE">
      <formula>NOT(ISERROR(SEARCH("NO CUMPLE",P542)))</formula>
    </cfRule>
    <cfRule type="containsText" dxfId="4238" priority="6855" operator="containsText" text="CUMPLE">
      <formula>NOT(ISERROR(SEARCH("CUMPLE",P542)))</formula>
    </cfRule>
  </conditionalFormatting>
  <conditionalFormatting sqref="P558">
    <cfRule type="containsText" dxfId="4237" priority="6818" operator="containsText" text="HABILITADO">
      <formula>NOT(ISERROR(SEARCH("HABILITADO",P558)))</formula>
    </cfRule>
    <cfRule type="containsText" dxfId="4236" priority="6819" operator="containsText" text="NO CUMPLE">
      <formula>NOT(ISERROR(SEARCH("NO CUMPLE",P558)))</formula>
    </cfRule>
    <cfRule type="containsText" dxfId="4235" priority="6820" operator="containsText" text="CUMPLE">
      <formula>NOT(ISERROR(SEARCH("CUMPLE",P558)))</formula>
    </cfRule>
  </conditionalFormatting>
  <conditionalFormatting sqref="P574">
    <cfRule type="containsText" dxfId="4234" priority="6749" operator="containsText" text="HABILITADO">
      <formula>NOT(ISERROR(SEARCH("HABILITADO",P574)))</formula>
    </cfRule>
    <cfRule type="containsText" dxfId="4233" priority="6750" operator="containsText" text="NO CUMPLE">
      <formula>NOT(ISERROR(SEARCH("NO CUMPLE",P574)))</formula>
    </cfRule>
    <cfRule type="containsText" dxfId="4232" priority="6751" operator="containsText" text="CUMPLE">
      <formula>NOT(ISERROR(SEARCH("CUMPLE",P574)))</formula>
    </cfRule>
  </conditionalFormatting>
  <conditionalFormatting sqref="P589">
    <cfRule type="containsText" dxfId="4231" priority="6682" operator="containsText" text="HABILITADO">
      <formula>NOT(ISERROR(SEARCH("HABILITADO",P589)))</formula>
    </cfRule>
    <cfRule type="containsText" dxfId="4230" priority="6683" operator="containsText" text="NO CUMPLE">
      <formula>NOT(ISERROR(SEARCH("NO CUMPLE",P589)))</formula>
    </cfRule>
    <cfRule type="containsText" dxfId="4229" priority="6684" operator="containsText" text="CUMPLE">
      <formula>NOT(ISERROR(SEARCH("CUMPLE",P589)))</formula>
    </cfRule>
  </conditionalFormatting>
  <conditionalFormatting sqref="P604">
    <cfRule type="containsText" dxfId="4228" priority="6619" operator="containsText" text="NO HABILITADO">
      <formula>NOT(ISERROR(SEARCH("NO HABILITADO",P604)))</formula>
    </cfRule>
    <cfRule type="containsText" dxfId="4227" priority="6620" operator="containsText" text="HABILITADO">
      <formula>NOT(ISERROR(SEARCH("HABILITADO",P604)))</formula>
    </cfRule>
    <cfRule type="containsText" dxfId="4226" priority="6621" operator="containsText" text="NO CUMPLE">
      <formula>NOT(ISERROR(SEARCH("NO CUMPLE",P604)))</formula>
    </cfRule>
    <cfRule type="containsText" dxfId="4225" priority="6622" operator="containsText" text="CUMPLE">
      <formula>NOT(ISERROR(SEARCH("CUMPLE",P604)))</formula>
    </cfRule>
  </conditionalFormatting>
  <conditionalFormatting sqref="P624">
    <cfRule type="containsText" dxfId="4224" priority="6561" operator="containsText" text="NO HABILITADO">
      <formula>NOT(ISERROR(SEARCH("NO HABILITADO",P624)))</formula>
    </cfRule>
    <cfRule type="containsText" dxfId="4223" priority="6562" operator="containsText" text="HABILITADO">
      <formula>NOT(ISERROR(SEARCH("HABILITADO",P624)))</formula>
    </cfRule>
    <cfRule type="containsText" dxfId="4222" priority="6563" operator="containsText" text="NO CUMPLE">
      <formula>NOT(ISERROR(SEARCH("NO CUMPLE",P624)))</formula>
    </cfRule>
    <cfRule type="containsText" dxfId="4221" priority="6564" operator="containsText" text="CUMPLE">
      <formula>NOT(ISERROR(SEARCH("CUMPLE",P624)))</formula>
    </cfRule>
  </conditionalFormatting>
  <conditionalFormatting sqref="Q326:Q327">
    <cfRule type="containsText" dxfId="4220" priority="7616" operator="containsText" text="NO CUMPLE">
      <formula>NOT(ISERROR(SEARCH("NO CUMPLE",Q326)))</formula>
    </cfRule>
    <cfRule type="containsText" dxfId="4219" priority="7617" operator="containsText" text="CUMPLE">
      <formula>NOT(ISERROR(SEARCH("CUMPLE",Q326)))</formula>
    </cfRule>
    <cfRule type="containsText" dxfId="4218" priority="7619" operator="containsText" text="HABILITADO">
      <formula>NOT(ISERROR(SEARCH("HABILITADO",Q326)))</formula>
    </cfRule>
  </conditionalFormatting>
  <conditionalFormatting sqref="Q340:Q341">
    <cfRule type="containsText" dxfId="4217" priority="7580" operator="containsText" text="NO CUMPLE">
      <formula>NOT(ISERROR(SEARCH("NO CUMPLE",Q340)))</formula>
    </cfRule>
    <cfRule type="containsText" dxfId="4216" priority="7581" operator="containsText" text="CUMPLE">
      <formula>NOT(ISERROR(SEARCH("CUMPLE",Q340)))</formula>
    </cfRule>
    <cfRule type="containsText" dxfId="4215" priority="7583" operator="containsText" text="HABILITADO">
      <formula>NOT(ISERROR(SEARCH("HABILITADO",Q340)))</formula>
    </cfRule>
  </conditionalFormatting>
  <conditionalFormatting sqref="Q355:Q356">
    <cfRule type="containsText" dxfId="4214" priority="7553" operator="containsText" text="NO CUMPLE">
      <formula>NOT(ISERROR(SEARCH("NO CUMPLE",Q355)))</formula>
    </cfRule>
    <cfRule type="containsText" dxfId="4213" priority="7554" operator="containsText" text="CUMPLE">
      <formula>NOT(ISERROR(SEARCH("CUMPLE",Q355)))</formula>
    </cfRule>
    <cfRule type="containsText" dxfId="4212" priority="7556" operator="containsText" text="HABILITADO">
      <formula>NOT(ISERROR(SEARCH("HABILITADO",Q355)))</formula>
    </cfRule>
  </conditionalFormatting>
  <conditionalFormatting sqref="Q369:Q370">
    <cfRule type="containsText" dxfId="4211" priority="7522" operator="containsText" text="NO CUMPLE">
      <formula>NOT(ISERROR(SEARCH("NO CUMPLE",Q369)))</formula>
    </cfRule>
    <cfRule type="containsText" dxfId="4210" priority="7523" operator="containsText" text="CUMPLE">
      <formula>NOT(ISERROR(SEARCH("CUMPLE",Q369)))</formula>
    </cfRule>
    <cfRule type="containsText" dxfId="4209" priority="7525" operator="containsText" text="HABILITADO">
      <formula>NOT(ISERROR(SEARCH("HABILITADO",Q369)))</formula>
    </cfRule>
  </conditionalFormatting>
  <conditionalFormatting sqref="Q383:Q384">
    <cfRule type="containsText" dxfId="4208" priority="7491" operator="containsText" text="NO CUMPLE">
      <formula>NOT(ISERROR(SEARCH("NO CUMPLE",Q383)))</formula>
    </cfRule>
    <cfRule type="containsText" dxfId="4207" priority="7492" operator="containsText" text="CUMPLE">
      <formula>NOT(ISERROR(SEARCH("CUMPLE",Q383)))</formula>
    </cfRule>
    <cfRule type="containsText" dxfId="4206" priority="7494" operator="containsText" text="HABILITADO">
      <formula>NOT(ISERROR(SEARCH("HABILITADO",Q383)))</formula>
    </cfRule>
  </conditionalFormatting>
  <conditionalFormatting sqref="Q397:Q398">
    <cfRule type="containsText" dxfId="4205" priority="7456" operator="containsText" text="NO CUMPLE">
      <formula>NOT(ISERROR(SEARCH("NO CUMPLE",Q397)))</formula>
    </cfRule>
    <cfRule type="containsText" dxfId="4204" priority="7457" operator="containsText" text="CUMPLE">
      <formula>NOT(ISERROR(SEARCH("CUMPLE",Q397)))</formula>
    </cfRule>
    <cfRule type="containsText" dxfId="4203" priority="7459" operator="containsText" text="HABILITADO">
      <formula>NOT(ISERROR(SEARCH("HABILITADO",Q397)))</formula>
    </cfRule>
  </conditionalFormatting>
  <conditionalFormatting sqref="Q412:Q413">
    <cfRule type="containsText" dxfId="4202" priority="7419" operator="containsText" text="NO CUMPLE">
      <formula>NOT(ISERROR(SEARCH("NO CUMPLE",Q412)))</formula>
    </cfRule>
    <cfRule type="containsText" dxfId="4201" priority="7420" operator="containsText" text="CUMPLE">
      <formula>NOT(ISERROR(SEARCH("CUMPLE",Q412)))</formula>
    </cfRule>
    <cfRule type="containsText" dxfId="4200" priority="7422" operator="containsText" text="HABILITADO">
      <formula>NOT(ISERROR(SEARCH("HABILITADO",Q412)))</formula>
    </cfRule>
  </conditionalFormatting>
  <conditionalFormatting sqref="Q427:Q428">
    <cfRule type="containsText" dxfId="4199" priority="7392" operator="containsText" text="NO CUMPLE">
      <formula>NOT(ISERROR(SEARCH("NO CUMPLE",Q427)))</formula>
    </cfRule>
    <cfRule type="containsText" dxfId="4198" priority="7393" operator="containsText" text="CUMPLE">
      <formula>NOT(ISERROR(SEARCH("CUMPLE",Q427)))</formula>
    </cfRule>
    <cfRule type="containsText" dxfId="4197" priority="7395" operator="containsText" text="HABILITADO">
      <formula>NOT(ISERROR(SEARCH("HABILITADO",Q427)))</formula>
    </cfRule>
  </conditionalFormatting>
  <conditionalFormatting sqref="Q444:Q445">
    <cfRule type="containsText" dxfId="4196" priority="7366" operator="containsText" text="NO CUMPLE">
      <formula>NOT(ISERROR(SEARCH("NO CUMPLE",Q444)))</formula>
    </cfRule>
    <cfRule type="containsText" dxfId="4195" priority="7367" operator="containsText" text="CUMPLE">
      <formula>NOT(ISERROR(SEARCH("CUMPLE",Q444)))</formula>
    </cfRule>
    <cfRule type="containsText" dxfId="4194" priority="7369" operator="containsText" text="HABILITADO">
      <formula>NOT(ISERROR(SEARCH("HABILITADO",Q444)))</formula>
    </cfRule>
  </conditionalFormatting>
  <conditionalFormatting sqref="Q458:Q459">
    <cfRule type="containsText" dxfId="4193" priority="7322" operator="containsText" text="NO CUMPLE">
      <formula>NOT(ISERROR(SEARCH("NO CUMPLE",Q458)))</formula>
    </cfRule>
    <cfRule type="containsText" dxfId="4192" priority="7323" operator="containsText" text="CUMPLE">
      <formula>NOT(ISERROR(SEARCH("CUMPLE",Q458)))</formula>
    </cfRule>
    <cfRule type="containsText" dxfId="4191" priority="7325" operator="containsText" text="HABILITADO">
      <formula>NOT(ISERROR(SEARCH("HABILITADO",Q458)))</formula>
    </cfRule>
  </conditionalFormatting>
  <conditionalFormatting sqref="Q473:Q474">
    <cfRule type="containsText" dxfId="4190" priority="7308" operator="containsText" text="NO CUMPLE">
      <formula>NOT(ISERROR(SEARCH("NO CUMPLE",Q473)))</formula>
    </cfRule>
    <cfRule type="containsText" dxfId="4189" priority="7309" operator="containsText" text="CUMPLE">
      <formula>NOT(ISERROR(SEARCH("CUMPLE",Q473)))</formula>
    </cfRule>
    <cfRule type="containsText" dxfId="4188" priority="7311" operator="containsText" text="HABILITADO">
      <formula>NOT(ISERROR(SEARCH("HABILITADO",Q473)))</formula>
    </cfRule>
  </conditionalFormatting>
  <conditionalFormatting sqref="Q489:Q490">
    <cfRule type="containsText" dxfId="4187" priority="7294" operator="containsText" text="NO CUMPLE">
      <formula>NOT(ISERROR(SEARCH("NO CUMPLE",Q489)))</formula>
    </cfRule>
    <cfRule type="containsText" dxfId="4186" priority="7295" operator="containsText" text="CUMPLE">
      <formula>NOT(ISERROR(SEARCH("CUMPLE",Q489)))</formula>
    </cfRule>
    <cfRule type="containsText" dxfId="4185" priority="7297" operator="containsText" text="HABILITADO">
      <formula>NOT(ISERROR(SEARCH("HABILITADO",Q489)))</formula>
    </cfRule>
  </conditionalFormatting>
  <conditionalFormatting sqref="Q505:Q506">
    <cfRule type="containsText" dxfId="4184" priority="7281" operator="containsText" text="NO CUMPLE">
      <formula>NOT(ISERROR(SEARCH("NO CUMPLE",Q505)))</formula>
    </cfRule>
    <cfRule type="containsText" dxfId="4183" priority="7282" operator="containsText" text="CUMPLE">
      <formula>NOT(ISERROR(SEARCH("CUMPLE",Q505)))</formula>
    </cfRule>
    <cfRule type="containsText" dxfId="4182" priority="7284" operator="containsText" text="HABILITADO">
      <formula>NOT(ISERROR(SEARCH("HABILITADO",Q505)))</formula>
    </cfRule>
  </conditionalFormatting>
  <conditionalFormatting sqref="Q518:Q519">
    <cfRule type="containsText" dxfId="4181" priority="7267" operator="containsText" text="NO CUMPLE">
      <formula>NOT(ISERROR(SEARCH("NO CUMPLE",Q518)))</formula>
    </cfRule>
    <cfRule type="containsText" dxfId="4180" priority="7268" operator="containsText" text="CUMPLE">
      <formula>NOT(ISERROR(SEARCH("CUMPLE",Q518)))</formula>
    </cfRule>
    <cfRule type="containsText" dxfId="4179" priority="7270" operator="containsText" text="HABILITADO">
      <formula>NOT(ISERROR(SEARCH("HABILITADO",Q518)))</formula>
    </cfRule>
  </conditionalFormatting>
  <conditionalFormatting sqref="Q536:Q537">
    <cfRule type="containsText" dxfId="4178" priority="7254" operator="containsText" text="NO CUMPLE">
      <formula>NOT(ISERROR(SEARCH("NO CUMPLE",Q536)))</formula>
    </cfRule>
    <cfRule type="containsText" dxfId="4177" priority="7255" operator="containsText" text="CUMPLE">
      <formula>NOT(ISERROR(SEARCH("CUMPLE",Q536)))</formula>
    </cfRule>
    <cfRule type="containsText" dxfId="4176" priority="7257" operator="containsText" text="HABILITADO">
      <formula>NOT(ISERROR(SEARCH("HABILITADO",Q536)))</formula>
    </cfRule>
  </conditionalFormatting>
  <conditionalFormatting sqref="Q550:Q551">
    <cfRule type="containsText" dxfId="4175" priority="7240" operator="containsText" text="NO CUMPLE">
      <formula>NOT(ISERROR(SEARCH("NO CUMPLE",Q550)))</formula>
    </cfRule>
    <cfRule type="containsText" dxfId="4174" priority="7241" operator="containsText" text="CUMPLE">
      <formula>NOT(ISERROR(SEARCH("CUMPLE",Q550)))</formula>
    </cfRule>
    <cfRule type="containsText" dxfId="4173" priority="7243" operator="containsText" text="HABILITADO">
      <formula>NOT(ISERROR(SEARCH("HABILITADO",Q550)))</formula>
    </cfRule>
  </conditionalFormatting>
  <conditionalFormatting sqref="Q566:Q567">
    <cfRule type="containsText" dxfId="4172" priority="7224" operator="containsText" text="NO CUMPLE">
      <formula>NOT(ISERROR(SEARCH("NO CUMPLE",Q566)))</formula>
    </cfRule>
    <cfRule type="containsText" dxfId="4171" priority="7225" operator="containsText" text="CUMPLE">
      <formula>NOT(ISERROR(SEARCH("CUMPLE",Q566)))</formula>
    </cfRule>
    <cfRule type="containsText" dxfId="4170" priority="7227" operator="containsText" text="HABILITADO">
      <formula>NOT(ISERROR(SEARCH("HABILITADO",Q566)))</formula>
    </cfRule>
  </conditionalFormatting>
  <conditionalFormatting sqref="Q582:Q583">
    <cfRule type="containsText" dxfId="4169" priority="7208" operator="containsText" text="NO CUMPLE">
      <formula>NOT(ISERROR(SEARCH("NO CUMPLE",Q582)))</formula>
    </cfRule>
    <cfRule type="containsText" dxfId="4168" priority="7209" operator="containsText" text="CUMPLE">
      <formula>NOT(ISERROR(SEARCH("CUMPLE",Q582)))</formula>
    </cfRule>
    <cfRule type="containsText" dxfId="4167" priority="7211" operator="containsText" text="HABILITADO">
      <formula>NOT(ISERROR(SEARCH("HABILITADO",Q582)))</formula>
    </cfRule>
  </conditionalFormatting>
  <conditionalFormatting sqref="Q597:Q598">
    <cfRule type="containsText" dxfId="4166" priority="7192" operator="containsText" text="NO CUMPLE">
      <formula>NOT(ISERROR(SEARCH("NO CUMPLE",Q597)))</formula>
    </cfRule>
    <cfRule type="containsText" dxfId="4165" priority="7193" operator="containsText" text="CUMPLE">
      <formula>NOT(ISERROR(SEARCH("CUMPLE",Q597)))</formula>
    </cfRule>
    <cfRule type="containsText" dxfId="4164" priority="7195" operator="containsText" text="HABILITADO">
      <formula>NOT(ISERROR(SEARCH("HABILITADO",Q597)))</formula>
    </cfRule>
  </conditionalFormatting>
  <conditionalFormatting sqref="Q612:Q613">
    <cfRule type="containsText" dxfId="4163" priority="7178" operator="containsText" text="NO CUMPLE">
      <formula>NOT(ISERROR(SEARCH("NO CUMPLE",Q612)))</formula>
    </cfRule>
    <cfRule type="containsText" dxfId="4162" priority="7179" operator="containsText" text="CUMPLE">
      <formula>NOT(ISERROR(SEARCH("CUMPLE",Q612)))</formula>
    </cfRule>
    <cfRule type="containsText" dxfId="4161" priority="7181" operator="containsText" text="HABILITADO">
      <formula>NOT(ISERROR(SEARCH("HABILITADO",Q612)))</formula>
    </cfRule>
  </conditionalFormatting>
  <conditionalFormatting sqref="Q326:XFD327">
    <cfRule type="containsText" dxfId="4160" priority="7618" operator="containsText" text="NO HABILITADO">
      <formula>NOT(ISERROR(SEARCH("NO HABILITADO",Q326)))</formula>
    </cfRule>
  </conditionalFormatting>
  <conditionalFormatting sqref="Q340:XFD341">
    <cfRule type="containsText" dxfId="4159" priority="7582" operator="containsText" text="NO HABILITADO">
      <formula>NOT(ISERROR(SEARCH("NO HABILITADO",Q340)))</formula>
    </cfRule>
  </conditionalFormatting>
  <conditionalFormatting sqref="Q355:XFD356">
    <cfRule type="containsText" dxfId="4158" priority="7555" operator="containsText" text="NO HABILITADO">
      <formula>NOT(ISERROR(SEARCH("NO HABILITADO",Q355)))</formula>
    </cfRule>
  </conditionalFormatting>
  <conditionalFormatting sqref="Q369:XFD370">
    <cfRule type="containsText" dxfId="4157" priority="7524" operator="containsText" text="NO HABILITADO">
      <formula>NOT(ISERROR(SEARCH("NO HABILITADO",Q369)))</formula>
    </cfRule>
  </conditionalFormatting>
  <conditionalFormatting sqref="Q383:XFD384">
    <cfRule type="containsText" dxfId="4156" priority="7493" operator="containsText" text="NO HABILITADO">
      <formula>NOT(ISERROR(SEARCH("NO HABILITADO",Q383)))</formula>
    </cfRule>
  </conditionalFormatting>
  <conditionalFormatting sqref="Q397:XFD398">
    <cfRule type="containsText" dxfId="4155" priority="7458" operator="containsText" text="NO HABILITADO">
      <formula>NOT(ISERROR(SEARCH("NO HABILITADO",Q397)))</formula>
    </cfRule>
  </conditionalFormatting>
  <conditionalFormatting sqref="Q412:XFD413">
    <cfRule type="containsText" dxfId="4154" priority="7421" operator="containsText" text="NO HABILITADO">
      <formula>NOT(ISERROR(SEARCH("NO HABILITADO",Q412)))</formula>
    </cfRule>
  </conditionalFormatting>
  <conditionalFormatting sqref="Q427:XFD428">
    <cfRule type="containsText" dxfId="4153" priority="7394" operator="containsText" text="NO HABILITADO">
      <formula>NOT(ISERROR(SEARCH("NO HABILITADO",Q427)))</formula>
    </cfRule>
  </conditionalFormatting>
  <conditionalFormatting sqref="Q444:XFD445">
    <cfRule type="containsText" dxfId="4152" priority="7368" operator="containsText" text="NO HABILITADO">
      <formula>NOT(ISERROR(SEARCH("NO HABILITADO",Q444)))</formula>
    </cfRule>
  </conditionalFormatting>
  <conditionalFormatting sqref="Q458:XFD459">
    <cfRule type="containsText" dxfId="4151" priority="7324" operator="containsText" text="NO HABILITADO">
      <formula>NOT(ISERROR(SEARCH("NO HABILITADO",Q458)))</formula>
    </cfRule>
  </conditionalFormatting>
  <conditionalFormatting sqref="Q473:XFD474">
    <cfRule type="containsText" dxfId="4150" priority="7310" operator="containsText" text="NO HABILITADO">
      <formula>NOT(ISERROR(SEARCH("NO HABILITADO",Q473)))</formula>
    </cfRule>
  </conditionalFormatting>
  <conditionalFormatting sqref="Q489:XFD490">
    <cfRule type="containsText" dxfId="4149" priority="7296" operator="containsText" text="NO HABILITADO">
      <formula>NOT(ISERROR(SEARCH("NO HABILITADO",Q489)))</formula>
    </cfRule>
  </conditionalFormatting>
  <conditionalFormatting sqref="Q505:XFD506">
    <cfRule type="containsText" dxfId="4148" priority="7283" operator="containsText" text="NO HABILITADO">
      <formula>NOT(ISERROR(SEARCH("NO HABILITADO",Q505)))</formula>
    </cfRule>
  </conditionalFormatting>
  <conditionalFormatting sqref="Q518:XFD519">
    <cfRule type="containsText" dxfId="4147" priority="7269" operator="containsText" text="NO HABILITADO">
      <formula>NOT(ISERROR(SEARCH("NO HABILITADO",Q518)))</formula>
    </cfRule>
  </conditionalFormatting>
  <conditionalFormatting sqref="Q536:XFD537">
    <cfRule type="containsText" dxfId="4146" priority="7256" operator="containsText" text="NO HABILITADO">
      <formula>NOT(ISERROR(SEARCH("NO HABILITADO",Q536)))</formula>
    </cfRule>
  </conditionalFormatting>
  <conditionalFormatting sqref="Q550:XFD551">
    <cfRule type="containsText" dxfId="4145" priority="7242" operator="containsText" text="NO HABILITADO">
      <formula>NOT(ISERROR(SEARCH("NO HABILITADO",Q550)))</formula>
    </cfRule>
  </conditionalFormatting>
  <conditionalFormatting sqref="Q566:XFD567">
    <cfRule type="containsText" dxfId="4144" priority="7226" operator="containsText" text="NO HABILITADO">
      <formula>NOT(ISERROR(SEARCH("NO HABILITADO",Q566)))</formula>
    </cfRule>
  </conditionalFormatting>
  <conditionalFormatting sqref="Q582:XFD583">
    <cfRule type="containsText" dxfId="4143" priority="7210" operator="containsText" text="NO HABILITADO">
      <formula>NOT(ISERROR(SEARCH("NO HABILITADO",Q582)))</formula>
    </cfRule>
  </conditionalFormatting>
  <conditionalFormatting sqref="Q597:XFD598">
    <cfRule type="containsText" dxfId="4142" priority="7194" operator="containsText" text="NO HABILITADO">
      <formula>NOT(ISERROR(SEARCH("NO HABILITADO",Q597)))</formula>
    </cfRule>
  </conditionalFormatting>
  <conditionalFormatting sqref="Q612:XFD613">
    <cfRule type="containsText" dxfId="4141" priority="7180" operator="containsText" text="NO HABILITADO">
      <formula>NOT(ISERROR(SEARCH("NO HABILITADO",Q612)))</formula>
    </cfRule>
  </conditionalFormatting>
  <conditionalFormatting sqref="R346">
    <cfRule type="containsText" dxfId="4140" priority="7593" operator="containsText" text="HABILITADO">
      <formula>NOT(ISERROR(SEARCH("HABILITADO",R346)))</formula>
    </cfRule>
  </conditionalFormatting>
  <conditionalFormatting sqref="R418">
    <cfRule type="containsText" dxfId="4139" priority="7432" operator="containsText" text="HABILITADO">
      <formula>NOT(ISERROR(SEARCH("HABILITADO",R418)))</formula>
    </cfRule>
  </conditionalFormatting>
  <conditionalFormatting sqref="R434">
    <cfRule type="containsText" dxfId="4138" priority="7120" operator="containsText" text="NO HABILITADO">
      <formula>NOT(ISERROR(SEARCH("NO HABILITADO",R434)))</formula>
    </cfRule>
    <cfRule type="containsText" dxfId="4137" priority="7121" operator="containsText" text="HABILITADO">
      <formula>NOT(ISERROR(SEARCH("HABILITADO",R434)))</formula>
    </cfRule>
  </conditionalFormatting>
  <conditionalFormatting sqref="R464">
    <cfRule type="containsText" dxfId="4136" priority="7335" operator="containsText" text="HABILITADO">
      <formula>NOT(ISERROR(SEARCH("HABILITADO",R464)))</formula>
    </cfRule>
  </conditionalFormatting>
  <conditionalFormatting sqref="R476:R481 N481:P481">
    <cfRule type="containsText" dxfId="4135" priority="7064" operator="containsText" text="NO HABILITADO">
      <formula>NOT(ISERROR(SEARCH("NO HABILITADO",N476)))</formula>
    </cfRule>
  </conditionalFormatting>
  <conditionalFormatting sqref="R481">
    <cfRule type="containsText" dxfId="4134" priority="7056" operator="containsText" text="HABILITADO">
      <formula>NOT(ISERROR(SEARCH("HABILITADO",R481)))</formula>
    </cfRule>
  </conditionalFormatting>
  <conditionalFormatting sqref="R496">
    <cfRule type="containsText" dxfId="4133" priority="6989" operator="containsText" text="HABILITADO">
      <formula>NOT(ISERROR(SEARCH("HABILITADO",R496)))</formula>
    </cfRule>
  </conditionalFormatting>
  <conditionalFormatting sqref="R497">
    <cfRule type="containsText" dxfId="4132" priority="6998" operator="containsText" text="HABILITADO">
      <formula>NOT(ISERROR(SEARCH("HABILITADO",R497)))</formula>
    </cfRule>
  </conditionalFormatting>
  <conditionalFormatting sqref="R510">
    <cfRule type="containsText" dxfId="4131" priority="6959" operator="containsText" text="HABILITADO">
      <formula>NOT(ISERROR(SEARCH("HABILITADO",R510)))</formula>
    </cfRule>
  </conditionalFormatting>
  <conditionalFormatting sqref="R521:R528 N528:P528">
    <cfRule type="containsText" dxfId="4130" priority="6934" operator="containsText" text="NO HABILITADO">
      <formula>NOT(ISERROR(SEARCH("NO HABILITADO",N521)))</formula>
    </cfRule>
  </conditionalFormatting>
  <conditionalFormatting sqref="R527">
    <cfRule type="containsText" dxfId="4129" priority="6906" operator="containsText" text="HABILITADO">
      <formula>NOT(ISERROR(SEARCH("HABILITADO",R527)))</formula>
    </cfRule>
  </conditionalFormatting>
  <conditionalFormatting sqref="R528">
    <cfRule type="containsText" dxfId="4128" priority="6923" operator="containsText" text="HABILITADO">
      <formula>NOT(ISERROR(SEARCH("HABILITADO",R528)))</formula>
    </cfRule>
  </conditionalFormatting>
  <conditionalFormatting sqref="R539:R542 N542:P542">
    <cfRule type="containsText" dxfId="4127" priority="6875" operator="containsText" text="NO HABILITADO">
      <formula>NOT(ISERROR(SEARCH("NO HABILITADO",N539)))</formula>
    </cfRule>
  </conditionalFormatting>
  <conditionalFormatting sqref="R542">
    <cfRule type="containsText" dxfId="4126" priority="6864" operator="containsText" text="HABILITADO">
      <formula>NOT(ISERROR(SEARCH("HABILITADO",R542)))</formula>
    </cfRule>
  </conditionalFormatting>
  <conditionalFormatting sqref="R553:R556 R558">
    <cfRule type="containsText" dxfId="4125" priority="6821" operator="containsText" text="NO HABILITADO">
      <formula>NOT(ISERROR(SEARCH("NO HABILITADO",R553)))</formula>
    </cfRule>
  </conditionalFormatting>
  <conditionalFormatting sqref="R556">
    <cfRule type="containsText" dxfId="4124" priority="6822" operator="containsText" text="HABILITADO">
      <formula>NOT(ISERROR(SEARCH("HABILITADO",R556)))</formula>
    </cfRule>
  </conditionalFormatting>
  <conditionalFormatting sqref="R558">
    <cfRule type="containsText" dxfId="4123" priority="6827" operator="containsText" text="HABILITADO">
      <formula>NOT(ISERROR(SEARCH("HABILITADO",R558)))</formula>
    </cfRule>
  </conditionalFormatting>
  <conditionalFormatting sqref="R569:R571">
    <cfRule type="containsText" dxfId="4122" priority="6752" operator="containsText" text="NO HABILITADO">
      <formula>NOT(ISERROR(SEARCH("NO HABILITADO",R569)))</formula>
    </cfRule>
  </conditionalFormatting>
  <conditionalFormatting sqref="R572">
    <cfRule type="containsText" dxfId="4121" priority="6713" operator="containsText" text="NO HABILITADO">
      <formula>NOT(ISERROR(SEARCH("NO HABILITADO",R572)))</formula>
    </cfRule>
    <cfRule type="containsText" dxfId="4120" priority="6714" operator="containsText" text="HABILITADO">
      <formula>NOT(ISERROR(SEARCH("HABILITADO",R572)))</formula>
    </cfRule>
  </conditionalFormatting>
  <conditionalFormatting sqref="R574">
    <cfRule type="containsText" dxfId="4119" priority="6761" operator="containsText" text="HABILITADO">
      <formula>NOT(ISERROR(SEARCH("HABILITADO",R574)))</formula>
    </cfRule>
    <cfRule type="containsText" dxfId="4118" priority="6773" operator="containsText" text="NO HABILITADO">
      <formula>NOT(ISERROR(SEARCH("NO HABILITADO",R574)))</formula>
    </cfRule>
  </conditionalFormatting>
  <conditionalFormatting sqref="R585:R586">
    <cfRule type="containsText" dxfId="4117" priority="6685" operator="containsText" text="NO HABILITADO">
      <formula>NOT(ISERROR(SEARCH("NO HABILITADO",R585)))</formula>
    </cfRule>
  </conditionalFormatting>
  <conditionalFormatting sqref="R587">
    <cfRule type="containsText" dxfId="4116" priority="6663" operator="containsText" text="NO HABILITADO">
      <formula>NOT(ISERROR(SEARCH("NO HABILITADO",R587)))</formula>
    </cfRule>
  </conditionalFormatting>
  <conditionalFormatting sqref="R589">
    <cfRule type="containsText" dxfId="4115" priority="6686" operator="containsText" text="HABILITADO">
      <formula>NOT(ISERROR(SEARCH("HABILITADO",R589)))</formula>
    </cfRule>
    <cfRule type="containsText" dxfId="4114" priority="6698" operator="containsText" text="NO HABILITADO">
      <formula>NOT(ISERROR(SEARCH("NO HABILITADO",R589)))</formula>
    </cfRule>
  </conditionalFormatting>
  <conditionalFormatting sqref="R603">
    <cfRule type="containsText" dxfId="4113" priority="6623" operator="containsText" text="NO HABILITADO">
      <formula>NOT(ISERROR(SEARCH("NO HABILITADO",R603)))</formula>
    </cfRule>
    <cfRule type="containsText" dxfId="4112" priority="6624" operator="containsText" text="HABILITADO">
      <formula>NOT(ISERROR(SEARCH("HABILITADO",R603)))</formula>
    </cfRule>
  </conditionalFormatting>
  <conditionalFormatting sqref="R604">
    <cfRule type="containsText" dxfId="4111" priority="6637" operator="containsText" text="NO HABILITADO">
      <formula>NOT(ISERROR(SEARCH("NO HABILITADO",R604)))</formula>
    </cfRule>
    <cfRule type="containsText" dxfId="4110" priority="6638" operator="containsText" text="HABILITADO">
      <formula>NOT(ISERROR(SEARCH("HABILITADO",R604)))</formula>
    </cfRule>
  </conditionalFormatting>
  <conditionalFormatting sqref="R624">
    <cfRule type="containsText" dxfId="4109" priority="6581" operator="containsText" text="NO HABILITADO">
      <formula>NOT(ISERROR(SEARCH("NO HABILITADO",R624)))</formula>
    </cfRule>
    <cfRule type="containsText" dxfId="4108" priority="6582" operator="containsText" text="HABILITADO">
      <formula>NOT(ISERROR(SEARCH("HABILITADO",R624)))</formula>
    </cfRule>
  </conditionalFormatting>
  <conditionalFormatting sqref="R329:XFD332">
    <cfRule type="containsText" dxfId="4107" priority="7632" operator="containsText" text="NO HABILITADO">
      <formula>NOT(ISERROR(SEARCH("NO HABILITADO",R329)))</formula>
    </cfRule>
  </conditionalFormatting>
  <conditionalFormatting sqref="R332:XFD332">
    <cfRule type="containsText" dxfId="4106" priority="7633" operator="containsText" text="HABILITADO">
      <formula>NOT(ISERROR(SEARCH("HABILITADO",R332)))</formula>
    </cfRule>
  </conditionalFormatting>
  <conditionalFormatting sqref="R343:XFD347">
    <cfRule type="containsText" dxfId="4105" priority="7592" operator="containsText" text="NO HABILITADO">
      <formula>NOT(ISERROR(SEARCH("NO HABILITADO",R343)))</formula>
    </cfRule>
  </conditionalFormatting>
  <conditionalFormatting sqref="R347:XFD347">
    <cfRule type="containsText" dxfId="4104" priority="7603" operator="containsText" text="HABILITADO">
      <formula>NOT(ISERROR(SEARCH("HABILITADO",R347)))</formula>
    </cfRule>
  </conditionalFormatting>
  <conditionalFormatting sqref="R358:XFD361">
    <cfRule type="containsText" dxfId="4103" priority="7565" operator="containsText" text="NO HABILITADO">
      <formula>NOT(ISERROR(SEARCH("NO HABILITADO",R358)))</formula>
    </cfRule>
  </conditionalFormatting>
  <conditionalFormatting sqref="R361:XFD361">
    <cfRule type="containsText" dxfId="4102" priority="7566" operator="containsText" text="HABILITADO">
      <formula>NOT(ISERROR(SEARCH("HABILITADO",R361)))</formula>
    </cfRule>
  </conditionalFormatting>
  <conditionalFormatting sqref="R372:XFD375">
    <cfRule type="containsText" dxfId="4101" priority="7542" operator="containsText" text="NO HABILITADO">
      <formula>NOT(ISERROR(SEARCH("NO HABILITADO",R372)))</formula>
    </cfRule>
  </conditionalFormatting>
  <conditionalFormatting sqref="R375:XFD375">
    <cfRule type="containsText" dxfId="4100" priority="7543" operator="containsText" text="HABILITADO">
      <formula>NOT(ISERROR(SEARCH("HABILITADO",R375)))</formula>
    </cfRule>
  </conditionalFormatting>
  <conditionalFormatting sqref="R386:XFD389">
    <cfRule type="containsText" dxfId="4099" priority="7507" operator="containsText" text="NO HABILITADO">
      <formula>NOT(ISERROR(SEARCH("NO HABILITADO",R386)))</formula>
    </cfRule>
  </conditionalFormatting>
  <conditionalFormatting sqref="R389:XFD389">
    <cfRule type="containsText" dxfId="4098" priority="7508" operator="containsText" text="HABILITADO">
      <formula>NOT(ISERROR(SEARCH("HABILITADO",R389)))</formula>
    </cfRule>
  </conditionalFormatting>
  <conditionalFormatting sqref="R404:XFD404">
    <cfRule type="containsText" dxfId="4097" priority="7480" operator="containsText" text="NO HABILITADO">
      <formula>NOT(ISERROR(SEARCH("NO HABILITADO",R404)))</formula>
    </cfRule>
    <cfRule type="containsText" dxfId="4096" priority="7481" operator="containsText" text="HABILITADO">
      <formula>NOT(ISERROR(SEARCH("HABILITADO",R404)))</formula>
    </cfRule>
  </conditionalFormatting>
  <conditionalFormatting sqref="R415:XFD419">
    <cfRule type="containsText" dxfId="4095" priority="7431" operator="containsText" text="NO HABILITADO">
      <formula>NOT(ISERROR(SEARCH("NO HABILITADO",R415)))</formula>
    </cfRule>
  </conditionalFormatting>
  <conditionalFormatting sqref="R419:XFD419">
    <cfRule type="containsText" dxfId="4094" priority="7446" operator="containsText" text="HABILITADO">
      <formula>NOT(ISERROR(SEARCH("HABILITADO",R419)))</formula>
    </cfRule>
  </conditionalFormatting>
  <conditionalFormatting sqref="R435:XFD436">
    <cfRule type="containsText" dxfId="4093" priority="7404" operator="containsText" text="NO HABILITADO">
      <formula>NOT(ISERROR(SEARCH("NO HABILITADO",R435)))</formula>
    </cfRule>
  </conditionalFormatting>
  <conditionalFormatting sqref="R436:XFD436">
    <cfRule type="containsText" dxfId="4092" priority="7405" operator="containsText" text="HABILITADO">
      <formula>NOT(ISERROR(SEARCH("HABILITADO",R436)))</formula>
    </cfRule>
  </conditionalFormatting>
  <conditionalFormatting sqref="R449:XFD450">
    <cfRule type="containsText" dxfId="4091" priority="7374" operator="containsText" text="NO HABILITADO">
      <formula>NOT(ISERROR(SEARCH("NO HABILITADO",R449)))</formula>
    </cfRule>
  </conditionalFormatting>
  <conditionalFormatting sqref="R450:XFD450">
    <cfRule type="containsText" dxfId="4090" priority="7375" operator="containsText" text="HABILITADO">
      <formula>NOT(ISERROR(SEARCH("HABILITADO",R450)))</formula>
    </cfRule>
  </conditionalFormatting>
  <conditionalFormatting sqref="R461:XFD465">
    <cfRule type="containsText" dxfId="4089" priority="7334" operator="containsText" text="NO HABILITADO">
      <formula>NOT(ISERROR(SEARCH("NO HABILITADO",R461)))</formula>
    </cfRule>
  </conditionalFormatting>
  <conditionalFormatting sqref="R465:XFD465">
    <cfRule type="containsText" dxfId="4088" priority="7357" operator="containsText" text="HABILITADO">
      <formula>NOT(ISERROR(SEARCH("HABILITADO",R465)))</formula>
    </cfRule>
  </conditionalFormatting>
  <conditionalFormatting sqref="S346:XFD346">
    <cfRule type="containsText" dxfId="4087" priority="7602" operator="containsText" text="HABILITADO">
      <formula>NOT(ISERROR(SEARCH("HABILITADO",S346)))</formula>
    </cfRule>
  </conditionalFormatting>
  <conditionalFormatting sqref="S418:XFD418">
    <cfRule type="containsText" dxfId="4086" priority="7441" operator="containsText" text="HABILITADO">
      <formula>NOT(ISERROR(SEARCH("HABILITADO",S418)))</formula>
    </cfRule>
  </conditionalFormatting>
  <conditionalFormatting sqref="S434:XFD434">
    <cfRule type="containsText" dxfId="4085" priority="7130" operator="containsText" text="NO HABILITADO">
      <formula>NOT(ISERROR(SEARCH("NO HABILITADO",S434)))</formula>
    </cfRule>
    <cfRule type="containsText" dxfId="4084" priority="7131" operator="containsText" text="HABILITADO">
      <formula>NOT(ISERROR(SEARCH("HABILITADO",S434)))</formula>
    </cfRule>
  </conditionalFormatting>
  <conditionalFormatting sqref="S448:XFD448 O448:P448 A448 H448:I448 D448">
    <cfRule type="containsText" dxfId="4083" priority="7086" operator="containsText" text="NO HABILITADO">
      <formula>NOT(ISERROR(SEARCH("NO HABILITADO",A448)))</formula>
    </cfRule>
    <cfRule type="containsText" dxfId="4082" priority="7087" operator="containsText" text="HABILITADO">
      <formula>NOT(ISERROR(SEARCH("HABILITADO",A448)))</formula>
    </cfRule>
  </conditionalFormatting>
  <conditionalFormatting sqref="S464:XFD464">
    <cfRule type="containsText" dxfId="4081" priority="7352" operator="containsText" text="HABILITADO">
      <formula>NOT(ISERROR(SEARCH("HABILITADO",S464)))</formula>
    </cfRule>
  </conditionalFormatting>
  <conditionalFormatting sqref="S475:XFD481">
    <cfRule type="containsText" dxfId="4080" priority="7312" operator="containsText" text="NO HABILITADO">
      <formula>NOT(ISERROR(SEARCH("NO HABILITADO",S475)))</formula>
    </cfRule>
  </conditionalFormatting>
  <conditionalFormatting sqref="S478:XFD478 S480:XFD480 S476:XFD476">
    <cfRule type="containsText" dxfId="4079" priority="7314" operator="containsText" text="HABILITADO">
      <formula>NOT(ISERROR(SEARCH("HABILITADO",S476)))</formula>
    </cfRule>
  </conditionalFormatting>
  <conditionalFormatting sqref="S481:XFD481">
    <cfRule type="containsText" dxfId="4078" priority="7313" operator="containsText" text="HABILITADO">
      <formula>NOT(ISERROR(SEARCH("HABILITADO",S481)))</formula>
    </cfRule>
  </conditionalFormatting>
  <conditionalFormatting sqref="S491:XFD497">
    <cfRule type="containsText" dxfId="4077" priority="7298" operator="containsText" text="NO HABILITADO">
      <formula>NOT(ISERROR(SEARCH("NO HABILITADO",S491)))</formula>
    </cfRule>
  </conditionalFormatting>
  <conditionalFormatting sqref="S495:XFD495 S492:XFD493">
    <cfRule type="containsText" dxfId="4076" priority="7301" operator="containsText" text="HABILITADO">
      <formula>NOT(ISERROR(SEARCH("HABILITADO",S492)))</formula>
    </cfRule>
  </conditionalFormatting>
  <conditionalFormatting sqref="S496:XFD496">
    <cfRule type="containsText" dxfId="4075" priority="7299" operator="containsText" text="HABILITADO">
      <formula>NOT(ISERROR(SEARCH("HABILITADO",S496)))</formula>
    </cfRule>
  </conditionalFormatting>
  <conditionalFormatting sqref="S497:XFD497">
    <cfRule type="containsText" dxfId="4074" priority="7300" operator="containsText" text="HABILITADO">
      <formula>NOT(ISERROR(SEARCH("HABILITADO",S497)))</formula>
    </cfRule>
  </conditionalFormatting>
  <conditionalFormatting sqref="S507:XFD510">
    <cfRule type="containsText" dxfId="4073" priority="7285" operator="containsText" text="NO HABILITADO">
      <formula>NOT(ISERROR(SEARCH("NO HABILITADO",S507)))</formula>
    </cfRule>
  </conditionalFormatting>
  <conditionalFormatting sqref="S508:XFD508">
    <cfRule type="containsText" dxfId="4072" priority="7287" operator="containsText" text="HABILITADO">
      <formula>NOT(ISERROR(SEARCH("HABILITADO",S508)))</formula>
    </cfRule>
  </conditionalFormatting>
  <conditionalFormatting sqref="S510:XFD510">
    <cfRule type="containsText" dxfId="4071" priority="7286" operator="containsText" text="HABILITADO">
      <formula>NOT(ISERROR(SEARCH("HABILITADO",S510)))</formula>
    </cfRule>
  </conditionalFormatting>
  <conditionalFormatting sqref="S520:XFD528">
    <cfRule type="containsText" dxfId="4070" priority="7271" operator="containsText" text="NO HABILITADO">
      <formula>NOT(ISERROR(SEARCH("NO HABILITADO",S520)))</formula>
    </cfRule>
  </conditionalFormatting>
  <conditionalFormatting sqref="S524:XFD524 S526:XFD526 S521:XFD522">
    <cfRule type="containsText" dxfId="4069" priority="7274" operator="containsText" text="HABILITADO">
      <formula>NOT(ISERROR(SEARCH("HABILITADO",S521)))</formula>
    </cfRule>
  </conditionalFormatting>
  <conditionalFormatting sqref="S527:XFD527">
    <cfRule type="containsText" dxfId="4068" priority="7272" operator="containsText" text="HABILITADO">
      <formula>NOT(ISERROR(SEARCH("HABILITADO",S527)))</formula>
    </cfRule>
  </conditionalFormatting>
  <conditionalFormatting sqref="S528:XFD528">
    <cfRule type="containsText" dxfId="4067" priority="7273" operator="containsText" text="HABILITADO">
      <formula>NOT(ISERROR(SEARCH("HABILITADO",S528)))</formula>
    </cfRule>
  </conditionalFormatting>
  <conditionalFormatting sqref="S538:XFD542">
    <cfRule type="containsText" dxfId="4066" priority="7258" operator="containsText" text="NO HABILITADO">
      <formula>NOT(ISERROR(SEARCH("NO HABILITADO",S538)))</formula>
    </cfRule>
  </conditionalFormatting>
  <conditionalFormatting sqref="S539:XFD541">
    <cfRule type="containsText" dxfId="4065" priority="7260" operator="containsText" text="HABILITADO">
      <formula>NOT(ISERROR(SEARCH("HABILITADO",S539)))</formula>
    </cfRule>
  </conditionalFormatting>
  <conditionalFormatting sqref="S542:XFD542">
    <cfRule type="containsText" dxfId="4064" priority="7259" operator="containsText" text="HABILITADO">
      <formula>NOT(ISERROR(SEARCH("HABILITADO",S542)))</formula>
    </cfRule>
  </conditionalFormatting>
  <conditionalFormatting sqref="S552:XFD554">
    <cfRule type="containsText" dxfId="4063" priority="7246" operator="containsText" text="NO HABILITADO">
      <formula>NOT(ISERROR(SEARCH("NO HABILITADO",S552)))</formula>
    </cfRule>
  </conditionalFormatting>
  <conditionalFormatting sqref="S553:XFD554">
    <cfRule type="containsText" dxfId="4062" priority="7247" operator="containsText" text="HABILITADO">
      <formula>NOT(ISERROR(SEARCH("HABILITADO",S553)))</formula>
    </cfRule>
  </conditionalFormatting>
  <conditionalFormatting sqref="S555:XFD555">
    <cfRule type="containsText" dxfId="4061" priority="6843" operator="containsText" text="NO HABILITADO">
      <formula>NOT(ISERROR(SEARCH("NO HABILITADO",S555)))</formula>
    </cfRule>
    <cfRule type="containsText" dxfId="4060" priority="6844" operator="containsText" text="HABILITADO">
      <formula>NOT(ISERROR(SEARCH("HABILITADO",S555)))</formula>
    </cfRule>
  </conditionalFormatting>
  <conditionalFormatting sqref="S556:XFD556">
    <cfRule type="containsText" dxfId="4059" priority="6841" operator="containsText" text="NO HABILITADO">
      <formula>NOT(ISERROR(SEARCH("NO HABILITADO",S556)))</formula>
    </cfRule>
    <cfRule type="containsText" dxfId="4058" priority="6842" operator="containsText" text="HABILITADO">
      <formula>NOT(ISERROR(SEARCH("HABILITADO",S556)))</formula>
    </cfRule>
  </conditionalFormatting>
  <conditionalFormatting sqref="S557:XFD558">
    <cfRule type="containsText" dxfId="4057" priority="7244" operator="containsText" text="NO HABILITADO">
      <formula>NOT(ISERROR(SEARCH("NO HABILITADO",S557)))</formula>
    </cfRule>
  </conditionalFormatting>
  <conditionalFormatting sqref="S558:XFD558">
    <cfRule type="containsText" dxfId="4056" priority="7245" operator="containsText" text="HABILITADO">
      <formula>NOT(ISERROR(SEARCH("HABILITADO",S558)))</formula>
    </cfRule>
  </conditionalFormatting>
  <conditionalFormatting sqref="S568:XFD569">
    <cfRule type="containsText" dxfId="4055" priority="7230" operator="containsText" text="NO HABILITADO">
      <formula>NOT(ISERROR(SEARCH("NO HABILITADO",S568)))</formula>
    </cfRule>
  </conditionalFormatting>
  <conditionalFormatting sqref="S569:XFD569 S572:XFD572">
    <cfRule type="containsText" dxfId="4054" priority="7231" operator="containsText" text="HABILITADO">
      <formula>NOT(ISERROR(SEARCH("HABILITADO",S569)))</formula>
    </cfRule>
  </conditionalFormatting>
  <conditionalFormatting sqref="S570:XFD570">
    <cfRule type="containsText" dxfId="4053" priority="6778" operator="containsText" text="NO HABILITADO">
      <formula>NOT(ISERROR(SEARCH("NO HABILITADO",S570)))</formula>
    </cfRule>
    <cfRule type="containsText" dxfId="4052" priority="6779" operator="containsText" text="HABILITADO">
      <formula>NOT(ISERROR(SEARCH("HABILITADO",S570)))</formula>
    </cfRule>
  </conditionalFormatting>
  <conditionalFormatting sqref="S571:XFD571">
    <cfRule type="containsText" dxfId="4051" priority="6776" operator="containsText" text="NO HABILITADO">
      <formula>NOT(ISERROR(SEARCH("NO HABILITADO",S571)))</formula>
    </cfRule>
    <cfRule type="containsText" dxfId="4050" priority="6777" operator="containsText" text="HABILITADO">
      <formula>NOT(ISERROR(SEARCH("HABILITADO",S571)))</formula>
    </cfRule>
  </conditionalFormatting>
  <conditionalFormatting sqref="S572:XFD574">
    <cfRule type="containsText" dxfId="4049" priority="7228" operator="containsText" text="NO HABILITADO">
      <formula>NOT(ISERROR(SEARCH("NO HABILITADO",S572)))</formula>
    </cfRule>
  </conditionalFormatting>
  <conditionalFormatting sqref="S574:XFD574">
    <cfRule type="containsText" dxfId="4048" priority="7229" operator="containsText" text="HABILITADO">
      <formula>NOT(ISERROR(SEARCH("HABILITADO",S574)))</formula>
    </cfRule>
  </conditionalFormatting>
  <conditionalFormatting sqref="S584:XFD585">
    <cfRule type="containsText" dxfId="4047" priority="7214" operator="containsText" text="NO HABILITADO">
      <formula>NOT(ISERROR(SEARCH("NO HABILITADO",S584)))</formula>
    </cfRule>
  </conditionalFormatting>
  <conditionalFormatting sqref="S585:XFD585 S587:XFD587">
    <cfRule type="containsText" dxfId="4046" priority="7215" operator="containsText" text="HABILITADO">
      <formula>NOT(ISERROR(SEARCH("HABILITADO",S585)))</formula>
    </cfRule>
  </conditionalFormatting>
  <conditionalFormatting sqref="S586:XFD586">
    <cfRule type="containsText" dxfId="4045" priority="6701" operator="containsText" text="NO HABILITADO">
      <formula>NOT(ISERROR(SEARCH("NO HABILITADO",S586)))</formula>
    </cfRule>
    <cfRule type="containsText" dxfId="4044" priority="6702" operator="containsText" text="HABILITADO">
      <formula>NOT(ISERROR(SEARCH("HABILITADO",S586)))</formula>
    </cfRule>
  </conditionalFormatting>
  <conditionalFormatting sqref="S587:XFD589">
    <cfRule type="containsText" dxfId="4043" priority="7212" operator="containsText" text="NO HABILITADO">
      <formula>NOT(ISERROR(SEARCH("NO HABILITADO",S587)))</formula>
    </cfRule>
  </conditionalFormatting>
  <conditionalFormatting sqref="S589:XFD589">
    <cfRule type="containsText" dxfId="4042" priority="7213" operator="containsText" text="HABILITADO">
      <formula>NOT(ISERROR(SEARCH("HABILITADO",S589)))</formula>
    </cfRule>
  </conditionalFormatting>
  <conditionalFormatting sqref="S599:XFD604">
    <cfRule type="containsText" dxfId="4041" priority="7196" operator="containsText" text="NO HABILITADO">
      <formula>NOT(ISERROR(SEARCH("NO HABILITADO",S599)))</formula>
    </cfRule>
  </conditionalFormatting>
  <conditionalFormatting sqref="S602:XFD602 S600:XFD600">
    <cfRule type="containsText" dxfId="4040" priority="7199" operator="containsText" text="HABILITADO">
      <formula>NOT(ISERROR(SEARCH("HABILITADO",S600)))</formula>
    </cfRule>
  </conditionalFormatting>
  <conditionalFormatting sqref="S603:XFD603">
    <cfRule type="containsText" dxfId="4039" priority="7197" operator="containsText" text="HABILITADO">
      <formula>NOT(ISERROR(SEARCH("HABILITADO",S603)))</formula>
    </cfRule>
  </conditionalFormatting>
  <conditionalFormatting sqref="S604:XFD604">
    <cfRule type="containsText" dxfId="4038" priority="7198" operator="containsText" text="HABILITADO">
      <formula>NOT(ISERROR(SEARCH("HABILITADO",S604)))</formula>
    </cfRule>
  </conditionalFormatting>
  <conditionalFormatting sqref="S615:XFD615 S617:XFD617">
    <cfRule type="containsText" dxfId="4037" priority="6599" operator="containsText" text="NO HABILITADO">
      <formula>NOT(ISERROR(SEARCH("NO HABILITADO",S615)))</formula>
    </cfRule>
    <cfRule type="containsText" dxfId="4036" priority="6600" operator="containsText" text="HABILITADO">
      <formula>NOT(ISERROR(SEARCH("HABILITADO",S615)))</formula>
    </cfRule>
  </conditionalFormatting>
  <conditionalFormatting sqref="S616:XFD616">
    <cfRule type="containsText" dxfId="4035" priority="6597" operator="containsText" text="NO HABILITADO">
      <formula>NOT(ISERROR(SEARCH("NO HABILITADO",S616)))</formula>
    </cfRule>
    <cfRule type="containsText" dxfId="4034" priority="6598" operator="containsText" text="HABILITADO">
      <formula>NOT(ISERROR(SEARCH("HABILITADO",S616)))</formula>
    </cfRule>
  </conditionalFormatting>
  <conditionalFormatting sqref="S618:XFD618">
    <cfRule type="containsText" dxfId="4033" priority="7184" operator="containsText" text="NO HABILITADO">
      <formula>NOT(ISERROR(SEARCH("NO HABILITADO",S618)))</formula>
    </cfRule>
  </conditionalFormatting>
  <conditionalFormatting sqref="S619:XFD619">
    <cfRule type="containsText" dxfId="4032" priority="6601" operator="containsText" text="NO HABILITADO">
      <formula>NOT(ISERROR(SEARCH("NO HABILITADO",S619)))</formula>
    </cfRule>
    <cfRule type="containsText" dxfId="4031" priority="6602" operator="containsText" text="HABILITADO">
      <formula>NOT(ISERROR(SEARCH("HABILITADO",S619)))</formula>
    </cfRule>
  </conditionalFormatting>
  <conditionalFormatting sqref="S620:XFD624">
    <cfRule type="containsText" dxfId="4030" priority="7182" operator="containsText" text="NO HABILITADO">
      <formula>NOT(ISERROR(SEARCH("NO HABILITADO",S620)))</formula>
    </cfRule>
  </conditionalFormatting>
  <conditionalFormatting sqref="S622:XFD622 S618:XFD618 S620:XFD620">
    <cfRule type="containsText" dxfId="4029" priority="7185" operator="containsText" text="HABILITADO">
      <formula>NOT(ISERROR(SEARCH("HABILITADO",S618)))</formula>
    </cfRule>
  </conditionalFormatting>
  <conditionalFormatting sqref="S624:XFD624">
    <cfRule type="containsText" dxfId="4028" priority="7183" operator="containsText" text="HABILITADO">
      <formula>NOT(ISERROR(SEARCH("HABILITADO",S624)))</formula>
    </cfRule>
  </conditionalFormatting>
  <conditionalFormatting sqref="A321:D321">
    <cfRule type="containsText" dxfId="4027" priority="6541" operator="containsText" text="NO HABILITADO">
      <formula>NOT(ISERROR(SEARCH("NO HABILITADO",A321)))</formula>
    </cfRule>
  </conditionalFormatting>
  <conditionalFormatting sqref="A321:D321">
    <cfRule type="containsText" dxfId="4026" priority="6539" operator="containsText" text="NO CUMPLE">
      <formula>NOT(ISERROR(SEARCH("NO CUMPLE",A321)))</formula>
    </cfRule>
    <cfRule type="containsText" dxfId="4025" priority="6540" operator="containsText" text="CUMPLE">
      <formula>NOT(ISERROR(SEARCH("CUMPLE",A321)))</formula>
    </cfRule>
  </conditionalFormatting>
  <conditionalFormatting sqref="A321:D321">
    <cfRule type="containsText" dxfId="4024" priority="6542" operator="containsText" text="HABILITADO">
      <formula>NOT(ISERROR(SEARCH("HABILITADO",A321)))</formula>
    </cfRule>
  </conditionalFormatting>
  <conditionalFormatting sqref="E321">
    <cfRule type="containsText" dxfId="4023" priority="6537" operator="containsText" text="NO HABILITADO">
      <formula>NOT(ISERROR(SEARCH("NO HABILITADO",E321)))</formula>
    </cfRule>
  </conditionalFormatting>
  <conditionalFormatting sqref="E321">
    <cfRule type="containsText" dxfId="4022" priority="6535" operator="containsText" text="NO CUMPLE">
      <formula>NOT(ISERROR(SEARCH("NO CUMPLE",E321)))</formula>
    </cfRule>
    <cfRule type="containsText" dxfId="4021" priority="6536" operator="containsText" text="CUMPLE">
      <formula>NOT(ISERROR(SEARCH("CUMPLE",E321)))</formula>
    </cfRule>
  </conditionalFormatting>
  <conditionalFormatting sqref="E321">
    <cfRule type="containsText" dxfId="4020" priority="6538" operator="containsText" text="HABILITADO">
      <formula>NOT(ISERROR(SEARCH("HABILITADO",E321)))</formula>
    </cfRule>
  </conditionalFormatting>
  <conditionalFormatting sqref="E335">
    <cfRule type="containsText" dxfId="4019" priority="6533" operator="containsText" text="NO HABILITADO">
      <formula>NOT(ISERROR(SEARCH("NO HABILITADO",E335)))</formula>
    </cfRule>
  </conditionalFormatting>
  <conditionalFormatting sqref="E335">
    <cfRule type="containsText" dxfId="4018" priority="6531" operator="containsText" text="NO CUMPLE">
      <formula>NOT(ISERROR(SEARCH("NO CUMPLE",E335)))</formula>
    </cfRule>
    <cfRule type="containsText" dxfId="4017" priority="6532" operator="containsText" text="CUMPLE">
      <formula>NOT(ISERROR(SEARCH("CUMPLE",E335)))</formula>
    </cfRule>
  </conditionalFormatting>
  <conditionalFormatting sqref="E335">
    <cfRule type="containsText" dxfId="4016" priority="6534" operator="containsText" text="HABILITADO">
      <formula>NOT(ISERROR(SEARCH("HABILITADO",E335)))</formula>
    </cfRule>
  </conditionalFormatting>
  <conditionalFormatting sqref="E350">
    <cfRule type="containsText" dxfId="4015" priority="6529" operator="containsText" text="NO HABILITADO">
      <formula>NOT(ISERROR(SEARCH("NO HABILITADO",E350)))</formula>
    </cfRule>
  </conditionalFormatting>
  <conditionalFormatting sqref="E350">
    <cfRule type="containsText" dxfId="4014" priority="6527" operator="containsText" text="NO CUMPLE">
      <formula>NOT(ISERROR(SEARCH("NO CUMPLE",E350)))</formula>
    </cfRule>
    <cfRule type="containsText" dxfId="4013" priority="6528" operator="containsText" text="CUMPLE">
      <formula>NOT(ISERROR(SEARCH("CUMPLE",E350)))</formula>
    </cfRule>
  </conditionalFormatting>
  <conditionalFormatting sqref="E350">
    <cfRule type="containsText" dxfId="4012" priority="6530" operator="containsText" text="HABILITADO">
      <formula>NOT(ISERROR(SEARCH("HABILITADO",E350)))</formula>
    </cfRule>
  </conditionalFormatting>
  <conditionalFormatting sqref="E364">
    <cfRule type="containsText" dxfId="4011" priority="6525" operator="containsText" text="NO HABILITADO">
      <formula>NOT(ISERROR(SEARCH("NO HABILITADO",E364)))</formula>
    </cfRule>
  </conditionalFormatting>
  <conditionalFormatting sqref="E364">
    <cfRule type="containsText" dxfId="4010" priority="6523" operator="containsText" text="NO CUMPLE">
      <formula>NOT(ISERROR(SEARCH("NO CUMPLE",E364)))</formula>
    </cfRule>
    <cfRule type="containsText" dxfId="4009" priority="6524" operator="containsText" text="CUMPLE">
      <formula>NOT(ISERROR(SEARCH("CUMPLE",E364)))</formula>
    </cfRule>
  </conditionalFormatting>
  <conditionalFormatting sqref="E364">
    <cfRule type="containsText" dxfId="4008" priority="6526" operator="containsText" text="HABILITADO">
      <formula>NOT(ISERROR(SEARCH("HABILITADO",E364)))</formula>
    </cfRule>
  </conditionalFormatting>
  <conditionalFormatting sqref="E378">
    <cfRule type="containsText" dxfId="4007" priority="6521" operator="containsText" text="NO HABILITADO">
      <formula>NOT(ISERROR(SEARCH("NO HABILITADO",E378)))</formula>
    </cfRule>
  </conditionalFormatting>
  <conditionalFormatting sqref="E378">
    <cfRule type="containsText" dxfId="4006" priority="6519" operator="containsText" text="NO CUMPLE">
      <formula>NOT(ISERROR(SEARCH("NO CUMPLE",E378)))</formula>
    </cfRule>
    <cfRule type="containsText" dxfId="4005" priority="6520" operator="containsText" text="CUMPLE">
      <formula>NOT(ISERROR(SEARCH("CUMPLE",E378)))</formula>
    </cfRule>
  </conditionalFormatting>
  <conditionalFormatting sqref="E378">
    <cfRule type="containsText" dxfId="4004" priority="6522" operator="containsText" text="HABILITADO">
      <formula>NOT(ISERROR(SEARCH("HABILITADO",E378)))</formula>
    </cfRule>
  </conditionalFormatting>
  <conditionalFormatting sqref="E392">
    <cfRule type="containsText" dxfId="4003" priority="6517" operator="containsText" text="NO HABILITADO">
      <formula>NOT(ISERROR(SEARCH("NO HABILITADO",E392)))</formula>
    </cfRule>
  </conditionalFormatting>
  <conditionalFormatting sqref="E392">
    <cfRule type="containsText" dxfId="4002" priority="6515" operator="containsText" text="NO CUMPLE">
      <formula>NOT(ISERROR(SEARCH("NO CUMPLE",E392)))</formula>
    </cfRule>
    <cfRule type="containsText" dxfId="4001" priority="6516" operator="containsText" text="CUMPLE">
      <formula>NOT(ISERROR(SEARCH("CUMPLE",E392)))</formula>
    </cfRule>
  </conditionalFormatting>
  <conditionalFormatting sqref="E392">
    <cfRule type="containsText" dxfId="4000" priority="6518" operator="containsText" text="HABILITADO">
      <formula>NOT(ISERROR(SEARCH("HABILITADO",E392)))</formula>
    </cfRule>
  </conditionalFormatting>
  <conditionalFormatting sqref="E407">
    <cfRule type="containsText" dxfId="3999" priority="6513" operator="containsText" text="NO HABILITADO">
      <formula>NOT(ISERROR(SEARCH("NO HABILITADO",E407)))</formula>
    </cfRule>
  </conditionalFormatting>
  <conditionalFormatting sqref="E407">
    <cfRule type="containsText" dxfId="3998" priority="6511" operator="containsText" text="NO CUMPLE">
      <formula>NOT(ISERROR(SEARCH("NO CUMPLE",E407)))</formula>
    </cfRule>
    <cfRule type="containsText" dxfId="3997" priority="6512" operator="containsText" text="CUMPLE">
      <formula>NOT(ISERROR(SEARCH("CUMPLE",E407)))</formula>
    </cfRule>
  </conditionalFormatting>
  <conditionalFormatting sqref="E407">
    <cfRule type="containsText" dxfId="3996" priority="6514" operator="containsText" text="HABILITADO">
      <formula>NOT(ISERROR(SEARCH("HABILITADO",E407)))</formula>
    </cfRule>
  </conditionalFormatting>
  <conditionalFormatting sqref="E422">
    <cfRule type="containsText" dxfId="3995" priority="6509" operator="containsText" text="NO HABILITADO">
      <formula>NOT(ISERROR(SEARCH("NO HABILITADO",E422)))</formula>
    </cfRule>
  </conditionalFormatting>
  <conditionalFormatting sqref="E422">
    <cfRule type="containsText" dxfId="3994" priority="6507" operator="containsText" text="NO CUMPLE">
      <formula>NOT(ISERROR(SEARCH("NO CUMPLE",E422)))</formula>
    </cfRule>
    <cfRule type="containsText" dxfId="3993" priority="6508" operator="containsText" text="CUMPLE">
      <formula>NOT(ISERROR(SEARCH("CUMPLE",E422)))</formula>
    </cfRule>
  </conditionalFormatting>
  <conditionalFormatting sqref="E422">
    <cfRule type="containsText" dxfId="3992" priority="6510" operator="containsText" text="HABILITADO">
      <formula>NOT(ISERROR(SEARCH("HABILITADO",E422)))</formula>
    </cfRule>
  </conditionalFormatting>
  <conditionalFormatting sqref="E439">
    <cfRule type="containsText" dxfId="3991" priority="6505" operator="containsText" text="NO HABILITADO">
      <formula>NOT(ISERROR(SEARCH("NO HABILITADO",E439)))</formula>
    </cfRule>
  </conditionalFormatting>
  <conditionalFormatting sqref="E439">
    <cfRule type="containsText" dxfId="3990" priority="6503" operator="containsText" text="NO CUMPLE">
      <formula>NOT(ISERROR(SEARCH("NO CUMPLE",E439)))</formula>
    </cfRule>
    <cfRule type="containsText" dxfId="3989" priority="6504" operator="containsText" text="CUMPLE">
      <formula>NOT(ISERROR(SEARCH("CUMPLE",E439)))</formula>
    </cfRule>
  </conditionalFormatting>
  <conditionalFormatting sqref="E439">
    <cfRule type="containsText" dxfId="3988" priority="6506" operator="containsText" text="HABILITADO">
      <formula>NOT(ISERROR(SEARCH("HABILITADO",E439)))</formula>
    </cfRule>
  </conditionalFormatting>
  <conditionalFormatting sqref="E453">
    <cfRule type="containsText" dxfId="3987" priority="6501" operator="containsText" text="NO HABILITADO">
      <formula>NOT(ISERROR(SEARCH("NO HABILITADO",E453)))</formula>
    </cfRule>
  </conditionalFormatting>
  <conditionalFormatting sqref="E453">
    <cfRule type="containsText" dxfId="3986" priority="6499" operator="containsText" text="NO CUMPLE">
      <formula>NOT(ISERROR(SEARCH("NO CUMPLE",E453)))</formula>
    </cfRule>
    <cfRule type="containsText" dxfId="3985" priority="6500" operator="containsText" text="CUMPLE">
      <formula>NOT(ISERROR(SEARCH("CUMPLE",E453)))</formula>
    </cfRule>
  </conditionalFormatting>
  <conditionalFormatting sqref="E453">
    <cfRule type="containsText" dxfId="3984" priority="6502" operator="containsText" text="HABILITADO">
      <formula>NOT(ISERROR(SEARCH("HABILITADO",E453)))</formula>
    </cfRule>
  </conditionalFormatting>
  <conditionalFormatting sqref="E468">
    <cfRule type="containsText" dxfId="3983" priority="6497" operator="containsText" text="NO HABILITADO">
      <formula>NOT(ISERROR(SEARCH("NO HABILITADO",E468)))</formula>
    </cfRule>
  </conditionalFormatting>
  <conditionalFormatting sqref="E468">
    <cfRule type="containsText" dxfId="3982" priority="6495" operator="containsText" text="NO CUMPLE">
      <formula>NOT(ISERROR(SEARCH("NO CUMPLE",E468)))</formula>
    </cfRule>
    <cfRule type="containsText" dxfId="3981" priority="6496" operator="containsText" text="CUMPLE">
      <formula>NOT(ISERROR(SEARCH("CUMPLE",E468)))</formula>
    </cfRule>
  </conditionalFormatting>
  <conditionalFormatting sqref="E468">
    <cfRule type="containsText" dxfId="3980" priority="6498" operator="containsText" text="HABILITADO">
      <formula>NOT(ISERROR(SEARCH("HABILITADO",E468)))</formula>
    </cfRule>
  </conditionalFormatting>
  <conditionalFormatting sqref="E484">
    <cfRule type="containsText" dxfId="3979" priority="6493" operator="containsText" text="NO HABILITADO">
      <formula>NOT(ISERROR(SEARCH("NO HABILITADO",E484)))</formula>
    </cfRule>
  </conditionalFormatting>
  <conditionalFormatting sqref="E484">
    <cfRule type="containsText" dxfId="3978" priority="6491" operator="containsText" text="NO CUMPLE">
      <formula>NOT(ISERROR(SEARCH("NO CUMPLE",E484)))</formula>
    </cfRule>
    <cfRule type="containsText" dxfId="3977" priority="6492" operator="containsText" text="CUMPLE">
      <formula>NOT(ISERROR(SEARCH("CUMPLE",E484)))</formula>
    </cfRule>
  </conditionalFormatting>
  <conditionalFormatting sqref="E484">
    <cfRule type="containsText" dxfId="3976" priority="6494" operator="containsText" text="HABILITADO">
      <formula>NOT(ISERROR(SEARCH("HABILITADO",E484)))</formula>
    </cfRule>
  </conditionalFormatting>
  <conditionalFormatting sqref="E500">
    <cfRule type="containsText" dxfId="3975" priority="6489" operator="containsText" text="NO HABILITADO">
      <formula>NOT(ISERROR(SEARCH("NO HABILITADO",E500)))</formula>
    </cfRule>
  </conditionalFormatting>
  <conditionalFormatting sqref="E500">
    <cfRule type="containsText" dxfId="3974" priority="6487" operator="containsText" text="NO CUMPLE">
      <formula>NOT(ISERROR(SEARCH("NO CUMPLE",E500)))</formula>
    </cfRule>
    <cfRule type="containsText" dxfId="3973" priority="6488" operator="containsText" text="CUMPLE">
      <formula>NOT(ISERROR(SEARCH("CUMPLE",E500)))</formula>
    </cfRule>
  </conditionalFormatting>
  <conditionalFormatting sqref="E500">
    <cfRule type="containsText" dxfId="3972" priority="6490" operator="containsText" text="HABILITADO">
      <formula>NOT(ISERROR(SEARCH("HABILITADO",E500)))</formula>
    </cfRule>
  </conditionalFormatting>
  <conditionalFormatting sqref="E513">
    <cfRule type="containsText" dxfId="3971" priority="6485" operator="containsText" text="NO HABILITADO">
      <formula>NOT(ISERROR(SEARCH("NO HABILITADO",E513)))</formula>
    </cfRule>
  </conditionalFormatting>
  <conditionalFormatting sqref="E513">
    <cfRule type="containsText" dxfId="3970" priority="6483" operator="containsText" text="NO CUMPLE">
      <formula>NOT(ISERROR(SEARCH("NO CUMPLE",E513)))</formula>
    </cfRule>
    <cfRule type="containsText" dxfId="3969" priority="6484" operator="containsText" text="CUMPLE">
      <formula>NOT(ISERROR(SEARCH("CUMPLE",E513)))</formula>
    </cfRule>
  </conditionalFormatting>
  <conditionalFormatting sqref="E513">
    <cfRule type="containsText" dxfId="3968" priority="6486" operator="containsText" text="HABILITADO">
      <formula>NOT(ISERROR(SEARCH("HABILITADO",E513)))</formula>
    </cfRule>
  </conditionalFormatting>
  <conditionalFormatting sqref="E531">
    <cfRule type="containsText" dxfId="3967" priority="6481" operator="containsText" text="NO HABILITADO">
      <formula>NOT(ISERROR(SEARCH("NO HABILITADO",E531)))</formula>
    </cfRule>
  </conditionalFormatting>
  <conditionalFormatting sqref="E531">
    <cfRule type="containsText" dxfId="3966" priority="6479" operator="containsText" text="NO CUMPLE">
      <formula>NOT(ISERROR(SEARCH("NO CUMPLE",E531)))</formula>
    </cfRule>
    <cfRule type="containsText" dxfId="3965" priority="6480" operator="containsText" text="CUMPLE">
      <formula>NOT(ISERROR(SEARCH("CUMPLE",E531)))</formula>
    </cfRule>
  </conditionalFormatting>
  <conditionalFormatting sqref="E531">
    <cfRule type="containsText" dxfId="3964" priority="6482" operator="containsText" text="HABILITADO">
      <formula>NOT(ISERROR(SEARCH("HABILITADO",E531)))</formula>
    </cfRule>
  </conditionalFormatting>
  <conditionalFormatting sqref="E545">
    <cfRule type="containsText" dxfId="3963" priority="6477" operator="containsText" text="NO HABILITADO">
      <formula>NOT(ISERROR(SEARCH("NO HABILITADO",E545)))</formula>
    </cfRule>
  </conditionalFormatting>
  <conditionalFormatting sqref="E545">
    <cfRule type="containsText" dxfId="3962" priority="6475" operator="containsText" text="NO CUMPLE">
      <formula>NOT(ISERROR(SEARCH("NO CUMPLE",E545)))</formula>
    </cfRule>
    <cfRule type="containsText" dxfId="3961" priority="6476" operator="containsText" text="CUMPLE">
      <formula>NOT(ISERROR(SEARCH("CUMPLE",E545)))</formula>
    </cfRule>
  </conditionalFormatting>
  <conditionalFormatting sqref="E545">
    <cfRule type="containsText" dxfId="3960" priority="6478" operator="containsText" text="HABILITADO">
      <formula>NOT(ISERROR(SEARCH("HABILITADO",E545)))</formula>
    </cfRule>
  </conditionalFormatting>
  <conditionalFormatting sqref="E561">
    <cfRule type="containsText" dxfId="3959" priority="6473" operator="containsText" text="NO HABILITADO">
      <formula>NOT(ISERROR(SEARCH("NO HABILITADO",E561)))</formula>
    </cfRule>
  </conditionalFormatting>
  <conditionalFormatting sqref="E561">
    <cfRule type="containsText" dxfId="3958" priority="6471" operator="containsText" text="NO CUMPLE">
      <formula>NOT(ISERROR(SEARCH("NO CUMPLE",E561)))</formula>
    </cfRule>
    <cfRule type="containsText" dxfId="3957" priority="6472" operator="containsText" text="CUMPLE">
      <formula>NOT(ISERROR(SEARCH("CUMPLE",E561)))</formula>
    </cfRule>
  </conditionalFormatting>
  <conditionalFormatting sqref="E561">
    <cfRule type="containsText" dxfId="3956" priority="6474" operator="containsText" text="HABILITADO">
      <formula>NOT(ISERROR(SEARCH("HABILITADO",E561)))</formula>
    </cfRule>
  </conditionalFormatting>
  <conditionalFormatting sqref="E577">
    <cfRule type="containsText" dxfId="3955" priority="6469" operator="containsText" text="NO HABILITADO">
      <formula>NOT(ISERROR(SEARCH("NO HABILITADO",E577)))</formula>
    </cfRule>
  </conditionalFormatting>
  <conditionalFormatting sqref="E577">
    <cfRule type="containsText" dxfId="3954" priority="6467" operator="containsText" text="NO CUMPLE">
      <formula>NOT(ISERROR(SEARCH("NO CUMPLE",E577)))</formula>
    </cfRule>
    <cfRule type="containsText" dxfId="3953" priority="6468" operator="containsText" text="CUMPLE">
      <formula>NOT(ISERROR(SEARCH("CUMPLE",E577)))</formula>
    </cfRule>
  </conditionalFormatting>
  <conditionalFormatting sqref="E577">
    <cfRule type="containsText" dxfId="3952" priority="6470" operator="containsText" text="HABILITADO">
      <formula>NOT(ISERROR(SEARCH("HABILITADO",E577)))</formula>
    </cfRule>
  </conditionalFormatting>
  <conditionalFormatting sqref="E592">
    <cfRule type="containsText" dxfId="3951" priority="6465" operator="containsText" text="NO HABILITADO">
      <formula>NOT(ISERROR(SEARCH("NO HABILITADO",E592)))</formula>
    </cfRule>
  </conditionalFormatting>
  <conditionalFormatting sqref="E592">
    <cfRule type="containsText" dxfId="3950" priority="6463" operator="containsText" text="NO CUMPLE">
      <formula>NOT(ISERROR(SEARCH("NO CUMPLE",E592)))</formula>
    </cfRule>
    <cfRule type="containsText" dxfId="3949" priority="6464" operator="containsText" text="CUMPLE">
      <formula>NOT(ISERROR(SEARCH("CUMPLE",E592)))</formula>
    </cfRule>
  </conditionalFormatting>
  <conditionalFormatting sqref="E592">
    <cfRule type="containsText" dxfId="3948" priority="6466" operator="containsText" text="HABILITADO">
      <formula>NOT(ISERROR(SEARCH("HABILITADO",E592)))</formula>
    </cfRule>
  </conditionalFormatting>
  <conditionalFormatting sqref="E607">
    <cfRule type="containsText" dxfId="3947" priority="6461" operator="containsText" text="NO HABILITADO">
      <formula>NOT(ISERROR(SEARCH("NO HABILITADO",E607)))</formula>
    </cfRule>
  </conditionalFormatting>
  <conditionalFormatting sqref="E607">
    <cfRule type="containsText" dxfId="3946" priority="6459" operator="containsText" text="NO CUMPLE">
      <formula>NOT(ISERROR(SEARCH("NO CUMPLE",E607)))</formula>
    </cfRule>
    <cfRule type="containsText" dxfId="3945" priority="6460" operator="containsText" text="CUMPLE">
      <formula>NOT(ISERROR(SEARCH("CUMPLE",E607)))</formula>
    </cfRule>
  </conditionalFormatting>
  <conditionalFormatting sqref="E607">
    <cfRule type="containsText" dxfId="3944" priority="6462" operator="containsText" text="HABILITADO">
      <formula>NOT(ISERROR(SEARCH("HABILITADO",E607)))</formula>
    </cfRule>
  </conditionalFormatting>
  <conditionalFormatting sqref="A625:XFD626">
    <cfRule type="containsText" dxfId="3943" priority="6457" operator="containsText" text="NO HABILITADO">
      <formula>NOT(ISERROR(SEARCH("NO HABILITADO",A625)))</formula>
    </cfRule>
  </conditionalFormatting>
  <conditionalFormatting sqref="A625:Q626">
    <cfRule type="containsText" dxfId="3942" priority="6455" operator="containsText" text="NO CUMPLE">
      <formula>NOT(ISERROR(SEARCH("NO CUMPLE",A625)))</formula>
    </cfRule>
    <cfRule type="containsText" dxfId="3941" priority="6456" operator="containsText" text="CUMPLE">
      <formula>NOT(ISERROR(SEARCH("CUMPLE",A625)))</formula>
    </cfRule>
  </conditionalFormatting>
  <conditionalFormatting sqref="A625:XFD626">
    <cfRule type="containsText" dxfId="3940" priority="6458" operator="containsText" text="HABILITADO">
      <formula>NOT(ISERROR(SEARCH("HABILITADO",A625)))</formula>
    </cfRule>
  </conditionalFormatting>
  <conditionalFormatting sqref="N637 N652 N667 N681 N697 N711 N724 N737 N751">
    <cfRule type="containsText" dxfId="3939" priority="6451" operator="containsText" text="NO HABILITADO">
      <formula>NOT(ISERROR(SEARCH("NO HABILITADO",N637)))</formula>
    </cfRule>
  </conditionalFormatting>
  <conditionalFormatting sqref="N681 N667 N637 N652 N697 N737 N751 N724 N711">
    <cfRule type="containsText" dxfId="3938" priority="6452" operator="containsText" text="HABILITADO">
      <formula>NOT(ISERROR(SEARCH("HABILITADO",N637)))</formula>
    </cfRule>
  </conditionalFormatting>
  <conditionalFormatting sqref="A708 D708:E708">
    <cfRule type="containsText" dxfId="3937" priority="6131" operator="containsText" text="NO HABILITADO">
      <formula>NOT(ISERROR(SEARCH("NO HABILITADO",A708)))</formula>
    </cfRule>
    <cfRule type="containsText" dxfId="3936" priority="6132" operator="containsText" text="HABILITADO">
      <formula>NOT(ISERROR(SEARCH("HABILITADO",A708)))</formula>
    </cfRule>
    <cfRule type="containsText" dxfId="3935" priority="6133" operator="containsText" text="NO CUMPLE">
      <formula>NOT(ISERROR(SEARCH("NO CUMPLE",A708)))</formula>
    </cfRule>
    <cfRule type="containsText" dxfId="3934" priority="6134" operator="containsText" text="CUMPLE">
      <formula>NOT(ISERROR(SEARCH("CUMPLE",A708)))</formula>
    </cfRule>
  </conditionalFormatting>
  <conditionalFormatting sqref="A709:A710 D709:E710">
    <cfRule type="containsText" dxfId="3933" priority="6127" operator="containsText" text="NO CUMPLE">
      <formula>NOT(ISERROR(SEARCH("NO CUMPLE",A709)))</formula>
    </cfRule>
    <cfRule type="containsText" dxfId="3932" priority="6128" operator="containsText" text="CUMPLE">
      <formula>NOT(ISERROR(SEARCH("CUMPLE",A709)))</formula>
    </cfRule>
    <cfRule type="containsText" dxfId="3931" priority="6129" operator="containsText" text="NO HABILITADO">
      <formula>NOT(ISERROR(SEARCH("NO HABILITADO",A709)))</formula>
    </cfRule>
    <cfRule type="containsText" dxfId="3930" priority="6130" operator="containsText" text="HABILITADO">
      <formula>NOT(ISERROR(SEARCH("HABILITADO",A709)))</formula>
    </cfRule>
  </conditionalFormatting>
  <conditionalFormatting sqref="A723 D723:E723">
    <cfRule type="containsText" dxfId="3929" priority="6163" operator="containsText" text="NO CUMPLE">
      <formula>NOT(ISERROR(SEARCH("NO CUMPLE",A723)))</formula>
    </cfRule>
    <cfRule type="containsText" dxfId="3928" priority="6164" operator="containsText" text="CUMPLE">
      <formula>NOT(ISERROR(SEARCH("CUMPLE",A723)))</formula>
    </cfRule>
    <cfRule type="containsText" dxfId="3927" priority="6165" operator="containsText" text="NO HABILITADO">
      <formula>NOT(ISERROR(SEARCH("NO HABILITADO",A723)))</formula>
    </cfRule>
    <cfRule type="containsText" dxfId="3926" priority="6166" operator="containsText" text="HABILITADO">
      <formula>NOT(ISERROR(SEARCH("HABILITADO",A723)))</formula>
    </cfRule>
  </conditionalFormatting>
  <conditionalFormatting sqref="A736 D736:E736 G736:J736">
    <cfRule type="containsText" dxfId="3925" priority="6247" operator="containsText" text="NO CUMPLE">
      <formula>NOT(ISERROR(SEARCH("NO CUMPLE",A736)))</formula>
    </cfRule>
    <cfRule type="containsText" dxfId="3924" priority="6248" operator="containsText" text="CUMPLE">
      <formula>NOT(ISERROR(SEARCH("CUMPLE",A736)))</formula>
    </cfRule>
    <cfRule type="containsText" dxfId="3923" priority="6249" operator="containsText" text="NO HABILITADO">
      <formula>NOT(ISERROR(SEARCH("NO HABILITADO",A736)))</formula>
    </cfRule>
    <cfRule type="containsText" dxfId="3922" priority="6250" operator="containsText" text="HABILITADO">
      <formula>NOT(ISERROR(SEARCH("HABILITADO",A736)))</formula>
    </cfRule>
  </conditionalFormatting>
  <conditionalFormatting sqref="A695:B695 D695:E695 G695:I695">
    <cfRule type="containsText" dxfId="3921" priority="6329" operator="containsText" text="NO CUMPLE">
      <formula>NOT(ISERROR(SEARCH("NO CUMPLE",A695)))</formula>
    </cfRule>
    <cfRule type="containsText" dxfId="3920" priority="6330" operator="containsText" text="CUMPLE">
      <formula>NOT(ISERROR(SEARCH("CUMPLE",A695)))</formula>
    </cfRule>
    <cfRule type="containsText" dxfId="3919" priority="6331" operator="containsText" text="NO HABILITADO">
      <formula>NOT(ISERROR(SEARCH("NO HABILITADO",A695)))</formula>
    </cfRule>
    <cfRule type="containsText" dxfId="3918" priority="6332" operator="containsText" text="HABILITADO">
      <formula>NOT(ISERROR(SEARCH("HABILITADO",A695)))</formula>
    </cfRule>
  </conditionalFormatting>
  <conditionalFormatting sqref="A722:E722">
    <cfRule type="containsText" dxfId="3917" priority="6167" operator="containsText" text="NO HABILITADO">
      <formula>NOT(ISERROR(SEARCH("NO HABILITADO",A722)))</formula>
    </cfRule>
    <cfRule type="containsText" dxfId="3916" priority="6168" operator="containsText" text="HABILITADO">
      <formula>NOT(ISERROR(SEARCH("HABILITADO",A722)))</formula>
    </cfRule>
    <cfRule type="containsText" dxfId="3915" priority="6169" operator="containsText" text="NO CUMPLE">
      <formula>NOT(ISERROR(SEARCH("NO CUMPLE",A722)))</formula>
    </cfRule>
    <cfRule type="containsText" dxfId="3914" priority="6170" operator="containsText" text="CUMPLE">
      <formula>NOT(ISERROR(SEARCH("CUMPLE",A722)))</formula>
    </cfRule>
  </conditionalFormatting>
  <conditionalFormatting sqref="A637:I637 A638:Q639 P633 A629:D631 O632:P632 O634:Q634 O635:P636 O637 A635:E635 L635:L636 A632:M633 G635:J635 A628:C628 B634:M634">
    <cfRule type="containsText" dxfId="3913" priority="6447" operator="containsText" text="NO CUMPLE">
      <formula>NOT(ISERROR(SEARCH("NO CUMPLE",A628)))</formula>
    </cfRule>
    <cfRule type="containsText" dxfId="3912" priority="6448" operator="containsText" text="CUMPLE">
      <formula>NOT(ISERROR(SEARCH("CUMPLE",A628)))</formula>
    </cfRule>
  </conditionalFormatting>
  <conditionalFormatting sqref="A637:I637 O635:P636 O637 A635:E635 L635:L636 K634 R635:XFD636 G635:J635">
    <cfRule type="containsText" dxfId="3911" priority="6445" operator="containsText" text="NO HABILITADO">
      <formula>NOT(ISERROR(SEARCH("NO HABILITADO",A634)))</formula>
    </cfRule>
    <cfRule type="containsText" dxfId="3910" priority="6446" operator="containsText" text="HABILITADO">
      <formula>NOT(ISERROR(SEARCH("HABILITADO",A634)))</formula>
    </cfRule>
  </conditionalFormatting>
  <conditionalFormatting sqref="A652:I652 A653:Q654 P646 A640:D640 O645:P645 O647:Q647 O652 A648:E648 A645:M647 L648:L651 P648:P651 N649:O649 G648:J648 A642:D644 A641:C641">
    <cfRule type="containsText" dxfId="3909" priority="6423" operator="containsText" text="NO CUMPLE">
      <formula>NOT(ISERROR(SEARCH("NO CUMPLE",A640)))</formula>
    </cfRule>
    <cfRule type="containsText" dxfId="3908" priority="6424" operator="containsText" text="CUMPLE">
      <formula>NOT(ISERROR(SEARCH("CUMPLE",A640)))</formula>
    </cfRule>
  </conditionalFormatting>
  <conditionalFormatting sqref="A652:I652 R649:XFD651 O652 A648:E648 K647 L648:L651 S648:XFD648 P648:P651 N649:O649 G648:J648">
    <cfRule type="containsText" dxfId="3907" priority="6421" operator="containsText" text="NO HABILITADO">
      <formula>NOT(ISERROR(SEARCH("NO HABILITADO",A647)))</formula>
    </cfRule>
    <cfRule type="containsText" dxfId="3906" priority="6422" operator="containsText" text="HABILITADO">
      <formula>NOT(ISERROR(SEARCH("HABILITADO",A647)))</formula>
    </cfRule>
  </conditionalFormatting>
  <conditionalFormatting sqref="A667:I667 A668:Q669 P661 A655:D655 O660:P660 O662:Q662 O667 A660:M662 A663:B665 D663:E665 G663:J665 A657:D659 A656:C656">
    <cfRule type="containsText" dxfId="3905" priority="6399" operator="containsText" text="NO CUMPLE">
      <formula>NOT(ISERROR(SEARCH("NO CUMPLE",A655)))</formula>
    </cfRule>
    <cfRule type="containsText" dxfId="3904" priority="6400" operator="containsText" text="CUMPLE">
      <formula>NOT(ISERROR(SEARCH("CUMPLE",A655)))</formula>
    </cfRule>
  </conditionalFormatting>
  <conditionalFormatting sqref="A667:I667 O663:P665 O667 K662 L663:L665 A663:B665 D663:E665 R663:XFD665 G663:J665">
    <cfRule type="containsText" dxfId="3903" priority="6397" operator="containsText" text="NO HABILITADO">
      <formula>NOT(ISERROR(SEARCH("NO HABILITADO",A662)))</formula>
    </cfRule>
    <cfRule type="containsText" dxfId="3902" priority="6398" operator="containsText" text="HABILITADO">
      <formula>NOT(ISERROR(SEARCH("HABILITADO",A662)))</formula>
    </cfRule>
  </conditionalFormatting>
  <conditionalFormatting sqref="A681:I681 A682:Q683 P676 A670:D670 O675:P675 O677:Q677 O681 B678:E678 A675:M677 G678:J678 A672:D674 A671:C671">
    <cfRule type="containsText" dxfId="3901" priority="6371" operator="containsText" text="NO CUMPLE">
      <formula>NOT(ISERROR(SEARCH("NO CUMPLE",A670)))</formula>
    </cfRule>
    <cfRule type="containsText" dxfId="3900" priority="6372" operator="containsText" text="CUMPLE">
      <formula>NOT(ISERROR(SEARCH("CUMPLE",A670)))</formula>
    </cfRule>
  </conditionalFormatting>
  <conditionalFormatting sqref="A681:I681 L680 S680:XFD680 R678:XFD678 O680:P680 O678:P678 O681 B678:E678 L678 K677 G678:J678">
    <cfRule type="containsText" dxfId="3899" priority="6369" operator="containsText" text="NO HABILITADO">
      <formula>NOT(ISERROR(SEARCH("NO HABILITADO",A677)))</formula>
    </cfRule>
    <cfRule type="containsText" dxfId="3898" priority="6370" operator="containsText" text="HABILITADO">
      <formula>NOT(ISERROR(SEARCH("HABILITADO",A677)))</formula>
    </cfRule>
  </conditionalFormatting>
  <conditionalFormatting sqref="A697:I697 A698:Q699 P690 A684:D684 O689:P689 O691:Q691 O697 A689:M691 A692:B694 D692:E694 J693:J695 L692:L696 O692:P696 G693:I694 G692:J692 A686:D688 A685:C685">
    <cfRule type="containsText" dxfId="3897" priority="6335" operator="containsText" text="NO CUMPLE">
      <formula>NOT(ISERROR(SEARCH("NO CUMPLE",A684)))</formula>
    </cfRule>
    <cfRule type="containsText" dxfId="3896" priority="6336" operator="containsText" text="CUMPLE">
      <formula>NOT(ISERROR(SEARCH("CUMPLE",A684)))</formula>
    </cfRule>
  </conditionalFormatting>
  <conditionalFormatting sqref="A697:I697 O697 K691 A692:B694 D692:E694 J693:J695 L692:L695 O692:P695 S692:XFD695 G693:I694 G692:J692">
    <cfRule type="containsText" dxfId="3895" priority="6333" operator="containsText" text="NO HABILITADO">
      <formula>NOT(ISERROR(SEARCH("NO HABILITADO",A691)))</formula>
    </cfRule>
    <cfRule type="containsText" dxfId="3894" priority="6334" operator="containsText" text="HABILITADO">
      <formula>NOT(ISERROR(SEARCH("HABILITADO",A691)))</formula>
    </cfRule>
  </conditionalFormatting>
  <conditionalFormatting sqref="A711:I711 A712:Q713 P706 A700:D700 O705:P705 O707:Q707 O711 A705:M707 H708 J708 A702:D704 A701:C701">
    <cfRule type="containsText" dxfId="3893" priority="6307" operator="containsText" text="NO CUMPLE">
      <formula>NOT(ISERROR(SEARCH("NO CUMPLE",A700)))</formula>
    </cfRule>
    <cfRule type="containsText" dxfId="3892" priority="6308" operator="containsText" text="CUMPLE">
      <formula>NOT(ISERROR(SEARCH("CUMPLE",A700)))</formula>
    </cfRule>
  </conditionalFormatting>
  <conditionalFormatting sqref="A711:I711 R708:XFD710 O711 L708:L710 K707 H708 J708">
    <cfRule type="containsText" dxfId="3891" priority="6305" operator="containsText" text="NO HABILITADO">
      <formula>NOT(ISERROR(SEARCH("NO HABILITADO",A707)))</formula>
    </cfRule>
    <cfRule type="containsText" dxfId="3890" priority="6306" operator="containsText" text="HABILITADO">
      <formula>NOT(ISERROR(SEARCH("HABILITADO",A707)))</formula>
    </cfRule>
  </conditionalFormatting>
  <conditionalFormatting sqref="A724:I724 A725:Q726 P720 A714:D714 O719:P719 O721:Q721 O724 L722:L723 A719:M721 H722 J722 A716:D718 A715:C715">
    <cfRule type="containsText" dxfId="3889" priority="6277" operator="containsText" text="NO CUMPLE">
      <formula>NOT(ISERROR(SEARCH("NO CUMPLE",A714)))</formula>
    </cfRule>
    <cfRule type="containsText" dxfId="3888" priority="6278" operator="containsText" text="CUMPLE">
      <formula>NOT(ISERROR(SEARCH("CUMPLE",A714)))</formula>
    </cfRule>
  </conditionalFormatting>
  <conditionalFormatting sqref="A724:I724 R722:XFD723 O724 L722:L723 K721 H722 J722">
    <cfRule type="containsText" dxfId="3887" priority="6275" operator="containsText" text="NO HABILITADO">
      <formula>NOT(ISERROR(SEARCH("NO HABILITADO",A721)))</formula>
    </cfRule>
    <cfRule type="containsText" dxfId="3886" priority="6276" operator="containsText" text="HABILITADO">
      <formula>NOT(ISERROR(SEARCH("HABILITADO",A721)))</formula>
    </cfRule>
  </conditionalFormatting>
  <conditionalFormatting sqref="A737:I737 A738:Q739 P733 A727:D727 O732:P732 O734:Q734 O737 L735:L736 A732:M734 D735:E735 B736 A735:B735 O735:P736 G735:J735 A729:D731 A728:C728">
    <cfRule type="containsText" dxfId="3885" priority="6253" operator="containsText" text="NO CUMPLE">
      <formula>NOT(ISERROR(SEARCH("NO CUMPLE",A727)))</formula>
    </cfRule>
    <cfRule type="containsText" dxfId="3884" priority="6254" operator="containsText" text="CUMPLE">
      <formula>NOT(ISERROR(SEARCH("CUMPLE",A727)))</formula>
    </cfRule>
  </conditionalFormatting>
  <conditionalFormatting sqref="A737:I737 R735:XFD736 O737 L735:L736 K734 D735:E735 B736 A735:B735 O735:P736 G735:J735">
    <cfRule type="containsText" dxfId="3883" priority="6251" operator="containsText" text="NO HABILITADO">
      <formula>NOT(ISERROR(SEARCH("NO HABILITADO",A734)))</formula>
    </cfRule>
    <cfRule type="containsText" dxfId="3882" priority="6252" operator="containsText" text="HABILITADO">
      <formula>NOT(ISERROR(SEARCH("HABILITADO",A734)))</formula>
    </cfRule>
  </conditionalFormatting>
  <conditionalFormatting sqref="A751:I751 A752:Q752 P746 A740:D740 O745:P745 O747:Q747 O751 A748:E748 L748:L750 A745:M747 O748:P750 G748:J748 A742:D744 A741:C741">
    <cfRule type="containsText" dxfId="3881" priority="6229" operator="containsText" text="NO CUMPLE">
      <formula>NOT(ISERROR(SEARCH("NO CUMPLE",A740)))</formula>
    </cfRule>
    <cfRule type="containsText" dxfId="3880" priority="6230" operator="containsText" text="CUMPLE">
      <formula>NOT(ISERROR(SEARCH("CUMPLE",A740)))</formula>
    </cfRule>
  </conditionalFormatting>
  <conditionalFormatting sqref="A751:I751 O751 A748:E748 L748:L749 K747 S748:XFD749 O748:P749 G748:J748">
    <cfRule type="containsText" dxfId="3879" priority="6227" operator="containsText" text="NO HABILITADO">
      <formula>NOT(ISERROR(SEARCH("NO HABILITADO",A747)))</formula>
    </cfRule>
    <cfRule type="containsText" dxfId="3878" priority="6228" operator="containsText" text="HABILITADO">
      <formula>NOT(ISERROR(SEARCH("HABILITADO",A747)))</formula>
    </cfRule>
  </conditionalFormatting>
  <conditionalFormatting sqref="O678:P680 L678:L680 N675:N681 O663:P666 L663:L666 N632:N637 N652 N689:N697 N732:N737 N745:N751 N724 L708:L710 N705:N707 N711">
    <cfRule type="containsText" dxfId="3877" priority="6453" operator="containsText" text="NO CUMPLE">
      <formula>NOT(ISERROR(SEARCH("NO CUMPLE",L632)))</formula>
    </cfRule>
    <cfRule type="containsText" dxfId="3876" priority="6454" operator="containsText" text="CUMPLE">
      <formula>NOT(ISERROR(SEARCH("CUMPLE",L632)))</formula>
    </cfRule>
  </conditionalFormatting>
  <conditionalFormatting sqref="A636:E636 G636:J636">
    <cfRule type="containsText" dxfId="3875" priority="6441" operator="containsText" text="NO CUMPLE">
      <formula>NOT(ISERROR(SEARCH("NO CUMPLE",A636)))</formula>
    </cfRule>
    <cfRule type="containsText" dxfId="3874" priority="6442" operator="containsText" text="CUMPLE">
      <formula>NOT(ISERROR(SEARCH("CUMPLE",A636)))</formula>
    </cfRule>
    <cfRule type="containsText" dxfId="3873" priority="6443" operator="containsText" text="NO HABILITADO">
      <formula>NOT(ISERROR(SEARCH("NO HABILITADO",A636)))</formula>
    </cfRule>
    <cfRule type="containsText" dxfId="3872" priority="6444" operator="containsText" text="HABILITADO">
      <formula>NOT(ISERROR(SEARCH("HABILITADO",A636)))</formula>
    </cfRule>
  </conditionalFormatting>
  <conditionalFormatting sqref="A649:E651 G649:J651">
    <cfRule type="containsText" dxfId="3871" priority="6417" operator="containsText" text="NO CUMPLE">
      <formula>NOT(ISERROR(SEARCH("NO CUMPLE",A649)))</formula>
    </cfRule>
    <cfRule type="containsText" dxfId="3870" priority="6418" operator="containsText" text="CUMPLE">
      <formula>NOT(ISERROR(SEARCH("CUMPLE",A649)))</formula>
    </cfRule>
    <cfRule type="containsText" dxfId="3869" priority="6419" operator="containsText" text="NO HABILITADO">
      <formula>NOT(ISERROR(SEARCH("NO HABILITADO",A649)))</formula>
    </cfRule>
    <cfRule type="containsText" dxfId="3868" priority="6420" operator="containsText" text="HABILITADO">
      <formula>NOT(ISERROR(SEARCH("HABILITADO",A649)))</formula>
    </cfRule>
  </conditionalFormatting>
  <conditionalFormatting sqref="A666:J666">
    <cfRule type="containsText" dxfId="3867" priority="6387" operator="containsText" text="NO CUMPLE">
      <formula>NOT(ISERROR(SEARCH("NO CUMPLE",A666)))</formula>
    </cfRule>
    <cfRule type="containsText" dxfId="3866" priority="6388" operator="containsText" text="CUMPLE">
      <formula>NOT(ISERROR(SEARCH("CUMPLE",A666)))</formula>
    </cfRule>
    <cfRule type="containsText" dxfId="3865" priority="6389" operator="containsText" text="NO HABILITADO">
      <formula>NOT(ISERROR(SEARCH("NO HABILITADO",A666)))</formula>
    </cfRule>
    <cfRule type="containsText" dxfId="3864" priority="6390" operator="containsText" text="HABILITADO">
      <formula>NOT(ISERROR(SEARCH("HABILITADO",A666)))</formula>
    </cfRule>
  </conditionalFormatting>
  <conditionalFormatting sqref="A679:J679">
    <cfRule type="containsText" dxfId="3863" priority="6363" operator="containsText" text="NO CUMPLE">
      <formula>NOT(ISERROR(SEARCH("NO CUMPLE",A679)))</formula>
    </cfRule>
    <cfRule type="containsText" dxfId="3862" priority="6364" operator="containsText" text="CUMPLE">
      <formula>NOT(ISERROR(SEARCH("CUMPLE",A679)))</formula>
    </cfRule>
    <cfRule type="containsText" dxfId="3861" priority="6365" operator="containsText" text="NO HABILITADO">
      <formula>NOT(ISERROR(SEARCH("NO HABILITADO",A679)))</formula>
    </cfRule>
    <cfRule type="containsText" dxfId="3860" priority="6366" operator="containsText" text="HABILITADO">
      <formula>NOT(ISERROR(SEARCH("HABILITADO",A679)))</formula>
    </cfRule>
  </conditionalFormatting>
  <conditionalFormatting sqref="A696:J696">
    <cfRule type="containsText" dxfId="3859" priority="6323" operator="containsText" text="NO CUMPLE">
      <formula>NOT(ISERROR(SEARCH("NO CUMPLE",A696)))</formula>
    </cfRule>
    <cfRule type="containsText" dxfId="3858" priority="6324" operator="containsText" text="CUMPLE">
      <formula>NOT(ISERROR(SEARCH("CUMPLE",A696)))</formula>
    </cfRule>
    <cfRule type="containsText" dxfId="3857" priority="6325" operator="containsText" text="NO HABILITADO">
      <formula>NOT(ISERROR(SEARCH("NO HABILITADO",A696)))</formula>
    </cfRule>
    <cfRule type="containsText" dxfId="3856" priority="6326" operator="containsText" text="HABILITADO">
      <formula>NOT(ISERROR(SEARCH("HABILITADO",A696)))</formula>
    </cfRule>
  </conditionalFormatting>
  <conditionalFormatting sqref="A749:E749 G749:J749">
    <cfRule type="containsText" dxfId="3855" priority="6223" operator="containsText" text="NO CUMPLE">
      <formula>NOT(ISERROR(SEARCH("NO CUMPLE",A749)))</formula>
    </cfRule>
    <cfRule type="containsText" dxfId="3854" priority="6224" operator="containsText" text="CUMPLE">
      <formula>NOT(ISERROR(SEARCH("CUMPLE",A749)))</formula>
    </cfRule>
    <cfRule type="containsText" dxfId="3853" priority="6225" operator="containsText" text="NO HABILITADO">
      <formula>NOT(ISERROR(SEARCH("NO HABILITADO",A749)))</formula>
    </cfRule>
    <cfRule type="containsText" dxfId="3852" priority="6226" operator="containsText" text="HABILITADO">
      <formula>NOT(ISERROR(SEARCH("HABILITADO",A749)))</formula>
    </cfRule>
  </conditionalFormatting>
  <conditionalFormatting sqref="A750:J750">
    <cfRule type="containsText" dxfId="3851" priority="6217" operator="containsText" text="NO CUMPLE">
      <formula>NOT(ISERROR(SEARCH("NO CUMPLE",A750)))</formula>
    </cfRule>
    <cfRule type="containsText" dxfId="3850" priority="6218" operator="containsText" text="CUMPLE">
      <formula>NOT(ISERROR(SEARCH("CUMPLE",A750)))</formula>
    </cfRule>
    <cfRule type="containsText" dxfId="3849" priority="6219" operator="containsText" text="NO HABILITADO">
      <formula>NOT(ISERROR(SEARCH("NO HABILITADO",A750)))</formula>
    </cfRule>
    <cfRule type="containsText" dxfId="3848" priority="6220" operator="containsText" text="HABILITADO">
      <formula>NOT(ISERROR(SEARCH("HABILITADO",A750)))</formula>
    </cfRule>
  </conditionalFormatting>
  <conditionalFormatting sqref="A638:XFD639 P633 A632:M633 A629:D631 S627:XFD631 R632:XFD633 O632:P632 O634:XFD634 B634:J634 L634:M634 A628:C628">
    <cfRule type="containsText" dxfId="3847" priority="6449" operator="containsText" text="NO HABILITADO">
      <formula>NOT(ISERROR(SEARCH("NO HABILITADO",A627)))</formula>
    </cfRule>
    <cfRule type="containsText" dxfId="3846" priority="6450" operator="containsText" text="HABILITADO">
      <formula>NOT(ISERROR(SEARCH("HABILITADO",A627)))</formula>
    </cfRule>
  </conditionalFormatting>
  <conditionalFormatting sqref="A653:XFD654 P646 A645:M646 A640:D640 S640:XFD644 R645:XFD646 O645:P645 O647:XFD647 A647:J647 L647:M647 A642:D644 A641:C641">
    <cfRule type="containsText" dxfId="3845" priority="6425" operator="containsText" text="NO HABILITADO">
      <formula>NOT(ISERROR(SEARCH("NO HABILITADO",A640)))</formula>
    </cfRule>
    <cfRule type="containsText" dxfId="3844" priority="6426" operator="containsText" text="HABILITADO">
      <formula>NOT(ISERROR(SEARCH("HABILITADO",A640)))</formula>
    </cfRule>
  </conditionalFormatting>
  <conditionalFormatting sqref="A668:XFD669 L666 P661 A660:M661 A655:D655 S655:XFD659 R660:XFD661 R666:XFD666 O660:P660 O662:XFD662 O666:P666 A662:J662 L662:M662 A657:D659 A656:C656">
    <cfRule type="containsText" dxfId="3843" priority="6401" operator="containsText" text="NO HABILITADO">
      <formula>NOT(ISERROR(SEARCH("NO HABILITADO",A655)))</formula>
    </cfRule>
    <cfRule type="containsText" dxfId="3842" priority="6402" operator="containsText" text="HABILITADO">
      <formula>NOT(ISERROR(SEARCH("HABILITADO",A655)))</formula>
    </cfRule>
  </conditionalFormatting>
  <conditionalFormatting sqref="A682:XFD683 L679 P676 A675:M676 A670:D670 S670:XFD674 R675:XFD676 R679:XFD679 O675:P675 O677:XFD677 O679:P679 A677:J677 L677:M677 A672:D674 A671:C671">
    <cfRule type="containsText" dxfId="3841" priority="6373" operator="containsText" text="NO HABILITADO">
      <formula>NOT(ISERROR(SEARCH("NO HABILITADO",A670)))</formula>
    </cfRule>
    <cfRule type="containsText" dxfId="3840" priority="6374" operator="containsText" text="HABILITADO">
      <formula>NOT(ISERROR(SEARCH("HABILITADO",A670)))</formula>
    </cfRule>
  </conditionalFormatting>
  <conditionalFormatting sqref="A698:XFD699 L696 P690 A689:M690 A684:D684 S684:XFD688 R689:XFD690 R696:XFD696 O689:P689 O691:XFD691 O696:P696 A691:J691 L691:M691 A686:D688 A685:C685">
    <cfRule type="containsText" dxfId="3839" priority="6337" operator="containsText" text="NO HABILITADO">
      <formula>NOT(ISERROR(SEARCH("NO HABILITADO",A684)))</formula>
    </cfRule>
    <cfRule type="containsText" dxfId="3838" priority="6338" operator="containsText" text="HABILITADO">
      <formula>NOT(ISERROR(SEARCH("HABILITADO",A684)))</formula>
    </cfRule>
  </conditionalFormatting>
  <conditionalFormatting sqref="A712:XFD713 P706 A705:M706 A700:D700 S700:XFD704 R705:XFD706 O705:P705 O707:XFD707 A707:J707 L707:M707 A702:D704 A701:C701">
    <cfRule type="containsText" dxfId="3837" priority="6309" operator="containsText" text="NO HABILITADO">
      <formula>NOT(ISERROR(SEARCH("NO HABILITADO",A700)))</formula>
    </cfRule>
    <cfRule type="containsText" dxfId="3836" priority="6310" operator="containsText" text="HABILITADO">
      <formula>NOT(ISERROR(SEARCH("HABILITADO",A700)))</formula>
    </cfRule>
  </conditionalFormatting>
  <conditionalFormatting sqref="A725:XFD726 P720 A719:M720 A714:D714 S714:XFD718 R719:XFD720 O719:P719 O721:XFD721 A721:J721 L721:M721 A716:D718 A715:C715">
    <cfRule type="containsText" dxfId="3835" priority="6279" operator="containsText" text="NO HABILITADO">
      <formula>NOT(ISERROR(SEARCH("NO HABILITADO",A714)))</formula>
    </cfRule>
    <cfRule type="containsText" dxfId="3834" priority="6280" operator="containsText" text="HABILITADO">
      <formula>NOT(ISERROR(SEARCH("HABILITADO",A714)))</formula>
    </cfRule>
  </conditionalFormatting>
  <conditionalFormatting sqref="A738:XFD739 P733 A732:M733 A727:D727 S727:XFD731 R732:XFD733 O732:P732 O734:XFD734 A734:J734 L734:M734 A729:D731 A728:C728">
    <cfRule type="containsText" dxfId="3833" priority="6255" operator="containsText" text="NO HABILITADO">
      <formula>NOT(ISERROR(SEARCH("NO HABILITADO",A727)))</formula>
    </cfRule>
    <cfRule type="containsText" dxfId="3832" priority="6256" operator="containsText" text="HABILITADO">
      <formula>NOT(ISERROR(SEARCH("HABILITADO",A727)))</formula>
    </cfRule>
  </conditionalFormatting>
  <conditionalFormatting sqref="A752:XFD752 L750 P746 A745:M746 A740:D740 S740:XFD744 R745:XFD746 R750:XFD750 O745:P745 O747:XFD747 O750:P750 A747:J747 L747:M747 A742:D744 A741:C741">
    <cfRule type="containsText" dxfId="3831" priority="6231" operator="containsText" text="NO HABILITADO">
      <formula>NOT(ISERROR(SEARCH("NO HABILITADO",A740)))</formula>
    </cfRule>
    <cfRule type="containsText" dxfId="3830" priority="6232" operator="containsText" text="HABILITADO">
      <formula>NOT(ISERROR(SEARCH("HABILITADO",A740)))</formula>
    </cfRule>
  </conditionalFormatting>
  <conditionalFormatting sqref="B680:C680">
    <cfRule type="containsText" dxfId="3829" priority="6351" operator="containsText" text="NO CUMPLE">
      <formula>NOT(ISERROR(SEARCH("NO CUMPLE",B680)))</formula>
    </cfRule>
    <cfRule type="containsText" dxfId="3828" priority="6352" operator="containsText" text="CUMPLE">
      <formula>NOT(ISERROR(SEARCH("CUMPLE",B680)))</formula>
    </cfRule>
    <cfRule type="containsText" dxfId="3827" priority="6353" operator="containsText" text="NO HABILITADO">
      <formula>NOT(ISERROR(SEARCH("NO HABILITADO",B680)))</formula>
    </cfRule>
    <cfRule type="containsText" dxfId="3826" priority="6354" operator="containsText" text="HABILITADO">
      <formula>NOT(ISERROR(SEARCH("HABILITADO",B680)))</formula>
    </cfRule>
  </conditionalFormatting>
  <conditionalFormatting sqref="B708:C708">
    <cfRule type="containsText" dxfId="3825" priority="6123" operator="containsText" text="NO CUMPLE">
      <formula>NOT(ISERROR(SEARCH("NO CUMPLE",B708)))</formula>
    </cfRule>
    <cfRule type="containsText" dxfId="3824" priority="6124" operator="containsText" text="CUMPLE">
      <formula>NOT(ISERROR(SEARCH("CUMPLE",B708)))</formula>
    </cfRule>
    <cfRule type="containsText" dxfId="3823" priority="6125" operator="containsText" text="NO HABILITADO">
      <formula>NOT(ISERROR(SEARCH("NO HABILITADO",B708)))</formula>
    </cfRule>
    <cfRule type="containsText" dxfId="3822" priority="6126" operator="containsText" text="HABILITADO">
      <formula>NOT(ISERROR(SEARCH("HABILITADO",B708)))</formula>
    </cfRule>
  </conditionalFormatting>
  <conditionalFormatting sqref="B709:C710">
    <cfRule type="containsText" dxfId="3821" priority="6119" operator="containsText" text="NO CUMPLE">
      <formula>NOT(ISERROR(SEARCH("NO CUMPLE",B709)))</formula>
    </cfRule>
    <cfRule type="containsText" dxfId="3820" priority="6120" operator="containsText" text="CUMPLE">
      <formula>NOT(ISERROR(SEARCH("CUMPLE",B709)))</formula>
    </cfRule>
    <cfRule type="containsText" dxfId="3819" priority="6121" operator="containsText" text="NO HABILITADO">
      <formula>NOT(ISERROR(SEARCH("NO HABILITADO",B709)))</formula>
    </cfRule>
    <cfRule type="containsText" dxfId="3818" priority="6122" operator="containsText" text="HABILITADO">
      <formula>NOT(ISERROR(SEARCH("HABILITADO",B709)))</formula>
    </cfRule>
  </conditionalFormatting>
  <conditionalFormatting sqref="B723:C723">
    <cfRule type="containsText" dxfId="3817" priority="6159" operator="containsText" text="NO CUMPLE">
      <formula>NOT(ISERROR(SEARCH("NO CUMPLE",B723)))</formula>
    </cfRule>
    <cfRule type="containsText" dxfId="3816" priority="6160" operator="containsText" text="CUMPLE">
      <formula>NOT(ISERROR(SEARCH("CUMPLE",B723)))</formula>
    </cfRule>
    <cfRule type="containsText" dxfId="3815" priority="6161" operator="containsText" text="NO HABILITADO">
      <formula>NOT(ISERROR(SEARCH("NO HABILITADO",B723)))</formula>
    </cfRule>
    <cfRule type="containsText" dxfId="3814" priority="6162" operator="containsText" text="HABILITADO">
      <formula>NOT(ISERROR(SEARCH("HABILITADO",B723)))</formula>
    </cfRule>
  </conditionalFormatting>
  <conditionalFormatting sqref="H709 J709">
    <cfRule type="containsText" dxfId="3813" priority="6301" operator="containsText" text="NO CUMPLE">
      <formula>NOT(ISERROR(SEARCH("NO CUMPLE",H709)))</formula>
    </cfRule>
    <cfRule type="containsText" dxfId="3812" priority="6302" operator="containsText" text="CUMPLE">
      <formula>NOT(ISERROR(SEARCH("CUMPLE",H709)))</formula>
    </cfRule>
    <cfRule type="containsText" dxfId="3811" priority="6303" operator="containsText" text="NO HABILITADO">
      <formula>NOT(ISERROR(SEARCH("NO HABILITADO",H709)))</formula>
    </cfRule>
    <cfRule type="containsText" dxfId="3810" priority="6304" operator="containsText" text="HABILITADO">
      <formula>NOT(ISERROR(SEARCH("HABILITADO",H709)))</formula>
    </cfRule>
  </conditionalFormatting>
  <conditionalFormatting sqref="H723 J723">
    <cfRule type="containsText" dxfId="3809" priority="6271" operator="containsText" text="NO CUMPLE">
      <formula>NOT(ISERROR(SEARCH("NO CUMPLE",H723)))</formula>
    </cfRule>
    <cfRule type="containsText" dxfId="3808" priority="6272" operator="containsText" text="CUMPLE">
      <formula>NOT(ISERROR(SEARCH("CUMPLE",H723)))</formula>
    </cfRule>
    <cfRule type="containsText" dxfId="3807" priority="6273" operator="containsText" text="NO HABILITADO">
      <formula>NOT(ISERROR(SEARCH("NO HABILITADO",H723)))</formula>
    </cfRule>
    <cfRule type="containsText" dxfId="3806" priority="6274" operator="containsText" text="HABILITADO">
      <formula>NOT(ISERROR(SEARCH("HABILITADO",H723)))</formula>
    </cfRule>
  </conditionalFormatting>
  <conditionalFormatting sqref="G708">
    <cfRule type="containsText" dxfId="3805" priority="6115" operator="containsText" text="NO HABILITADO">
      <formula>NOT(ISERROR(SEARCH("NO HABILITADO",G708)))</formula>
    </cfRule>
    <cfRule type="containsText" dxfId="3804" priority="6116" operator="containsText" text="HABILITADO">
      <formula>NOT(ISERROR(SEARCH("HABILITADO",G708)))</formula>
    </cfRule>
    <cfRule type="containsText" dxfId="3803" priority="6117" operator="containsText" text="NO CUMPLE">
      <formula>NOT(ISERROR(SEARCH("NO CUMPLE",G708)))</formula>
    </cfRule>
    <cfRule type="containsText" dxfId="3802" priority="6118" operator="containsText" text="CUMPLE">
      <formula>NOT(ISERROR(SEARCH("CUMPLE",G708)))</formula>
    </cfRule>
  </conditionalFormatting>
  <conditionalFormatting sqref="G709:G710">
    <cfRule type="containsText" dxfId="3801" priority="6111" operator="containsText" text="NO CUMPLE">
      <formula>NOT(ISERROR(SEARCH("NO CUMPLE",G709)))</formula>
    </cfRule>
    <cfRule type="containsText" dxfId="3800" priority="6112" operator="containsText" text="CUMPLE">
      <formula>NOT(ISERROR(SEARCH("CUMPLE",G709)))</formula>
    </cfRule>
    <cfRule type="containsText" dxfId="3799" priority="6113" operator="containsText" text="NO HABILITADO">
      <formula>NOT(ISERROR(SEARCH("NO HABILITADO",G709)))</formula>
    </cfRule>
    <cfRule type="containsText" dxfId="3798" priority="6114" operator="containsText" text="HABILITADO">
      <formula>NOT(ISERROR(SEARCH("HABILITADO",G709)))</formula>
    </cfRule>
  </conditionalFormatting>
  <conditionalFormatting sqref="G722">
    <cfRule type="containsText" dxfId="3797" priority="6155" operator="containsText" text="NO HABILITADO">
      <formula>NOT(ISERROR(SEARCH("NO HABILITADO",G722)))</formula>
    </cfRule>
    <cfRule type="containsText" dxfId="3796" priority="6156" operator="containsText" text="HABILITADO">
      <formula>NOT(ISERROR(SEARCH("HABILITADO",G722)))</formula>
    </cfRule>
    <cfRule type="containsText" dxfId="3795" priority="6157" operator="containsText" text="NO CUMPLE">
      <formula>NOT(ISERROR(SEARCH("NO CUMPLE",G722)))</formula>
    </cfRule>
    <cfRule type="containsText" dxfId="3794" priority="6158" operator="containsText" text="CUMPLE">
      <formula>NOT(ISERROR(SEARCH("CUMPLE",G722)))</formula>
    </cfRule>
  </conditionalFormatting>
  <conditionalFormatting sqref="G723">
    <cfRule type="containsText" dxfId="3793" priority="6151" operator="containsText" text="NO CUMPLE">
      <formula>NOT(ISERROR(SEARCH("NO CUMPLE",G723)))</formula>
    </cfRule>
    <cfRule type="containsText" dxfId="3792" priority="6152" operator="containsText" text="CUMPLE">
      <formula>NOT(ISERROR(SEARCH("CUMPLE",G723)))</formula>
    </cfRule>
    <cfRule type="containsText" dxfId="3791" priority="6153" operator="containsText" text="NO HABILITADO">
      <formula>NOT(ISERROR(SEARCH("NO HABILITADO",G723)))</formula>
    </cfRule>
    <cfRule type="containsText" dxfId="3790" priority="6154" operator="containsText" text="HABILITADO">
      <formula>NOT(ISERROR(SEARCH("HABILITADO",G723)))</formula>
    </cfRule>
  </conditionalFormatting>
  <conditionalFormatting sqref="G680:J680 A680 D680:E680">
    <cfRule type="containsText" dxfId="3789" priority="6359" operator="containsText" text="NO CUMPLE">
      <formula>NOT(ISERROR(SEARCH("NO CUMPLE",A680)))</formula>
    </cfRule>
    <cfRule type="containsText" dxfId="3788" priority="6360" operator="containsText" text="CUMPLE">
      <formula>NOT(ISERROR(SEARCH("CUMPLE",A680)))</formula>
    </cfRule>
    <cfRule type="containsText" dxfId="3787" priority="6361" operator="containsText" text="NO HABILITADO">
      <formula>NOT(ISERROR(SEARCH("NO HABILITADO",A680)))</formula>
    </cfRule>
    <cfRule type="containsText" dxfId="3786" priority="6362" operator="containsText" text="HABILITADO">
      <formula>NOT(ISERROR(SEARCH("HABILITADO",A680)))</formula>
    </cfRule>
  </conditionalFormatting>
  <conditionalFormatting sqref="H710 J710">
    <cfRule type="containsText" dxfId="3785" priority="6295" operator="containsText" text="NO CUMPLE">
      <formula>NOT(ISERROR(SEARCH("NO CUMPLE",H710)))</formula>
    </cfRule>
    <cfRule type="containsText" dxfId="3784" priority="6296" operator="containsText" text="CUMPLE">
      <formula>NOT(ISERROR(SEARCH("CUMPLE",H710)))</formula>
    </cfRule>
    <cfRule type="containsText" dxfId="3783" priority="6297" operator="containsText" text="NO HABILITADO">
      <formula>NOT(ISERROR(SEARCH("NO HABILITADO",H710)))</formula>
    </cfRule>
    <cfRule type="containsText" dxfId="3782" priority="6298" operator="containsText" text="HABILITADO">
      <formula>NOT(ISERROR(SEARCH("HABILITADO",H710)))</formula>
    </cfRule>
  </conditionalFormatting>
  <conditionalFormatting sqref="I708">
    <cfRule type="containsText" dxfId="3781" priority="6107" operator="containsText" text="NO HABILITADO">
      <formula>NOT(ISERROR(SEARCH("NO HABILITADO",I708)))</formula>
    </cfRule>
    <cfRule type="containsText" dxfId="3780" priority="6108" operator="containsText" text="HABILITADO">
      <formula>NOT(ISERROR(SEARCH("HABILITADO",I708)))</formula>
    </cfRule>
    <cfRule type="containsText" dxfId="3779" priority="6109" operator="containsText" text="NO CUMPLE">
      <formula>NOT(ISERROR(SEARCH("NO CUMPLE",I708)))</formula>
    </cfRule>
    <cfRule type="containsText" dxfId="3778" priority="6110" operator="containsText" text="CUMPLE">
      <formula>NOT(ISERROR(SEARCH("CUMPLE",I708)))</formula>
    </cfRule>
  </conditionalFormatting>
  <conditionalFormatting sqref="I709:I710">
    <cfRule type="containsText" dxfId="3777" priority="6103" operator="containsText" text="NO CUMPLE">
      <formula>NOT(ISERROR(SEARCH("NO CUMPLE",I709)))</formula>
    </cfRule>
    <cfRule type="containsText" dxfId="3776" priority="6104" operator="containsText" text="CUMPLE">
      <formula>NOT(ISERROR(SEARCH("CUMPLE",I709)))</formula>
    </cfRule>
    <cfRule type="containsText" dxfId="3775" priority="6105" operator="containsText" text="NO HABILITADO">
      <formula>NOT(ISERROR(SEARCH("NO HABILITADO",I709)))</formula>
    </cfRule>
    <cfRule type="containsText" dxfId="3774" priority="6106" operator="containsText" text="HABILITADO">
      <formula>NOT(ISERROR(SEARCH("HABILITADO",I709)))</formula>
    </cfRule>
  </conditionalFormatting>
  <conditionalFormatting sqref="I722">
    <cfRule type="containsText" dxfId="3773" priority="6147" operator="containsText" text="NO HABILITADO">
      <formula>NOT(ISERROR(SEARCH("NO HABILITADO",I722)))</formula>
    </cfRule>
    <cfRule type="containsText" dxfId="3772" priority="6148" operator="containsText" text="HABILITADO">
      <formula>NOT(ISERROR(SEARCH("HABILITADO",I722)))</formula>
    </cfRule>
    <cfRule type="containsText" dxfId="3771" priority="6149" operator="containsText" text="NO CUMPLE">
      <formula>NOT(ISERROR(SEARCH("NO CUMPLE",I722)))</formula>
    </cfRule>
    <cfRule type="containsText" dxfId="3770" priority="6150" operator="containsText" text="CUMPLE">
      <formula>NOT(ISERROR(SEARCH("CUMPLE",I722)))</formula>
    </cfRule>
  </conditionalFormatting>
  <conditionalFormatting sqref="I723">
    <cfRule type="containsText" dxfId="3769" priority="6143" operator="containsText" text="NO CUMPLE">
      <formula>NOT(ISERROR(SEARCH("NO CUMPLE",I723)))</formula>
    </cfRule>
    <cfRule type="containsText" dxfId="3768" priority="6144" operator="containsText" text="CUMPLE">
      <formula>NOT(ISERROR(SEARCH("CUMPLE",I723)))</formula>
    </cfRule>
    <cfRule type="containsText" dxfId="3767" priority="6145" operator="containsText" text="NO HABILITADO">
      <formula>NOT(ISERROR(SEARCH("NO HABILITADO",I723)))</formula>
    </cfRule>
    <cfRule type="containsText" dxfId="3766" priority="6146" operator="containsText" text="HABILITADO">
      <formula>NOT(ISERROR(SEARCH("HABILITADO",I723)))</formula>
    </cfRule>
  </conditionalFormatting>
  <conditionalFormatting sqref="N632:N634">
    <cfRule type="containsText" dxfId="3765" priority="6429" operator="containsText" text="NO HABILITADO">
      <formula>NOT(ISERROR(SEARCH("NO HABILITADO",N632)))</formula>
    </cfRule>
    <cfRule type="containsText" dxfId="3764" priority="6430" operator="containsText" text="HABILITADO">
      <formula>NOT(ISERROR(SEARCH("HABILITADO",N632)))</formula>
    </cfRule>
  </conditionalFormatting>
  <conditionalFormatting sqref="N635:N636">
    <cfRule type="containsText" dxfId="3763" priority="6427" operator="containsText" text="NO HABILITADO">
      <formula>NOT(ISERROR(SEARCH("NO HABILITADO",N635)))</formula>
    </cfRule>
    <cfRule type="containsText" dxfId="3762" priority="6428" operator="containsText" text="HABILITADO">
      <formula>NOT(ISERROR(SEARCH("HABILITADO",N635)))</formula>
    </cfRule>
  </conditionalFormatting>
  <conditionalFormatting sqref="N645:N647">
    <cfRule type="containsText" dxfId="3761" priority="6403" operator="containsText" text="NO CUMPLE">
      <formula>NOT(ISERROR(SEARCH("NO CUMPLE",N645)))</formula>
    </cfRule>
    <cfRule type="containsText" dxfId="3760" priority="6404" operator="containsText" text="CUMPLE">
      <formula>NOT(ISERROR(SEARCH("CUMPLE",N645)))</formula>
    </cfRule>
    <cfRule type="containsText" dxfId="3759" priority="6405" operator="containsText" text="NO HABILITADO">
      <formula>NOT(ISERROR(SEARCH("NO HABILITADO",N645)))</formula>
    </cfRule>
    <cfRule type="containsText" dxfId="3758" priority="6406" operator="containsText" text="HABILITADO">
      <formula>NOT(ISERROR(SEARCH("HABILITADO",N645)))</formula>
    </cfRule>
  </conditionalFormatting>
  <conditionalFormatting sqref="N648">
    <cfRule type="containsText" dxfId="3757" priority="6187" operator="containsText" text="NO HABILITADO">
      <formula>NOT(ISERROR(SEARCH("NO HABILITADO",N648)))</formula>
    </cfRule>
    <cfRule type="containsText" dxfId="3756" priority="6188" operator="containsText" text="HABILITADO">
      <formula>NOT(ISERROR(SEARCH("HABILITADO",N648)))</formula>
    </cfRule>
    <cfRule type="containsText" dxfId="3755" priority="6189" operator="containsText" text="NO CUMPLE">
      <formula>NOT(ISERROR(SEARCH("NO CUMPLE",N648)))</formula>
    </cfRule>
    <cfRule type="containsText" dxfId="3754" priority="6190" operator="containsText" text="CUMPLE">
      <formula>NOT(ISERROR(SEARCH("CUMPLE",N648)))</formula>
    </cfRule>
  </conditionalFormatting>
  <conditionalFormatting sqref="N650">
    <cfRule type="containsText" dxfId="3753" priority="6183" operator="containsText" text="NO HABILITADO">
      <formula>NOT(ISERROR(SEARCH("NO HABILITADO",N650)))</formula>
    </cfRule>
    <cfRule type="containsText" dxfId="3752" priority="6184" operator="containsText" text="HABILITADO">
      <formula>NOT(ISERROR(SEARCH("HABILITADO",N650)))</formula>
    </cfRule>
    <cfRule type="containsText" dxfId="3751" priority="6185" operator="containsText" text="NO CUMPLE">
      <formula>NOT(ISERROR(SEARCH("NO CUMPLE",N650)))</formula>
    </cfRule>
    <cfRule type="containsText" dxfId="3750" priority="6186" operator="containsText" text="CUMPLE">
      <formula>NOT(ISERROR(SEARCH("CUMPLE",N650)))</formula>
    </cfRule>
  </conditionalFormatting>
  <conditionalFormatting sqref="N651">
    <cfRule type="containsText" dxfId="3749" priority="6179" operator="containsText" text="NO HABILITADO">
      <formula>NOT(ISERROR(SEARCH("NO HABILITADO",N651)))</formula>
    </cfRule>
    <cfRule type="containsText" dxfId="3748" priority="6180" operator="containsText" text="HABILITADO">
      <formula>NOT(ISERROR(SEARCH("HABILITADO",N651)))</formula>
    </cfRule>
    <cfRule type="containsText" dxfId="3747" priority="6181" operator="containsText" text="NO CUMPLE">
      <formula>NOT(ISERROR(SEARCH("NO CUMPLE",N651)))</formula>
    </cfRule>
    <cfRule type="containsText" dxfId="3746" priority="6182" operator="containsText" text="CUMPLE">
      <formula>NOT(ISERROR(SEARCH("CUMPLE",N651)))</formula>
    </cfRule>
  </conditionalFormatting>
  <conditionalFormatting sqref="N663:N665">
    <cfRule type="containsText" dxfId="3745" priority="6375" operator="containsText" text="NO HABILITADO">
      <formula>NOT(ISERROR(SEARCH("NO HABILITADO",N663)))</formula>
    </cfRule>
    <cfRule type="containsText" dxfId="3744" priority="6376" operator="containsText" text="HABILITADO">
      <formula>NOT(ISERROR(SEARCH("HABILITADO",N663)))</formula>
    </cfRule>
  </conditionalFormatting>
  <conditionalFormatting sqref="N666 N660:N662">
    <cfRule type="containsText" dxfId="3743" priority="6377" operator="containsText" text="NO HABILITADO">
      <formula>NOT(ISERROR(SEARCH("NO HABILITADO",N660)))</formula>
    </cfRule>
    <cfRule type="containsText" dxfId="3742" priority="6378" operator="containsText" text="HABILITADO">
      <formula>NOT(ISERROR(SEARCH("HABILITADO",N660)))</formula>
    </cfRule>
  </conditionalFormatting>
  <conditionalFormatting sqref="N678 N680">
    <cfRule type="containsText" dxfId="3741" priority="6339" operator="containsText" text="NO HABILITADO">
      <formula>NOT(ISERROR(SEARCH("NO HABILITADO",N678)))</formula>
    </cfRule>
    <cfRule type="containsText" dxfId="3740" priority="6340" operator="containsText" text="HABILITADO">
      <formula>NOT(ISERROR(SEARCH("HABILITADO",N678)))</formula>
    </cfRule>
  </conditionalFormatting>
  <conditionalFormatting sqref="N679 N675:N677">
    <cfRule type="containsText" dxfId="3739" priority="6341" operator="containsText" text="NO HABILITADO">
      <formula>NOT(ISERROR(SEARCH("NO HABILITADO",N675)))</formula>
    </cfRule>
    <cfRule type="containsText" dxfId="3738" priority="6342" operator="containsText" text="HABILITADO">
      <formula>NOT(ISERROR(SEARCH("HABILITADO",N675)))</formula>
    </cfRule>
  </conditionalFormatting>
  <conditionalFormatting sqref="N692:N695">
    <cfRule type="containsText" dxfId="3737" priority="6311" operator="containsText" text="NO HABILITADO">
      <formula>NOT(ISERROR(SEARCH("NO HABILITADO",N692)))</formula>
    </cfRule>
    <cfRule type="containsText" dxfId="3736" priority="6312" operator="containsText" text="HABILITADO">
      <formula>NOT(ISERROR(SEARCH("HABILITADO",N692)))</formula>
    </cfRule>
  </conditionalFormatting>
  <conditionalFormatting sqref="N696 N689:N691">
    <cfRule type="containsText" dxfId="3735" priority="6313" operator="containsText" text="NO HABILITADO">
      <formula>NOT(ISERROR(SEARCH("NO HABILITADO",N689)))</formula>
    </cfRule>
    <cfRule type="containsText" dxfId="3734" priority="6314" operator="containsText" text="HABILITADO">
      <formula>NOT(ISERROR(SEARCH("HABILITADO",N689)))</formula>
    </cfRule>
  </conditionalFormatting>
  <conditionalFormatting sqref="N705:N707">
    <cfRule type="containsText" dxfId="3733" priority="6281" operator="containsText" text="NO HABILITADO">
      <formula>NOT(ISERROR(SEARCH("NO HABILITADO",N705)))</formula>
    </cfRule>
    <cfRule type="containsText" dxfId="3732" priority="6282" operator="containsText" text="HABILITADO">
      <formula>NOT(ISERROR(SEARCH("HABILITADO",N705)))</formula>
    </cfRule>
  </conditionalFormatting>
  <conditionalFormatting sqref="N708:N710">
    <cfRule type="containsText" dxfId="3731" priority="6095" operator="containsText" text="NO HABILITADO">
      <formula>NOT(ISERROR(SEARCH("NO HABILITADO",N708)))</formula>
    </cfRule>
    <cfRule type="containsText" dxfId="3730" priority="6096" operator="containsText" text="HABILITADO">
      <formula>NOT(ISERROR(SEARCH("HABILITADO",N708)))</formula>
    </cfRule>
    <cfRule type="containsText" dxfId="3729" priority="6097" operator="containsText" text="NO CUMPLE">
      <formula>NOT(ISERROR(SEARCH("NO CUMPLE",N708)))</formula>
    </cfRule>
    <cfRule type="containsText" dxfId="3728" priority="6098" operator="containsText" text="CUMPLE">
      <formula>NOT(ISERROR(SEARCH("CUMPLE",N708)))</formula>
    </cfRule>
  </conditionalFormatting>
  <conditionalFormatting sqref="N719:N721">
    <cfRule type="containsText" dxfId="3727" priority="6257" operator="containsText" text="NO CUMPLE">
      <formula>NOT(ISERROR(SEARCH("NO CUMPLE",N719)))</formula>
    </cfRule>
    <cfRule type="containsText" dxfId="3726" priority="6258" operator="containsText" text="CUMPLE">
      <formula>NOT(ISERROR(SEARCH("CUMPLE",N719)))</formula>
    </cfRule>
    <cfRule type="containsText" dxfId="3725" priority="6259" operator="containsText" text="NO HABILITADO">
      <formula>NOT(ISERROR(SEARCH("NO HABILITADO",N719)))</formula>
    </cfRule>
    <cfRule type="containsText" dxfId="3724" priority="6260" operator="containsText" text="HABILITADO">
      <formula>NOT(ISERROR(SEARCH("HABILITADO",N719)))</formula>
    </cfRule>
  </conditionalFormatting>
  <conditionalFormatting sqref="N722:N723">
    <cfRule type="containsText" dxfId="3723" priority="6135" operator="containsText" text="NO HABILITADO">
      <formula>NOT(ISERROR(SEARCH("NO HABILITADO",N722)))</formula>
    </cfRule>
    <cfRule type="containsText" dxfId="3722" priority="6136" operator="containsText" text="HABILITADO">
      <formula>NOT(ISERROR(SEARCH("HABILITADO",N722)))</formula>
    </cfRule>
    <cfRule type="containsText" dxfId="3721" priority="6137" operator="containsText" text="NO CUMPLE">
      <formula>NOT(ISERROR(SEARCH("NO CUMPLE",N722)))</formula>
    </cfRule>
    <cfRule type="containsText" dxfId="3720" priority="6138" operator="containsText" text="CUMPLE">
      <formula>NOT(ISERROR(SEARCH("CUMPLE",N722)))</formula>
    </cfRule>
  </conditionalFormatting>
  <conditionalFormatting sqref="N732:N734">
    <cfRule type="containsText" dxfId="3719" priority="6235" operator="containsText" text="NO HABILITADO">
      <formula>NOT(ISERROR(SEARCH("NO HABILITADO",N732)))</formula>
    </cfRule>
    <cfRule type="containsText" dxfId="3718" priority="6236" operator="containsText" text="HABILITADO">
      <formula>NOT(ISERROR(SEARCH("HABILITADO",N732)))</formula>
    </cfRule>
  </conditionalFormatting>
  <conditionalFormatting sqref="N735:N736">
    <cfRule type="containsText" dxfId="3717" priority="6233" operator="containsText" text="NO HABILITADO">
      <formula>NOT(ISERROR(SEARCH("NO HABILITADO",N735)))</formula>
    </cfRule>
    <cfRule type="containsText" dxfId="3716" priority="6234" operator="containsText" text="HABILITADO">
      <formula>NOT(ISERROR(SEARCH("HABILITADO",N735)))</formula>
    </cfRule>
  </conditionalFormatting>
  <conditionalFormatting sqref="N748:N749">
    <cfRule type="containsText" dxfId="3715" priority="6205" operator="containsText" text="NO HABILITADO">
      <formula>NOT(ISERROR(SEARCH("NO HABILITADO",N748)))</formula>
    </cfRule>
    <cfRule type="containsText" dxfId="3714" priority="6206" operator="containsText" text="HABILITADO">
      <formula>NOT(ISERROR(SEARCH("HABILITADO",N748)))</formula>
    </cfRule>
  </conditionalFormatting>
  <conditionalFormatting sqref="N750 N745:N747">
    <cfRule type="containsText" dxfId="3713" priority="6207" operator="containsText" text="NO HABILITADO">
      <formula>NOT(ISERROR(SEARCH("NO HABILITADO",N745)))</formula>
    </cfRule>
    <cfRule type="containsText" dxfId="3712" priority="6208" operator="containsText" text="HABILITADO">
      <formula>NOT(ISERROR(SEARCH("HABILITADO",N745)))</formula>
    </cfRule>
  </conditionalFormatting>
  <conditionalFormatting sqref="O648">
    <cfRule type="containsText" dxfId="3711" priority="6191" operator="containsText" text="NO HABILITADO">
      <formula>NOT(ISERROR(SEARCH("NO HABILITADO",O648)))</formula>
    </cfRule>
    <cfRule type="containsText" dxfId="3710" priority="6192" operator="containsText" text="HABILITADO">
      <formula>NOT(ISERROR(SEARCH("HABILITADO",O648)))</formula>
    </cfRule>
    <cfRule type="containsText" dxfId="3709" priority="6193" operator="containsText" text="NO CUMPLE">
      <formula>NOT(ISERROR(SEARCH("NO CUMPLE",O648)))</formula>
    </cfRule>
    <cfRule type="containsText" dxfId="3708" priority="6194" operator="containsText" text="CUMPLE">
      <formula>NOT(ISERROR(SEARCH("CUMPLE",O648)))</formula>
    </cfRule>
  </conditionalFormatting>
  <conditionalFormatting sqref="O650">
    <cfRule type="containsText" dxfId="3707" priority="6195" operator="containsText" text="NO HABILITADO">
      <formula>NOT(ISERROR(SEARCH("NO HABILITADO",O650)))</formula>
    </cfRule>
    <cfRule type="containsText" dxfId="3706" priority="6196" operator="containsText" text="HABILITADO">
      <formula>NOT(ISERROR(SEARCH("HABILITADO",O650)))</formula>
    </cfRule>
    <cfRule type="containsText" dxfId="3705" priority="6197" operator="containsText" text="NO CUMPLE">
      <formula>NOT(ISERROR(SEARCH("NO CUMPLE",O650)))</formula>
    </cfRule>
    <cfRule type="containsText" dxfId="3704" priority="6198" operator="containsText" text="CUMPLE">
      <formula>NOT(ISERROR(SEARCH("CUMPLE",O650)))</formula>
    </cfRule>
  </conditionalFormatting>
  <conditionalFormatting sqref="O651">
    <cfRule type="containsText" dxfId="3703" priority="6199" operator="containsText" text="NO HABILITADO">
      <formula>NOT(ISERROR(SEARCH("NO HABILITADO",O651)))</formula>
    </cfRule>
    <cfRule type="containsText" dxfId="3702" priority="6200" operator="containsText" text="HABILITADO">
      <formula>NOT(ISERROR(SEARCH("HABILITADO",O651)))</formula>
    </cfRule>
    <cfRule type="containsText" dxfId="3701" priority="6201" operator="containsText" text="NO CUMPLE">
      <formula>NOT(ISERROR(SEARCH("NO CUMPLE",O651)))</formula>
    </cfRule>
    <cfRule type="containsText" dxfId="3700" priority="6202" operator="containsText" text="CUMPLE">
      <formula>NOT(ISERROR(SEARCH("CUMPLE",O651)))</formula>
    </cfRule>
  </conditionalFormatting>
  <conditionalFormatting sqref="O708:P710">
    <cfRule type="containsText" dxfId="3699" priority="6099" operator="containsText" text="NO HABILITADO">
      <formula>NOT(ISERROR(SEARCH("NO HABILITADO",O708)))</formula>
    </cfRule>
    <cfRule type="containsText" dxfId="3698" priority="6100" operator="containsText" text="HABILITADO">
      <formula>NOT(ISERROR(SEARCH("HABILITADO",O708)))</formula>
    </cfRule>
    <cfRule type="containsText" dxfId="3697" priority="6101" operator="containsText" text="NO CUMPLE">
      <formula>NOT(ISERROR(SEARCH("NO CUMPLE",O708)))</formula>
    </cfRule>
    <cfRule type="containsText" dxfId="3696" priority="6102" operator="containsText" text="CUMPLE">
      <formula>NOT(ISERROR(SEARCH("CUMPLE",O708)))</formula>
    </cfRule>
  </conditionalFormatting>
  <conditionalFormatting sqref="O722:P723">
    <cfRule type="containsText" dxfId="3695" priority="6139" operator="containsText" text="NO HABILITADO">
      <formula>NOT(ISERROR(SEARCH("NO HABILITADO",O722)))</formula>
    </cfRule>
    <cfRule type="containsText" dxfId="3694" priority="6140" operator="containsText" text="HABILITADO">
      <formula>NOT(ISERROR(SEARCH("HABILITADO",O722)))</formula>
    </cfRule>
    <cfRule type="containsText" dxfId="3693" priority="6141" operator="containsText" text="NO CUMPLE">
      <formula>NOT(ISERROR(SEARCH("NO CUMPLE",O722)))</formula>
    </cfRule>
    <cfRule type="containsText" dxfId="3692" priority="6142" operator="containsText" text="CUMPLE">
      <formula>NOT(ISERROR(SEARCH("CUMPLE",O722)))</formula>
    </cfRule>
  </conditionalFormatting>
  <conditionalFormatting sqref="P637">
    <cfRule type="containsText" dxfId="3691" priority="6435" operator="containsText" text="NO HABILITADO">
      <formula>NOT(ISERROR(SEARCH("NO HABILITADO",P637)))</formula>
    </cfRule>
    <cfRule type="containsText" dxfId="3690" priority="6436" operator="containsText" text="HABILITADO">
      <formula>NOT(ISERROR(SEARCH("HABILITADO",P637)))</formula>
    </cfRule>
    <cfRule type="containsText" dxfId="3689" priority="6437" operator="containsText" text="NO CUMPLE">
      <formula>NOT(ISERROR(SEARCH("NO CUMPLE",P637)))</formula>
    </cfRule>
    <cfRule type="containsText" dxfId="3688" priority="6438" operator="containsText" text="CUMPLE">
      <formula>NOT(ISERROR(SEARCH("CUMPLE",P637)))</formula>
    </cfRule>
  </conditionalFormatting>
  <conditionalFormatting sqref="P652">
    <cfRule type="containsText" dxfId="3687" priority="6411" operator="containsText" text="NO HABILITADO">
      <formula>NOT(ISERROR(SEARCH("NO HABILITADO",P652)))</formula>
    </cfRule>
    <cfRule type="containsText" dxfId="3686" priority="6412" operator="containsText" text="HABILITADO">
      <formula>NOT(ISERROR(SEARCH("HABILITADO",P652)))</formula>
    </cfRule>
    <cfRule type="containsText" dxfId="3685" priority="6413" operator="containsText" text="NO CUMPLE">
      <formula>NOT(ISERROR(SEARCH("NO CUMPLE",P652)))</formula>
    </cfRule>
    <cfRule type="containsText" dxfId="3684" priority="6414" operator="containsText" text="CUMPLE">
      <formula>NOT(ISERROR(SEARCH("CUMPLE",P652)))</formula>
    </cfRule>
  </conditionalFormatting>
  <conditionalFormatting sqref="P667">
    <cfRule type="containsText" dxfId="3683" priority="6383" operator="containsText" text="NO HABILITADO">
      <formula>NOT(ISERROR(SEARCH("NO HABILITADO",P667)))</formula>
    </cfRule>
    <cfRule type="containsText" dxfId="3682" priority="6384" operator="containsText" text="HABILITADO">
      <formula>NOT(ISERROR(SEARCH("HABILITADO",P667)))</formula>
    </cfRule>
    <cfRule type="containsText" dxfId="3681" priority="6385" operator="containsText" text="NO CUMPLE">
      <formula>NOT(ISERROR(SEARCH("NO CUMPLE",P667)))</formula>
    </cfRule>
    <cfRule type="containsText" dxfId="3680" priority="6386" operator="containsText" text="CUMPLE">
      <formula>NOT(ISERROR(SEARCH("CUMPLE",P667)))</formula>
    </cfRule>
  </conditionalFormatting>
  <conditionalFormatting sqref="P681">
    <cfRule type="containsText" dxfId="3679" priority="6347" operator="containsText" text="NO HABILITADO">
      <formula>NOT(ISERROR(SEARCH("NO HABILITADO",P681)))</formula>
    </cfRule>
    <cfRule type="containsText" dxfId="3678" priority="6348" operator="containsText" text="HABILITADO">
      <formula>NOT(ISERROR(SEARCH("HABILITADO",P681)))</formula>
    </cfRule>
    <cfRule type="containsText" dxfId="3677" priority="6349" operator="containsText" text="NO CUMPLE">
      <formula>NOT(ISERROR(SEARCH("NO CUMPLE",P681)))</formula>
    </cfRule>
    <cfRule type="containsText" dxfId="3676" priority="6350" operator="containsText" text="CUMPLE">
      <formula>NOT(ISERROR(SEARCH("CUMPLE",P681)))</formula>
    </cfRule>
  </conditionalFormatting>
  <conditionalFormatting sqref="P697">
    <cfRule type="containsText" dxfId="3675" priority="6319" operator="containsText" text="NO HABILITADO">
      <formula>NOT(ISERROR(SEARCH("NO HABILITADO",P697)))</formula>
    </cfRule>
    <cfRule type="containsText" dxfId="3674" priority="6320" operator="containsText" text="HABILITADO">
      <formula>NOT(ISERROR(SEARCH("HABILITADO",P697)))</formula>
    </cfRule>
    <cfRule type="containsText" dxfId="3673" priority="6321" operator="containsText" text="NO CUMPLE">
      <formula>NOT(ISERROR(SEARCH("NO CUMPLE",P697)))</formula>
    </cfRule>
    <cfRule type="containsText" dxfId="3672" priority="6322" operator="containsText" text="CUMPLE">
      <formula>NOT(ISERROR(SEARCH("CUMPLE",P697)))</formula>
    </cfRule>
  </conditionalFormatting>
  <conditionalFormatting sqref="P711">
    <cfRule type="containsText" dxfId="3671" priority="6287" operator="containsText" text="NO HABILITADO">
      <formula>NOT(ISERROR(SEARCH("NO HABILITADO",P711)))</formula>
    </cfRule>
    <cfRule type="containsText" dxfId="3670" priority="6288" operator="containsText" text="HABILITADO">
      <formula>NOT(ISERROR(SEARCH("HABILITADO",P711)))</formula>
    </cfRule>
    <cfRule type="containsText" dxfId="3669" priority="6289" operator="containsText" text="NO CUMPLE">
      <formula>NOT(ISERROR(SEARCH("NO CUMPLE",P711)))</formula>
    </cfRule>
    <cfRule type="containsText" dxfId="3668" priority="6290" operator="containsText" text="CUMPLE">
      <formula>NOT(ISERROR(SEARCH("CUMPLE",P711)))</formula>
    </cfRule>
  </conditionalFormatting>
  <conditionalFormatting sqref="P724">
    <cfRule type="containsText" dxfId="3667" priority="6265" operator="containsText" text="NO HABILITADO">
      <formula>NOT(ISERROR(SEARCH("NO HABILITADO",P724)))</formula>
    </cfRule>
    <cfRule type="containsText" dxfId="3666" priority="6266" operator="containsText" text="HABILITADO">
      <formula>NOT(ISERROR(SEARCH("HABILITADO",P724)))</formula>
    </cfRule>
    <cfRule type="containsText" dxfId="3665" priority="6267" operator="containsText" text="NO CUMPLE">
      <formula>NOT(ISERROR(SEARCH("NO CUMPLE",P724)))</formula>
    </cfRule>
    <cfRule type="containsText" dxfId="3664" priority="6268" operator="containsText" text="CUMPLE">
      <formula>NOT(ISERROR(SEARCH("CUMPLE",P724)))</formula>
    </cfRule>
  </conditionalFormatting>
  <conditionalFormatting sqref="P737">
    <cfRule type="containsText" dxfId="3663" priority="6241" operator="containsText" text="NO HABILITADO">
      <formula>NOT(ISERROR(SEARCH("NO HABILITADO",P737)))</formula>
    </cfRule>
    <cfRule type="containsText" dxfId="3662" priority="6242" operator="containsText" text="HABILITADO">
      <formula>NOT(ISERROR(SEARCH("HABILITADO",P737)))</formula>
    </cfRule>
    <cfRule type="containsText" dxfId="3661" priority="6243" operator="containsText" text="NO CUMPLE">
      <formula>NOT(ISERROR(SEARCH("NO CUMPLE",P737)))</formula>
    </cfRule>
    <cfRule type="containsText" dxfId="3660" priority="6244" operator="containsText" text="CUMPLE">
      <formula>NOT(ISERROR(SEARCH("CUMPLE",P737)))</formula>
    </cfRule>
  </conditionalFormatting>
  <conditionalFormatting sqref="P751">
    <cfRule type="containsText" dxfId="3659" priority="6213" operator="containsText" text="NO HABILITADO">
      <formula>NOT(ISERROR(SEARCH("NO HABILITADO",P751)))</formula>
    </cfRule>
    <cfRule type="containsText" dxfId="3658" priority="6214" operator="containsText" text="HABILITADO">
      <formula>NOT(ISERROR(SEARCH("HABILITADO",P751)))</formula>
    </cfRule>
    <cfRule type="containsText" dxfId="3657" priority="6215" operator="containsText" text="NO CUMPLE">
      <formula>NOT(ISERROR(SEARCH("NO CUMPLE",P751)))</formula>
    </cfRule>
    <cfRule type="containsText" dxfId="3656" priority="6216" operator="containsText" text="CUMPLE">
      <formula>NOT(ISERROR(SEARCH("CUMPLE",P751)))</formula>
    </cfRule>
  </conditionalFormatting>
  <conditionalFormatting sqref="Q632:Q633">
    <cfRule type="containsText" dxfId="3655" priority="6431" operator="containsText" text="NO CUMPLE">
      <formula>NOT(ISERROR(SEARCH("NO CUMPLE",Q632)))</formula>
    </cfRule>
    <cfRule type="containsText" dxfId="3654" priority="6432" operator="containsText" text="CUMPLE">
      <formula>NOT(ISERROR(SEARCH("CUMPLE",Q632)))</formula>
    </cfRule>
    <cfRule type="containsText" dxfId="3653" priority="6433" operator="containsText" text="NO HABILITADO">
      <formula>NOT(ISERROR(SEARCH("NO HABILITADO",Q632)))</formula>
    </cfRule>
    <cfRule type="containsText" dxfId="3652" priority="6434" operator="containsText" text="HABILITADO">
      <formula>NOT(ISERROR(SEARCH("HABILITADO",Q632)))</formula>
    </cfRule>
  </conditionalFormatting>
  <conditionalFormatting sqref="Q645:Q646">
    <cfRule type="containsText" dxfId="3651" priority="6407" operator="containsText" text="NO CUMPLE">
      <formula>NOT(ISERROR(SEARCH("NO CUMPLE",Q645)))</formula>
    </cfRule>
    <cfRule type="containsText" dxfId="3650" priority="6408" operator="containsText" text="CUMPLE">
      <formula>NOT(ISERROR(SEARCH("CUMPLE",Q645)))</formula>
    </cfRule>
    <cfRule type="containsText" dxfId="3649" priority="6409" operator="containsText" text="NO HABILITADO">
      <formula>NOT(ISERROR(SEARCH("NO HABILITADO",Q645)))</formula>
    </cfRule>
    <cfRule type="containsText" dxfId="3648" priority="6410" operator="containsText" text="HABILITADO">
      <formula>NOT(ISERROR(SEARCH("HABILITADO",Q645)))</formula>
    </cfRule>
  </conditionalFormatting>
  <conditionalFormatting sqref="Q660:Q661">
    <cfRule type="containsText" dxfId="3647" priority="6379" operator="containsText" text="NO CUMPLE">
      <formula>NOT(ISERROR(SEARCH("NO CUMPLE",Q660)))</formula>
    </cfRule>
    <cfRule type="containsText" dxfId="3646" priority="6380" operator="containsText" text="CUMPLE">
      <formula>NOT(ISERROR(SEARCH("CUMPLE",Q660)))</formula>
    </cfRule>
    <cfRule type="containsText" dxfId="3645" priority="6381" operator="containsText" text="NO HABILITADO">
      <formula>NOT(ISERROR(SEARCH("NO HABILITADO",Q660)))</formula>
    </cfRule>
    <cfRule type="containsText" dxfId="3644" priority="6382" operator="containsText" text="HABILITADO">
      <formula>NOT(ISERROR(SEARCH("HABILITADO",Q660)))</formula>
    </cfRule>
  </conditionalFormatting>
  <conditionalFormatting sqref="Q675:Q676">
    <cfRule type="containsText" dxfId="3643" priority="6343" operator="containsText" text="NO CUMPLE">
      <formula>NOT(ISERROR(SEARCH("NO CUMPLE",Q675)))</formula>
    </cfRule>
    <cfRule type="containsText" dxfId="3642" priority="6344" operator="containsText" text="CUMPLE">
      <formula>NOT(ISERROR(SEARCH("CUMPLE",Q675)))</formula>
    </cfRule>
    <cfRule type="containsText" dxfId="3641" priority="6345" operator="containsText" text="NO HABILITADO">
      <formula>NOT(ISERROR(SEARCH("NO HABILITADO",Q675)))</formula>
    </cfRule>
    <cfRule type="containsText" dxfId="3640" priority="6346" operator="containsText" text="HABILITADO">
      <formula>NOT(ISERROR(SEARCH("HABILITADO",Q675)))</formula>
    </cfRule>
  </conditionalFormatting>
  <conditionalFormatting sqref="Q689:Q690">
    <cfRule type="containsText" dxfId="3639" priority="6315" operator="containsText" text="NO CUMPLE">
      <formula>NOT(ISERROR(SEARCH("NO CUMPLE",Q689)))</formula>
    </cfRule>
    <cfRule type="containsText" dxfId="3638" priority="6316" operator="containsText" text="CUMPLE">
      <formula>NOT(ISERROR(SEARCH("CUMPLE",Q689)))</formula>
    </cfRule>
    <cfRule type="containsText" dxfId="3637" priority="6317" operator="containsText" text="NO HABILITADO">
      <formula>NOT(ISERROR(SEARCH("NO HABILITADO",Q689)))</formula>
    </cfRule>
    <cfRule type="containsText" dxfId="3636" priority="6318" operator="containsText" text="HABILITADO">
      <formula>NOT(ISERROR(SEARCH("HABILITADO",Q689)))</formula>
    </cfRule>
  </conditionalFormatting>
  <conditionalFormatting sqref="Q705:Q706">
    <cfRule type="containsText" dxfId="3635" priority="6283" operator="containsText" text="NO CUMPLE">
      <formula>NOT(ISERROR(SEARCH("NO CUMPLE",Q705)))</formula>
    </cfRule>
    <cfRule type="containsText" dxfId="3634" priority="6284" operator="containsText" text="CUMPLE">
      <formula>NOT(ISERROR(SEARCH("CUMPLE",Q705)))</formula>
    </cfRule>
    <cfRule type="containsText" dxfId="3633" priority="6285" operator="containsText" text="NO HABILITADO">
      <formula>NOT(ISERROR(SEARCH("NO HABILITADO",Q705)))</formula>
    </cfRule>
    <cfRule type="containsText" dxfId="3632" priority="6286" operator="containsText" text="HABILITADO">
      <formula>NOT(ISERROR(SEARCH("HABILITADO",Q705)))</formula>
    </cfRule>
  </conditionalFormatting>
  <conditionalFormatting sqref="Q719:Q720">
    <cfRule type="containsText" dxfId="3631" priority="6261" operator="containsText" text="NO CUMPLE">
      <formula>NOT(ISERROR(SEARCH("NO CUMPLE",Q719)))</formula>
    </cfRule>
    <cfRule type="containsText" dxfId="3630" priority="6262" operator="containsText" text="CUMPLE">
      <formula>NOT(ISERROR(SEARCH("CUMPLE",Q719)))</formula>
    </cfRule>
    <cfRule type="containsText" dxfId="3629" priority="6263" operator="containsText" text="NO HABILITADO">
      <formula>NOT(ISERROR(SEARCH("NO HABILITADO",Q719)))</formula>
    </cfRule>
    <cfRule type="containsText" dxfId="3628" priority="6264" operator="containsText" text="HABILITADO">
      <formula>NOT(ISERROR(SEARCH("HABILITADO",Q719)))</formula>
    </cfRule>
  </conditionalFormatting>
  <conditionalFormatting sqref="Q732:Q733">
    <cfRule type="containsText" dxfId="3627" priority="6237" operator="containsText" text="NO CUMPLE">
      <formula>NOT(ISERROR(SEARCH("NO CUMPLE",Q732)))</formula>
    </cfRule>
    <cfRule type="containsText" dxfId="3626" priority="6238" operator="containsText" text="CUMPLE">
      <formula>NOT(ISERROR(SEARCH("CUMPLE",Q732)))</formula>
    </cfRule>
    <cfRule type="containsText" dxfId="3625" priority="6239" operator="containsText" text="NO HABILITADO">
      <formula>NOT(ISERROR(SEARCH("NO HABILITADO",Q732)))</formula>
    </cfRule>
    <cfRule type="containsText" dxfId="3624" priority="6240" operator="containsText" text="HABILITADO">
      <formula>NOT(ISERROR(SEARCH("HABILITADO",Q732)))</formula>
    </cfRule>
  </conditionalFormatting>
  <conditionalFormatting sqref="Q745:Q746">
    <cfRule type="containsText" dxfId="3623" priority="6209" operator="containsText" text="NO CUMPLE">
      <formula>NOT(ISERROR(SEARCH("NO CUMPLE",Q745)))</formula>
    </cfRule>
    <cfRule type="containsText" dxfId="3622" priority="6210" operator="containsText" text="CUMPLE">
      <formula>NOT(ISERROR(SEARCH("CUMPLE",Q745)))</formula>
    </cfRule>
    <cfRule type="containsText" dxfId="3621" priority="6211" operator="containsText" text="NO HABILITADO">
      <formula>NOT(ISERROR(SEARCH("NO HABILITADO",Q745)))</formula>
    </cfRule>
    <cfRule type="containsText" dxfId="3620" priority="6212" operator="containsText" text="HABILITADO">
      <formula>NOT(ISERROR(SEARCH("HABILITADO",Q745)))</formula>
    </cfRule>
  </conditionalFormatting>
  <conditionalFormatting sqref="R648">
    <cfRule type="containsText" dxfId="3619" priority="6203" operator="containsText" text="NO HABILITADO">
      <formula>NOT(ISERROR(SEARCH("NO HABILITADO",R648)))</formula>
    </cfRule>
    <cfRule type="containsText" dxfId="3618" priority="6204" operator="containsText" text="HABILITADO">
      <formula>NOT(ISERROR(SEARCH("HABILITADO",R648)))</formula>
    </cfRule>
  </conditionalFormatting>
  <conditionalFormatting sqref="R680">
    <cfRule type="containsText" dxfId="3617" priority="6177" operator="containsText" text="NO HABILITADO">
      <formula>NOT(ISERROR(SEARCH("NO HABILITADO",R680)))</formula>
    </cfRule>
    <cfRule type="containsText" dxfId="3616" priority="6178" operator="containsText" text="HABILITADO">
      <formula>NOT(ISERROR(SEARCH("HABILITADO",R680)))</formula>
    </cfRule>
  </conditionalFormatting>
  <conditionalFormatting sqref="R692:R693">
    <cfRule type="containsText" dxfId="3615" priority="6175" operator="containsText" text="NO HABILITADO">
      <formula>NOT(ISERROR(SEARCH("NO HABILITADO",R692)))</formula>
    </cfRule>
    <cfRule type="containsText" dxfId="3614" priority="6176" operator="containsText" text="HABILITADO">
      <formula>NOT(ISERROR(SEARCH("HABILITADO",R692)))</formula>
    </cfRule>
  </conditionalFormatting>
  <conditionalFormatting sqref="R694:R695">
    <cfRule type="containsText" dxfId="3613" priority="6173" operator="containsText" text="NO HABILITADO">
      <formula>NOT(ISERROR(SEARCH("NO HABILITADO",R694)))</formula>
    </cfRule>
    <cfRule type="containsText" dxfId="3612" priority="6174" operator="containsText" text="HABILITADO">
      <formula>NOT(ISERROR(SEARCH("HABILITADO",R694)))</formula>
    </cfRule>
  </conditionalFormatting>
  <conditionalFormatting sqref="R748:R749">
    <cfRule type="containsText" dxfId="3611" priority="6171" operator="containsText" text="NO HABILITADO">
      <formula>NOT(ISERROR(SEARCH("NO HABILITADO",R748)))</formula>
    </cfRule>
    <cfRule type="containsText" dxfId="3610" priority="6172" operator="containsText" text="HABILITADO">
      <formula>NOT(ISERROR(SEARCH("HABILITADO",R748)))</formula>
    </cfRule>
  </conditionalFormatting>
  <conditionalFormatting sqref="R637:XFD637">
    <cfRule type="containsText" dxfId="3609" priority="6439" operator="containsText" text="NO HABILITADO">
      <formula>NOT(ISERROR(SEARCH("NO HABILITADO",R637)))</formula>
    </cfRule>
    <cfRule type="containsText" dxfId="3608" priority="6440" operator="containsText" text="HABILITADO">
      <formula>NOT(ISERROR(SEARCH("HABILITADO",R637)))</formula>
    </cfRule>
  </conditionalFormatting>
  <conditionalFormatting sqref="R652:XFD652">
    <cfRule type="containsText" dxfId="3607" priority="6415" operator="containsText" text="NO HABILITADO">
      <formula>NOT(ISERROR(SEARCH("NO HABILITADO",R652)))</formula>
    </cfRule>
    <cfRule type="containsText" dxfId="3606" priority="6416" operator="containsText" text="HABILITADO">
      <formula>NOT(ISERROR(SEARCH("HABILITADO",R652)))</formula>
    </cfRule>
  </conditionalFormatting>
  <conditionalFormatting sqref="R667:XFD667">
    <cfRule type="containsText" dxfId="3605" priority="6395" operator="containsText" text="NO HABILITADO">
      <formula>NOT(ISERROR(SEARCH("NO HABILITADO",R667)))</formula>
    </cfRule>
    <cfRule type="containsText" dxfId="3604" priority="6396" operator="containsText" text="HABILITADO">
      <formula>NOT(ISERROR(SEARCH("HABILITADO",R667)))</formula>
    </cfRule>
  </conditionalFormatting>
  <conditionalFormatting sqref="R681:XFD681">
    <cfRule type="containsText" dxfId="3603" priority="6367" operator="containsText" text="NO HABILITADO">
      <formula>NOT(ISERROR(SEARCH("NO HABILITADO",R681)))</formula>
    </cfRule>
    <cfRule type="containsText" dxfId="3602" priority="6368" operator="containsText" text="HABILITADO">
      <formula>NOT(ISERROR(SEARCH("HABILITADO",R681)))</formula>
    </cfRule>
  </conditionalFormatting>
  <conditionalFormatting sqref="R697:XFD697">
    <cfRule type="containsText" dxfId="3601" priority="6327" operator="containsText" text="NO HABILITADO">
      <formula>NOT(ISERROR(SEARCH("NO HABILITADO",R697)))</formula>
    </cfRule>
    <cfRule type="containsText" dxfId="3600" priority="6328" operator="containsText" text="HABILITADO">
      <formula>NOT(ISERROR(SEARCH("HABILITADO",R697)))</formula>
    </cfRule>
  </conditionalFormatting>
  <conditionalFormatting sqref="R711:XFD711">
    <cfRule type="containsText" dxfId="3599" priority="6299" operator="containsText" text="NO HABILITADO">
      <formula>NOT(ISERROR(SEARCH("NO HABILITADO",R711)))</formula>
    </cfRule>
    <cfRule type="containsText" dxfId="3598" priority="6300" operator="containsText" text="HABILITADO">
      <formula>NOT(ISERROR(SEARCH("HABILITADO",R711)))</formula>
    </cfRule>
  </conditionalFormatting>
  <conditionalFormatting sqref="R724:XFD724">
    <cfRule type="containsText" dxfId="3597" priority="6269" operator="containsText" text="NO HABILITADO">
      <formula>NOT(ISERROR(SEARCH("NO HABILITADO",R724)))</formula>
    </cfRule>
    <cfRule type="containsText" dxfId="3596" priority="6270" operator="containsText" text="HABILITADO">
      <formula>NOT(ISERROR(SEARCH("HABILITADO",R724)))</formula>
    </cfRule>
  </conditionalFormatting>
  <conditionalFormatting sqref="R737:XFD737">
    <cfRule type="containsText" dxfId="3595" priority="6245" operator="containsText" text="NO HABILITADO">
      <formula>NOT(ISERROR(SEARCH("NO HABILITADO",R737)))</formula>
    </cfRule>
    <cfRule type="containsText" dxfId="3594" priority="6246" operator="containsText" text="HABILITADO">
      <formula>NOT(ISERROR(SEARCH("HABILITADO",R737)))</formula>
    </cfRule>
  </conditionalFormatting>
  <conditionalFormatting sqref="R751:XFD751">
    <cfRule type="containsText" dxfId="3593" priority="6221" operator="containsText" text="NO HABILITADO">
      <formula>NOT(ISERROR(SEARCH("NO HABILITADO",R751)))</formula>
    </cfRule>
    <cfRule type="containsText" dxfId="3592" priority="6222" operator="containsText" text="HABILITADO">
      <formula>NOT(ISERROR(SEARCH("HABILITADO",R751)))</formula>
    </cfRule>
  </conditionalFormatting>
  <conditionalFormatting sqref="A627:D627">
    <cfRule type="containsText" dxfId="3591" priority="6093" operator="containsText" text="NO HABILITADO">
      <formula>NOT(ISERROR(SEARCH("NO HABILITADO",A627)))</formula>
    </cfRule>
  </conditionalFormatting>
  <conditionalFormatting sqref="A627:D627">
    <cfRule type="containsText" dxfId="3590" priority="6091" operator="containsText" text="NO CUMPLE">
      <formula>NOT(ISERROR(SEARCH("NO CUMPLE",A627)))</formula>
    </cfRule>
    <cfRule type="containsText" dxfId="3589" priority="6092" operator="containsText" text="CUMPLE">
      <formula>NOT(ISERROR(SEARCH("CUMPLE",A627)))</formula>
    </cfRule>
  </conditionalFormatting>
  <conditionalFormatting sqref="A627:D627">
    <cfRule type="containsText" dxfId="3588" priority="6094" operator="containsText" text="HABILITADO">
      <formula>NOT(ISERROR(SEARCH("HABILITADO",A627)))</formula>
    </cfRule>
  </conditionalFormatting>
  <conditionalFormatting sqref="E627">
    <cfRule type="containsText" dxfId="3587" priority="6089" operator="containsText" text="NO HABILITADO">
      <formula>NOT(ISERROR(SEARCH("NO HABILITADO",E627)))</formula>
    </cfRule>
  </conditionalFormatting>
  <conditionalFormatting sqref="E627">
    <cfRule type="containsText" dxfId="3586" priority="6087" operator="containsText" text="NO CUMPLE">
      <formula>NOT(ISERROR(SEARCH("NO CUMPLE",E627)))</formula>
    </cfRule>
    <cfRule type="containsText" dxfId="3585" priority="6088" operator="containsText" text="CUMPLE">
      <formula>NOT(ISERROR(SEARCH("CUMPLE",E627)))</formula>
    </cfRule>
  </conditionalFormatting>
  <conditionalFormatting sqref="E627">
    <cfRule type="containsText" dxfId="3584" priority="6090" operator="containsText" text="HABILITADO">
      <formula>NOT(ISERROR(SEARCH("HABILITADO",E627)))</formula>
    </cfRule>
  </conditionalFormatting>
  <conditionalFormatting sqref="E640">
    <cfRule type="containsText" dxfId="3583" priority="6085" operator="containsText" text="NO HABILITADO">
      <formula>NOT(ISERROR(SEARCH("NO HABILITADO",E640)))</formula>
    </cfRule>
  </conditionalFormatting>
  <conditionalFormatting sqref="E640">
    <cfRule type="containsText" dxfId="3582" priority="6083" operator="containsText" text="NO CUMPLE">
      <formula>NOT(ISERROR(SEARCH("NO CUMPLE",E640)))</formula>
    </cfRule>
    <cfRule type="containsText" dxfId="3581" priority="6084" operator="containsText" text="CUMPLE">
      <formula>NOT(ISERROR(SEARCH("CUMPLE",E640)))</formula>
    </cfRule>
  </conditionalFormatting>
  <conditionalFormatting sqref="E640">
    <cfRule type="containsText" dxfId="3580" priority="6086" operator="containsText" text="HABILITADO">
      <formula>NOT(ISERROR(SEARCH("HABILITADO",E640)))</formula>
    </cfRule>
  </conditionalFormatting>
  <conditionalFormatting sqref="E655">
    <cfRule type="containsText" dxfId="3579" priority="6081" operator="containsText" text="NO HABILITADO">
      <formula>NOT(ISERROR(SEARCH("NO HABILITADO",E655)))</formula>
    </cfRule>
  </conditionalFormatting>
  <conditionalFormatting sqref="E655">
    <cfRule type="containsText" dxfId="3578" priority="6079" operator="containsText" text="NO CUMPLE">
      <formula>NOT(ISERROR(SEARCH("NO CUMPLE",E655)))</formula>
    </cfRule>
    <cfRule type="containsText" dxfId="3577" priority="6080" operator="containsText" text="CUMPLE">
      <formula>NOT(ISERROR(SEARCH("CUMPLE",E655)))</formula>
    </cfRule>
  </conditionalFormatting>
  <conditionalFormatting sqref="E655">
    <cfRule type="containsText" dxfId="3576" priority="6082" operator="containsText" text="HABILITADO">
      <formula>NOT(ISERROR(SEARCH("HABILITADO",E655)))</formula>
    </cfRule>
  </conditionalFormatting>
  <conditionalFormatting sqref="E670">
    <cfRule type="containsText" dxfId="3575" priority="6077" operator="containsText" text="NO HABILITADO">
      <formula>NOT(ISERROR(SEARCH("NO HABILITADO",E670)))</formula>
    </cfRule>
  </conditionalFormatting>
  <conditionalFormatting sqref="E670">
    <cfRule type="containsText" dxfId="3574" priority="6075" operator="containsText" text="NO CUMPLE">
      <formula>NOT(ISERROR(SEARCH("NO CUMPLE",E670)))</formula>
    </cfRule>
    <cfRule type="containsText" dxfId="3573" priority="6076" operator="containsText" text="CUMPLE">
      <formula>NOT(ISERROR(SEARCH("CUMPLE",E670)))</formula>
    </cfRule>
  </conditionalFormatting>
  <conditionalFormatting sqref="E670">
    <cfRule type="containsText" dxfId="3572" priority="6078" operator="containsText" text="HABILITADO">
      <formula>NOT(ISERROR(SEARCH("HABILITADO",E670)))</formula>
    </cfRule>
  </conditionalFormatting>
  <conditionalFormatting sqref="E684">
    <cfRule type="containsText" dxfId="3571" priority="6073" operator="containsText" text="NO HABILITADO">
      <formula>NOT(ISERROR(SEARCH("NO HABILITADO",E684)))</formula>
    </cfRule>
  </conditionalFormatting>
  <conditionalFormatting sqref="E684">
    <cfRule type="containsText" dxfId="3570" priority="6071" operator="containsText" text="NO CUMPLE">
      <formula>NOT(ISERROR(SEARCH("NO CUMPLE",E684)))</formula>
    </cfRule>
    <cfRule type="containsText" dxfId="3569" priority="6072" operator="containsText" text="CUMPLE">
      <formula>NOT(ISERROR(SEARCH("CUMPLE",E684)))</formula>
    </cfRule>
  </conditionalFormatting>
  <conditionalFormatting sqref="E684">
    <cfRule type="containsText" dxfId="3568" priority="6074" operator="containsText" text="HABILITADO">
      <formula>NOT(ISERROR(SEARCH("HABILITADO",E684)))</formula>
    </cfRule>
  </conditionalFormatting>
  <conditionalFormatting sqref="E700">
    <cfRule type="containsText" dxfId="3567" priority="6069" operator="containsText" text="NO HABILITADO">
      <formula>NOT(ISERROR(SEARCH("NO HABILITADO",E700)))</formula>
    </cfRule>
  </conditionalFormatting>
  <conditionalFormatting sqref="E700">
    <cfRule type="containsText" dxfId="3566" priority="6067" operator="containsText" text="NO CUMPLE">
      <formula>NOT(ISERROR(SEARCH("NO CUMPLE",E700)))</formula>
    </cfRule>
    <cfRule type="containsText" dxfId="3565" priority="6068" operator="containsText" text="CUMPLE">
      <formula>NOT(ISERROR(SEARCH("CUMPLE",E700)))</formula>
    </cfRule>
  </conditionalFormatting>
  <conditionalFormatting sqref="E700">
    <cfRule type="containsText" dxfId="3564" priority="6070" operator="containsText" text="HABILITADO">
      <formula>NOT(ISERROR(SEARCH("HABILITADO",E700)))</formula>
    </cfRule>
  </conditionalFormatting>
  <conditionalFormatting sqref="E714">
    <cfRule type="containsText" dxfId="3563" priority="6065" operator="containsText" text="NO HABILITADO">
      <formula>NOT(ISERROR(SEARCH("NO HABILITADO",E714)))</formula>
    </cfRule>
  </conditionalFormatting>
  <conditionalFormatting sqref="E714">
    <cfRule type="containsText" dxfId="3562" priority="6063" operator="containsText" text="NO CUMPLE">
      <formula>NOT(ISERROR(SEARCH("NO CUMPLE",E714)))</formula>
    </cfRule>
    <cfRule type="containsText" dxfId="3561" priority="6064" operator="containsText" text="CUMPLE">
      <formula>NOT(ISERROR(SEARCH("CUMPLE",E714)))</formula>
    </cfRule>
  </conditionalFormatting>
  <conditionalFormatting sqref="E714">
    <cfRule type="containsText" dxfId="3560" priority="6066" operator="containsText" text="HABILITADO">
      <formula>NOT(ISERROR(SEARCH("HABILITADO",E714)))</formula>
    </cfRule>
  </conditionalFormatting>
  <conditionalFormatting sqref="E727">
    <cfRule type="containsText" dxfId="3559" priority="6061" operator="containsText" text="NO HABILITADO">
      <formula>NOT(ISERROR(SEARCH("NO HABILITADO",E727)))</formula>
    </cfRule>
  </conditionalFormatting>
  <conditionalFormatting sqref="E727">
    <cfRule type="containsText" dxfId="3558" priority="6059" operator="containsText" text="NO CUMPLE">
      <formula>NOT(ISERROR(SEARCH("NO CUMPLE",E727)))</formula>
    </cfRule>
    <cfRule type="containsText" dxfId="3557" priority="6060" operator="containsText" text="CUMPLE">
      <formula>NOT(ISERROR(SEARCH("CUMPLE",E727)))</formula>
    </cfRule>
  </conditionalFormatting>
  <conditionalFormatting sqref="E727">
    <cfRule type="containsText" dxfId="3556" priority="6062" operator="containsText" text="HABILITADO">
      <formula>NOT(ISERROR(SEARCH("HABILITADO",E727)))</formula>
    </cfRule>
  </conditionalFormatting>
  <conditionalFormatting sqref="E740">
    <cfRule type="containsText" dxfId="3555" priority="6057" operator="containsText" text="NO HABILITADO">
      <formula>NOT(ISERROR(SEARCH("NO HABILITADO",E740)))</formula>
    </cfRule>
  </conditionalFormatting>
  <conditionalFormatting sqref="E740">
    <cfRule type="containsText" dxfId="3554" priority="6055" operator="containsText" text="NO CUMPLE">
      <formula>NOT(ISERROR(SEARCH("NO CUMPLE",E740)))</formula>
    </cfRule>
    <cfRule type="containsText" dxfId="3553" priority="6056" operator="containsText" text="CUMPLE">
      <formula>NOT(ISERROR(SEARCH("CUMPLE",E740)))</formula>
    </cfRule>
  </conditionalFormatting>
  <conditionalFormatting sqref="E740">
    <cfRule type="containsText" dxfId="3552" priority="6058" operator="containsText" text="HABILITADO">
      <formula>NOT(ISERROR(SEARCH("HABILITADO",E740)))</formula>
    </cfRule>
  </conditionalFormatting>
  <conditionalFormatting sqref="A767:I767 R761:IV766 O767 K760 A761:B765 D761:E765 G762:G765 I762:I765 H762:H766 L761:L766 O761:P766 G761:J761">
    <cfRule type="containsText" dxfId="3551" priority="6043" operator="containsText" text="NO HABILITADO">
      <formula>NOT(ISERROR(SEARCH("NO HABILITADO",A760)))</formula>
    </cfRule>
    <cfRule type="containsText" dxfId="3550" priority="6044" operator="containsText" text="HABILITADO">
      <formula>NOT(ISERROR(SEARCH("HABILITADO",A760)))</formula>
    </cfRule>
  </conditionalFormatting>
  <conditionalFormatting sqref="A787:I787 L786 L784 R784:IV784 R786:IV786 R778:IV782 O784:P784 O786:P786 O787 K777 O778:P782 L778:L782 A778:E782 G778:J782">
    <cfRule type="containsText" dxfId="3549" priority="5939" operator="containsText" text="NO HABILITADO">
      <formula>NOT(ISERROR(SEARCH("NO HABILITADO",A777)))</formula>
    </cfRule>
    <cfRule type="containsText" dxfId="3548" priority="5940" operator="containsText" text="HABILITADO">
      <formula>NOT(ISERROR(SEARCH("HABILITADO",A777)))</formula>
    </cfRule>
  </conditionalFormatting>
  <conditionalFormatting sqref="A802:I802 R798:IV800 O798:P800 O802 K797 A798:E799 G798:J799 L798:L800">
    <cfRule type="containsText" dxfId="3547" priority="5841" operator="containsText" text="NO HABILITADO">
      <formula>NOT(ISERROR(SEARCH("NO HABILITADO",A797)))</formula>
    </cfRule>
    <cfRule type="containsText" dxfId="3546" priority="5842" operator="containsText" text="HABILITADO">
      <formula>NOT(ISERROR(SEARCH("HABILITADO",A797)))</formula>
    </cfRule>
  </conditionalFormatting>
  <conditionalFormatting sqref="A814:I814 R813:IV813 O813:P813 O814 A813:E813 L813 K812 G813:J813">
    <cfRule type="containsText" dxfId="3545" priority="5737" operator="containsText" text="NO HABILITADO">
      <formula>NOT(ISERROR(SEARCH("NO HABILITADO",A812)))</formula>
    </cfRule>
    <cfRule type="containsText" dxfId="3544" priority="5738" operator="containsText" text="HABILITADO">
      <formula>NOT(ISERROR(SEARCH("HABILITADO",A812)))</formula>
    </cfRule>
  </conditionalFormatting>
  <conditionalFormatting sqref="A828:I828 R825:IV827 O825:P825 O828 K824 D825:E826 G825:H826 L825:L827 O827:P827 J825:J826">
    <cfRule type="containsText" dxfId="3543" priority="5633" operator="containsText" text="NO HABILITADO">
      <formula>NOT(ISERROR(SEARCH("NO HABILITADO",A824)))</formula>
    </cfRule>
    <cfRule type="containsText" dxfId="3542" priority="5634" operator="containsText" text="HABILITADO">
      <formula>NOT(ISERROR(SEARCH("HABILITADO",A824)))</formula>
    </cfRule>
  </conditionalFormatting>
  <conditionalFormatting sqref="A843:I843 L842 R842:IV842 R839:IV840 O842:P842 O839:P840 O843 B839:E839 L839:L840 K838 B840:C840 I839:J839 G839">
    <cfRule type="containsText" dxfId="3541" priority="5529" operator="containsText" text="NO HABILITADO">
      <formula>NOT(ISERROR(SEARCH("NO HABILITADO",A838)))</formula>
    </cfRule>
    <cfRule type="containsText" dxfId="3540" priority="5530" operator="containsText" text="HABILITADO">
      <formula>NOT(ISERROR(SEARCH("HABILITADO",A838)))</formula>
    </cfRule>
  </conditionalFormatting>
  <conditionalFormatting sqref="A858:I858 R854:IV856 O854:P856 O858 A854:E854 K853 A855:B855 I855:J855 D855:E855 L854:L856 G855 G854:J854">
    <cfRule type="containsText" dxfId="3539" priority="5425" operator="containsText" text="NO HABILITADO">
      <formula>NOT(ISERROR(SEARCH("NO HABILITADO",A853)))</formula>
    </cfRule>
    <cfRule type="containsText" dxfId="3538" priority="5426" operator="containsText" text="HABILITADO">
      <formula>NOT(ISERROR(SEARCH("HABILITADO",A853)))</formula>
    </cfRule>
  </conditionalFormatting>
  <conditionalFormatting sqref="A873:I873 R870:IV871 O870:P872 O873 K868 L870:L872">
    <cfRule type="containsText" dxfId="3537" priority="5325" operator="containsText" text="NO HABILITADO">
      <formula>NOT(ISERROR(SEARCH("NO HABILITADO",A868)))</formula>
    </cfRule>
    <cfRule type="containsText" dxfId="3536" priority="5326" operator="containsText" text="HABILITADO">
      <formula>NOT(ISERROR(SEARCH("HABILITADO",A868)))</formula>
    </cfRule>
  </conditionalFormatting>
  <conditionalFormatting sqref="A888:I888 R884:IV887 O884:P887 O888 K883 L884:L887 I884:J886 A884:E886 B887:C887 G884:G886">
    <cfRule type="containsText" dxfId="3535" priority="5229" operator="containsText" text="NO HABILITADO">
      <formula>NOT(ISERROR(SEARCH("NO HABILITADO",A883)))</formula>
    </cfRule>
    <cfRule type="containsText" dxfId="3534" priority="5230" operator="containsText" text="HABILITADO">
      <formula>NOT(ISERROR(SEARCH("HABILITADO",A883)))</formula>
    </cfRule>
  </conditionalFormatting>
  <conditionalFormatting sqref="A901:I901 L900 R900:IV900 O900:P900 O901 K898">
    <cfRule type="containsText" dxfId="3533" priority="5125" operator="containsText" text="NO HABILITADO">
      <formula>NOT(ISERROR(SEARCH("NO HABILITADO",A898)))</formula>
    </cfRule>
    <cfRule type="containsText" dxfId="3532" priority="5126" operator="containsText" text="HABILITADO">
      <formula>NOT(ISERROR(SEARCH("HABILITADO",A898)))</formula>
    </cfRule>
  </conditionalFormatting>
  <conditionalFormatting sqref="A916:I916 R912:IV914 O912:P914 O916 K911 L912:L914 B912:B913 D912:E913 I912:J913 G912:G913">
    <cfRule type="containsText" dxfId="3531" priority="5021" operator="containsText" text="NO HABILITADO">
      <formula>NOT(ISERROR(SEARCH("NO HABILITADO",A911)))</formula>
    </cfRule>
    <cfRule type="containsText" dxfId="3530" priority="5022" operator="containsText" text="HABILITADO">
      <formula>NOT(ISERROR(SEARCH("HABILITADO",A911)))</formula>
    </cfRule>
  </conditionalFormatting>
  <conditionalFormatting sqref="A929:I929 R927:IV928 O927:P928 O929 A927:E927 L927:L928 K926 G927:J927">
    <cfRule type="containsText" dxfId="3529" priority="4917" operator="containsText" text="NO HABILITADO">
      <formula>NOT(ISERROR(SEARCH("NO HABILITADO",A926)))</formula>
    </cfRule>
    <cfRule type="containsText" dxfId="3528" priority="4918" operator="containsText" text="HABILITADO">
      <formula>NOT(ISERROR(SEARCH("HABILITADO",A926)))</formula>
    </cfRule>
  </conditionalFormatting>
  <conditionalFormatting sqref="A945:I945 R942:IV943 O945 K939 L941:L944 O941:P944">
    <cfRule type="containsText" dxfId="3527" priority="4813" operator="containsText" text="NO HABILITADO">
      <formula>NOT(ISERROR(SEARCH("NO HABILITADO",A939)))</formula>
    </cfRule>
    <cfRule type="containsText" dxfId="3526" priority="4814" operator="containsText" text="HABILITADO">
      <formula>NOT(ISERROR(SEARCH("HABILITADO",A939)))</formula>
    </cfRule>
  </conditionalFormatting>
  <conditionalFormatting sqref="A963:I963 R959:IV961 R956:IV957 O959:P962 O956:P957 O963 A956:B956 L956:L957 K955 L959:L962 D956:E956 G956:J956">
    <cfRule type="containsText" dxfId="3525" priority="4709" operator="containsText" text="NO HABILITADO">
      <formula>NOT(ISERROR(SEARCH("NO HABILITADO",A955)))</formula>
    </cfRule>
    <cfRule type="containsText" dxfId="3524" priority="4710" operator="containsText" text="HABILITADO">
      <formula>NOT(ISERROR(SEARCH("HABILITADO",A955)))</formula>
    </cfRule>
  </conditionalFormatting>
  <conditionalFormatting sqref="A978:I978 L976:L977 R976:IV976 R974:IV974 O976:P977 O974:P974 O978 A974:E974 L974 K973 G974:J974">
    <cfRule type="containsText" dxfId="3523" priority="4609" operator="containsText" text="NO HABILITADO">
      <formula>NOT(ISERROR(SEARCH("NO HABILITADO",A973)))</formula>
    </cfRule>
    <cfRule type="containsText" dxfId="3522" priority="4610" operator="containsText" text="HABILITADO">
      <formula>NOT(ISERROR(SEARCH("HABILITADO",A973)))</formula>
    </cfRule>
  </conditionalFormatting>
  <conditionalFormatting sqref="A995:I995 L993:L994 R993:IV993 R990:IV991 O993:P994 O990:P991 O995 A990:E990 K988:K989 H989 L989:L991 G990:J990">
    <cfRule type="containsText" dxfId="3521" priority="4505" operator="containsText" text="NO HABILITADO">
      <formula>NOT(ISERROR(SEARCH("NO HABILITADO",A988)))</formula>
    </cfRule>
    <cfRule type="containsText" dxfId="3520" priority="4506" operator="containsText" text="HABILITADO">
      <formula>NOT(ISERROR(SEARCH("HABILITADO",A988)))</formula>
    </cfRule>
  </conditionalFormatting>
  <conditionalFormatting sqref="A1007:I1007 R1006:IV1006 O1006:P1006 O1007 A1006:E1006 L1006 K1005 G1006:J1006">
    <cfRule type="containsText" dxfId="3519" priority="4401" operator="containsText" text="NO HABILITADO">
      <formula>NOT(ISERROR(SEARCH("NO HABILITADO",A1005)))</formula>
    </cfRule>
    <cfRule type="containsText" dxfId="3518" priority="4402" operator="containsText" text="HABILITADO">
      <formula>NOT(ISERROR(SEARCH("HABILITADO",A1005)))</formula>
    </cfRule>
  </conditionalFormatting>
  <conditionalFormatting sqref="A942 I942:J942 G943 B856:E856 A855 G856:J856">
    <cfRule type="containsText" dxfId="3517" priority="6049" operator="containsText" text="NO CUMPLE">
      <formula>NOT(ISERROR(SEARCH("NO CUMPLE",A855)))</formula>
    </cfRule>
    <cfRule type="containsText" dxfId="3516" priority="6050" operator="containsText" text="CUMPLE">
      <formula>NOT(ISERROR(SEARCH("CUMPLE",A855)))</formula>
    </cfRule>
    <cfRule type="containsText" dxfId="3515" priority="6051" operator="containsText" text="NO HABILITADO">
      <formula>NOT(ISERROR(SEARCH("NO HABILITADO",A855)))</formula>
    </cfRule>
    <cfRule type="containsText" dxfId="3514" priority="6052" operator="containsText" text="HABILITADO">
      <formula>NOT(ISERROR(SEARCH("HABILITADO",A855)))</formula>
    </cfRule>
  </conditionalFormatting>
  <conditionalFormatting sqref="A766:B766 D766:E766 G766 I766">
    <cfRule type="containsText" dxfId="3513" priority="6039" operator="containsText" text="NO CUMPLE">
      <formula>NOT(ISERROR(SEARCH("NO CUMPLE",A766)))</formula>
    </cfRule>
    <cfRule type="containsText" dxfId="3512" priority="6040" operator="containsText" text="CUMPLE">
      <formula>NOT(ISERROR(SEARCH("CUMPLE",A766)))</formula>
    </cfRule>
    <cfRule type="containsText" dxfId="3511" priority="6041" operator="containsText" text="NO HABILITADO">
      <formula>NOT(ISERROR(SEARCH("NO HABILITADO",A766)))</formula>
    </cfRule>
    <cfRule type="containsText" dxfId="3510" priority="6042" operator="containsText" text="HABILITADO">
      <formula>NOT(ISERROR(SEARCH("HABILITADO",A766)))</formula>
    </cfRule>
  </conditionalFormatting>
  <conditionalFormatting sqref="A767:I767 A768:Q769 P759 A753:D753 O758:P758 O760:Q760 O767 A758:M760 A761:B765 D761:E765 G762:G765 I762:I765 H762:H766 L761:L766 O761:P766 G761:J761 A755:D757 A754:C754">
    <cfRule type="containsText" dxfId="3509" priority="6045" operator="containsText" text="NO CUMPLE">
      <formula>NOT(ISERROR(SEARCH("NO CUMPLE",A753)))</formula>
    </cfRule>
    <cfRule type="containsText" dxfId="3508" priority="6046" operator="containsText" text="CUMPLE">
      <formula>NOT(ISERROR(SEARCH("CUMPLE",A753)))</formula>
    </cfRule>
  </conditionalFormatting>
  <conditionalFormatting sqref="A768:IV769 P759 A758:M759 A753:D753 S753:IV757 R758:IV759 O758:P758 O760:IV760 A760:J760 L760:M760 A755:D757 A754:C754">
    <cfRule type="containsText" dxfId="3507" priority="6047" operator="containsText" text="NO HABILITADO">
      <formula>NOT(ISERROR(SEARCH("NO HABILITADO",A753)))</formula>
    </cfRule>
    <cfRule type="containsText" dxfId="3506" priority="6048" operator="containsText" text="HABILITADO">
      <formula>NOT(ISERROR(SEARCH("HABILITADO",A753)))</formula>
    </cfRule>
  </conditionalFormatting>
  <conditionalFormatting sqref="A783:J783">
    <cfRule type="containsText" dxfId="3505" priority="5883" operator="containsText" text="NO CUMPLE">
      <formula>NOT(ISERROR(SEARCH("NO CUMPLE",A783)))</formula>
    </cfRule>
    <cfRule type="containsText" dxfId="3504" priority="5884" operator="containsText" text="CUMPLE">
      <formula>NOT(ISERROR(SEARCH("CUMPLE",A783)))</formula>
    </cfRule>
    <cfRule type="containsText" dxfId="3503" priority="5885" operator="containsText" text="NO HABILITADO">
      <formula>NOT(ISERROR(SEARCH("NO HABILITADO",A783)))</formula>
    </cfRule>
    <cfRule type="containsText" dxfId="3502" priority="5886" operator="containsText" text="HABILITADO">
      <formula>NOT(ISERROR(SEARCH("HABILITADO",A783)))</formula>
    </cfRule>
  </conditionalFormatting>
  <conditionalFormatting sqref="A785:J785">
    <cfRule type="containsText" dxfId="3501" priority="5911" operator="containsText" text="NO CUMPLE">
      <formula>NOT(ISERROR(SEARCH("NO CUMPLE",A785)))</formula>
    </cfRule>
    <cfRule type="containsText" dxfId="3500" priority="5912" operator="containsText" text="CUMPLE">
      <formula>NOT(ISERROR(SEARCH("CUMPLE",A785)))</formula>
    </cfRule>
    <cfRule type="containsText" dxfId="3499" priority="5913" operator="containsText" text="NO HABILITADO">
      <formula>NOT(ISERROR(SEARCH("NO HABILITADO",A785)))</formula>
    </cfRule>
    <cfRule type="containsText" dxfId="3498" priority="5914" operator="containsText" text="HABILITADO">
      <formula>NOT(ISERROR(SEARCH("HABILITADO",A785)))</formula>
    </cfRule>
  </conditionalFormatting>
  <conditionalFormatting sqref="A787:I787 A788:Q789 P776 A770:D770 O775:P775 O777:Q777 O787 A775:M777 A778:E782 G778:J782 A772:D774 A771:C771">
    <cfRule type="containsText" dxfId="3497" priority="5941" operator="containsText" text="NO CUMPLE">
      <formula>NOT(ISERROR(SEARCH("NO CUMPLE",A770)))</formula>
    </cfRule>
    <cfRule type="containsText" dxfId="3496" priority="5942" operator="containsText" text="CUMPLE">
      <formula>NOT(ISERROR(SEARCH("CUMPLE",A770)))</formula>
    </cfRule>
  </conditionalFormatting>
  <conditionalFormatting sqref="A788:IV789 L785 L783 P776 A775:M776 A770:D770 S770:IV774 R775:IV776 R783:IV783 R785:IV785 O775:P775 O777:IV777 O783:P783 O785:P785 A777:J777 L777:M777 A772:D774 A771:C771">
    <cfRule type="containsText" dxfId="3495" priority="5943" operator="containsText" text="NO HABILITADO">
      <formula>NOT(ISERROR(SEARCH("NO HABILITADO",A770)))</formula>
    </cfRule>
    <cfRule type="containsText" dxfId="3494" priority="5944" operator="containsText" text="HABILITADO">
      <formula>NOT(ISERROR(SEARCH("HABILITADO",A770)))</formula>
    </cfRule>
  </conditionalFormatting>
  <conditionalFormatting sqref="A800 D800:E800 G800:J800">
    <cfRule type="containsText" dxfId="3493" priority="5837" operator="containsText" text="NO CUMPLE">
      <formula>NOT(ISERROR(SEARCH("NO CUMPLE",A800)))</formula>
    </cfRule>
    <cfRule type="containsText" dxfId="3492" priority="5838" operator="containsText" text="CUMPLE">
      <formula>NOT(ISERROR(SEARCH("CUMPLE",A800)))</formula>
    </cfRule>
    <cfRule type="containsText" dxfId="3491" priority="5839" operator="containsText" text="NO HABILITADO">
      <formula>NOT(ISERROR(SEARCH("NO HABILITADO",A800)))</formula>
    </cfRule>
    <cfRule type="containsText" dxfId="3490" priority="5840" operator="containsText" text="HABILITADO">
      <formula>NOT(ISERROR(SEARCH("HABILITADO",A800)))</formula>
    </cfRule>
  </conditionalFormatting>
  <conditionalFormatting sqref="A801:J801">
    <cfRule type="containsText" dxfId="3489" priority="5781" operator="containsText" text="NO CUMPLE">
      <formula>NOT(ISERROR(SEARCH("NO CUMPLE",A801)))</formula>
    </cfRule>
    <cfRule type="containsText" dxfId="3488" priority="5782" operator="containsText" text="CUMPLE">
      <formula>NOT(ISERROR(SEARCH("CUMPLE",A801)))</formula>
    </cfRule>
    <cfRule type="containsText" dxfId="3487" priority="5783" operator="containsText" text="NO HABILITADO">
      <formula>NOT(ISERROR(SEARCH("NO HABILITADO",A801)))</formula>
    </cfRule>
    <cfRule type="containsText" dxfId="3486" priority="5784" operator="containsText" text="HABILITADO">
      <formula>NOT(ISERROR(SEARCH("HABILITADO",A801)))</formula>
    </cfRule>
  </conditionalFormatting>
  <conditionalFormatting sqref="A802:I802 A803:Q804 P796 A790:D790 O795:P795 O797:Q797 O798:P801 O802 A795:M797 A798:E799 G798:J799 L798:L801 A792:D794 A791:C791">
    <cfRule type="containsText" dxfId="3485" priority="5843" operator="containsText" text="NO CUMPLE">
      <formula>NOT(ISERROR(SEARCH("NO CUMPLE",A790)))</formula>
    </cfRule>
    <cfRule type="containsText" dxfId="3484" priority="5844" operator="containsText" text="CUMPLE">
      <formula>NOT(ISERROR(SEARCH("CUMPLE",A790)))</formula>
    </cfRule>
  </conditionalFormatting>
  <conditionalFormatting sqref="A803:IV804 L801 P796 A795:M796 A790:D790 S790:IV794 R795:IV796 R801:IV801 O795:P795 O797:IV797 O801:P801 A797:J797 L797:M797 A792:D794 A791:C791">
    <cfRule type="containsText" dxfId="3483" priority="5845" operator="containsText" text="NO HABILITADO">
      <formula>NOT(ISERROR(SEARCH("NO HABILITADO",A790)))</formula>
    </cfRule>
    <cfRule type="containsText" dxfId="3482" priority="5846" operator="containsText" text="HABILITADO">
      <formula>NOT(ISERROR(SEARCH("HABILITADO",A790)))</formula>
    </cfRule>
  </conditionalFormatting>
  <conditionalFormatting sqref="A814:I814 A815:Q816 P811 A805:D805 O810:P810 O812:Q812 O813:P813 O814 A813:E813 L813 A810:M812 G813:J813 A807:D809 A806:C806">
    <cfRule type="containsText" dxfId="3481" priority="5739" operator="containsText" text="NO CUMPLE">
      <formula>NOT(ISERROR(SEARCH("NO CUMPLE",A805)))</formula>
    </cfRule>
    <cfRule type="containsText" dxfId="3480" priority="5740" operator="containsText" text="CUMPLE">
      <formula>NOT(ISERROR(SEARCH("CUMPLE",A805)))</formula>
    </cfRule>
  </conditionalFormatting>
  <conditionalFormatting sqref="A815:IV816 P811 A810:M811 A805:D805 S805:IV809 R810:IV811 O810:P810 O812:IV812 A812:J812 L812:M812 A807:D809 A806:C806">
    <cfRule type="containsText" dxfId="3479" priority="5741" operator="containsText" text="NO HABILITADO">
      <formula>NOT(ISERROR(SEARCH("NO HABILITADO",A805)))</formula>
    </cfRule>
    <cfRule type="containsText" dxfId="3478" priority="5742" operator="containsText" text="HABILITADO">
      <formula>NOT(ISERROR(SEARCH("HABILITADO",A805)))</formula>
    </cfRule>
  </conditionalFormatting>
  <conditionalFormatting sqref="D827:E827 G827:H827 J827">
    <cfRule type="containsText" dxfId="3477" priority="5629" operator="containsText" text="NO CUMPLE">
      <formula>NOT(ISERROR(SEARCH("NO CUMPLE",D827)))</formula>
    </cfRule>
    <cfRule type="containsText" dxfId="3476" priority="5630" operator="containsText" text="CUMPLE">
      <formula>NOT(ISERROR(SEARCH("CUMPLE",D827)))</formula>
    </cfRule>
    <cfRule type="containsText" dxfId="3475" priority="5631" operator="containsText" text="NO HABILITADO">
      <formula>NOT(ISERROR(SEARCH("NO HABILITADO",D827)))</formula>
    </cfRule>
    <cfRule type="containsText" dxfId="3474" priority="5632" operator="containsText" text="HABILITADO">
      <formula>NOT(ISERROR(SEARCH("HABILITADO",D827)))</formula>
    </cfRule>
  </conditionalFormatting>
  <conditionalFormatting sqref="A828:I828 A829:Q830 P823 A817:D817 O822:P822 O824:Q824 O825:P825 O828 A822:M824 D825:E826 G825:H826 L825:L827 O827:P827 A819:D821 A818:C818 J825:J826">
    <cfRule type="containsText" dxfId="3473" priority="5635" operator="containsText" text="NO CUMPLE">
      <formula>NOT(ISERROR(SEARCH("NO CUMPLE",A817)))</formula>
    </cfRule>
    <cfRule type="containsText" dxfId="3472" priority="5636" operator="containsText" text="CUMPLE">
      <formula>NOT(ISERROR(SEARCH("CUMPLE",A817)))</formula>
    </cfRule>
  </conditionalFormatting>
  <conditionalFormatting sqref="A829:IV830 P823 A822:M823 A817:D817 S817:IV821 R822:IV823 O822:P822 O824:IV824 A824:J824 L824:M824 A819:D821 A818:C818">
    <cfRule type="containsText" dxfId="3471" priority="5637" operator="containsText" text="NO HABILITADO">
      <formula>NOT(ISERROR(SEARCH("NO HABILITADO",A817)))</formula>
    </cfRule>
    <cfRule type="containsText" dxfId="3470" priority="5638" operator="containsText" text="HABILITADO">
      <formula>NOT(ISERROR(SEARCH("HABILITADO",A817)))</formula>
    </cfRule>
  </conditionalFormatting>
  <conditionalFormatting sqref="D840:E840 I840:J840 G840">
    <cfRule type="containsText" dxfId="3469" priority="5525" operator="containsText" text="NO CUMPLE">
      <formula>NOT(ISERROR(SEARCH("NO CUMPLE",D840)))</formula>
    </cfRule>
    <cfRule type="containsText" dxfId="3468" priority="5526" operator="containsText" text="CUMPLE">
      <formula>NOT(ISERROR(SEARCH("CUMPLE",D840)))</formula>
    </cfRule>
    <cfRule type="containsText" dxfId="3467" priority="5527" operator="containsText" text="NO HABILITADO">
      <formula>NOT(ISERROR(SEARCH("NO HABILITADO",D840)))</formula>
    </cfRule>
    <cfRule type="containsText" dxfId="3466" priority="5528" operator="containsText" text="HABILITADO">
      <formula>NOT(ISERROR(SEARCH("HABILITADO",D840)))</formula>
    </cfRule>
  </conditionalFormatting>
  <conditionalFormatting sqref="A841:J841">
    <cfRule type="containsText" dxfId="3465" priority="5469" operator="containsText" text="NO CUMPLE">
      <formula>NOT(ISERROR(SEARCH("NO CUMPLE",A841)))</formula>
    </cfRule>
    <cfRule type="containsText" dxfId="3464" priority="5470" operator="containsText" text="CUMPLE">
      <formula>NOT(ISERROR(SEARCH("CUMPLE",A841)))</formula>
    </cfRule>
    <cfRule type="containsText" dxfId="3463" priority="5471" operator="containsText" text="NO HABILITADO">
      <formula>NOT(ISERROR(SEARCH("NO HABILITADO",A841)))</formula>
    </cfRule>
    <cfRule type="containsText" dxfId="3462" priority="5472" operator="containsText" text="HABILITADO">
      <formula>NOT(ISERROR(SEARCH("HABILITADO",A841)))</formula>
    </cfRule>
  </conditionalFormatting>
  <conditionalFormatting sqref="A843:I843 A844:Q845 P837 A831:D831 O836:P836 O838:Q838 O839:P842 O843 B839:E839 L839:L842 A836:M838 B840:C840 I839:J839 G839 A833:D835 A832:C832">
    <cfRule type="containsText" dxfId="3461" priority="5531" operator="containsText" text="NO CUMPLE">
      <formula>NOT(ISERROR(SEARCH("NO CUMPLE",A831)))</formula>
    </cfRule>
    <cfRule type="containsText" dxfId="3460" priority="5532" operator="containsText" text="CUMPLE">
      <formula>NOT(ISERROR(SEARCH("CUMPLE",A831)))</formula>
    </cfRule>
  </conditionalFormatting>
  <conditionalFormatting sqref="A844:IV845 L841 P837 A836:M837 A831:D831 S831:IV835 R836:IV837 R841:IV841 O836:P836 O838:IV838 O841:P841 A838:J838 L838:M838 A833:D835 A832:C832">
    <cfRule type="containsText" dxfId="3459" priority="5533" operator="containsText" text="NO HABILITADO">
      <formula>NOT(ISERROR(SEARCH("NO HABILITADO",A831)))</formula>
    </cfRule>
    <cfRule type="containsText" dxfId="3458" priority="5534" operator="containsText" text="HABILITADO">
      <formula>NOT(ISERROR(SEARCH("HABILITADO",A831)))</formula>
    </cfRule>
  </conditionalFormatting>
  <conditionalFormatting sqref="A857:J857">
    <cfRule type="containsText" dxfId="3457" priority="5369" operator="containsText" text="NO CUMPLE">
      <formula>NOT(ISERROR(SEARCH("NO CUMPLE",A857)))</formula>
    </cfRule>
    <cfRule type="containsText" dxfId="3456" priority="5370" operator="containsText" text="CUMPLE">
      <formula>NOT(ISERROR(SEARCH("CUMPLE",A857)))</formula>
    </cfRule>
    <cfRule type="containsText" dxfId="3455" priority="5371" operator="containsText" text="NO HABILITADO">
      <formula>NOT(ISERROR(SEARCH("NO HABILITADO",A857)))</formula>
    </cfRule>
    <cfRule type="containsText" dxfId="3454" priority="5372" operator="containsText" text="HABILITADO">
      <formula>NOT(ISERROR(SEARCH("HABILITADO",A857)))</formula>
    </cfRule>
  </conditionalFormatting>
  <conditionalFormatting sqref="A858:I858 A859:Q860 P852 A846:D846 O851:P851 O853:Q853 O854:P857 O858 A854:E854 A851:M853 A855:B855 I855:J855 D855:E855 L854:L857 G855 G854:J854 A848:D850 A847:C847">
    <cfRule type="containsText" dxfId="3453" priority="5427" operator="containsText" text="NO CUMPLE">
      <formula>NOT(ISERROR(SEARCH("NO CUMPLE",A846)))</formula>
    </cfRule>
    <cfRule type="containsText" dxfId="3452" priority="5428" operator="containsText" text="CUMPLE">
      <formula>NOT(ISERROR(SEARCH("CUMPLE",A846)))</formula>
    </cfRule>
  </conditionalFormatting>
  <conditionalFormatting sqref="A859:IV860 L857 P852 A851:M852 A846:D846 S846:IV850 R851:IV852 R857:IV857 O851:P851 O853:IV853 O857:P857 A853:J853 L853:M853 A848:D850 A847:C847">
    <cfRule type="containsText" dxfId="3451" priority="5429" operator="containsText" text="NO HABILITADO">
      <formula>NOT(ISERROR(SEARCH("NO HABILITADO",A846)))</formula>
    </cfRule>
    <cfRule type="containsText" dxfId="3450" priority="5430" operator="containsText" text="HABILITADO">
      <formula>NOT(ISERROR(SEARCH("HABILITADO",A846)))</formula>
    </cfRule>
  </conditionalFormatting>
  <conditionalFormatting sqref="A869:J869">
    <cfRule type="containsText" dxfId="3449" priority="5265" operator="containsText" text="NO CUMPLE">
      <formula>NOT(ISERROR(SEARCH("NO CUMPLE",A869)))</formula>
    </cfRule>
    <cfRule type="containsText" dxfId="3448" priority="5266" operator="containsText" text="CUMPLE">
      <formula>NOT(ISERROR(SEARCH("CUMPLE",A869)))</formula>
    </cfRule>
    <cfRule type="containsText" dxfId="3447" priority="5267" operator="containsText" text="NO HABILITADO">
      <formula>NOT(ISERROR(SEARCH("NO HABILITADO",A869)))</formula>
    </cfRule>
    <cfRule type="containsText" dxfId="3446" priority="5268" operator="containsText" text="HABILITADO">
      <formula>NOT(ISERROR(SEARCH("HABILITADO",A869)))</formula>
    </cfRule>
  </conditionalFormatting>
  <conditionalFormatting sqref="A873:I873 A874:Q875 P867 A861:D861 O866:P866 O868:Q868 O873 A866:M867 A868:L868 A863:D865 A862:C862">
    <cfRule type="containsText" dxfId="3445" priority="5327" operator="containsText" text="NO CUMPLE">
      <formula>NOT(ISERROR(SEARCH("NO CUMPLE",A861)))</formula>
    </cfRule>
    <cfRule type="containsText" dxfId="3444" priority="5328" operator="containsText" text="CUMPLE">
      <formula>NOT(ISERROR(SEARCH("CUMPLE",A861)))</formula>
    </cfRule>
  </conditionalFormatting>
  <conditionalFormatting sqref="A874:IV875 P867 A866:M867 A861:D861 S861:IV865 R866:IV867 R869:IV869 O866:P866 O868:IV868 O869:P869 A868:J868 L868:L869 A863:D865 A862:C862">
    <cfRule type="containsText" dxfId="3443" priority="5329" operator="containsText" text="NO HABILITADO">
      <formula>NOT(ISERROR(SEARCH("NO HABILITADO",A861)))</formula>
    </cfRule>
    <cfRule type="containsText" dxfId="3442" priority="5330" operator="containsText" text="HABILITADO">
      <formula>NOT(ISERROR(SEARCH("HABILITADO",A861)))</formula>
    </cfRule>
  </conditionalFormatting>
  <conditionalFormatting sqref="A887 I887:J887 D887:E887 G887">
    <cfRule type="containsText" dxfId="3441" priority="5225" operator="containsText" text="NO CUMPLE">
      <formula>NOT(ISERROR(SEARCH("NO CUMPLE",A887)))</formula>
    </cfRule>
    <cfRule type="containsText" dxfId="3440" priority="5226" operator="containsText" text="CUMPLE">
      <formula>NOT(ISERROR(SEARCH("CUMPLE",A887)))</formula>
    </cfRule>
    <cfRule type="containsText" dxfId="3439" priority="5227" operator="containsText" text="NO HABILITADO">
      <formula>NOT(ISERROR(SEARCH("NO HABILITADO",A887)))</formula>
    </cfRule>
    <cfRule type="containsText" dxfId="3438" priority="5228" operator="containsText" text="HABILITADO">
      <formula>NOT(ISERROR(SEARCH("HABILITADO",A887)))</formula>
    </cfRule>
  </conditionalFormatting>
  <conditionalFormatting sqref="A888:I888 A889:Q890 P882 A876:D876 O881:P881 O883:Q883 O884:P887 O888 A881:M883 L884:L887 I884:J886 A884:E886 B887:C887 G884:G886 A878:D880 A877:C877">
    <cfRule type="containsText" dxfId="3437" priority="5231" operator="containsText" text="NO CUMPLE">
      <formula>NOT(ISERROR(SEARCH("NO CUMPLE",A876)))</formula>
    </cfRule>
    <cfRule type="containsText" dxfId="3436" priority="5232" operator="containsText" text="CUMPLE">
      <formula>NOT(ISERROR(SEARCH("CUMPLE",A876)))</formula>
    </cfRule>
  </conditionalFormatting>
  <conditionalFormatting sqref="A889:IV890 P882 A881:M882 A876:D876 S876:IV880 R881:IV882 O881:P881 O883:IV883 A883:J883 L883:M883 A878:D880 A877:C877">
    <cfRule type="containsText" dxfId="3435" priority="5233" operator="containsText" text="NO HABILITADO">
      <formula>NOT(ISERROR(SEARCH("NO HABILITADO",A876)))</formula>
    </cfRule>
    <cfRule type="containsText" dxfId="3434" priority="5234" operator="containsText" text="HABILITADO">
      <formula>NOT(ISERROR(SEARCH("HABILITADO",A876)))</formula>
    </cfRule>
  </conditionalFormatting>
  <conditionalFormatting sqref="A899:J899">
    <cfRule type="containsText" dxfId="3433" priority="5065" operator="containsText" text="NO CUMPLE">
      <formula>NOT(ISERROR(SEARCH("NO CUMPLE",A899)))</formula>
    </cfRule>
    <cfRule type="containsText" dxfId="3432" priority="5066" operator="containsText" text="CUMPLE">
      <formula>NOT(ISERROR(SEARCH("CUMPLE",A899)))</formula>
    </cfRule>
    <cfRule type="containsText" dxfId="3431" priority="5067" operator="containsText" text="NO HABILITADO">
      <formula>NOT(ISERROR(SEARCH("NO HABILITADO",A899)))</formula>
    </cfRule>
    <cfRule type="containsText" dxfId="3430" priority="5068" operator="containsText" text="HABILITADO">
      <formula>NOT(ISERROR(SEARCH("HABILITADO",A899)))</formula>
    </cfRule>
  </conditionalFormatting>
  <conditionalFormatting sqref="A901:I901 A902:Q903 P897 A891:D891 O896:P896 O898:Q898 O901 A896:M898 A893:D895 A892:C892">
    <cfRule type="containsText" dxfId="3429" priority="5127" operator="containsText" text="NO CUMPLE">
      <formula>NOT(ISERROR(SEARCH("NO CUMPLE",A891)))</formula>
    </cfRule>
    <cfRule type="containsText" dxfId="3428" priority="5128" operator="containsText" text="CUMPLE">
      <formula>NOT(ISERROR(SEARCH("CUMPLE",A891)))</formula>
    </cfRule>
  </conditionalFormatting>
  <conditionalFormatting sqref="A902:IV903 L899 P897 A896:M897 A891:D891 S891:IV895 R896:IV897 R899:IV899 O896:P896 O898:IV898 O899:P899 A898:J898 L898:M898 A893:D895 A892:C892">
    <cfRule type="containsText" dxfId="3427" priority="5129" operator="containsText" text="NO HABILITADO">
      <formula>NOT(ISERROR(SEARCH("NO HABILITADO",A891)))</formula>
    </cfRule>
    <cfRule type="containsText" dxfId="3426" priority="5130" operator="containsText" text="HABILITADO">
      <formula>NOT(ISERROR(SEARCH("HABILITADO",A891)))</formula>
    </cfRule>
  </conditionalFormatting>
  <conditionalFormatting sqref="B914 D914:E914 I914:J914 G914">
    <cfRule type="containsText" dxfId="3425" priority="5017" operator="containsText" text="NO CUMPLE">
      <formula>NOT(ISERROR(SEARCH("NO CUMPLE",B914)))</formula>
    </cfRule>
    <cfRule type="containsText" dxfId="3424" priority="5018" operator="containsText" text="CUMPLE">
      <formula>NOT(ISERROR(SEARCH("CUMPLE",B914)))</formula>
    </cfRule>
    <cfRule type="containsText" dxfId="3423" priority="5019" operator="containsText" text="NO HABILITADO">
      <formula>NOT(ISERROR(SEARCH("NO HABILITADO",B914)))</formula>
    </cfRule>
    <cfRule type="containsText" dxfId="3422" priority="5020" operator="containsText" text="HABILITADO">
      <formula>NOT(ISERROR(SEARCH("HABILITADO",B914)))</formula>
    </cfRule>
  </conditionalFormatting>
  <conditionalFormatting sqref="A915:J915">
    <cfRule type="containsText" dxfId="3421" priority="4961" operator="containsText" text="NO CUMPLE">
      <formula>NOT(ISERROR(SEARCH("NO CUMPLE",A915)))</formula>
    </cfRule>
    <cfRule type="containsText" dxfId="3420" priority="4962" operator="containsText" text="CUMPLE">
      <formula>NOT(ISERROR(SEARCH("CUMPLE",A915)))</formula>
    </cfRule>
    <cfRule type="containsText" dxfId="3419" priority="4963" operator="containsText" text="NO HABILITADO">
      <formula>NOT(ISERROR(SEARCH("NO HABILITADO",A915)))</formula>
    </cfRule>
    <cfRule type="containsText" dxfId="3418" priority="4964" operator="containsText" text="HABILITADO">
      <formula>NOT(ISERROR(SEARCH("HABILITADO",A915)))</formula>
    </cfRule>
  </conditionalFormatting>
  <conditionalFormatting sqref="A916:I916 A917:Q918 P910 A904:D904 O909:P909 O911:Q911 O912:P915 O916 A909:M911 L912:L915 B912:B913 D912:E913 I912:J913 G912:G913 A906:D908 A905:C905">
    <cfRule type="containsText" dxfId="3417" priority="5023" operator="containsText" text="NO CUMPLE">
      <formula>NOT(ISERROR(SEARCH("NO CUMPLE",A904)))</formula>
    </cfRule>
    <cfRule type="containsText" dxfId="3416" priority="5024" operator="containsText" text="CUMPLE">
      <formula>NOT(ISERROR(SEARCH("CUMPLE",A904)))</formula>
    </cfRule>
  </conditionalFormatting>
  <conditionalFormatting sqref="A917:IV918 L915 P910 A909:M910 A904:D904 S904:IV908 R909:IV910 R915:IV915 O909:P909 O911:IV911 O915:P915 A911:J911 L911:M911 A906:D908 A905:C905">
    <cfRule type="containsText" dxfId="3415" priority="5025" operator="containsText" text="NO HABILITADO">
      <formula>NOT(ISERROR(SEARCH("NO HABILITADO",A904)))</formula>
    </cfRule>
    <cfRule type="containsText" dxfId="3414" priority="5026" operator="containsText" text="HABILITADO">
      <formula>NOT(ISERROR(SEARCH("HABILITADO",A904)))</formula>
    </cfRule>
  </conditionalFormatting>
  <conditionalFormatting sqref="A928:E928 G928:J928">
    <cfRule type="containsText" dxfId="3413" priority="4913" operator="containsText" text="NO CUMPLE">
      <formula>NOT(ISERROR(SEARCH("NO CUMPLE",A928)))</formula>
    </cfRule>
    <cfRule type="containsText" dxfId="3412" priority="4914" operator="containsText" text="CUMPLE">
      <formula>NOT(ISERROR(SEARCH("CUMPLE",A928)))</formula>
    </cfRule>
    <cfRule type="containsText" dxfId="3411" priority="4915" operator="containsText" text="NO HABILITADO">
      <formula>NOT(ISERROR(SEARCH("NO HABILITADO",A928)))</formula>
    </cfRule>
    <cfRule type="containsText" dxfId="3410" priority="4916" operator="containsText" text="HABILITADO">
      <formula>NOT(ISERROR(SEARCH("HABILITADO",A928)))</formula>
    </cfRule>
  </conditionalFormatting>
  <conditionalFormatting sqref="A929:I929 A930:Q931 P925 A919:D919 O924:P924 O926:Q926 O927:P928 O929 A927:E927 L927:L928 A924:M926 G927:J927 A921:D923 A920:C920">
    <cfRule type="containsText" dxfId="3409" priority="4919" operator="containsText" text="NO CUMPLE">
      <formula>NOT(ISERROR(SEARCH("NO CUMPLE",A919)))</formula>
    </cfRule>
    <cfRule type="containsText" dxfId="3408" priority="4920" operator="containsText" text="CUMPLE">
      <formula>NOT(ISERROR(SEARCH("CUMPLE",A919)))</formula>
    </cfRule>
  </conditionalFormatting>
  <conditionalFormatting sqref="A930:IV931 P925 A924:M925 A919:D919 S919:IV923 R924:IV925 O924:P924 O926:IV926 A926:J926 L926:M926 A921:D923 A920:C920">
    <cfRule type="containsText" dxfId="3407" priority="4921" operator="containsText" text="NO HABILITADO">
      <formula>NOT(ISERROR(SEARCH("NO HABILITADO",A919)))</formula>
    </cfRule>
    <cfRule type="containsText" dxfId="3406" priority="4922" operator="containsText" text="HABILITADO">
      <formula>NOT(ISERROR(SEARCH("HABILITADO",A919)))</formula>
    </cfRule>
  </conditionalFormatting>
  <conditionalFormatting sqref="A940:J940">
    <cfRule type="containsText" dxfId="3405" priority="4753" operator="containsText" text="NO CUMPLE">
      <formula>NOT(ISERROR(SEARCH("NO CUMPLE",A940)))</formula>
    </cfRule>
    <cfRule type="containsText" dxfId="3404" priority="4754" operator="containsText" text="CUMPLE">
      <formula>NOT(ISERROR(SEARCH("CUMPLE",A940)))</formula>
    </cfRule>
    <cfRule type="containsText" dxfId="3403" priority="4755" operator="containsText" text="NO HABILITADO">
      <formula>NOT(ISERROR(SEARCH("NO HABILITADO",A940)))</formula>
    </cfRule>
    <cfRule type="containsText" dxfId="3402" priority="4756" operator="containsText" text="HABILITADO">
      <formula>NOT(ISERROR(SEARCH("HABILITADO",A940)))</formula>
    </cfRule>
  </conditionalFormatting>
  <conditionalFormatting sqref="A945:I945 A946:Q947 P938 A932:D932 O937:P937 O939:Q939 O945 A937:M939 A934:D936 A933:C933">
    <cfRule type="containsText" dxfId="3401" priority="4815" operator="containsText" text="NO CUMPLE">
      <formula>NOT(ISERROR(SEARCH("NO CUMPLE",A932)))</formula>
    </cfRule>
    <cfRule type="containsText" dxfId="3400" priority="4816" operator="containsText" text="CUMPLE">
      <formula>NOT(ISERROR(SEARCH("CUMPLE",A932)))</formula>
    </cfRule>
  </conditionalFormatting>
  <conditionalFormatting sqref="A946:IV947 L940:L941 P938 A937:M938 A932:D932 S932:IV936 R937:IV938 R940:IV941 O937:P937 O939:IV939 O940:P941 A939:J939 L939:M939 A934:D936 A933:C933">
    <cfRule type="containsText" dxfId="3399" priority="4817" operator="containsText" text="NO HABILITADO">
      <formula>NOT(ISERROR(SEARCH("NO HABILITADO",A932)))</formula>
    </cfRule>
    <cfRule type="containsText" dxfId="3398" priority="4818" operator="containsText" text="HABILITADO">
      <formula>NOT(ISERROR(SEARCH("HABILITADO",A932)))</formula>
    </cfRule>
  </conditionalFormatting>
  <conditionalFormatting sqref="A957:B957 D957:E957 G957:J957">
    <cfRule type="containsText" dxfId="3397" priority="4705" operator="containsText" text="NO CUMPLE">
      <formula>NOT(ISERROR(SEARCH("NO CUMPLE",A957)))</formula>
    </cfRule>
    <cfRule type="containsText" dxfId="3396" priority="4706" operator="containsText" text="CUMPLE">
      <formula>NOT(ISERROR(SEARCH("CUMPLE",A957)))</formula>
    </cfRule>
    <cfRule type="containsText" dxfId="3395" priority="4707" operator="containsText" text="NO HABILITADO">
      <formula>NOT(ISERROR(SEARCH("NO HABILITADO",A957)))</formula>
    </cfRule>
    <cfRule type="containsText" dxfId="3394" priority="4708" operator="containsText" text="HABILITADO">
      <formula>NOT(ISERROR(SEARCH("HABILITADO",A957)))</formula>
    </cfRule>
  </conditionalFormatting>
  <conditionalFormatting sqref="A958:J958">
    <cfRule type="containsText" dxfId="3393" priority="4649" operator="containsText" text="NO CUMPLE">
      <formula>NOT(ISERROR(SEARCH("NO CUMPLE",A958)))</formula>
    </cfRule>
    <cfRule type="containsText" dxfId="3392" priority="4650" operator="containsText" text="CUMPLE">
      <formula>NOT(ISERROR(SEARCH("CUMPLE",A958)))</formula>
    </cfRule>
    <cfRule type="containsText" dxfId="3391" priority="4651" operator="containsText" text="NO HABILITADO">
      <formula>NOT(ISERROR(SEARCH("NO HABILITADO",A958)))</formula>
    </cfRule>
    <cfRule type="containsText" dxfId="3390" priority="4652" operator="containsText" text="HABILITADO">
      <formula>NOT(ISERROR(SEARCH("HABILITADO",A958)))</formula>
    </cfRule>
  </conditionalFormatting>
  <conditionalFormatting sqref="A963:I963 A964:Q965 P954 A948:D948 O953:P953 O955:Q955 O956:P962 O963 A956:B956 A953:M955 L956:L962 D956:E956 G956:J956 A950:D952 A949:C949">
    <cfRule type="containsText" dxfId="3389" priority="4711" operator="containsText" text="NO CUMPLE">
      <formula>NOT(ISERROR(SEARCH("NO CUMPLE",A948)))</formula>
    </cfRule>
    <cfRule type="containsText" dxfId="3388" priority="4712" operator="containsText" text="CUMPLE">
      <formula>NOT(ISERROR(SEARCH("CUMPLE",A948)))</formula>
    </cfRule>
  </conditionalFormatting>
  <conditionalFormatting sqref="A964:IV965 L958 P954 A953:M954 A948:D948 S948:IV952 R953:IV954 R958:IV958 O953:P953 O955:IV955 O958:P958 A955:J955 L955:M955 A950:D952 A949:C949">
    <cfRule type="containsText" dxfId="3387" priority="4713" operator="containsText" text="NO HABILITADO">
      <formula>NOT(ISERROR(SEARCH("NO HABILITADO",A948)))</formula>
    </cfRule>
    <cfRule type="containsText" dxfId="3386" priority="4714" operator="containsText" text="HABILITADO">
      <formula>NOT(ISERROR(SEARCH("HABILITADO",A948)))</formula>
    </cfRule>
  </conditionalFormatting>
  <conditionalFormatting sqref="A975:J975">
    <cfRule type="containsText" dxfId="3385" priority="4549" operator="containsText" text="NO CUMPLE">
      <formula>NOT(ISERROR(SEARCH("NO CUMPLE",A975)))</formula>
    </cfRule>
    <cfRule type="containsText" dxfId="3384" priority="4550" operator="containsText" text="CUMPLE">
      <formula>NOT(ISERROR(SEARCH("CUMPLE",A975)))</formula>
    </cfRule>
    <cfRule type="containsText" dxfId="3383" priority="4551" operator="containsText" text="NO HABILITADO">
      <formula>NOT(ISERROR(SEARCH("NO HABILITADO",A975)))</formula>
    </cfRule>
    <cfRule type="containsText" dxfId="3382" priority="4552" operator="containsText" text="HABILITADO">
      <formula>NOT(ISERROR(SEARCH("HABILITADO",A975)))</formula>
    </cfRule>
  </conditionalFormatting>
  <conditionalFormatting sqref="A978:I978 A979:Q980 P972 A966:D966 O971:P971 O973:Q973 O978 A974:E974 A971:M973 G974:J974 A968:D970 A967:C967">
    <cfRule type="containsText" dxfId="3381" priority="4611" operator="containsText" text="NO CUMPLE">
      <formula>NOT(ISERROR(SEARCH("NO CUMPLE",A966)))</formula>
    </cfRule>
    <cfRule type="containsText" dxfId="3380" priority="4612" operator="containsText" text="CUMPLE">
      <formula>NOT(ISERROR(SEARCH("CUMPLE",A966)))</formula>
    </cfRule>
  </conditionalFormatting>
  <conditionalFormatting sqref="A979:IV980 L975 P972 A971:M972 A966:D966 S966:IV970 R971:IV972 R975:IV975 O971:P971 O973:IV973 O975:P975 A973:J973 L973:M973 A968:D970 A967:C967">
    <cfRule type="containsText" dxfId="3379" priority="4613" operator="containsText" text="NO HABILITADO">
      <formula>NOT(ISERROR(SEARCH("NO HABILITADO",A966)))</formula>
    </cfRule>
    <cfRule type="containsText" dxfId="3378" priority="4614" operator="containsText" text="HABILITADO">
      <formula>NOT(ISERROR(SEARCH("HABILITADO",A966)))</formula>
    </cfRule>
  </conditionalFormatting>
  <conditionalFormatting sqref="A991:E991 G991:J991">
    <cfRule type="containsText" dxfId="3377" priority="4501" operator="containsText" text="NO CUMPLE">
      <formula>NOT(ISERROR(SEARCH("NO CUMPLE",A991)))</formula>
    </cfRule>
    <cfRule type="containsText" dxfId="3376" priority="4502" operator="containsText" text="CUMPLE">
      <formula>NOT(ISERROR(SEARCH("CUMPLE",A991)))</formula>
    </cfRule>
    <cfRule type="containsText" dxfId="3375" priority="4503" operator="containsText" text="NO HABILITADO">
      <formula>NOT(ISERROR(SEARCH("NO HABILITADO",A991)))</formula>
    </cfRule>
    <cfRule type="containsText" dxfId="3374" priority="4504" operator="containsText" text="HABILITADO">
      <formula>NOT(ISERROR(SEARCH("HABILITADO",A991)))</formula>
    </cfRule>
  </conditionalFormatting>
  <conditionalFormatting sqref="A992:J992">
    <cfRule type="containsText" dxfId="3373" priority="4445" operator="containsText" text="NO CUMPLE">
      <formula>NOT(ISERROR(SEARCH("NO CUMPLE",A992)))</formula>
    </cfRule>
    <cfRule type="containsText" dxfId="3372" priority="4446" operator="containsText" text="CUMPLE">
      <formula>NOT(ISERROR(SEARCH("CUMPLE",A992)))</formula>
    </cfRule>
    <cfRule type="containsText" dxfId="3371" priority="4447" operator="containsText" text="NO HABILITADO">
      <formula>NOT(ISERROR(SEARCH("NO HABILITADO",A992)))</formula>
    </cfRule>
    <cfRule type="containsText" dxfId="3370" priority="4448" operator="containsText" text="HABILITADO">
      <formula>NOT(ISERROR(SEARCH("HABILITADO",A992)))</formula>
    </cfRule>
  </conditionalFormatting>
  <conditionalFormatting sqref="A995:I995 A996:Q997 P987 A981:D981 O986:P986 O988:Q989 O990:P994 O995 L990:L994 A986:M988 A989:E990 G989:M989 G990:J990 A983:D985 A982:C982">
    <cfRule type="containsText" dxfId="3369" priority="4507" operator="containsText" text="NO CUMPLE">
      <formula>NOT(ISERROR(SEARCH("NO CUMPLE",A981)))</formula>
    </cfRule>
    <cfRule type="containsText" dxfId="3368" priority="4508" operator="containsText" text="CUMPLE">
      <formula>NOT(ISERROR(SEARCH("CUMPLE",A981)))</formula>
    </cfRule>
  </conditionalFormatting>
  <conditionalFormatting sqref="A996:IV997 L992 P987 A986:M987 A981:D981 S981:IV985 R986:IV987 R992:IV992 O986:P986 O988:IV988 O992:P992 A988:J988 L988:M989 A989:E989 G989:J989 A983:D985 A982:C982 O989:Q989 S989:IV989">
    <cfRule type="containsText" dxfId="3367" priority="4509" operator="containsText" text="NO HABILITADO">
      <formula>NOT(ISERROR(SEARCH("NO HABILITADO",A981)))</formula>
    </cfRule>
    <cfRule type="containsText" dxfId="3366" priority="4510" operator="containsText" text="HABILITADO">
      <formula>NOT(ISERROR(SEARCH("HABILITADO",A981)))</formula>
    </cfRule>
  </conditionalFormatting>
  <conditionalFormatting sqref="A1007:I1007 A1008:Q1009 P1004 A998:D998 O1003:P1003 O1005:Q1005 O1006:P1006 O1007 A1006:E1006 L1006 A1003:M1005 G1006:J1006 A1000:D1002 A999:C999">
    <cfRule type="containsText" dxfId="3365" priority="4403" operator="containsText" text="NO CUMPLE">
      <formula>NOT(ISERROR(SEARCH("NO CUMPLE",A998)))</formula>
    </cfRule>
    <cfRule type="containsText" dxfId="3364" priority="4404" operator="containsText" text="CUMPLE">
      <formula>NOT(ISERROR(SEARCH("CUMPLE",A998)))</formula>
    </cfRule>
  </conditionalFormatting>
  <conditionalFormatting sqref="A1008:IV1009 P1004 A1003:M1004 A998:D998 S998:IV1002 R1003:IV1004 O1003:P1003 O1005:IV1005 A1005:J1005 L1005:M1005 A1000:D1002 A999:C999">
    <cfRule type="containsText" dxfId="3363" priority="4405" operator="containsText" text="NO HABILITADO">
      <formula>NOT(ISERROR(SEARCH("NO HABILITADO",A998)))</formula>
    </cfRule>
    <cfRule type="containsText" dxfId="3362" priority="4406" operator="containsText" text="HABILITADO">
      <formula>NOT(ISERROR(SEARCH("HABILITADO",A998)))</formula>
    </cfRule>
  </conditionalFormatting>
  <conditionalFormatting sqref="B784:C784">
    <cfRule type="containsText" dxfId="3361" priority="5869" operator="containsText" text="NO CUMPLE">
      <formula>NOT(ISERROR(SEARCH("NO CUMPLE",B784)))</formula>
    </cfRule>
    <cfRule type="containsText" dxfId="3360" priority="5870" operator="containsText" text="CUMPLE">
      <formula>NOT(ISERROR(SEARCH("CUMPLE",B784)))</formula>
    </cfRule>
    <cfRule type="containsText" dxfId="3359" priority="5871" operator="containsText" text="NO HABILITADO">
      <formula>NOT(ISERROR(SEARCH("NO HABILITADO",B784)))</formula>
    </cfRule>
    <cfRule type="containsText" dxfId="3358" priority="5872" operator="containsText" text="HABILITADO">
      <formula>NOT(ISERROR(SEARCH("HABILITADO",B784)))</formula>
    </cfRule>
  </conditionalFormatting>
  <conditionalFormatting sqref="B786:C786">
    <cfRule type="containsText" dxfId="3357" priority="5897" operator="containsText" text="NO CUMPLE">
      <formula>NOT(ISERROR(SEARCH("NO CUMPLE",B786)))</formula>
    </cfRule>
    <cfRule type="containsText" dxfId="3356" priority="5898" operator="containsText" text="CUMPLE">
      <formula>NOT(ISERROR(SEARCH("CUMPLE",B786)))</formula>
    </cfRule>
    <cfRule type="containsText" dxfId="3355" priority="5899" operator="containsText" text="NO HABILITADO">
      <formula>NOT(ISERROR(SEARCH("NO HABILITADO",B786)))</formula>
    </cfRule>
    <cfRule type="containsText" dxfId="3354" priority="5900" operator="containsText" text="HABILITADO">
      <formula>NOT(ISERROR(SEARCH("HABILITADO",B786)))</formula>
    </cfRule>
  </conditionalFormatting>
  <conditionalFormatting sqref="B842:C842">
    <cfRule type="containsText" dxfId="3353" priority="5455" operator="containsText" text="NO CUMPLE">
      <formula>NOT(ISERROR(SEARCH("NO CUMPLE",B842)))</formula>
    </cfRule>
    <cfRule type="containsText" dxfId="3352" priority="5456" operator="containsText" text="CUMPLE">
      <formula>NOT(ISERROR(SEARCH("CUMPLE",B842)))</formula>
    </cfRule>
    <cfRule type="containsText" dxfId="3351" priority="5457" operator="containsText" text="NO HABILITADO">
      <formula>NOT(ISERROR(SEARCH("NO HABILITADO",B842)))</formula>
    </cfRule>
    <cfRule type="containsText" dxfId="3350" priority="5458" operator="containsText" text="HABILITADO">
      <formula>NOT(ISERROR(SEARCH("HABILITADO",B842)))</formula>
    </cfRule>
  </conditionalFormatting>
  <conditionalFormatting sqref="B900:C900">
    <cfRule type="containsText" dxfId="3349" priority="5051" operator="containsText" text="NO CUMPLE">
      <formula>NOT(ISERROR(SEARCH("NO CUMPLE",B900)))</formula>
    </cfRule>
    <cfRule type="containsText" dxfId="3348" priority="5052" operator="containsText" text="CUMPLE">
      <formula>NOT(ISERROR(SEARCH("CUMPLE",B900)))</formula>
    </cfRule>
    <cfRule type="containsText" dxfId="3347" priority="5053" operator="containsText" text="NO HABILITADO">
      <formula>NOT(ISERROR(SEARCH("NO HABILITADO",B900)))</formula>
    </cfRule>
    <cfRule type="containsText" dxfId="3346" priority="5054" operator="containsText" text="HABILITADO">
      <formula>NOT(ISERROR(SEARCH("HABILITADO",B900)))</formula>
    </cfRule>
  </conditionalFormatting>
  <conditionalFormatting sqref="B942:C942">
    <cfRule type="containsText" dxfId="3345" priority="4739" operator="containsText" text="NO CUMPLE">
      <formula>NOT(ISERROR(SEARCH("NO CUMPLE",B942)))</formula>
    </cfRule>
    <cfRule type="containsText" dxfId="3344" priority="4740" operator="containsText" text="CUMPLE">
      <formula>NOT(ISERROR(SEARCH("CUMPLE",B942)))</formula>
    </cfRule>
    <cfRule type="containsText" dxfId="3343" priority="4741" operator="containsText" text="NO HABILITADO">
      <formula>NOT(ISERROR(SEARCH("NO HABILITADO",B942)))</formula>
    </cfRule>
    <cfRule type="containsText" dxfId="3342" priority="4742" operator="containsText" text="HABILITADO">
      <formula>NOT(ISERROR(SEARCH("HABILITADO",B942)))</formula>
    </cfRule>
  </conditionalFormatting>
  <conditionalFormatting sqref="B944:C944">
    <cfRule type="containsText" dxfId="3341" priority="4735" operator="containsText" text="NO CUMPLE">
      <formula>NOT(ISERROR(SEARCH("NO CUMPLE",B944)))</formula>
    </cfRule>
    <cfRule type="containsText" dxfId="3340" priority="4736" operator="containsText" text="CUMPLE">
      <formula>NOT(ISERROR(SEARCH("CUMPLE",B944)))</formula>
    </cfRule>
    <cfRule type="containsText" dxfId="3339" priority="4737" operator="containsText" text="NO HABILITADO">
      <formula>NOT(ISERROR(SEARCH("NO HABILITADO",B944)))</formula>
    </cfRule>
    <cfRule type="containsText" dxfId="3338" priority="4738" operator="containsText" text="HABILITADO">
      <formula>NOT(ISERROR(SEARCH("HABILITADO",B944)))</formula>
    </cfRule>
  </conditionalFormatting>
  <conditionalFormatting sqref="B959">
    <cfRule type="containsText" dxfId="3337" priority="4635" operator="containsText" text="NO CUMPLE">
      <formula>NOT(ISERROR(SEARCH("NO CUMPLE",B959)))</formula>
    </cfRule>
    <cfRule type="containsText" dxfId="3336" priority="4636" operator="containsText" text="CUMPLE">
      <formula>NOT(ISERROR(SEARCH("CUMPLE",B959)))</formula>
    </cfRule>
    <cfRule type="containsText" dxfId="3335" priority="4637" operator="containsText" text="NO HABILITADO">
      <formula>NOT(ISERROR(SEARCH("NO HABILITADO",B959)))</formula>
    </cfRule>
    <cfRule type="containsText" dxfId="3334" priority="4638" operator="containsText" text="HABILITADO">
      <formula>NOT(ISERROR(SEARCH("HABILITADO",B959)))</formula>
    </cfRule>
  </conditionalFormatting>
  <conditionalFormatting sqref="B962">
    <cfRule type="containsText" dxfId="3333" priority="4631" operator="containsText" text="NO CUMPLE">
      <formula>NOT(ISERROR(SEARCH("NO CUMPLE",B962)))</formula>
    </cfRule>
    <cfRule type="containsText" dxfId="3332" priority="4632" operator="containsText" text="CUMPLE">
      <formula>NOT(ISERROR(SEARCH("CUMPLE",B962)))</formula>
    </cfRule>
    <cfRule type="containsText" dxfId="3331" priority="4633" operator="containsText" text="NO HABILITADO">
      <formula>NOT(ISERROR(SEARCH("NO HABILITADO",B962)))</formula>
    </cfRule>
    <cfRule type="containsText" dxfId="3330" priority="4634" operator="containsText" text="HABILITADO">
      <formula>NOT(ISERROR(SEARCH("HABILITADO",B962)))</formula>
    </cfRule>
  </conditionalFormatting>
  <conditionalFormatting sqref="B976:C976">
    <cfRule type="containsText" dxfId="3329" priority="4535" operator="containsText" text="NO CUMPLE">
      <formula>NOT(ISERROR(SEARCH("NO CUMPLE",B976)))</formula>
    </cfRule>
    <cfRule type="containsText" dxfId="3328" priority="4536" operator="containsText" text="CUMPLE">
      <formula>NOT(ISERROR(SEARCH("CUMPLE",B976)))</formula>
    </cfRule>
    <cfRule type="containsText" dxfId="3327" priority="4537" operator="containsText" text="NO HABILITADO">
      <formula>NOT(ISERROR(SEARCH("NO HABILITADO",B976)))</formula>
    </cfRule>
    <cfRule type="containsText" dxfId="3326" priority="4538" operator="containsText" text="HABILITADO">
      <formula>NOT(ISERROR(SEARCH("HABILITADO",B976)))</formula>
    </cfRule>
  </conditionalFormatting>
  <conditionalFormatting sqref="B977:C977">
    <cfRule type="containsText" dxfId="3325" priority="4531" operator="containsText" text="NO CUMPLE">
      <formula>NOT(ISERROR(SEARCH("NO CUMPLE",B977)))</formula>
    </cfRule>
    <cfRule type="containsText" dxfId="3324" priority="4532" operator="containsText" text="CUMPLE">
      <formula>NOT(ISERROR(SEARCH("CUMPLE",B977)))</formula>
    </cfRule>
    <cfRule type="containsText" dxfId="3323" priority="4533" operator="containsText" text="NO HABILITADO">
      <formula>NOT(ISERROR(SEARCH("NO HABILITADO",B977)))</formula>
    </cfRule>
    <cfRule type="containsText" dxfId="3322" priority="4534" operator="containsText" text="HABILITADO">
      <formula>NOT(ISERROR(SEARCH("HABILITADO",B977)))</formula>
    </cfRule>
  </conditionalFormatting>
  <conditionalFormatting sqref="B993:C993">
    <cfRule type="containsText" dxfId="3321" priority="4431" operator="containsText" text="NO CUMPLE">
      <formula>NOT(ISERROR(SEARCH("NO CUMPLE",B993)))</formula>
    </cfRule>
    <cfRule type="containsText" dxfId="3320" priority="4432" operator="containsText" text="CUMPLE">
      <formula>NOT(ISERROR(SEARCH("CUMPLE",B993)))</formula>
    </cfRule>
    <cfRule type="containsText" dxfId="3319" priority="4433" operator="containsText" text="NO HABILITADO">
      <formula>NOT(ISERROR(SEARCH("NO HABILITADO",B993)))</formula>
    </cfRule>
    <cfRule type="containsText" dxfId="3318" priority="4434" operator="containsText" text="HABILITADO">
      <formula>NOT(ISERROR(SEARCH("HABILITADO",B993)))</formula>
    </cfRule>
  </conditionalFormatting>
  <conditionalFormatting sqref="B994:C994">
    <cfRule type="containsText" dxfId="3317" priority="4427" operator="containsText" text="NO CUMPLE">
      <formula>NOT(ISERROR(SEARCH("NO CUMPLE",B994)))</formula>
    </cfRule>
    <cfRule type="containsText" dxfId="3316" priority="4428" operator="containsText" text="CUMPLE">
      <formula>NOT(ISERROR(SEARCH("CUMPLE",B994)))</formula>
    </cfRule>
    <cfRule type="containsText" dxfId="3315" priority="4429" operator="containsText" text="NO HABILITADO">
      <formula>NOT(ISERROR(SEARCH("NO HABILITADO",B994)))</formula>
    </cfRule>
    <cfRule type="containsText" dxfId="3314" priority="4430" operator="containsText" text="HABILITADO">
      <formula>NOT(ISERROR(SEARCH("HABILITADO",B994)))</formula>
    </cfRule>
  </conditionalFormatting>
  <conditionalFormatting sqref="A784 D784:E784 G784:I784">
    <cfRule type="containsText" dxfId="3313" priority="5877" operator="containsText" text="NO CUMPLE">
      <formula>NOT(ISERROR(SEARCH("NO CUMPLE",A784)))</formula>
    </cfRule>
    <cfRule type="containsText" dxfId="3312" priority="5878" operator="containsText" text="CUMPLE">
      <formula>NOT(ISERROR(SEARCH("CUMPLE",A784)))</formula>
    </cfRule>
    <cfRule type="containsText" dxfId="3311" priority="5879" operator="containsText" text="NO HABILITADO">
      <formula>NOT(ISERROR(SEARCH("NO HABILITADO",A784)))</formula>
    </cfRule>
    <cfRule type="containsText" dxfId="3310" priority="5880" operator="containsText" text="HABILITADO">
      <formula>NOT(ISERROR(SEARCH("HABILITADO",A784)))</formula>
    </cfRule>
  </conditionalFormatting>
  <conditionalFormatting sqref="A786 D786:E786 G786:I786">
    <cfRule type="containsText" dxfId="3309" priority="5905" operator="containsText" text="NO CUMPLE">
      <formula>NOT(ISERROR(SEARCH("NO CUMPLE",A786)))</formula>
    </cfRule>
    <cfRule type="containsText" dxfId="3308" priority="5906" operator="containsText" text="CUMPLE">
      <formula>NOT(ISERROR(SEARCH("CUMPLE",A786)))</formula>
    </cfRule>
    <cfRule type="containsText" dxfId="3307" priority="5907" operator="containsText" text="NO HABILITADO">
      <formula>NOT(ISERROR(SEARCH("NO HABILITADO",A786)))</formula>
    </cfRule>
    <cfRule type="containsText" dxfId="3306" priority="5908" operator="containsText" text="HABILITADO">
      <formula>NOT(ISERROR(SEARCH("HABILITADO",A786)))</formula>
    </cfRule>
  </conditionalFormatting>
  <conditionalFormatting sqref="A842 D842:E842 G842:J842">
    <cfRule type="containsText" dxfId="3305" priority="5463" operator="containsText" text="NO CUMPLE">
      <formula>NOT(ISERROR(SEARCH("NO CUMPLE",A842)))</formula>
    </cfRule>
    <cfRule type="containsText" dxfId="3304" priority="5464" operator="containsText" text="CUMPLE">
      <formula>NOT(ISERROR(SEARCH("CUMPLE",A842)))</formula>
    </cfRule>
    <cfRule type="containsText" dxfId="3303" priority="5465" operator="containsText" text="NO HABILITADO">
      <formula>NOT(ISERROR(SEARCH("NO HABILITADO",A842)))</formula>
    </cfRule>
    <cfRule type="containsText" dxfId="3302" priority="5466" operator="containsText" text="HABILITADO">
      <formula>NOT(ISERROR(SEARCH("HABILITADO",A842)))</formula>
    </cfRule>
  </conditionalFormatting>
  <conditionalFormatting sqref="D870:E872 G870:G872 I870:J872">
    <cfRule type="containsText" dxfId="3301" priority="5259" operator="containsText" text="NO CUMPLE">
      <formula>NOT(ISERROR(SEARCH("NO CUMPLE",D870)))</formula>
    </cfRule>
    <cfRule type="containsText" dxfId="3300" priority="5260" operator="containsText" text="CUMPLE">
      <formula>NOT(ISERROR(SEARCH("CUMPLE",D870)))</formula>
    </cfRule>
    <cfRule type="containsText" dxfId="3299" priority="5261" operator="containsText" text="NO HABILITADO">
      <formula>NOT(ISERROR(SEARCH("NO HABILITADO",D870)))</formula>
    </cfRule>
    <cfRule type="containsText" dxfId="3298" priority="5262" operator="containsText" text="HABILITADO">
      <formula>NOT(ISERROR(SEARCH("HABILITADO",D870)))</formula>
    </cfRule>
  </conditionalFormatting>
  <conditionalFormatting sqref="A900 D900:E900 G900:J900">
    <cfRule type="containsText" dxfId="3297" priority="5059" operator="containsText" text="NO CUMPLE">
      <formula>NOT(ISERROR(SEARCH("NO CUMPLE",A900)))</formula>
    </cfRule>
    <cfRule type="containsText" dxfId="3296" priority="5060" operator="containsText" text="CUMPLE">
      <formula>NOT(ISERROR(SEARCH("CUMPLE",A900)))</formula>
    </cfRule>
    <cfRule type="containsText" dxfId="3295" priority="5061" operator="containsText" text="NO HABILITADO">
      <formula>NOT(ISERROR(SEARCH("NO HABILITADO",A900)))</formula>
    </cfRule>
    <cfRule type="containsText" dxfId="3294" priority="5062" operator="containsText" text="HABILITADO">
      <formula>NOT(ISERROR(SEARCH("HABILITADO",A900)))</formula>
    </cfRule>
  </conditionalFormatting>
  <conditionalFormatting sqref="D942:E942 D944:E944 G944 I944:J944 H941:H944">
    <cfRule type="containsText" dxfId="3293" priority="4747" operator="containsText" text="NO CUMPLE">
      <formula>NOT(ISERROR(SEARCH("NO CUMPLE",D941)))</formula>
    </cfRule>
    <cfRule type="containsText" dxfId="3292" priority="4748" operator="containsText" text="CUMPLE">
      <formula>NOT(ISERROR(SEARCH("CUMPLE",D941)))</formula>
    </cfRule>
    <cfRule type="containsText" dxfId="3291" priority="4749" operator="containsText" text="NO HABILITADO">
      <formula>NOT(ISERROR(SEARCH("NO HABILITADO",D941)))</formula>
    </cfRule>
    <cfRule type="containsText" dxfId="3290" priority="4750" operator="containsText" text="HABILITADO">
      <formula>NOT(ISERROR(SEARCH("HABILITADO",D941)))</formula>
    </cfRule>
  </conditionalFormatting>
  <conditionalFormatting sqref="G959:J959 A959 D959:E959 D962:E962 A962 G962 I962:J962 H960:H962">
    <cfRule type="containsText" dxfId="3289" priority="4643" operator="containsText" text="NO CUMPLE">
      <formula>NOT(ISERROR(SEARCH("NO CUMPLE",A959)))</formula>
    </cfRule>
    <cfRule type="containsText" dxfId="3288" priority="4644" operator="containsText" text="CUMPLE">
      <formula>NOT(ISERROR(SEARCH("CUMPLE",A959)))</formula>
    </cfRule>
    <cfRule type="containsText" dxfId="3287" priority="4645" operator="containsText" text="NO HABILITADO">
      <formula>NOT(ISERROR(SEARCH("NO HABILITADO",A959)))</formula>
    </cfRule>
    <cfRule type="containsText" dxfId="3286" priority="4646" operator="containsText" text="HABILITADO">
      <formula>NOT(ISERROR(SEARCH("HABILITADO",A959)))</formula>
    </cfRule>
  </conditionalFormatting>
  <conditionalFormatting sqref="G976:J977 A976:A977 D976:E977">
    <cfRule type="containsText" dxfId="3285" priority="4543" operator="containsText" text="NO CUMPLE">
      <formula>NOT(ISERROR(SEARCH("NO CUMPLE",A976)))</formula>
    </cfRule>
    <cfRule type="containsText" dxfId="3284" priority="4544" operator="containsText" text="CUMPLE">
      <formula>NOT(ISERROR(SEARCH("CUMPLE",A976)))</formula>
    </cfRule>
    <cfRule type="containsText" dxfId="3283" priority="4545" operator="containsText" text="NO HABILITADO">
      <formula>NOT(ISERROR(SEARCH("NO HABILITADO",A976)))</formula>
    </cfRule>
    <cfRule type="containsText" dxfId="3282" priority="4546" operator="containsText" text="HABILITADO">
      <formula>NOT(ISERROR(SEARCH("HABILITADO",A976)))</formula>
    </cfRule>
  </conditionalFormatting>
  <conditionalFormatting sqref="G993:J994 A993:A994 D993:E994">
    <cfRule type="containsText" dxfId="3281" priority="4439" operator="containsText" text="NO CUMPLE">
      <formula>NOT(ISERROR(SEARCH("NO CUMPLE",A993)))</formula>
    </cfRule>
    <cfRule type="containsText" dxfId="3280" priority="4440" operator="containsText" text="CUMPLE">
      <formula>NOT(ISERROR(SEARCH("CUMPLE",A993)))</formula>
    </cfRule>
    <cfRule type="containsText" dxfId="3279" priority="4441" operator="containsText" text="NO HABILITADO">
      <formula>NOT(ISERROR(SEARCH("NO HABILITADO",A993)))</formula>
    </cfRule>
    <cfRule type="containsText" dxfId="3278" priority="4442" operator="containsText" text="HABILITADO">
      <formula>NOT(ISERROR(SEARCH("HABILITADO",A993)))</formula>
    </cfRule>
  </conditionalFormatting>
  <conditionalFormatting sqref="N761:N766">
    <cfRule type="containsText" dxfId="3277" priority="5945" operator="containsText" text="NO HABILITADO">
      <formula>NOT(ISERROR(SEARCH("NO HABILITADO",N761)))</formula>
    </cfRule>
    <cfRule type="containsText" dxfId="3276" priority="5946" operator="containsText" text="HABILITADO">
      <formula>NOT(ISERROR(SEARCH("HABILITADO",N761)))</formula>
    </cfRule>
  </conditionalFormatting>
  <conditionalFormatting sqref="N758:N760">
    <cfRule type="containsText" dxfId="3275" priority="5949" operator="containsText" text="NO HABILITADO">
      <formula>NOT(ISERROR(SEARCH("NO HABILITADO",N758)))</formula>
    </cfRule>
    <cfRule type="containsText" dxfId="3274" priority="5950" operator="containsText" text="HABILITADO">
      <formula>NOT(ISERROR(SEARCH("HABILITADO",N758)))</formula>
    </cfRule>
  </conditionalFormatting>
  <conditionalFormatting sqref="N786 N784 N778:N782">
    <cfRule type="containsText" dxfId="3273" priority="5847" operator="containsText" text="NO HABILITADO">
      <formula>NOT(ISERROR(SEARCH("NO HABILITADO",N778)))</formula>
    </cfRule>
    <cfRule type="containsText" dxfId="3272" priority="5848" operator="containsText" text="HABILITADO">
      <formula>NOT(ISERROR(SEARCH("HABILITADO",N778)))</formula>
    </cfRule>
  </conditionalFormatting>
  <conditionalFormatting sqref="N785 N783 N775:N777">
    <cfRule type="containsText" dxfId="3271" priority="5849" operator="containsText" text="NO HABILITADO">
      <formula>NOT(ISERROR(SEARCH("NO HABILITADO",N775)))</formula>
    </cfRule>
    <cfRule type="containsText" dxfId="3270" priority="5850" operator="containsText" text="HABILITADO">
      <formula>NOT(ISERROR(SEARCH("HABILITADO",N775)))</formula>
    </cfRule>
  </conditionalFormatting>
  <conditionalFormatting sqref="N798:N800">
    <cfRule type="containsText" dxfId="3269" priority="5743" operator="containsText" text="NO HABILITADO">
      <formula>NOT(ISERROR(SEARCH("NO HABILITADO",N798)))</formula>
    </cfRule>
    <cfRule type="containsText" dxfId="3268" priority="5744" operator="containsText" text="HABILITADO">
      <formula>NOT(ISERROR(SEARCH("HABILITADO",N798)))</formula>
    </cfRule>
  </conditionalFormatting>
  <conditionalFormatting sqref="N801 N795:N797">
    <cfRule type="containsText" dxfId="3267" priority="5747" operator="containsText" text="NO HABILITADO">
      <formula>NOT(ISERROR(SEARCH("NO HABILITADO",N795)))</formula>
    </cfRule>
    <cfRule type="containsText" dxfId="3266" priority="5748" operator="containsText" text="HABILITADO">
      <formula>NOT(ISERROR(SEARCH("HABILITADO",N795)))</formula>
    </cfRule>
  </conditionalFormatting>
  <conditionalFormatting sqref="N813">
    <cfRule type="containsText" dxfId="3265" priority="5639" operator="containsText" text="NO HABILITADO">
      <formula>NOT(ISERROR(SEARCH("NO HABILITADO",N813)))</formula>
    </cfRule>
    <cfRule type="containsText" dxfId="3264" priority="5640" operator="containsText" text="HABILITADO">
      <formula>NOT(ISERROR(SEARCH("HABILITADO",N813)))</formula>
    </cfRule>
  </conditionalFormatting>
  <conditionalFormatting sqref="N810:N812">
    <cfRule type="containsText" dxfId="3263" priority="5643" operator="containsText" text="NO HABILITADO">
      <formula>NOT(ISERROR(SEARCH("NO HABILITADO",N810)))</formula>
    </cfRule>
    <cfRule type="containsText" dxfId="3262" priority="5644" operator="containsText" text="HABILITADO">
      <formula>NOT(ISERROR(SEARCH("HABILITADO",N810)))</formula>
    </cfRule>
  </conditionalFormatting>
  <conditionalFormatting sqref="N822:N825">
    <cfRule type="containsText" dxfId="3261" priority="5537" operator="containsText" text="NO CUMPLE">
      <formula>NOT(ISERROR(SEARCH("NO CUMPLE",N822)))</formula>
    </cfRule>
    <cfRule type="containsText" dxfId="3260" priority="5538" operator="containsText" text="CUMPLE">
      <formula>NOT(ISERROR(SEARCH("CUMPLE",N822)))</formula>
    </cfRule>
  </conditionalFormatting>
  <conditionalFormatting sqref="N825 N827">
    <cfRule type="containsText" dxfId="3259" priority="5535" operator="containsText" text="NO HABILITADO">
      <formula>NOT(ISERROR(SEARCH("NO HABILITADO",N825)))</formula>
    </cfRule>
    <cfRule type="containsText" dxfId="3258" priority="5536" operator="containsText" text="HABILITADO">
      <formula>NOT(ISERROR(SEARCH("HABILITADO",N825)))</formula>
    </cfRule>
  </conditionalFormatting>
  <conditionalFormatting sqref="N822:N824">
    <cfRule type="containsText" dxfId="3257" priority="5539" operator="containsText" text="NO HABILITADO">
      <formula>NOT(ISERROR(SEARCH("NO HABILITADO",N822)))</formula>
    </cfRule>
    <cfRule type="containsText" dxfId="3256" priority="5540" operator="containsText" text="HABILITADO">
      <formula>NOT(ISERROR(SEARCH("HABILITADO",N822)))</formula>
    </cfRule>
  </conditionalFormatting>
  <conditionalFormatting sqref="N839:N840 N842">
    <cfRule type="containsText" dxfId="3255" priority="5431" operator="containsText" text="NO HABILITADO">
      <formula>NOT(ISERROR(SEARCH("NO HABILITADO",N839)))</formula>
    </cfRule>
    <cfRule type="containsText" dxfId="3254" priority="5432" operator="containsText" text="HABILITADO">
      <formula>NOT(ISERROR(SEARCH("HABILITADO",N839)))</formula>
    </cfRule>
  </conditionalFormatting>
  <conditionalFormatting sqref="N841 N836:N838">
    <cfRule type="containsText" dxfId="3253" priority="5435" operator="containsText" text="NO HABILITADO">
      <formula>NOT(ISERROR(SEARCH("NO HABILITADO",N836)))</formula>
    </cfRule>
    <cfRule type="containsText" dxfId="3252" priority="5436" operator="containsText" text="HABILITADO">
      <formula>NOT(ISERROR(SEARCH("HABILITADO",N836)))</formula>
    </cfRule>
  </conditionalFormatting>
  <conditionalFormatting sqref="N854:N856">
    <cfRule type="containsText" dxfId="3251" priority="5331" operator="containsText" text="NO HABILITADO">
      <formula>NOT(ISERROR(SEARCH("NO HABILITADO",N854)))</formula>
    </cfRule>
    <cfRule type="containsText" dxfId="3250" priority="5332" operator="containsText" text="HABILITADO">
      <formula>NOT(ISERROR(SEARCH("HABILITADO",N854)))</formula>
    </cfRule>
  </conditionalFormatting>
  <conditionalFormatting sqref="N857 N851:N853">
    <cfRule type="containsText" dxfId="3249" priority="5335" operator="containsText" text="NO HABILITADO">
      <formula>NOT(ISERROR(SEARCH("NO HABILITADO",N851)))</formula>
    </cfRule>
    <cfRule type="containsText" dxfId="3248" priority="5336" operator="containsText" text="HABILITADO">
      <formula>NOT(ISERROR(SEARCH("HABILITADO",N851)))</formula>
    </cfRule>
  </conditionalFormatting>
  <conditionalFormatting sqref="N870:N872">
    <cfRule type="containsText" dxfId="3247" priority="5235" operator="containsText" text="NO HABILITADO">
      <formula>NOT(ISERROR(SEARCH("NO HABILITADO",N870)))</formula>
    </cfRule>
    <cfRule type="containsText" dxfId="3246" priority="5236" operator="containsText" text="HABILITADO">
      <formula>NOT(ISERROR(SEARCH("HABILITADO",N870)))</formula>
    </cfRule>
  </conditionalFormatting>
  <conditionalFormatting sqref="N866:N869">
    <cfRule type="containsText" dxfId="3245" priority="5239" operator="containsText" text="NO HABILITADO">
      <formula>NOT(ISERROR(SEARCH("NO HABILITADO",N866)))</formula>
    </cfRule>
    <cfRule type="containsText" dxfId="3244" priority="5240" operator="containsText" text="HABILITADO">
      <formula>NOT(ISERROR(SEARCH("HABILITADO",N866)))</formula>
    </cfRule>
  </conditionalFormatting>
  <conditionalFormatting sqref="N884:N887">
    <cfRule type="containsText" dxfId="3243" priority="5131" operator="containsText" text="NO HABILITADO">
      <formula>NOT(ISERROR(SEARCH("NO HABILITADO",N884)))</formula>
    </cfRule>
    <cfRule type="containsText" dxfId="3242" priority="5132" operator="containsText" text="HABILITADO">
      <formula>NOT(ISERROR(SEARCH("HABILITADO",N884)))</formula>
    </cfRule>
  </conditionalFormatting>
  <conditionalFormatting sqref="N881:N883">
    <cfRule type="containsText" dxfId="3241" priority="5135" operator="containsText" text="NO HABILITADO">
      <formula>NOT(ISERROR(SEARCH("NO HABILITADO",N881)))</formula>
    </cfRule>
    <cfRule type="containsText" dxfId="3240" priority="5136" operator="containsText" text="HABILITADO">
      <formula>NOT(ISERROR(SEARCH("HABILITADO",N881)))</formula>
    </cfRule>
  </conditionalFormatting>
  <conditionalFormatting sqref="N900">
    <cfRule type="containsText" dxfId="3239" priority="5027" operator="containsText" text="NO HABILITADO">
      <formula>NOT(ISERROR(SEARCH("NO HABILITADO",N900)))</formula>
    </cfRule>
    <cfRule type="containsText" dxfId="3238" priority="5028" operator="containsText" text="HABILITADO">
      <formula>NOT(ISERROR(SEARCH("HABILITADO",N900)))</formula>
    </cfRule>
  </conditionalFormatting>
  <conditionalFormatting sqref="N896:N899">
    <cfRule type="containsText" dxfId="3237" priority="5031" operator="containsText" text="NO HABILITADO">
      <formula>NOT(ISERROR(SEARCH("NO HABILITADO",N896)))</formula>
    </cfRule>
    <cfRule type="containsText" dxfId="3236" priority="5032" operator="containsText" text="HABILITADO">
      <formula>NOT(ISERROR(SEARCH("HABILITADO",N896)))</formula>
    </cfRule>
  </conditionalFormatting>
  <conditionalFormatting sqref="N912:N914">
    <cfRule type="containsText" dxfId="3235" priority="4923" operator="containsText" text="NO HABILITADO">
      <formula>NOT(ISERROR(SEARCH("NO HABILITADO",N912)))</formula>
    </cfRule>
    <cfRule type="containsText" dxfId="3234" priority="4924" operator="containsText" text="HABILITADO">
      <formula>NOT(ISERROR(SEARCH("HABILITADO",N912)))</formula>
    </cfRule>
  </conditionalFormatting>
  <conditionalFormatting sqref="N915 N909:N911">
    <cfRule type="containsText" dxfId="3233" priority="4927" operator="containsText" text="NO HABILITADO">
      <formula>NOT(ISERROR(SEARCH("NO HABILITADO",N909)))</formula>
    </cfRule>
    <cfRule type="containsText" dxfId="3232" priority="4928" operator="containsText" text="HABILITADO">
      <formula>NOT(ISERROR(SEARCH("HABILITADO",N909)))</formula>
    </cfRule>
  </conditionalFormatting>
  <conditionalFormatting sqref="N927:N928">
    <cfRule type="containsText" dxfId="3231" priority="4819" operator="containsText" text="NO HABILITADO">
      <formula>NOT(ISERROR(SEARCH("NO HABILITADO",N927)))</formula>
    </cfRule>
    <cfRule type="containsText" dxfId="3230" priority="4820" operator="containsText" text="HABILITADO">
      <formula>NOT(ISERROR(SEARCH("HABILITADO",N927)))</formula>
    </cfRule>
  </conditionalFormatting>
  <conditionalFormatting sqref="N924:N926">
    <cfRule type="containsText" dxfId="3229" priority="4823" operator="containsText" text="NO HABILITADO">
      <formula>NOT(ISERROR(SEARCH("NO HABILITADO",N924)))</formula>
    </cfRule>
    <cfRule type="containsText" dxfId="3228" priority="4824" operator="containsText" text="HABILITADO">
      <formula>NOT(ISERROR(SEARCH("HABILITADO",N924)))</formula>
    </cfRule>
  </conditionalFormatting>
  <conditionalFormatting sqref="N941:N944">
    <cfRule type="containsText" dxfId="3227" priority="4715" operator="containsText" text="NO HABILITADO">
      <formula>NOT(ISERROR(SEARCH("NO HABILITADO",N941)))</formula>
    </cfRule>
    <cfRule type="containsText" dxfId="3226" priority="4716" operator="containsText" text="HABILITADO">
      <formula>NOT(ISERROR(SEARCH("HABILITADO",N941)))</formula>
    </cfRule>
  </conditionalFormatting>
  <conditionalFormatting sqref="N937:N941">
    <cfRule type="containsText" dxfId="3225" priority="4719" operator="containsText" text="NO HABILITADO">
      <formula>NOT(ISERROR(SEARCH("NO HABILITADO",N937)))</formula>
    </cfRule>
    <cfRule type="containsText" dxfId="3224" priority="4720" operator="containsText" text="HABILITADO">
      <formula>NOT(ISERROR(SEARCH("HABILITADO",N937)))</formula>
    </cfRule>
  </conditionalFormatting>
  <conditionalFormatting sqref="N956:N957 N959:N962">
    <cfRule type="containsText" dxfId="3223" priority="4615" operator="containsText" text="NO HABILITADO">
      <formula>NOT(ISERROR(SEARCH("NO HABILITADO",N956)))</formula>
    </cfRule>
    <cfRule type="containsText" dxfId="3222" priority="4616" operator="containsText" text="HABILITADO">
      <formula>NOT(ISERROR(SEARCH("HABILITADO",N956)))</formula>
    </cfRule>
  </conditionalFormatting>
  <conditionalFormatting sqref="N958 N953:N955">
    <cfRule type="containsText" dxfId="3221" priority="4619" operator="containsText" text="NO HABILITADO">
      <formula>NOT(ISERROR(SEARCH("NO HABILITADO",N953)))</formula>
    </cfRule>
    <cfRule type="containsText" dxfId="3220" priority="4620" operator="containsText" text="HABILITADO">
      <formula>NOT(ISERROR(SEARCH("HABILITADO",N953)))</formula>
    </cfRule>
  </conditionalFormatting>
  <conditionalFormatting sqref="N974 N976:N977">
    <cfRule type="containsText" dxfId="3219" priority="4511" operator="containsText" text="NO HABILITADO">
      <formula>NOT(ISERROR(SEARCH("NO HABILITADO",N974)))</formula>
    </cfRule>
    <cfRule type="containsText" dxfId="3218" priority="4512" operator="containsText" text="HABILITADO">
      <formula>NOT(ISERROR(SEARCH("HABILITADO",N974)))</formula>
    </cfRule>
  </conditionalFormatting>
  <conditionalFormatting sqref="N975 N971:N973">
    <cfRule type="containsText" dxfId="3217" priority="4515" operator="containsText" text="NO HABILITADO">
      <formula>NOT(ISERROR(SEARCH("NO HABILITADO",N971)))</formula>
    </cfRule>
    <cfRule type="containsText" dxfId="3216" priority="4516" operator="containsText" text="HABILITADO">
      <formula>NOT(ISERROR(SEARCH("HABILITADO",N971)))</formula>
    </cfRule>
  </conditionalFormatting>
  <conditionalFormatting sqref="N990:N991 N993:N994">
    <cfRule type="containsText" dxfId="3215" priority="4407" operator="containsText" text="NO HABILITADO">
      <formula>NOT(ISERROR(SEARCH("NO HABILITADO",N990)))</formula>
    </cfRule>
    <cfRule type="containsText" dxfId="3214" priority="4408" operator="containsText" text="HABILITADO">
      <formula>NOT(ISERROR(SEARCH("HABILITADO",N990)))</formula>
    </cfRule>
  </conditionalFormatting>
  <conditionalFormatting sqref="N992 N986:N989">
    <cfRule type="containsText" dxfId="3213" priority="4411" operator="containsText" text="NO HABILITADO">
      <formula>NOT(ISERROR(SEARCH("NO HABILITADO",N986)))</formula>
    </cfRule>
    <cfRule type="containsText" dxfId="3212" priority="4412" operator="containsText" text="HABILITADO">
      <formula>NOT(ISERROR(SEARCH("HABILITADO",N986)))</formula>
    </cfRule>
  </conditionalFormatting>
  <conditionalFormatting sqref="N1006">
    <cfRule type="containsText" dxfId="3211" priority="4303" operator="containsText" text="NO HABILITADO">
      <formula>NOT(ISERROR(SEARCH("NO HABILITADO",N1006)))</formula>
    </cfRule>
    <cfRule type="containsText" dxfId="3210" priority="4304" operator="containsText" text="HABILITADO">
      <formula>NOT(ISERROR(SEARCH("HABILITADO",N1006)))</formula>
    </cfRule>
  </conditionalFormatting>
  <conditionalFormatting sqref="N1003:N1005">
    <cfRule type="containsText" dxfId="3209" priority="4307" operator="containsText" text="NO HABILITADO">
      <formula>NOT(ISERROR(SEARCH("NO HABILITADO",N1003)))</formula>
    </cfRule>
    <cfRule type="containsText" dxfId="3208" priority="4308" operator="containsText" text="HABILITADO">
      <formula>NOT(ISERROR(SEARCH("HABILITADO",N1003)))</formula>
    </cfRule>
  </conditionalFormatting>
  <conditionalFormatting sqref="P767">
    <cfRule type="containsText" dxfId="3207" priority="5955" operator="containsText" text="NO HABILITADO">
      <formula>NOT(ISERROR(SEARCH("NO HABILITADO",P767)))</formula>
    </cfRule>
    <cfRule type="containsText" dxfId="3206" priority="5956" operator="containsText" text="HABILITADO">
      <formula>NOT(ISERROR(SEARCH("HABILITADO",P767)))</formula>
    </cfRule>
    <cfRule type="containsText" dxfId="3205" priority="5957" operator="containsText" text="NO CUMPLE">
      <formula>NOT(ISERROR(SEARCH("NO CUMPLE",P767)))</formula>
    </cfRule>
    <cfRule type="containsText" dxfId="3204" priority="5958" operator="containsText" text="CUMPLE">
      <formula>NOT(ISERROR(SEARCH("CUMPLE",P767)))</formula>
    </cfRule>
  </conditionalFormatting>
  <conditionalFormatting sqref="P787">
    <cfRule type="containsText" dxfId="3203" priority="5855" operator="containsText" text="NO HABILITADO">
      <formula>NOT(ISERROR(SEARCH("NO HABILITADO",P787)))</formula>
    </cfRule>
    <cfRule type="containsText" dxfId="3202" priority="5856" operator="containsText" text="HABILITADO">
      <formula>NOT(ISERROR(SEARCH("HABILITADO",P787)))</formula>
    </cfRule>
    <cfRule type="containsText" dxfId="3201" priority="5857" operator="containsText" text="NO CUMPLE">
      <formula>NOT(ISERROR(SEARCH("NO CUMPLE",P787)))</formula>
    </cfRule>
    <cfRule type="containsText" dxfId="3200" priority="5858" operator="containsText" text="CUMPLE">
      <formula>NOT(ISERROR(SEARCH("CUMPLE",P787)))</formula>
    </cfRule>
  </conditionalFormatting>
  <conditionalFormatting sqref="P802">
    <cfRule type="containsText" dxfId="3199" priority="5753" operator="containsText" text="NO HABILITADO">
      <formula>NOT(ISERROR(SEARCH("NO HABILITADO",P802)))</formula>
    </cfRule>
    <cfRule type="containsText" dxfId="3198" priority="5754" operator="containsText" text="HABILITADO">
      <formula>NOT(ISERROR(SEARCH("HABILITADO",P802)))</formula>
    </cfRule>
    <cfRule type="containsText" dxfId="3197" priority="5755" operator="containsText" text="NO CUMPLE">
      <formula>NOT(ISERROR(SEARCH("NO CUMPLE",P802)))</formula>
    </cfRule>
    <cfRule type="containsText" dxfId="3196" priority="5756" operator="containsText" text="CUMPLE">
      <formula>NOT(ISERROR(SEARCH("CUMPLE",P802)))</formula>
    </cfRule>
  </conditionalFormatting>
  <conditionalFormatting sqref="P814">
    <cfRule type="containsText" dxfId="3195" priority="5649" operator="containsText" text="NO HABILITADO">
      <formula>NOT(ISERROR(SEARCH("NO HABILITADO",P814)))</formula>
    </cfRule>
    <cfRule type="containsText" dxfId="3194" priority="5650" operator="containsText" text="HABILITADO">
      <formula>NOT(ISERROR(SEARCH("HABILITADO",P814)))</formula>
    </cfRule>
    <cfRule type="containsText" dxfId="3193" priority="5651" operator="containsText" text="NO CUMPLE">
      <formula>NOT(ISERROR(SEARCH("NO CUMPLE",P814)))</formula>
    </cfRule>
    <cfRule type="containsText" dxfId="3192" priority="5652" operator="containsText" text="CUMPLE">
      <formula>NOT(ISERROR(SEARCH("CUMPLE",P814)))</formula>
    </cfRule>
  </conditionalFormatting>
  <conditionalFormatting sqref="P828">
    <cfRule type="containsText" dxfId="3191" priority="5545" operator="containsText" text="NO HABILITADO">
      <formula>NOT(ISERROR(SEARCH("NO HABILITADO",P828)))</formula>
    </cfRule>
    <cfRule type="containsText" dxfId="3190" priority="5546" operator="containsText" text="HABILITADO">
      <formula>NOT(ISERROR(SEARCH("HABILITADO",P828)))</formula>
    </cfRule>
    <cfRule type="containsText" dxfId="3189" priority="5547" operator="containsText" text="NO CUMPLE">
      <formula>NOT(ISERROR(SEARCH("NO CUMPLE",P828)))</formula>
    </cfRule>
    <cfRule type="containsText" dxfId="3188" priority="5548" operator="containsText" text="CUMPLE">
      <formula>NOT(ISERROR(SEARCH("CUMPLE",P828)))</formula>
    </cfRule>
  </conditionalFormatting>
  <conditionalFormatting sqref="P843">
    <cfRule type="containsText" dxfId="3187" priority="5441" operator="containsText" text="NO HABILITADO">
      <formula>NOT(ISERROR(SEARCH("NO HABILITADO",P843)))</formula>
    </cfRule>
    <cfRule type="containsText" dxfId="3186" priority="5442" operator="containsText" text="HABILITADO">
      <formula>NOT(ISERROR(SEARCH("HABILITADO",P843)))</formula>
    </cfRule>
    <cfRule type="containsText" dxfId="3185" priority="5443" operator="containsText" text="NO CUMPLE">
      <formula>NOT(ISERROR(SEARCH("NO CUMPLE",P843)))</formula>
    </cfRule>
    <cfRule type="containsText" dxfId="3184" priority="5444" operator="containsText" text="CUMPLE">
      <formula>NOT(ISERROR(SEARCH("CUMPLE",P843)))</formula>
    </cfRule>
  </conditionalFormatting>
  <conditionalFormatting sqref="P858">
    <cfRule type="containsText" dxfId="3183" priority="5341" operator="containsText" text="NO HABILITADO">
      <formula>NOT(ISERROR(SEARCH("NO HABILITADO",P858)))</formula>
    </cfRule>
    <cfRule type="containsText" dxfId="3182" priority="5342" operator="containsText" text="HABILITADO">
      <formula>NOT(ISERROR(SEARCH("HABILITADO",P858)))</formula>
    </cfRule>
    <cfRule type="containsText" dxfId="3181" priority="5343" operator="containsText" text="NO CUMPLE">
      <formula>NOT(ISERROR(SEARCH("NO CUMPLE",P858)))</formula>
    </cfRule>
    <cfRule type="containsText" dxfId="3180" priority="5344" operator="containsText" text="CUMPLE">
      <formula>NOT(ISERROR(SEARCH("CUMPLE",P858)))</formula>
    </cfRule>
  </conditionalFormatting>
  <conditionalFormatting sqref="P873">
    <cfRule type="containsText" dxfId="3179" priority="5245" operator="containsText" text="NO HABILITADO">
      <formula>NOT(ISERROR(SEARCH("NO HABILITADO",P873)))</formula>
    </cfRule>
    <cfRule type="containsText" dxfId="3178" priority="5246" operator="containsText" text="HABILITADO">
      <formula>NOT(ISERROR(SEARCH("HABILITADO",P873)))</formula>
    </cfRule>
    <cfRule type="containsText" dxfId="3177" priority="5247" operator="containsText" text="NO CUMPLE">
      <formula>NOT(ISERROR(SEARCH("NO CUMPLE",P873)))</formula>
    </cfRule>
    <cfRule type="containsText" dxfId="3176" priority="5248" operator="containsText" text="CUMPLE">
      <formula>NOT(ISERROR(SEARCH("CUMPLE",P873)))</formula>
    </cfRule>
  </conditionalFormatting>
  <conditionalFormatting sqref="P888">
    <cfRule type="containsText" dxfId="3175" priority="5141" operator="containsText" text="NO HABILITADO">
      <formula>NOT(ISERROR(SEARCH("NO HABILITADO",P888)))</formula>
    </cfRule>
    <cfRule type="containsText" dxfId="3174" priority="5142" operator="containsText" text="HABILITADO">
      <formula>NOT(ISERROR(SEARCH("HABILITADO",P888)))</formula>
    </cfRule>
    <cfRule type="containsText" dxfId="3173" priority="5143" operator="containsText" text="NO CUMPLE">
      <formula>NOT(ISERROR(SEARCH("NO CUMPLE",P888)))</formula>
    </cfRule>
    <cfRule type="containsText" dxfId="3172" priority="5144" operator="containsText" text="CUMPLE">
      <formula>NOT(ISERROR(SEARCH("CUMPLE",P888)))</formula>
    </cfRule>
  </conditionalFormatting>
  <conditionalFormatting sqref="P901">
    <cfRule type="containsText" dxfId="3171" priority="5037" operator="containsText" text="NO HABILITADO">
      <formula>NOT(ISERROR(SEARCH("NO HABILITADO",P901)))</formula>
    </cfRule>
    <cfRule type="containsText" dxfId="3170" priority="5038" operator="containsText" text="HABILITADO">
      <formula>NOT(ISERROR(SEARCH("HABILITADO",P901)))</formula>
    </cfRule>
    <cfRule type="containsText" dxfId="3169" priority="5039" operator="containsText" text="NO CUMPLE">
      <formula>NOT(ISERROR(SEARCH("NO CUMPLE",P901)))</formula>
    </cfRule>
    <cfRule type="containsText" dxfId="3168" priority="5040" operator="containsText" text="CUMPLE">
      <formula>NOT(ISERROR(SEARCH("CUMPLE",P901)))</formula>
    </cfRule>
  </conditionalFormatting>
  <conditionalFormatting sqref="P916">
    <cfRule type="containsText" dxfId="3167" priority="4933" operator="containsText" text="NO HABILITADO">
      <formula>NOT(ISERROR(SEARCH("NO HABILITADO",P916)))</formula>
    </cfRule>
    <cfRule type="containsText" dxfId="3166" priority="4934" operator="containsText" text="HABILITADO">
      <formula>NOT(ISERROR(SEARCH("HABILITADO",P916)))</formula>
    </cfRule>
    <cfRule type="containsText" dxfId="3165" priority="4935" operator="containsText" text="NO CUMPLE">
      <formula>NOT(ISERROR(SEARCH("NO CUMPLE",P916)))</formula>
    </cfRule>
    <cfRule type="containsText" dxfId="3164" priority="4936" operator="containsText" text="CUMPLE">
      <formula>NOT(ISERROR(SEARCH("CUMPLE",P916)))</formula>
    </cfRule>
  </conditionalFormatting>
  <conditionalFormatting sqref="P929">
    <cfRule type="containsText" dxfId="3163" priority="4829" operator="containsText" text="NO HABILITADO">
      <formula>NOT(ISERROR(SEARCH("NO HABILITADO",P929)))</formula>
    </cfRule>
    <cfRule type="containsText" dxfId="3162" priority="4830" operator="containsText" text="HABILITADO">
      <formula>NOT(ISERROR(SEARCH("HABILITADO",P929)))</formula>
    </cfRule>
    <cfRule type="containsText" dxfId="3161" priority="4831" operator="containsText" text="NO CUMPLE">
      <formula>NOT(ISERROR(SEARCH("NO CUMPLE",P929)))</formula>
    </cfRule>
    <cfRule type="containsText" dxfId="3160" priority="4832" operator="containsText" text="CUMPLE">
      <formula>NOT(ISERROR(SEARCH("CUMPLE",P929)))</formula>
    </cfRule>
  </conditionalFormatting>
  <conditionalFormatting sqref="P945">
    <cfRule type="containsText" dxfId="3159" priority="4725" operator="containsText" text="NO HABILITADO">
      <formula>NOT(ISERROR(SEARCH("NO HABILITADO",P945)))</formula>
    </cfRule>
    <cfRule type="containsText" dxfId="3158" priority="4726" operator="containsText" text="HABILITADO">
      <formula>NOT(ISERROR(SEARCH("HABILITADO",P945)))</formula>
    </cfRule>
    <cfRule type="containsText" dxfId="3157" priority="4727" operator="containsText" text="NO CUMPLE">
      <formula>NOT(ISERROR(SEARCH("NO CUMPLE",P945)))</formula>
    </cfRule>
    <cfRule type="containsText" dxfId="3156" priority="4728" operator="containsText" text="CUMPLE">
      <formula>NOT(ISERROR(SEARCH("CUMPLE",P945)))</formula>
    </cfRule>
  </conditionalFormatting>
  <conditionalFormatting sqref="P963">
    <cfRule type="containsText" dxfId="3155" priority="4625" operator="containsText" text="NO HABILITADO">
      <formula>NOT(ISERROR(SEARCH("NO HABILITADO",P963)))</formula>
    </cfRule>
    <cfRule type="containsText" dxfId="3154" priority="4626" operator="containsText" text="HABILITADO">
      <formula>NOT(ISERROR(SEARCH("HABILITADO",P963)))</formula>
    </cfRule>
    <cfRule type="containsText" dxfId="3153" priority="4627" operator="containsText" text="NO CUMPLE">
      <formula>NOT(ISERROR(SEARCH("NO CUMPLE",P963)))</formula>
    </cfRule>
    <cfRule type="containsText" dxfId="3152" priority="4628" operator="containsText" text="CUMPLE">
      <formula>NOT(ISERROR(SEARCH("CUMPLE",P963)))</formula>
    </cfRule>
  </conditionalFormatting>
  <conditionalFormatting sqref="P978">
    <cfRule type="containsText" dxfId="3151" priority="4521" operator="containsText" text="NO HABILITADO">
      <formula>NOT(ISERROR(SEARCH("NO HABILITADO",P978)))</formula>
    </cfRule>
    <cfRule type="containsText" dxfId="3150" priority="4522" operator="containsText" text="HABILITADO">
      <formula>NOT(ISERROR(SEARCH("HABILITADO",P978)))</formula>
    </cfRule>
    <cfRule type="containsText" dxfId="3149" priority="4523" operator="containsText" text="NO CUMPLE">
      <formula>NOT(ISERROR(SEARCH("NO CUMPLE",P978)))</formula>
    </cfRule>
    <cfRule type="containsText" dxfId="3148" priority="4524" operator="containsText" text="CUMPLE">
      <formula>NOT(ISERROR(SEARCH("CUMPLE",P978)))</formula>
    </cfRule>
  </conditionalFormatting>
  <conditionalFormatting sqref="P995">
    <cfRule type="containsText" dxfId="3147" priority="4417" operator="containsText" text="NO HABILITADO">
      <formula>NOT(ISERROR(SEARCH("NO HABILITADO",P995)))</formula>
    </cfRule>
    <cfRule type="containsText" dxfId="3146" priority="4418" operator="containsText" text="HABILITADO">
      <formula>NOT(ISERROR(SEARCH("HABILITADO",P995)))</formula>
    </cfRule>
    <cfRule type="containsText" dxfId="3145" priority="4419" operator="containsText" text="NO CUMPLE">
      <formula>NOT(ISERROR(SEARCH("NO CUMPLE",P995)))</formula>
    </cfRule>
    <cfRule type="containsText" dxfId="3144" priority="4420" operator="containsText" text="CUMPLE">
      <formula>NOT(ISERROR(SEARCH("CUMPLE",P995)))</formula>
    </cfRule>
  </conditionalFormatting>
  <conditionalFormatting sqref="P1007">
    <cfRule type="containsText" dxfId="3143" priority="4313" operator="containsText" text="NO HABILITADO">
      <formula>NOT(ISERROR(SEARCH("NO HABILITADO",P1007)))</formula>
    </cfRule>
    <cfRule type="containsText" dxfId="3142" priority="4314" operator="containsText" text="HABILITADO">
      <formula>NOT(ISERROR(SEARCH("HABILITADO",P1007)))</formula>
    </cfRule>
    <cfRule type="containsText" dxfId="3141" priority="4315" operator="containsText" text="NO CUMPLE">
      <formula>NOT(ISERROR(SEARCH("NO CUMPLE",P1007)))</formula>
    </cfRule>
    <cfRule type="containsText" dxfId="3140" priority="4316" operator="containsText" text="CUMPLE">
      <formula>NOT(ISERROR(SEARCH("CUMPLE",P1007)))</formula>
    </cfRule>
  </conditionalFormatting>
  <conditionalFormatting sqref="Q758:Q759">
    <cfRule type="containsText" dxfId="3139" priority="5951" operator="containsText" text="NO CUMPLE">
      <formula>NOT(ISERROR(SEARCH("NO CUMPLE",Q758)))</formula>
    </cfRule>
    <cfRule type="containsText" dxfId="3138" priority="5952" operator="containsText" text="CUMPLE">
      <formula>NOT(ISERROR(SEARCH("CUMPLE",Q758)))</formula>
    </cfRule>
    <cfRule type="containsText" dxfId="3137" priority="5953" operator="containsText" text="NO HABILITADO">
      <formula>NOT(ISERROR(SEARCH("NO HABILITADO",Q758)))</formula>
    </cfRule>
    <cfRule type="containsText" dxfId="3136" priority="5954" operator="containsText" text="HABILITADO">
      <formula>NOT(ISERROR(SEARCH("HABILITADO",Q758)))</formula>
    </cfRule>
  </conditionalFormatting>
  <conditionalFormatting sqref="Q775:Q776">
    <cfRule type="containsText" dxfId="3135" priority="5851" operator="containsText" text="NO CUMPLE">
      <formula>NOT(ISERROR(SEARCH("NO CUMPLE",Q775)))</formula>
    </cfRule>
    <cfRule type="containsText" dxfId="3134" priority="5852" operator="containsText" text="CUMPLE">
      <formula>NOT(ISERROR(SEARCH("CUMPLE",Q775)))</formula>
    </cfRule>
    <cfRule type="containsText" dxfId="3133" priority="5853" operator="containsText" text="NO HABILITADO">
      <formula>NOT(ISERROR(SEARCH("NO HABILITADO",Q775)))</formula>
    </cfRule>
    <cfRule type="containsText" dxfId="3132" priority="5854" operator="containsText" text="HABILITADO">
      <formula>NOT(ISERROR(SEARCH("HABILITADO",Q775)))</formula>
    </cfRule>
  </conditionalFormatting>
  <conditionalFormatting sqref="Q795:Q796">
    <cfRule type="containsText" dxfId="3131" priority="5749" operator="containsText" text="NO CUMPLE">
      <formula>NOT(ISERROR(SEARCH("NO CUMPLE",Q795)))</formula>
    </cfRule>
    <cfRule type="containsText" dxfId="3130" priority="5750" operator="containsText" text="CUMPLE">
      <formula>NOT(ISERROR(SEARCH("CUMPLE",Q795)))</formula>
    </cfRule>
    <cfRule type="containsText" dxfId="3129" priority="5751" operator="containsText" text="NO HABILITADO">
      <formula>NOT(ISERROR(SEARCH("NO HABILITADO",Q795)))</formula>
    </cfRule>
    <cfRule type="containsText" dxfId="3128" priority="5752" operator="containsText" text="HABILITADO">
      <formula>NOT(ISERROR(SEARCH("HABILITADO",Q795)))</formula>
    </cfRule>
  </conditionalFormatting>
  <conditionalFormatting sqref="Q810:Q811">
    <cfRule type="containsText" dxfId="3127" priority="5645" operator="containsText" text="NO CUMPLE">
      <formula>NOT(ISERROR(SEARCH("NO CUMPLE",Q810)))</formula>
    </cfRule>
    <cfRule type="containsText" dxfId="3126" priority="5646" operator="containsText" text="CUMPLE">
      <formula>NOT(ISERROR(SEARCH("CUMPLE",Q810)))</formula>
    </cfRule>
    <cfRule type="containsText" dxfId="3125" priority="5647" operator="containsText" text="NO HABILITADO">
      <formula>NOT(ISERROR(SEARCH("NO HABILITADO",Q810)))</formula>
    </cfRule>
    <cfRule type="containsText" dxfId="3124" priority="5648" operator="containsText" text="HABILITADO">
      <formula>NOT(ISERROR(SEARCH("HABILITADO",Q810)))</formula>
    </cfRule>
  </conditionalFormatting>
  <conditionalFormatting sqref="Q822:Q823">
    <cfRule type="containsText" dxfId="3123" priority="5541" operator="containsText" text="NO CUMPLE">
      <formula>NOT(ISERROR(SEARCH("NO CUMPLE",Q822)))</formula>
    </cfRule>
    <cfRule type="containsText" dxfId="3122" priority="5542" operator="containsText" text="CUMPLE">
      <formula>NOT(ISERROR(SEARCH("CUMPLE",Q822)))</formula>
    </cfRule>
    <cfRule type="containsText" dxfId="3121" priority="5543" operator="containsText" text="NO HABILITADO">
      <formula>NOT(ISERROR(SEARCH("NO HABILITADO",Q822)))</formula>
    </cfRule>
    <cfRule type="containsText" dxfId="3120" priority="5544" operator="containsText" text="HABILITADO">
      <formula>NOT(ISERROR(SEARCH("HABILITADO",Q822)))</formula>
    </cfRule>
  </conditionalFormatting>
  <conditionalFormatting sqref="Q836:Q837">
    <cfRule type="containsText" dxfId="3119" priority="5437" operator="containsText" text="NO CUMPLE">
      <formula>NOT(ISERROR(SEARCH("NO CUMPLE",Q836)))</formula>
    </cfRule>
    <cfRule type="containsText" dxfId="3118" priority="5438" operator="containsText" text="CUMPLE">
      <formula>NOT(ISERROR(SEARCH("CUMPLE",Q836)))</formula>
    </cfRule>
    <cfRule type="containsText" dxfId="3117" priority="5439" operator="containsText" text="NO HABILITADO">
      <formula>NOT(ISERROR(SEARCH("NO HABILITADO",Q836)))</formula>
    </cfRule>
    <cfRule type="containsText" dxfId="3116" priority="5440" operator="containsText" text="HABILITADO">
      <formula>NOT(ISERROR(SEARCH("HABILITADO",Q836)))</formula>
    </cfRule>
  </conditionalFormatting>
  <conditionalFormatting sqref="Q851:Q852">
    <cfRule type="containsText" dxfId="3115" priority="5337" operator="containsText" text="NO CUMPLE">
      <formula>NOT(ISERROR(SEARCH("NO CUMPLE",Q851)))</formula>
    </cfRule>
    <cfRule type="containsText" dxfId="3114" priority="5338" operator="containsText" text="CUMPLE">
      <formula>NOT(ISERROR(SEARCH("CUMPLE",Q851)))</formula>
    </cfRule>
    <cfRule type="containsText" dxfId="3113" priority="5339" operator="containsText" text="NO HABILITADO">
      <formula>NOT(ISERROR(SEARCH("NO HABILITADO",Q851)))</formula>
    </cfRule>
    <cfRule type="containsText" dxfId="3112" priority="5340" operator="containsText" text="HABILITADO">
      <formula>NOT(ISERROR(SEARCH("HABILITADO",Q851)))</formula>
    </cfRule>
  </conditionalFormatting>
  <conditionalFormatting sqref="Q866:Q867">
    <cfRule type="containsText" dxfId="3111" priority="5241" operator="containsText" text="NO CUMPLE">
      <formula>NOT(ISERROR(SEARCH("NO CUMPLE",Q866)))</formula>
    </cfRule>
    <cfRule type="containsText" dxfId="3110" priority="5242" operator="containsText" text="CUMPLE">
      <formula>NOT(ISERROR(SEARCH("CUMPLE",Q866)))</formula>
    </cfRule>
    <cfRule type="containsText" dxfId="3109" priority="5243" operator="containsText" text="NO HABILITADO">
      <formula>NOT(ISERROR(SEARCH("NO HABILITADO",Q866)))</formula>
    </cfRule>
    <cfRule type="containsText" dxfId="3108" priority="5244" operator="containsText" text="HABILITADO">
      <formula>NOT(ISERROR(SEARCH("HABILITADO",Q866)))</formula>
    </cfRule>
  </conditionalFormatting>
  <conditionalFormatting sqref="Q881:Q882">
    <cfRule type="containsText" dxfId="3107" priority="5137" operator="containsText" text="NO CUMPLE">
      <formula>NOT(ISERROR(SEARCH("NO CUMPLE",Q881)))</formula>
    </cfRule>
    <cfRule type="containsText" dxfId="3106" priority="5138" operator="containsText" text="CUMPLE">
      <formula>NOT(ISERROR(SEARCH("CUMPLE",Q881)))</formula>
    </cfRule>
    <cfRule type="containsText" dxfId="3105" priority="5139" operator="containsText" text="NO HABILITADO">
      <formula>NOT(ISERROR(SEARCH("NO HABILITADO",Q881)))</formula>
    </cfRule>
    <cfRule type="containsText" dxfId="3104" priority="5140" operator="containsText" text="HABILITADO">
      <formula>NOT(ISERROR(SEARCH("HABILITADO",Q881)))</formula>
    </cfRule>
  </conditionalFormatting>
  <conditionalFormatting sqref="Q896:Q897">
    <cfRule type="containsText" dxfId="3103" priority="5033" operator="containsText" text="NO CUMPLE">
      <formula>NOT(ISERROR(SEARCH("NO CUMPLE",Q896)))</formula>
    </cfRule>
    <cfRule type="containsText" dxfId="3102" priority="5034" operator="containsText" text="CUMPLE">
      <formula>NOT(ISERROR(SEARCH("CUMPLE",Q896)))</formula>
    </cfRule>
    <cfRule type="containsText" dxfId="3101" priority="5035" operator="containsText" text="NO HABILITADO">
      <formula>NOT(ISERROR(SEARCH("NO HABILITADO",Q896)))</formula>
    </cfRule>
    <cfRule type="containsText" dxfId="3100" priority="5036" operator="containsText" text="HABILITADO">
      <formula>NOT(ISERROR(SEARCH("HABILITADO",Q896)))</formula>
    </cfRule>
  </conditionalFormatting>
  <conditionalFormatting sqref="Q909:Q910">
    <cfRule type="containsText" dxfId="3099" priority="4929" operator="containsText" text="NO CUMPLE">
      <formula>NOT(ISERROR(SEARCH("NO CUMPLE",Q909)))</formula>
    </cfRule>
    <cfRule type="containsText" dxfId="3098" priority="4930" operator="containsText" text="CUMPLE">
      <formula>NOT(ISERROR(SEARCH("CUMPLE",Q909)))</formula>
    </cfRule>
    <cfRule type="containsText" dxfId="3097" priority="4931" operator="containsText" text="NO HABILITADO">
      <formula>NOT(ISERROR(SEARCH("NO HABILITADO",Q909)))</formula>
    </cfRule>
    <cfRule type="containsText" dxfId="3096" priority="4932" operator="containsText" text="HABILITADO">
      <formula>NOT(ISERROR(SEARCH("HABILITADO",Q909)))</formula>
    </cfRule>
  </conditionalFormatting>
  <conditionalFormatting sqref="Q924:Q925">
    <cfRule type="containsText" dxfId="3095" priority="4825" operator="containsText" text="NO CUMPLE">
      <formula>NOT(ISERROR(SEARCH("NO CUMPLE",Q924)))</formula>
    </cfRule>
    <cfRule type="containsText" dxfId="3094" priority="4826" operator="containsText" text="CUMPLE">
      <formula>NOT(ISERROR(SEARCH("CUMPLE",Q924)))</formula>
    </cfRule>
    <cfRule type="containsText" dxfId="3093" priority="4827" operator="containsText" text="NO HABILITADO">
      <formula>NOT(ISERROR(SEARCH("NO HABILITADO",Q924)))</formula>
    </cfRule>
    <cfRule type="containsText" dxfId="3092" priority="4828" operator="containsText" text="HABILITADO">
      <formula>NOT(ISERROR(SEARCH("HABILITADO",Q924)))</formula>
    </cfRule>
  </conditionalFormatting>
  <conditionalFormatting sqref="Q937:Q938">
    <cfRule type="containsText" dxfId="3091" priority="4721" operator="containsText" text="NO CUMPLE">
      <formula>NOT(ISERROR(SEARCH("NO CUMPLE",Q937)))</formula>
    </cfRule>
    <cfRule type="containsText" dxfId="3090" priority="4722" operator="containsText" text="CUMPLE">
      <formula>NOT(ISERROR(SEARCH("CUMPLE",Q937)))</formula>
    </cfRule>
    <cfRule type="containsText" dxfId="3089" priority="4723" operator="containsText" text="NO HABILITADO">
      <formula>NOT(ISERROR(SEARCH("NO HABILITADO",Q937)))</formula>
    </cfRule>
    <cfRule type="containsText" dxfId="3088" priority="4724" operator="containsText" text="HABILITADO">
      <formula>NOT(ISERROR(SEARCH("HABILITADO",Q937)))</formula>
    </cfRule>
  </conditionalFormatting>
  <conditionalFormatting sqref="Q953:Q954">
    <cfRule type="containsText" dxfId="3087" priority="4621" operator="containsText" text="NO CUMPLE">
      <formula>NOT(ISERROR(SEARCH("NO CUMPLE",Q953)))</formula>
    </cfRule>
    <cfRule type="containsText" dxfId="3086" priority="4622" operator="containsText" text="CUMPLE">
      <formula>NOT(ISERROR(SEARCH("CUMPLE",Q953)))</formula>
    </cfRule>
    <cfRule type="containsText" dxfId="3085" priority="4623" operator="containsText" text="NO HABILITADO">
      <formula>NOT(ISERROR(SEARCH("NO HABILITADO",Q953)))</formula>
    </cfRule>
    <cfRule type="containsText" dxfId="3084" priority="4624" operator="containsText" text="HABILITADO">
      <formula>NOT(ISERROR(SEARCH("HABILITADO",Q953)))</formula>
    </cfRule>
  </conditionalFormatting>
  <conditionalFormatting sqref="Q971:Q972">
    <cfRule type="containsText" dxfId="3083" priority="4517" operator="containsText" text="NO CUMPLE">
      <formula>NOT(ISERROR(SEARCH("NO CUMPLE",Q971)))</formula>
    </cfRule>
    <cfRule type="containsText" dxfId="3082" priority="4518" operator="containsText" text="CUMPLE">
      <formula>NOT(ISERROR(SEARCH("CUMPLE",Q971)))</formula>
    </cfRule>
    <cfRule type="containsText" dxfId="3081" priority="4519" operator="containsText" text="NO HABILITADO">
      <formula>NOT(ISERROR(SEARCH("NO HABILITADO",Q971)))</formula>
    </cfRule>
    <cfRule type="containsText" dxfId="3080" priority="4520" operator="containsText" text="HABILITADO">
      <formula>NOT(ISERROR(SEARCH("HABILITADO",Q971)))</formula>
    </cfRule>
  </conditionalFormatting>
  <conditionalFormatting sqref="Q986:Q987">
    <cfRule type="containsText" dxfId="3079" priority="4413" operator="containsText" text="NO CUMPLE">
      <formula>NOT(ISERROR(SEARCH("NO CUMPLE",Q986)))</formula>
    </cfRule>
    <cfRule type="containsText" dxfId="3078" priority="4414" operator="containsText" text="CUMPLE">
      <formula>NOT(ISERROR(SEARCH("CUMPLE",Q986)))</formula>
    </cfRule>
    <cfRule type="containsText" dxfId="3077" priority="4415" operator="containsText" text="NO HABILITADO">
      <formula>NOT(ISERROR(SEARCH("NO HABILITADO",Q986)))</formula>
    </cfRule>
    <cfRule type="containsText" dxfId="3076" priority="4416" operator="containsText" text="HABILITADO">
      <formula>NOT(ISERROR(SEARCH("HABILITADO",Q986)))</formula>
    </cfRule>
  </conditionalFormatting>
  <conditionalFormatting sqref="Q1003:Q1004">
    <cfRule type="containsText" dxfId="3075" priority="4309" operator="containsText" text="NO CUMPLE">
      <formula>NOT(ISERROR(SEARCH("NO CUMPLE",Q1003)))</formula>
    </cfRule>
    <cfRule type="containsText" dxfId="3074" priority="4310" operator="containsText" text="CUMPLE">
      <formula>NOT(ISERROR(SEARCH("CUMPLE",Q1003)))</formula>
    </cfRule>
    <cfRule type="containsText" dxfId="3073" priority="4311" operator="containsText" text="NO HABILITADO">
      <formula>NOT(ISERROR(SEARCH("NO HABILITADO",Q1003)))</formula>
    </cfRule>
    <cfRule type="containsText" dxfId="3072" priority="4312" operator="containsText" text="HABILITADO">
      <formula>NOT(ISERROR(SEARCH("HABILITADO",Q1003)))</formula>
    </cfRule>
  </conditionalFormatting>
  <conditionalFormatting sqref="R872">
    <cfRule type="containsText" dxfId="3071" priority="5249" operator="containsText" text="NO HABILITADO">
      <formula>NOT(ISERROR(SEARCH("NO HABILITADO",R872)))</formula>
    </cfRule>
    <cfRule type="containsText" dxfId="3070" priority="5250" operator="containsText" text="HABILITADO">
      <formula>NOT(ISERROR(SEARCH("HABILITADO",R872)))</formula>
    </cfRule>
  </conditionalFormatting>
  <conditionalFormatting sqref="R944">
    <cfRule type="containsText" dxfId="3069" priority="4733" operator="containsText" text="NO HABILITADO">
      <formula>NOT(ISERROR(SEARCH("NO HABILITADO",R944)))</formula>
    </cfRule>
    <cfRule type="containsText" dxfId="3068" priority="4734" operator="containsText" text="HABILITADO">
      <formula>NOT(ISERROR(SEARCH("HABILITADO",R944)))</formula>
    </cfRule>
  </conditionalFormatting>
  <conditionalFormatting sqref="R962">
    <cfRule type="containsText" dxfId="3067" priority="4629" operator="containsText" text="NO HABILITADO">
      <formula>NOT(ISERROR(SEARCH("NO HABILITADO",R962)))</formula>
    </cfRule>
    <cfRule type="containsText" dxfId="3066" priority="4630" operator="containsText" text="HABILITADO">
      <formula>NOT(ISERROR(SEARCH("HABILITADO",R962)))</formula>
    </cfRule>
  </conditionalFormatting>
  <conditionalFormatting sqref="R977">
    <cfRule type="containsText" dxfId="3065" priority="4529" operator="containsText" text="NO HABILITADO">
      <formula>NOT(ISERROR(SEARCH("NO HABILITADO",R977)))</formula>
    </cfRule>
    <cfRule type="containsText" dxfId="3064" priority="4530" operator="containsText" text="HABILITADO">
      <formula>NOT(ISERROR(SEARCH("HABILITADO",R977)))</formula>
    </cfRule>
  </conditionalFormatting>
  <conditionalFormatting sqref="R994">
    <cfRule type="containsText" dxfId="3063" priority="4425" operator="containsText" text="NO HABILITADO">
      <formula>NOT(ISERROR(SEARCH("NO HABILITADO",R994)))</formula>
    </cfRule>
    <cfRule type="containsText" dxfId="3062" priority="4426" operator="containsText" text="HABILITADO">
      <formula>NOT(ISERROR(SEARCH("HABILITADO",R994)))</formula>
    </cfRule>
  </conditionalFormatting>
  <conditionalFormatting sqref="R767:IV767">
    <cfRule type="containsText" dxfId="3061" priority="6033" operator="containsText" text="NO HABILITADO">
      <formula>NOT(ISERROR(SEARCH("NO HABILITADO",R767)))</formula>
    </cfRule>
    <cfRule type="containsText" dxfId="3060" priority="6034" operator="containsText" text="HABILITADO">
      <formula>NOT(ISERROR(SEARCH("HABILITADO",R767)))</formula>
    </cfRule>
  </conditionalFormatting>
  <conditionalFormatting sqref="R787:IV787">
    <cfRule type="containsText" dxfId="3059" priority="5933" operator="containsText" text="NO HABILITADO">
      <formula>NOT(ISERROR(SEARCH("NO HABILITADO",R787)))</formula>
    </cfRule>
    <cfRule type="containsText" dxfId="3058" priority="5934" operator="containsText" text="HABILITADO">
      <formula>NOT(ISERROR(SEARCH("HABILITADO",R787)))</formula>
    </cfRule>
  </conditionalFormatting>
  <conditionalFormatting sqref="R802:IV802">
    <cfRule type="containsText" dxfId="3057" priority="5831" operator="containsText" text="NO HABILITADO">
      <formula>NOT(ISERROR(SEARCH("NO HABILITADO",R802)))</formula>
    </cfRule>
    <cfRule type="containsText" dxfId="3056" priority="5832" operator="containsText" text="HABILITADO">
      <formula>NOT(ISERROR(SEARCH("HABILITADO",R802)))</formula>
    </cfRule>
  </conditionalFormatting>
  <conditionalFormatting sqref="R814:IV814">
    <cfRule type="containsText" dxfId="3055" priority="5727" operator="containsText" text="NO HABILITADO">
      <formula>NOT(ISERROR(SEARCH("NO HABILITADO",R814)))</formula>
    </cfRule>
    <cfRule type="containsText" dxfId="3054" priority="5728" operator="containsText" text="HABILITADO">
      <formula>NOT(ISERROR(SEARCH("HABILITADO",R814)))</formula>
    </cfRule>
  </conditionalFormatting>
  <conditionalFormatting sqref="R828:IV828">
    <cfRule type="containsText" dxfId="3053" priority="5623" operator="containsText" text="NO HABILITADO">
      <formula>NOT(ISERROR(SEARCH("NO HABILITADO",R828)))</formula>
    </cfRule>
    <cfRule type="containsText" dxfId="3052" priority="5624" operator="containsText" text="HABILITADO">
      <formula>NOT(ISERROR(SEARCH("HABILITADO",R828)))</formula>
    </cfRule>
  </conditionalFormatting>
  <conditionalFormatting sqref="R843:IV843">
    <cfRule type="containsText" dxfId="3051" priority="5519" operator="containsText" text="NO HABILITADO">
      <formula>NOT(ISERROR(SEARCH("NO HABILITADO",R843)))</formula>
    </cfRule>
    <cfRule type="containsText" dxfId="3050" priority="5520" operator="containsText" text="HABILITADO">
      <formula>NOT(ISERROR(SEARCH("HABILITADO",R843)))</formula>
    </cfRule>
  </conditionalFormatting>
  <conditionalFormatting sqref="R858:IV858">
    <cfRule type="containsText" dxfId="3049" priority="5419" operator="containsText" text="NO HABILITADO">
      <formula>NOT(ISERROR(SEARCH("NO HABILITADO",R858)))</formula>
    </cfRule>
    <cfRule type="containsText" dxfId="3048" priority="5420" operator="containsText" text="HABILITADO">
      <formula>NOT(ISERROR(SEARCH("HABILITADO",R858)))</formula>
    </cfRule>
  </conditionalFormatting>
  <conditionalFormatting sqref="R873:IV873">
    <cfRule type="containsText" dxfId="3047" priority="5315" operator="containsText" text="NO HABILITADO">
      <formula>NOT(ISERROR(SEARCH("NO HABILITADO",R873)))</formula>
    </cfRule>
    <cfRule type="containsText" dxfId="3046" priority="5316" operator="containsText" text="HABILITADO">
      <formula>NOT(ISERROR(SEARCH("HABILITADO",R873)))</formula>
    </cfRule>
  </conditionalFormatting>
  <conditionalFormatting sqref="R888:IV888">
    <cfRule type="containsText" dxfId="3045" priority="5219" operator="containsText" text="NO HABILITADO">
      <formula>NOT(ISERROR(SEARCH("NO HABILITADO",R888)))</formula>
    </cfRule>
    <cfRule type="containsText" dxfId="3044" priority="5220" operator="containsText" text="HABILITADO">
      <formula>NOT(ISERROR(SEARCH("HABILITADO",R888)))</formula>
    </cfRule>
  </conditionalFormatting>
  <conditionalFormatting sqref="R901:IV901">
    <cfRule type="containsText" dxfId="3043" priority="5115" operator="containsText" text="NO HABILITADO">
      <formula>NOT(ISERROR(SEARCH("NO HABILITADO",R901)))</formula>
    </cfRule>
    <cfRule type="containsText" dxfId="3042" priority="5116" operator="containsText" text="HABILITADO">
      <formula>NOT(ISERROR(SEARCH("HABILITADO",R901)))</formula>
    </cfRule>
  </conditionalFormatting>
  <conditionalFormatting sqref="R916:IV916">
    <cfRule type="containsText" dxfId="3041" priority="5011" operator="containsText" text="NO HABILITADO">
      <formula>NOT(ISERROR(SEARCH("NO HABILITADO",R916)))</formula>
    </cfRule>
    <cfRule type="containsText" dxfId="3040" priority="5012" operator="containsText" text="HABILITADO">
      <formula>NOT(ISERROR(SEARCH("HABILITADO",R916)))</formula>
    </cfRule>
  </conditionalFormatting>
  <conditionalFormatting sqref="R929:IV929">
    <cfRule type="containsText" dxfId="3039" priority="4907" operator="containsText" text="NO HABILITADO">
      <formula>NOT(ISERROR(SEARCH("NO HABILITADO",R929)))</formula>
    </cfRule>
    <cfRule type="containsText" dxfId="3038" priority="4908" operator="containsText" text="HABILITADO">
      <formula>NOT(ISERROR(SEARCH("HABILITADO",R929)))</formula>
    </cfRule>
  </conditionalFormatting>
  <conditionalFormatting sqref="R945:IV945">
    <cfRule type="containsText" dxfId="3037" priority="4803" operator="containsText" text="NO HABILITADO">
      <formula>NOT(ISERROR(SEARCH("NO HABILITADO",R945)))</formula>
    </cfRule>
    <cfRule type="containsText" dxfId="3036" priority="4804" operator="containsText" text="HABILITADO">
      <formula>NOT(ISERROR(SEARCH("HABILITADO",R945)))</formula>
    </cfRule>
  </conditionalFormatting>
  <conditionalFormatting sqref="R963:IV963">
    <cfRule type="containsText" dxfId="3035" priority="4699" operator="containsText" text="NO HABILITADO">
      <formula>NOT(ISERROR(SEARCH("NO HABILITADO",R963)))</formula>
    </cfRule>
    <cfRule type="containsText" dxfId="3034" priority="4700" operator="containsText" text="HABILITADO">
      <formula>NOT(ISERROR(SEARCH("HABILITADO",R963)))</formula>
    </cfRule>
  </conditionalFormatting>
  <conditionalFormatting sqref="R978:IV978">
    <cfRule type="containsText" dxfId="3033" priority="4599" operator="containsText" text="NO HABILITADO">
      <formula>NOT(ISERROR(SEARCH("NO HABILITADO",R978)))</formula>
    </cfRule>
    <cfRule type="containsText" dxfId="3032" priority="4600" operator="containsText" text="HABILITADO">
      <formula>NOT(ISERROR(SEARCH("HABILITADO",R978)))</formula>
    </cfRule>
  </conditionalFormatting>
  <conditionalFormatting sqref="R995:IV995">
    <cfRule type="containsText" dxfId="3031" priority="4495" operator="containsText" text="NO HABILITADO">
      <formula>NOT(ISERROR(SEARCH("NO HABILITADO",R995)))</formula>
    </cfRule>
    <cfRule type="containsText" dxfId="3030" priority="4496" operator="containsText" text="HABILITADO">
      <formula>NOT(ISERROR(SEARCH("HABILITADO",R995)))</formula>
    </cfRule>
  </conditionalFormatting>
  <conditionalFormatting sqref="R1007:IV1007">
    <cfRule type="containsText" dxfId="3029" priority="4391" operator="containsText" text="NO HABILITADO">
      <formula>NOT(ISERROR(SEARCH("NO HABILITADO",R1007)))</formula>
    </cfRule>
    <cfRule type="containsText" dxfId="3028" priority="4392" operator="containsText" text="HABILITADO">
      <formula>NOT(ISERROR(SEARCH("HABILITADO",R1007)))</formula>
    </cfRule>
  </conditionalFormatting>
  <conditionalFormatting sqref="S872:IV872">
    <cfRule type="containsText" dxfId="3027" priority="5263" operator="containsText" text="NO HABILITADO">
      <formula>NOT(ISERROR(SEARCH("NO HABILITADO",S872)))</formula>
    </cfRule>
    <cfRule type="containsText" dxfId="3026" priority="5264" operator="containsText" text="HABILITADO">
      <formula>NOT(ISERROR(SEARCH("HABILITADO",S872)))</formula>
    </cfRule>
  </conditionalFormatting>
  <conditionalFormatting sqref="S944:IV944">
    <cfRule type="containsText" dxfId="3025" priority="4751" operator="containsText" text="NO HABILITADO">
      <formula>NOT(ISERROR(SEARCH("NO HABILITADO",S944)))</formula>
    </cfRule>
    <cfRule type="containsText" dxfId="3024" priority="4752" operator="containsText" text="HABILITADO">
      <formula>NOT(ISERROR(SEARCH("HABILITADO",S944)))</formula>
    </cfRule>
  </conditionalFormatting>
  <conditionalFormatting sqref="S962:IV962">
    <cfRule type="containsText" dxfId="3023" priority="4647" operator="containsText" text="NO HABILITADO">
      <formula>NOT(ISERROR(SEARCH("NO HABILITADO",S962)))</formula>
    </cfRule>
    <cfRule type="containsText" dxfId="3022" priority="4648" operator="containsText" text="HABILITADO">
      <formula>NOT(ISERROR(SEARCH("HABILITADO",S962)))</formula>
    </cfRule>
  </conditionalFormatting>
  <conditionalFormatting sqref="S977:IV977">
    <cfRule type="containsText" dxfId="3021" priority="4547" operator="containsText" text="NO HABILITADO">
      <formula>NOT(ISERROR(SEARCH("NO HABILITADO",S977)))</formula>
    </cfRule>
    <cfRule type="containsText" dxfId="3020" priority="4548" operator="containsText" text="HABILITADO">
      <formula>NOT(ISERROR(SEARCH("HABILITADO",S977)))</formula>
    </cfRule>
  </conditionalFormatting>
  <conditionalFormatting sqref="S994:IV994">
    <cfRule type="containsText" dxfId="3019" priority="4443" operator="containsText" text="NO HABILITADO">
      <formula>NOT(ISERROR(SEARCH("NO HABILITADO",S994)))</formula>
    </cfRule>
    <cfRule type="containsText" dxfId="3018" priority="4444" operator="containsText" text="HABILITADO">
      <formula>NOT(ISERROR(SEARCH("HABILITADO",S994)))</formula>
    </cfRule>
  </conditionalFormatting>
  <conditionalFormatting sqref="B941:C941">
    <cfRule type="containsText" dxfId="3017" priority="4295" operator="containsText" text="NO CUMPLE">
      <formula>NOT(ISERROR(SEARCH("NO CUMPLE",B941)))</formula>
    </cfRule>
    <cfRule type="containsText" dxfId="3016" priority="4296" operator="containsText" text="CUMPLE">
      <formula>NOT(ISERROR(SEARCH("CUMPLE",B941)))</formula>
    </cfRule>
    <cfRule type="containsText" dxfId="3015" priority="4297" operator="containsText" text="NO HABILITADO">
      <formula>NOT(ISERROR(SEARCH("NO HABILITADO",B941)))</formula>
    </cfRule>
    <cfRule type="containsText" dxfId="3014" priority="4298" operator="containsText" text="HABILITADO">
      <formula>NOT(ISERROR(SEARCH("HABILITADO",B941)))</formula>
    </cfRule>
  </conditionalFormatting>
  <conditionalFormatting sqref="G942 A941 D941:E941 I941:J941">
    <cfRule type="containsText" dxfId="3013" priority="4299" operator="containsText" text="NO CUMPLE">
      <formula>NOT(ISERROR(SEARCH("NO CUMPLE",A941)))</formula>
    </cfRule>
    <cfRule type="containsText" dxfId="3012" priority="4300" operator="containsText" text="CUMPLE">
      <formula>NOT(ISERROR(SEARCH("CUMPLE",A941)))</formula>
    </cfRule>
    <cfRule type="containsText" dxfId="3011" priority="4301" operator="containsText" text="NO HABILITADO">
      <formula>NOT(ISERROR(SEARCH("NO HABILITADO",A941)))</formula>
    </cfRule>
    <cfRule type="containsText" dxfId="3010" priority="4302" operator="containsText" text="HABILITADO">
      <formula>NOT(ISERROR(SEARCH("HABILITADO",A941)))</formula>
    </cfRule>
  </conditionalFormatting>
  <conditionalFormatting sqref="A943">
    <cfRule type="containsText" dxfId="3009" priority="4291" operator="containsText" text="NO CUMPLE">
      <formula>NOT(ISERROR(SEARCH("NO CUMPLE",A943)))</formula>
    </cfRule>
    <cfRule type="containsText" dxfId="3008" priority="4292" operator="containsText" text="CUMPLE">
      <formula>NOT(ISERROR(SEARCH("CUMPLE",A943)))</formula>
    </cfRule>
    <cfRule type="containsText" dxfId="3007" priority="4293" operator="containsText" text="NO HABILITADO">
      <formula>NOT(ISERROR(SEARCH("NO HABILITADO",A943)))</formula>
    </cfRule>
    <cfRule type="containsText" dxfId="3006" priority="4294" operator="containsText" text="HABILITADO">
      <formula>NOT(ISERROR(SEARCH("HABILITADO",A943)))</formula>
    </cfRule>
  </conditionalFormatting>
  <conditionalFormatting sqref="B943:C943">
    <cfRule type="containsText" dxfId="3005" priority="4283" operator="containsText" text="NO CUMPLE">
      <formula>NOT(ISERROR(SEARCH("NO CUMPLE",B943)))</formula>
    </cfRule>
    <cfRule type="containsText" dxfId="3004" priority="4284" operator="containsText" text="CUMPLE">
      <formula>NOT(ISERROR(SEARCH("CUMPLE",B943)))</formula>
    </cfRule>
    <cfRule type="containsText" dxfId="3003" priority="4285" operator="containsText" text="NO HABILITADO">
      <formula>NOT(ISERROR(SEARCH("NO HABILITADO",B943)))</formula>
    </cfRule>
    <cfRule type="containsText" dxfId="3002" priority="4286" operator="containsText" text="HABILITADO">
      <formula>NOT(ISERROR(SEARCH("HABILITADO",B943)))</formula>
    </cfRule>
  </conditionalFormatting>
  <conditionalFormatting sqref="G944 D943:E943 I943:J943">
    <cfRule type="containsText" dxfId="3001" priority="4287" operator="containsText" text="NO CUMPLE">
      <formula>NOT(ISERROR(SEARCH("NO CUMPLE",D943)))</formula>
    </cfRule>
    <cfRule type="containsText" dxfId="3000" priority="4288" operator="containsText" text="CUMPLE">
      <formula>NOT(ISERROR(SEARCH("CUMPLE",D943)))</formula>
    </cfRule>
    <cfRule type="containsText" dxfId="2999" priority="4289" operator="containsText" text="NO HABILITADO">
      <formula>NOT(ISERROR(SEARCH("NO HABILITADO",D943)))</formula>
    </cfRule>
    <cfRule type="containsText" dxfId="2998" priority="4290" operator="containsText" text="HABILITADO">
      <formula>NOT(ISERROR(SEARCH("HABILITADO",D943)))</formula>
    </cfRule>
  </conditionalFormatting>
  <conditionalFormatting sqref="A944">
    <cfRule type="containsText" dxfId="2997" priority="4279" operator="containsText" text="NO CUMPLE">
      <formula>NOT(ISERROR(SEARCH("NO CUMPLE",A944)))</formula>
    </cfRule>
    <cfRule type="containsText" dxfId="2996" priority="4280" operator="containsText" text="CUMPLE">
      <formula>NOT(ISERROR(SEARCH("CUMPLE",A944)))</formula>
    </cfRule>
    <cfRule type="containsText" dxfId="2995" priority="4281" operator="containsText" text="NO HABILITADO">
      <formula>NOT(ISERROR(SEARCH("NO HABILITADO",A944)))</formula>
    </cfRule>
    <cfRule type="containsText" dxfId="2994" priority="4282" operator="containsText" text="HABILITADO">
      <formula>NOT(ISERROR(SEARCH("HABILITADO",A944)))</formula>
    </cfRule>
  </conditionalFormatting>
  <conditionalFormatting sqref="B960:B961">
    <cfRule type="containsText" dxfId="2993" priority="4255" operator="containsText" text="NO CUMPLE">
      <formula>NOT(ISERROR(SEARCH("NO CUMPLE",B960)))</formula>
    </cfRule>
    <cfRule type="containsText" dxfId="2992" priority="4256" operator="containsText" text="CUMPLE">
      <formula>NOT(ISERROR(SEARCH("CUMPLE",B960)))</formula>
    </cfRule>
    <cfRule type="containsText" dxfId="2991" priority="4257" operator="containsText" text="NO HABILITADO">
      <formula>NOT(ISERROR(SEARCH("NO HABILITADO",B960)))</formula>
    </cfRule>
    <cfRule type="containsText" dxfId="2990" priority="4258" operator="containsText" text="HABILITADO">
      <formula>NOT(ISERROR(SEARCH("HABILITADO",B960)))</formula>
    </cfRule>
  </conditionalFormatting>
  <conditionalFormatting sqref="G960:G961 A960:A961 D960:E961 I960:J961">
    <cfRule type="containsText" dxfId="2989" priority="4259" operator="containsText" text="NO CUMPLE">
      <formula>NOT(ISERROR(SEARCH("NO CUMPLE",A960)))</formula>
    </cfRule>
    <cfRule type="containsText" dxfId="2988" priority="4260" operator="containsText" text="CUMPLE">
      <formula>NOT(ISERROR(SEARCH("CUMPLE",A960)))</formula>
    </cfRule>
    <cfRule type="containsText" dxfId="2987" priority="4261" operator="containsText" text="NO HABILITADO">
      <formula>NOT(ISERROR(SEARCH("NO HABILITADO",A960)))</formula>
    </cfRule>
    <cfRule type="containsText" dxfId="2986" priority="4262" operator="containsText" text="HABILITADO">
      <formula>NOT(ISERROR(SEARCH("HABILITADO",A960)))</formula>
    </cfRule>
  </conditionalFormatting>
  <conditionalFormatting sqref="A989:E989 G989:J989">
    <cfRule type="containsText" dxfId="2985" priority="4253" operator="containsText" text="NO HABILITADO">
      <formula>NOT(ISERROR(SEARCH("NO HABILITADO",A989)))</formula>
    </cfRule>
    <cfRule type="containsText" dxfId="2984" priority="4254" operator="containsText" text="HABILITADO">
      <formula>NOT(ISERROR(SEARCH("HABILITADO",A989)))</formula>
    </cfRule>
  </conditionalFormatting>
  <conditionalFormatting sqref="H912">
    <cfRule type="containsText" dxfId="2983" priority="4249" operator="containsText" text="NO CUMPLE">
      <formula>NOT(ISERROR(SEARCH("NO CUMPLE",H912)))</formula>
    </cfRule>
    <cfRule type="containsText" dxfId="2982" priority="4250" operator="containsText" text="CUMPLE">
      <formula>NOT(ISERROR(SEARCH("CUMPLE",H912)))</formula>
    </cfRule>
    <cfRule type="containsText" dxfId="2981" priority="4251" operator="containsText" text="NO HABILITADO">
      <formula>NOT(ISERROR(SEARCH("NO HABILITADO",H912)))</formula>
    </cfRule>
    <cfRule type="containsText" dxfId="2980" priority="4252" operator="containsText" text="HABILITADO">
      <formula>NOT(ISERROR(SEARCH("HABILITADO",H912)))</formula>
    </cfRule>
  </conditionalFormatting>
  <conditionalFormatting sqref="H913">
    <cfRule type="containsText" dxfId="2979" priority="4245" operator="containsText" text="NO CUMPLE">
      <formula>NOT(ISERROR(SEARCH("NO CUMPLE",H913)))</formula>
    </cfRule>
    <cfRule type="containsText" dxfId="2978" priority="4246" operator="containsText" text="CUMPLE">
      <formula>NOT(ISERROR(SEARCH("CUMPLE",H913)))</formula>
    </cfRule>
    <cfRule type="containsText" dxfId="2977" priority="4247" operator="containsText" text="NO HABILITADO">
      <formula>NOT(ISERROR(SEARCH("NO HABILITADO",H913)))</formula>
    </cfRule>
    <cfRule type="containsText" dxfId="2976" priority="4248" operator="containsText" text="HABILITADO">
      <formula>NOT(ISERROR(SEARCH("HABILITADO",H913)))</formula>
    </cfRule>
  </conditionalFormatting>
  <conditionalFormatting sqref="H914">
    <cfRule type="containsText" dxfId="2975" priority="4241" operator="containsText" text="NO CUMPLE">
      <formula>NOT(ISERROR(SEARCH("NO CUMPLE",H914)))</formula>
    </cfRule>
    <cfRule type="containsText" dxfId="2974" priority="4242" operator="containsText" text="CUMPLE">
      <formula>NOT(ISERROR(SEARCH("CUMPLE",H914)))</formula>
    </cfRule>
    <cfRule type="containsText" dxfId="2973" priority="4243" operator="containsText" text="NO HABILITADO">
      <formula>NOT(ISERROR(SEARCH("NO HABILITADO",H914)))</formula>
    </cfRule>
    <cfRule type="containsText" dxfId="2972" priority="4244" operator="containsText" text="HABILITADO">
      <formula>NOT(ISERROR(SEARCH("HABILITADO",H914)))</formula>
    </cfRule>
  </conditionalFormatting>
  <conditionalFormatting sqref="H884:H887">
    <cfRule type="containsText" dxfId="2971" priority="4237" operator="containsText" text="NO CUMPLE">
      <formula>NOT(ISERROR(SEARCH("NO CUMPLE",H884)))</formula>
    </cfRule>
    <cfRule type="containsText" dxfId="2970" priority="4238" operator="containsText" text="CUMPLE">
      <formula>NOT(ISERROR(SEARCH("CUMPLE",H884)))</formula>
    </cfRule>
    <cfRule type="containsText" dxfId="2969" priority="4239" operator="containsText" text="NO HABILITADO">
      <formula>NOT(ISERROR(SEARCH("NO HABILITADO",H884)))</formula>
    </cfRule>
    <cfRule type="containsText" dxfId="2968" priority="4240" operator="containsText" text="HABILITADO">
      <formula>NOT(ISERROR(SEARCH("HABILITADO",H884)))</formula>
    </cfRule>
  </conditionalFormatting>
  <conditionalFormatting sqref="H870:H872">
    <cfRule type="containsText" dxfId="2967" priority="4217" operator="containsText" text="NO CUMPLE">
      <formula>NOT(ISERROR(SEARCH("NO CUMPLE",H870)))</formula>
    </cfRule>
    <cfRule type="containsText" dxfId="2966" priority="4218" operator="containsText" text="CUMPLE">
      <formula>NOT(ISERROR(SEARCH("CUMPLE",H870)))</formula>
    </cfRule>
    <cfRule type="containsText" dxfId="2965" priority="4219" operator="containsText" text="NO HABILITADO">
      <formula>NOT(ISERROR(SEARCH("NO HABILITADO",H870)))</formula>
    </cfRule>
    <cfRule type="containsText" dxfId="2964" priority="4220" operator="containsText" text="HABILITADO">
      <formula>NOT(ISERROR(SEARCH("HABILITADO",H870)))</formula>
    </cfRule>
  </conditionalFormatting>
  <conditionalFormatting sqref="H855">
    <cfRule type="containsText" dxfId="2963" priority="4197" operator="containsText" text="NO CUMPLE">
      <formula>NOT(ISERROR(SEARCH("NO CUMPLE",H855)))</formula>
    </cfRule>
    <cfRule type="containsText" dxfId="2962" priority="4198" operator="containsText" text="CUMPLE">
      <formula>NOT(ISERROR(SEARCH("CUMPLE",H855)))</formula>
    </cfRule>
    <cfRule type="containsText" dxfId="2961" priority="4199" operator="containsText" text="NO HABILITADO">
      <formula>NOT(ISERROR(SEARCH("NO HABILITADO",H855)))</formula>
    </cfRule>
    <cfRule type="containsText" dxfId="2960" priority="4200" operator="containsText" text="HABILITADO">
      <formula>NOT(ISERROR(SEARCH("HABILITADO",H855)))</formula>
    </cfRule>
  </conditionalFormatting>
  <conditionalFormatting sqref="H839">
    <cfRule type="containsText" dxfId="2959" priority="4177" operator="containsText" text="NO CUMPLE">
      <formula>NOT(ISERROR(SEARCH("NO CUMPLE",H839)))</formula>
    </cfRule>
    <cfRule type="containsText" dxfId="2958" priority="4178" operator="containsText" text="CUMPLE">
      <formula>NOT(ISERROR(SEARCH("CUMPLE",H839)))</formula>
    </cfRule>
    <cfRule type="containsText" dxfId="2957" priority="4179" operator="containsText" text="NO HABILITADO">
      <formula>NOT(ISERROR(SEARCH("NO HABILITADO",H839)))</formula>
    </cfRule>
    <cfRule type="containsText" dxfId="2956" priority="4180" operator="containsText" text="HABILITADO">
      <formula>NOT(ISERROR(SEARCH("HABILITADO",H839)))</formula>
    </cfRule>
  </conditionalFormatting>
  <conditionalFormatting sqref="H840">
    <cfRule type="containsText" dxfId="2955" priority="4173" operator="containsText" text="NO CUMPLE">
      <formula>NOT(ISERROR(SEARCH("NO CUMPLE",H840)))</formula>
    </cfRule>
    <cfRule type="containsText" dxfId="2954" priority="4174" operator="containsText" text="CUMPLE">
      <formula>NOT(ISERROR(SEARCH("CUMPLE",H840)))</formula>
    </cfRule>
    <cfRule type="containsText" dxfId="2953" priority="4175" operator="containsText" text="NO HABILITADO">
      <formula>NOT(ISERROR(SEARCH("NO HABILITADO",H840)))</formula>
    </cfRule>
    <cfRule type="containsText" dxfId="2952" priority="4176" operator="containsText" text="HABILITADO">
      <formula>NOT(ISERROR(SEARCH("HABILITADO",H840)))</formula>
    </cfRule>
  </conditionalFormatting>
  <conditionalFormatting sqref="O826:P826">
    <cfRule type="containsText" dxfId="2951" priority="4149" operator="containsText" text="NO HABILITADO">
      <formula>NOT(ISERROR(SEARCH("NO HABILITADO",O826)))</formula>
    </cfRule>
    <cfRule type="containsText" dxfId="2950" priority="4150" operator="containsText" text="HABILITADO">
      <formula>NOT(ISERROR(SEARCH("HABILITADO",O826)))</formula>
    </cfRule>
  </conditionalFormatting>
  <conditionalFormatting sqref="O826:P826">
    <cfRule type="containsText" dxfId="2949" priority="4151" operator="containsText" text="NO CUMPLE">
      <formula>NOT(ISERROR(SEARCH("NO CUMPLE",O826)))</formula>
    </cfRule>
    <cfRule type="containsText" dxfId="2948" priority="4152" operator="containsText" text="CUMPLE">
      <formula>NOT(ISERROR(SEARCH("CUMPLE",O826)))</formula>
    </cfRule>
  </conditionalFormatting>
  <conditionalFormatting sqref="N826">
    <cfRule type="containsText" dxfId="2947" priority="4147" operator="containsText" text="NO CUMPLE">
      <formula>NOT(ISERROR(SEARCH("NO CUMPLE",N826)))</formula>
    </cfRule>
    <cfRule type="containsText" dxfId="2946" priority="4148" operator="containsText" text="CUMPLE">
      <formula>NOT(ISERROR(SEARCH("CUMPLE",N826)))</formula>
    </cfRule>
  </conditionalFormatting>
  <conditionalFormatting sqref="N826">
    <cfRule type="containsText" dxfId="2945" priority="4145" operator="containsText" text="NO HABILITADO">
      <formula>NOT(ISERROR(SEARCH("NO HABILITADO",N826)))</formula>
    </cfRule>
    <cfRule type="containsText" dxfId="2944" priority="4146" operator="containsText" text="HABILITADO">
      <formula>NOT(ISERROR(SEARCH("HABILITADO",N826)))</formula>
    </cfRule>
  </conditionalFormatting>
  <conditionalFormatting sqref="B800:C800">
    <cfRule type="containsText" dxfId="2943" priority="4129" operator="containsText" text="NO HABILITADO">
      <formula>NOT(ISERROR(SEARCH("NO HABILITADO",B800)))</formula>
    </cfRule>
    <cfRule type="containsText" dxfId="2942" priority="4130" operator="containsText" text="HABILITADO">
      <formula>NOT(ISERROR(SEARCH("HABILITADO",B800)))</formula>
    </cfRule>
  </conditionalFormatting>
  <conditionalFormatting sqref="B800:C800">
    <cfRule type="containsText" dxfId="2941" priority="4131" operator="containsText" text="NO CUMPLE">
      <formula>NOT(ISERROR(SEARCH("NO CUMPLE",B800)))</formula>
    </cfRule>
    <cfRule type="containsText" dxfId="2940" priority="4132" operator="containsText" text="CUMPLE">
      <formula>NOT(ISERROR(SEARCH("CUMPLE",B800)))</formula>
    </cfRule>
  </conditionalFormatting>
  <conditionalFormatting sqref="J784">
    <cfRule type="containsText" dxfId="2939" priority="4105" operator="containsText" text="NO HABILITADO">
      <formula>NOT(ISERROR(SEARCH("NO HABILITADO",J784)))</formula>
    </cfRule>
    <cfRule type="containsText" dxfId="2938" priority="4106" operator="containsText" text="HABILITADO">
      <formula>NOT(ISERROR(SEARCH("HABILITADO",J784)))</formula>
    </cfRule>
  </conditionalFormatting>
  <conditionalFormatting sqref="J784">
    <cfRule type="containsText" dxfId="2937" priority="4107" operator="containsText" text="NO CUMPLE">
      <formula>NOT(ISERROR(SEARCH("NO CUMPLE",J784)))</formula>
    </cfRule>
    <cfRule type="containsText" dxfId="2936" priority="4108" operator="containsText" text="CUMPLE">
      <formula>NOT(ISERROR(SEARCH("CUMPLE",J784)))</formula>
    </cfRule>
  </conditionalFormatting>
  <conditionalFormatting sqref="J786">
    <cfRule type="containsText" dxfId="2935" priority="4101" operator="containsText" text="NO HABILITADO">
      <formula>NOT(ISERROR(SEARCH("NO HABILITADO",J786)))</formula>
    </cfRule>
    <cfRule type="containsText" dxfId="2934" priority="4102" operator="containsText" text="HABILITADO">
      <formula>NOT(ISERROR(SEARCH("HABILITADO",J786)))</formula>
    </cfRule>
  </conditionalFormatting>
  <conditionalFormatting sqref="J786">
    <cfRule type="containsText" dxfId="2933" priority="4103" operator="containsText" text="NO CUMPLE">
      <formula>NOT(ISERROR(SEARCH("NO CUMPLE",J786)))</formula>
    </cfRule>
    <cfRule type="containsText" dxfId="2932" priority="4104" operator="containsText" text="CUMPLE">
      <formula>NOT(ISERROR(SEARCH("CUMPLE",J786)))</formula>
    </cfRule>
  </conditionalFormatting>
  <conditionalFormatting sqref="J762:J766">
    <cfRule type="containsText" dxfId="2931" priority="4097" operator="containsText" text="NO HABILITADO">
      <formula>NOT(ISERROR(SEARCH("NO HABILITADO",J762)))</formula>
    </cfRule>
    <cfRule type="containsText" dxfId="2930" priority="4098" operator="containsText" text="HABILITADO">
      <formula>NOT(ISERROR(SEARCH("HABILITADO",J762)))</formula>
    </cfRule>
  </conditionalFormatting>
  <conditionalFormatting sqref="J762:J766">
    <cfRule type="containsText" dxfId="2929" priority="4099" operator="containsText" text="NO CUMPLE">
      <formula>NOT(ISERROR(SEARCH("NO CUMPLE",J762)))</formula>
    </cfRule>
    <cfRule type="containsText" dxfId="2928" priority="4100" operator="containsText" text="CUMPLE">
      <formula>NOT(ISERROR(SEARCH("CUMPLE",J762)))</formula>
    </cfRule>
  </conditionalFormatting>
  <conditionalFormatting sqref="E753">
    <cfRule type="containsText" dxfId="2927" priority="4095" operator="containsText" text="NO HABILITADO">
      <formula>NOT(ISERROR(SEARCH("NO HABILITADO",E753)))</formula>
    </cfRule>
  </conditionalFormatting>
  <conditionalFormatting sqref="E753">
    <cfRule type="containsText" dxfId="2926" priority="4093" operator="containsText" text="NO CUMPLE">
      <formula>NOT(ISERROR(SEARCH("NO CUMPLE",E753)))</formula>
    </cfRule>
    <cfRule type="containsText" dxfId="2925" priority="4094" operator="containsText" text="CUMPLE">
      <formula>NOT(ISERROR(SEARCH("CUMPLE",E753)))</formula>
    </cfRule>
  </conditionalFormatting>
  <conditionalFormatting sqref="E753">
    <cfRule type="containsText" dxfId="2924" priority="4096" operator="containsText" text="HABILITADO">
      <formula>NOT(ISERROR(SEARCH("HABILITADO",E753)))</formula>
    </cfRule>
  </conditionalFormatting>
  <conditionalFormatting sqref="E770">
    <cfRule type="containsText" dxfId="2923" priority="4091" operator="containsText" text="NO HABILITADO">
      <formula>NOT(ISERROR(SEARCH("NO HABILITADO",E770)))</formula>
    </cfRule>
  </conditionalFormatting>
  <conditionalFormatting sqref="E770">
    <cfRule type="containsText" dxfId="2922" priority="4089" operator="containsText" text="NO CUMPLE">
      <formula>NOT(ISERROR(SEARCH("NO CUMPLE",E770)))</formula>
    </cfRule>
    <cfRule type="containsText" dxfId="2921" priority="4090" operator="containsText" text="CUMPLE">
      <formula>NOT(ISERROR(SEARCH("CUMPLE",E770)))</formula>
    </cfRule>
  </conditionalFormatting>
  <conditionalFormatting sqref="E770">
    <cfRule type="containsText" dxfId="2920" priority="4092" operator="containsText" text="HABILITADO">
      <formula>NOT(ISERROR(SEARCH("HABILITADO",E770)))</formula>
    </cfRule>
  </conditionalFormatting>
  <conditionalFormatting sqref="E790">
    <cfRule type="containsText" dxfId="2919" priority="4087" operator="containsText" text="NO HABILITADO">
      <formula>NOT(ISERROR(SEARCH("NO HABILITADO",E790)))</formula>
    </cfRule>
  </conditionalFormatting>
  <conditionalFormatting sqref="E790">
    <cfRule type="containsText" dxfId="2918" priority="4085" operator="containsText" text="NO CUMPLE">
      <formula>NOT(ISERROR(SEARCH("NO CUMPLE",E790)))</formula>
    </cfRule>
    <cfRule type="containsText" dxfId="2917" priority="4086" operator="containsText" text="CUMPLE">
      <formula>NOT(ISERROR(SEARCH("CUMPLE",E790)))</formula>
    </cfRule>
  </conditionalFormatting>
  <conditionalFormatting sqref="E790">
    <cfRule type="containsText" dxfId="2916" priority="4088" operator="containsText" text="HABILITADO">
      <formula>NOT(ISERROR(SEARCH("HABILITADO",E790)))</formula>
    </cfRule>
  </conditionalFormatting>
  <conditionalFormatting sqref="E805">
    <cfRule type="containsText" dxfId="2915" priority="4083" operator="containsText" text="NO HABILITADO">
      <formula>NOT(ISERROR(SEARCH("NO HABILITADO",E805)))</formula>
    </cfRule>
  </conditionalFormatting>
  <conditionalFormatting sqref="E805">
    <cfRule type="containsText" dxfId="2914" priority="4081" operator="containsText" text="NO CUMPLE">
      <formula>NOT(ISERROR(SEARCH("NO CUMPLE",E805)))</formula>
    </cfRule>
    <cfRule type="containsText" dxfId="2913" priority="4082" operator="containsText" text="CUMPLE">
      <formula>NOT(ISERROR(SEARCH("CUMPLE",E805)))</formula>
    </cfRule>
  </conditionalFormatting>
  <conditionalFormatting sqref="E805">
    <cfRule type="containsText" dxfId="2912" priority="4084" operator="containsText" text="HABILITADO">
      <formula>NOT(ISERROR(SEARCH("HABILITADO",E805)))</formula>
    </cfRule>
  </conditionalFormatting>
  <conditionalFormatting sqref="E817">
    <cfRule type="containsText" dxfId="2911" priority="4079" operator="containsText" text="NO HABILITADO">
      <formula>NOT(ISERROR(SEARCH("NO HABILITADO",E817)))</formula>
    </cfRule>
  </conditionalFormatting>
  <conditionalFormatting sqref="E817">
    <cfRule type="containsText" dxfId="2910" priority="4077" operator="containsText" text="NO CUMPLE">
      <formula>NOT(ISERROR(SEARCH("NO CUMPLE",E817)))</formula>
    </cfRule>
    <cfRule type="containsText" dxfId="2909" priority="4078" operator="containsText" text="CUMPLE">
      <formula>NOT(ISERROR(SEARCH("CUMPLE",E817)))</formula>
    </cfRule>
  </conditionalFormatting>
  <conditionalFormatting sqref="E817">
    <cfRule type="containsText" dxfId="2908" priority="4080" operator="containsText" text="HABILITADO">
      <formula>NOT(ISERROR(SEARCH("HABILITADO",E817)))</formula>
    </cfRule>
  </conditionalFormatting>
  <conditionalFormatting sqref="E831">
    <cfRule type="containsText" dxfId="2907" priority="4075" operator="containsText" text="NO HABILITADO">
      <formula>NOT(ISERROR(SEARCH("NO HABILITADO",E831)))</formula>
    </cfRule>
  </conditionalFormatting>
  <conditionalFormatting sqref="E831">
    <cfRule type="containsText" dxfId="2906" priority="4073" operator="containsText" text="NO CUMPLE">
      <formula>NOT(ISERROR(SEARCH("NO CUMPLE",E831)))</formula>
    </cfRule>
    <cfRule type="containsText" dxfId="2905" priority="4074" operator="containsText" text="CUMPLE">
      <formula>NOT(ISERROR(SEARCH("CUMPLE",E831)))</formula>
    </cfRule>
  </conditionalFormatting>
  <conditionalFormatting sqref="E831">
    <cfRule type="containsText" dxfId="2904" priority="4076" operator="containsText" text="HABILITADO">
      <formula>NOT(ISERROR(SEARCH("HABILITADO",E831)))</formula>
    </cfRule>
  </conditionalFormatting>
  <conditionalFormatting sqref="E846">
    <cfRule type="containsText" dxfId="2903" priority="4071" operator="containsText" text="NO HABILITADO">
      <formula>NOT(ISERROR(SEARCH("NO HABILITADO",E846)))</formula>
    </cfRule>
  </conditionalFormatting>
  <conditionalFormatting sqref="E846">
    <cfRule type="containsText" dxfId="2902" priority="4069" operator="containsText" text="NO CUMPLE">
      <formula>NOT(ISERROR(SEARCH("NO CUMPLE",E846)))</formula>
    </cfRule>
    <cfRule type="containsText" dxfId="2901" priority="4070" operator="containsText" text="CUMPLE">
      <formula>NOT(ISERROR(SEARCH("CUMPLE",E846)))</formula>
    </cfRule>
  </conditionalFormatting>
  <conditionalFormatting sqref="E846">
    <cfRule type="containsText" dxfId="2900" priority="4072" operator="containsText" text="HABILITADO">
      <formula>NOT(ISERROR(SEARCH("HABILITADO",E846)))</formula>
    </cfRule>
  </conditionalFormatting>
  <conditionalFormatting sqref="E861">
    <cfRule type="containsText" dxfId="2899" priority="4067" operator="containsText" text="NO HABILITADO">
      <formula>NOT(ISERROR(SEARCH("NO HABILITADO",E861)))</formula>
    </cfRule>
  </conditionalFormatting>
  <conditionalFormatting sqref="E861">
    <cfRule type="containsText" dxfId="2898" priority="4065" operator="containsText" text="NO CUMPLE">
      <formula>NOT(ISERROR(SEARCH("NO CUMPLE",E861)))</formula>
    </cfRule>
    <cfRule type="containsText" dxfId="2897" priority="4066" operator="containsText" text="CUMPLE">
      <formula>NOT(ISERROR(SEARCH("CUMPLE",E861)))</formula>
    </cfRule>
  </conditionalFormatting>
  <conditionalFormatting sqref="E861">
    <cfRule type="containsText" dxfId="2896" priority="4068" operator="containsText" text="HABILITADO">
      <formula>NOT(ISERROR(SEARCH("HABILITADO",E861)))</formula>
    </cfRule>
  </conditionalFormatting>
  <conditionalFormatting sqref="E876">
    <cfRule type="containsText" dxfId="2895" priority="4063" operator="containsText" text="NO HABILITADO">
      <formula>NOT(ISERROR(SEARCH("NO HABILITADO",E876)))</formula>
    </cfRule>
  </conditionalFormatting>
  <conditionalFormatting sqref="E876">
    <cfRule type="containsText" dxfId="2894" priority="4061" operator="containsText" text="NO CUMPLE">
      <formula>NOT(ISERROR(SEARCH("NO CUMPLE",E876)))</formula>
    </cfRule>
    <cfRule type="containsText" dxfId="2893" priority="4062" operator="containsText" text="CUMPLE">
      <formula>NOT(ISERROR(SEARCH("CUMPLE",E876)))</formula>
    </cfRule>
  </conditionalFormatting>
  <conditionalFormatting sqref="E876">
    <cfRule type="containsText" dxfId="2892" priority="4064" operator="containsText" text="HABILITADO">
      <formula>NOT(ISERROR(SEARCH("HABILITADO",E876)))</formula>
    </cfRule>
  </conditionalFormatting>
  <conditionalFormatting sqref="E891">
    <cfRule type="containsText" dxfId="2891" priority="4059" operator="containsText" text="NO HABILITADO">
      <formula>NOT(ISERROR(SEARCH("NO HABILITADO",E891)))</formula>
    </cfRule>
  </conditionalFormatting>
  <conditionalFormatting sqref="E891">
    <cfRule type="containsText" dxfId="2890" priority="4057" operator="containsText" text="NO CUMPLE">
      <formula>NOT(ISERROR(SEARCH("NO CUMPLE",E891)))</formula>
    </cfRule>
    <cfRule type="containsText" dxfId="2889" priority="4058" operator="containsText" text="CUMPLE">
      <formula>NOT(ISERROR(SEARCH("CUMPLE",E891)))</formula>
    </cfRule>
  </conditionalFormatting>
  <conditionalFormatting sqref="E891">
    <cfRule type="containsText" dxfId="2888" priority="4060" operator="containsText" text="HABILITADO">
      <formula>NOT(ISERROR(SEARCH("HABILITADO",E891)))</formula>
    </cfRule>
  </conditionalFormatting>
  <conditionalFormatting sqref="E904">
    <cfRule type="containsText" dxfId="2887" priority="4055" operator="containsText" text="NO HABILITADO">
      <formula>NOT(ISERROR(SEARCH("NO HABILITADO",E904)))</formula>
    </cfRule>
  </conditionalFormatting>
  <conditionalFormatting sqref="E904">
    <cfRule type="containsText" dxfId="2886" priority="4053" operator="containsText" text="NO CUMPLE">
      <formula>NOT(ISERROR(SEARCH("NO CUMPLE",E904)))</formula>
    </cfRule>
    <cfRule type="containsText" dxfId="2885" priority="4054" operator="containsText" text="CUMPLE">
      <formula>NOT(ISERROR(SEARCH("CUMPLE",E904)))</formula>
    </cfRule>
  </conditionalFormatting>
  <conditionalFormatting sqref="E904">
    <cfRule type="containsText" dxfId="2884" priority="4056" operator="containsText" text="HABILITADO">
      <formula>NOT(ISERROR(SEARCH("HABILITADO",E904)))</formula>
    </cfRule>
  </conditionalFormatting>
  <conditionalFormatting sqref="E919">
    <cfRule type="containsText" dxfId="2883" priority="4051" operator="containsText" text="NO HABILITADO">
      <formula>NOT(ISERROR(SEARCH("NO HABILITADO",E919)))</formula>
    </cfRule>
  </conditionalFormatting>
  <conditionalFormatting sqref="E919">
    <cfRule type="containsText" dxfId="2882" priority="4049" operator="containsText" text="NO CUMPLE">
      <formula>NOT(ISERROR(SEARCH("NO CUMPLE",E919)))</formula>
    </cfRule>
    <cfRule type="containsText" dxfId="2881" priority="4050" operator="containsText" text="CUMPLE">
      <formula>NOT(ISERROR(SEARCH("CUMPLE",E919)))</formula>
    </cfRule>
  </conditionalFormatting>
  <conditionalFormatting sqref="E919">
    <cfRule type="containsText" dxfId="2880" priority="4052" operator="containsText" text="HABILITADO">
      <formula>NOT(ISERROR(SEARCH("HABILITADO",E919)))</formula>
    </cfRule>
  </conditionalFormatting>
  <conditionalFormatting sqref="E932">
    <cfRule type="containsText" dxfId="2879" priority="4047" operator="containsText" text="NO HABILITADO">
      <formula>NOT(ISERROR(SEARCH("NO HABILITADO",E932)))</formula>
    </cfRule>
  </conditionalFormatting>
  <conditionalFormatting sqref="E932">
    <cfRule type="containsText" dxfId="2878" priority="4045" operator="containsText" text="NO CUMPLE">
      <formula>NOT(ISERROR(SEARCH("NO CUMPLE",E932)))</formula>
    </cfRule>
    <cfRule type="containsText" dxfId="2877" priority="4046" operator="containsText" text="CUMPLE">
      <formula>NOT(ISERROR(SEARCH("CUMPLE",E932)))</formula>
    </cfRule>
  </conditionalFormatting>
  <conditionalFormatting sqref="E932">
    <cfRule type="containsText" dxfId="2876" priority="4048" operator="containsText" text="HABILITADO">
      <formula>NOT(ISERROR(SEARCH("HABILITADO",E932)))</formula>
    </cfRule>
  </conditionalFormatting>
  <conditionalFormatting sqref="E948">
    <cfRule type="containsText" dxfId="2875" priority="4043" operator="containsText" text="NO HABILITADO">
      <formula>NOT(ISERROR(SEARCH("NO HABILITADO",E948)))</formula>
    </cfRule>
  </conditionalFormatting>
  <conditionalFormatting sqref="E948">
    <cfRule type="containsText" dxfId="2874" priority="4041" operator="containsText" text="NO CUMPLE">
      <formula>NOT(ISERROR(SEARCH("NO CUMPLE",E948)))</formula>
    </cfRule>
    <cfRule type="containsText" dxfId="2873" priority="4042" operator="containsText" text="CUMPLE">
      <formula>NOT(ISERROR(SEARCH("CUMPLE",E948)))</formula>
    </cfRule>
  </conditionalFormatting>
  <conditionalFormatting sqref="E948">
    <cfRule type="containsText" dxfId="2872" priority="4044" operator="containsText" text="HABILITADO">
      <formula>NOT(ISERROR(SEARCH("HABILITADO",E948)))</formula>
    </cfRule>
  </conditionalFormatting>
  <conditionalFormatting sqref="E966">
    <cfRule type="containsText" dxfId="2871" priority="4039" operator="containsText" text="NO HABILITADO">
      <formula>NOT(ISERROR(SEARCH("NO HABILITADO",E966)))</formula>
    </cfRule>
  </conditionalFormatting>
  <conditionalFormatting sqref="E966">
    <cfRule type="containsText" dxfId="2870" priority="4037" operator="containsText" text="NO CUMPLE">
      <formula>NOT(ISERROR(SEARCH("NO CUMPLE",E966)))</formula>
    </cfRule>
    <cfRule type="containsText" dxfId="2869" priority="4038" operator="containsText" text="CUMPLE">
      <formula>NOT(ISERROR(SEARCH("CUMPLE",E966)))</formula>
    </cfRule>
  </conditionalFormatting>
  <conditionalFormatting sqref="E966">
    <cfRule type="containsText" dxfId="2868" priority="4040" operator="containsText" text="HABILITADO">
      <formula>NOT(ISERROR(SEARCH("HABILITADO",E966)))</formula>
    </cfRule>
  </conditionalFormatting>
  <conditionalFormatting sqref="E981">
    <cfRule type="containsText" dxfId="2867" priority="4035" operator="containsText" text="NO HABILITADO">
      <formula>NOT(ISERROR(SEARCH("NO HABILITADO",E981)))</formula>
    </cfRule>
  </conditionalFormatting>
  <conditionalFormatting sqref="E981">
    <cfRule type="containsText" dxfId="2866" priority="4033" operator="containsText" text="NO CUMPLE">
      <formula>NOT(ISERROR(SEARCH("NO CUMPLE",E981)))</formula>
    </cfRule>
    <cfRule type="containsText" dxfId="2865" priority="4034" operator="containsText" text="CUMPLE">
      <formula>NOT(ISERROR(SEARCH("CUMPLE",E981)))</formula>
    </cfRule>
  </conditionalFormatting>
  <conditionalFormatting sqref="E981">
    <cfRule type="containsText" dxfId="2864" priority="4036" operator="containsText" text="HABILITADO">
      <formula>NOT(ISERROR(SEARCH("HABILITADO",E981)))</formula>
    </cfRule>
  </conditionalFormatting>
  <conditionalFormatting sqref="E998">
    <cfRule type="containsText" dxfId="2863" priority="4031" operator="containsText" text="NO HABILITADO">
      <formula>NOT(ISERROR(SEARCH("NO HABILITADO",E998)))</formula>
    </cfRule>
  </conditionalFormatting>
  <conditionalFormatting sqref="E998">
    <cfRule type="containsText" dxfId="2862" priority="4029" operator="containsText" text="NO CUMPLE">
      <formula>NOT(ISERROR(SEARCH("NO CUMPLE",E998)))</formula>
    </cfRule>
    <cfRule type="containsText" dxfId="2861" priority="4030" operator="containsText" text="CUMPLE">
      <formula>NOT(ISERROR(SEARCH("CUMPLE",E998)))</formula>
    </cfRule>
  </conditionalFormatting>
  <conditionalFormatting sqref="E998">
    <cfRule type="containsText" dxfId="2860" priority="4032" operator="containsText" text="HABILITADO">
      <formula>NOT(ISERROR(SEARCH("HABILITADO",E998)))</formula>
    </cfRule>
  </conditionalFormatting>
  <conditionalFormatting sqref="A1018:A1020">
    <cfRule type="containsText" dxfId="2859" priority="3337" operator="containsText" text="NO HABILITADO">
      <formula>NOT(ISERROR(SEARCH("NO HABILITADO",A1018)))</formula>
    </cfRule>
    <cfRule type="containsText" dxfId="2858" priority="3338" operator="containsText" text="HABILITADO">
      <formula>NOT(ISERROR(SEARCH("HABILITADO",A1018)))</formula>
    </cfRule>
    <cfRule type="containsText" dxfId="2857" priority="3339" operator="containsText" text="NO CUMPLE">
      <formula>NOT(ISERROR(SEARCH("NO CUMPLE",A1018)))</formula>
    </cfRule>
    <cfRule type="containsText" dxfId="2856" priority="3340" operator="containsText" text="CUMPLE">
      <formula>NOT(ISERROR(SEARCH("CUMPLE",A1018)))</formula>
    </cfRule>
  </conditionalFormatting>
  <conditionalFormatting sqref="A1023">
    <cfRule type="containsText" dxfId="2855" priority="3361" operator="containsText" text="NO HABILITADO">
      <formula>NOT(ISERROR(SEARCH("NO HABILITADO",A1023)))</formula>
    </cfRule>
    <cfRule type="containsText" dxfId="2854" priority="3362" operator="containsText" text="HABILITADO">
      <formula>NOT(ISERROR(SEARCH("HABILITADO",A1023)))</formula>
    </cfRule>
    <cfRule type="containsText" dxfId="2853" priority="3363" operator="containsText" text="NO CUMPLE">
      <formula>NOT(ISERROR(SEARCH("NO CUMPLE",A1023)))</formula>
    </cfRule>
    <cfRule type="containsText" dxfId="2852" priority="3364" operator="containsText" text="CUMPLE">
      <formula>NOT(ISERROR(SEARCH("CUMPLE",A1023)))</formula>
    </cfRule>
  </conditionalFormatting>
  <conditionalFormatting sqref="A1026:A1027 D1026:E1027 G1026:J1027">
    <cfRule type="containsText" dxfId="2851" priority="3993" operator="containsText" text="NO HABILITADO">
      <formula>NOT(ISERROR(SEARCH("NO HABILITADO",A1026)))</formula>
    </cfRule>
    <cfRule type="containsText" dxfId="2850" priority="3994" operator="containsText" text="HABILITADO">
      <formula>NOT(ISERROR(SEARCH("HABILITADO",A1026)))</formula>
    </cfRule>
  </conditionalFormatting>
  <conditionalFormatting sqref="A1029:A1030 D1029:E1030 G1029:J1030">
    <cfRule type="containsText" dxfId="2849" priority="4017" operator="containsText" text="NO HABILITADO">
      <formula>NOT(ISERROR(SEARCH("NO HABILITADO",A1029)))</formula>
    </cfRule>
    <cfRule type="containsText" dxfId="2848" priority="4018" operator="containsText" text="HABILITADO">
      <formula>NOT(ISERROR(SEARCH("HABILITADO",A1029)))</formula>
    </cfRule>
  </conditionalFormatting>
  <conditionalFormatting sqref="A1046 D1046:E1046 G1046:J1046">
    <cfRule type="containsText" dxfId="2847" priority="3880" operator="containsText" text="NO HABILITADO">
      <formula>NOT(ISERROR(SEARCH("NO HABILITADO",A1046)))</formula>
    </cfRule>
  </conditionalFormatting>
  <conditionalFormatting sqref="A1062:A1063 D1062:E1063 G1062:J1063">
    <cfRule type="containsText" dxfId="2846" priority="3790" operator="containsText" text="NO HABILITADO">
      <formula>NOT(ISERROR(SEARCH("NO HABILITADO",A1062)))</formula>
    </cfRule>
  </conditionalFormatting>
  <conditionalFormatting sqref="A1065:A1066 D1065:E1066 G1065:J1066">
    <cfRule type="containsText" dxfId="2845" priority="3812" operator="containsText" text="NO HABILITADO">
      <formula>NOT(ISERROR(SEARCH("NO HABILITADO",A1065)))</formula>
    </cfRule>
  </conditionalFormatting>
  <conditionalFormatting sqref="A1068:A1069 D1068:E1069 G1068:J1069">
    <cfRule type="containsText" dxfId="2844" priority="3839" operator="containsText" text="NO HABILITADO">
      <formula>NOT(ISERROR(SEARCH("NO HABILITADO",A1068)))</formula>
    </cfRule>
  </conditionalFormatting>
  <conditionalFormatting sqref="A1083 D1083:E1083 G1083:J1083">
    <cfRule type="containsText" dxfId="2843" priority="3692" operator="containsText" text="NO HABILITADO">
      <formula>NOT(ISERROR(SEARCH("NO HABILITADO",A1083)))</formula>
    </cfRule>
  </conditionalFormatting>
  <conditionalFormatting sqref="A1085:A1086 D1085:E1086 G1085:J1086">
    <cfRule type="containsText" dxfId="2842" priority="3718" operator="containsText" text="NO HABILITADO">
      <formula>NOT(ISERROR(SEARCH("NO HABILITADO",A1085)))</formula>
    </cfRule>
  </conditionalFormatting>
  <conditionalFormatting sqref="A1088:A1089 D1088:E1089 G1088:J1089">
    <cfRule type="containsText" dxfId="2841" priority="3745" operator="containsText" text="NO HABILITADO">
      <formula>NOT(ISERROR(SEARCH("NO HABILITADO",A1088)))</formula>
    </cfRule>
  </conditionalFormatting>
  <conditionalFormatting sqref="A1101 D1101:E1101 G1101:I1101">
    <cfRule type="containsText" dxfId="2840" priority="3321" operator="containsText" text="NO CUMPLE">
      <formula>NOT(ISERROR(SEARCH("NO CUMPLE",A1101)))</formula>
    </cfRule>
    <cfRule type="containsText" dxfId="2839" priority="3322" operator="containsText" text="CUMPLE">
      <formula>NOT(ISERROR(SEARCH("CUMPLE",A1101)))</formula>
    </cfRule>
    <cfRule type="containsText" dxfId="2838" priority="3324" operator="containsText" text="HABILITADO">
      <formula>NOT(ISERROR(SEARCH("HABILITADO",A1101)))</formula>
    </cfRule>
  </conditionalFormatting>
  <conditionalFormatting sqref="A1105:A1106 D1103:E1106 G1103:J1106">
    <cfRule type="containsText" dxfId="2837" priority="3592" operator="containsText" text="NO CUMPLE">
      <formula>NOT(ISERROR(SEARCH("NO CUMPLE",A1103)))</formula>
    </cfRule>
    <cfRule type="containsText" dxfId="2836" priority="3593" operator="containsText" text="CUMPLE">
      <formula>NOT(ISERROR(SEARCH("CUMPLE",A1103)))</formula>
    </cfRule>
    <cfRule type="containsText" dxfId="2835" priority="3595" operator="containsText" text="HABILITADO">
      <formula>NOT(ISERROR(SEARCH("HABILITADO",A1103)))</formula>
    </cfRule>
  </conditionalFormatting>
  <conditionalFormatting sqref="A1107:A1108 D1107:E1108 G1107:J1108">
    <cfRule type="containsText" dxfId="2834" priority="3620" operator="containsText" text="NO HABILITADO">
      <formula>NOT(ISERROR(SEARCH("NO HABILITADO",A1107)))</formula>
    </cfRule>
  </conditionalFormatting>
  <conditionalFormatting sqref="A1110:A1111 D1110:E1111 G1110:J1111">
    <cfRule type="containsText" dxfId="2833" priority="3647" operator="containsText" text="NO HABILITADO">
      <formula>NOT(ISERROR(SEARCH("NO HABILITADO",A1110)))</formula>
    </cfRule>
  </conditionalFormatting>
  <conditionalFormatting sqref="A1128:A1129 D1128:E1129 G1128:J1129">
    <cfRule type="containsText" dxfId="2832" priority="3526" operator="containsText" text="NO HABILITADO">
      <formula>NOT(ISERROR(SEARCH("NO HABILITADO",A1128)))</formula>
    </cfRule>
  </conditionalFormatting>
  <conditionalFormatting sqref="A1131:A1132 D1131:E1132 G1131:J1132">
    <cfRule type="containsText" dxfId="2831" priority="3553" operator="containsText" text="NO HABILITADO">
      <formula>NOT(ISERROR(SEARCH("NO HABILITADO",A1131)))</formula>
    </cfRule>
  </conditionalFormatting>
  <conditionalFormatting sqref="A1149:A1150 D1149:E1150 G1149:J1150">
    <cfRule type="containsText" dxfId="2830" priority="3428" operator="containsText" text="NO HABILITADO">
      <formula>NOT(ISERROR(SEARCH("NO HABILITADO",A1149)))</formula>
    </cfRule>
  </conditionalFormatting>
  <conditionalFormatting sqref="A1152:A1153 D1152:E1153 G1152:J1153">
    <cfRule type="containsText" dxfId="2829" priority="3455" operator="containsText" text="NO HABILITADO">
      <formula>NOT(ISERROR(SEARCH("NO HABILITADO",A1152)))</formula>
    </cfRule>
  </conditionalFormatting>
  <conditionalFormatting sqref="A1034:D1034 O1039:P1039 A1039:M1040 P1040 A1041:J1041 L1041:M1041 O1041:XFD1041 L1045 O1045:P1045 A1048:XFD1049 S1034:XFD1038 A1036:D1038 A1035:C1035">
    <cfRule type="containsText" dxfId="2828" priority="3939" operator="containsText" text="NO HABILITADO">
      <formula>NOT(ISERROR(SEARCH("NO HABILITADO",A1034)))</formula>
    </cfRule>
  </conditionalFormatting>
  <conditionalFormatting sqref="A1050:D1050 O1055:P1055 A1055:M1056 P1056 A1057:J1057 L1057:M1057 O1057:XFD1057 L1061 O1061:P1061 L1064 O1064:P1064 A1067:J1067 L1067 O1067:P1067 A1071:XFD1072 S1050:XFD1054 A1052:D1054 A1051:C1051">
    <cfRule type="containsText" dxfId="2827" priority="3849" operator="containsText" text="NO HABILITADO">
      <formula>NOT(ISERROR(SEARCH("NO HABILITADO",A1050)))</formula>
    </cfRule>
  </conditionalFormatting>
  <conditionalFormatting sqref="A1073:D1073 O1078:P1078 A1078:M1079 P1079 A1080:J1080 L1080:M1080 O1080:XFD1080 L1082 O1082:P1082 L1084 O1084:P1084 A1087:J1087 L1087 O1087:P1087 A1091:XFD1092 S1073:XFD1077 A1075:D1077 A1074:C1074">
    <cfRule type="containsText" dxfId="2826" priority="3755" operator="containsText" text="NO HABILITADO">
      <formula>NOT(ISERROR(SEARCH("NO HABILITADO",A1073)))</formula>
    </cfRule>
  </conditionalFormatting>
  <conditionalFormatting sqref="A1093:D1093 O1098:P1098 A1098:M1099 P1099 A1100:J1100 L1100:M1100 O1100:XFD1100 L1102 O1102:P1102 A1109:J1109 L1109 O1109:P1109 A1113:XFD1114 S1093:XFD1097 A1095:D1097 A1094:C1094">
    <cfRule type="containsText" dxfId="2825" priority="3657" operator="containsText" text="NO HABILITADO">
      <formula>NOT(ISERROR(SEARCH("NO HABILITADO",A1093)))</formula>
    </cfRule>
  </conditionalFormatting>
  <conditionalFormatting sqref="A1115:D1115 O1120:P1120 A1120:M1121 P1121 A1122:J1122 L1122:M1122 O1122:XFD1122 L1126:L1127 O1126:P1127 A1130:J1130 L1130 O1130:P1130 A1134:XFD1135 S1115:XFD1119 A1117:D1119 A1116:C1116">
    <cfRule type="containsText" dxfId="2824" priority="3563" operator="containsText" text="NO HABILITADO">
      <formula>NOT(ISERROR(SEARCH("NO HABILITADO",A1115)))</formula>
    </cfRule>
  </conditionalFormatting>
  <conditionalFormatting sqref="A1136:D1136 O1141:P1141 A1141:M1142 P1142 A1143:J1143 L1143:M1143 O1143:XFD1143 L1146 O1146:P1146 L1148 O1148:P1148 A1151:J1151 L1151 O1151:P1151 A1155:XFD1156 S1136:XFD1140 A1138:D1140 A1137:C1137">
    <cfRule type="containsText" dxfId="2823" priority="3465" operator="containsText" text="NO HABILITADO">
      <formula>NOT(ISERROR(SEARCH("NO HABILITADO",A1136)))</formula>
    </cfRule>
  </conditionalFormatting>
  <conditionalFormatting sqref="A1047:I1047 L1046 R1046:XFD1046 R1042:XFD1044 O1046:P1046 O1042:P1044 O1047 K1041 A1042:E1043 L1042:L1044 G1042:J1043">
    <cfRule type="containsText" dxfId="2822" priority="3936" operator="containsText" text="HABILITADO">
      <formula>NOT(ISERROR(SEARCH("HABILITADO",A1041)))</formula>
    </cfRule>
  </conditionalFormatting>
  <conditionalFormatting sqref="A1070:I1070 S1069:XFD1069 L1068:L1069 L1065:L1066 L1062:L1063 R1065:XFD1065 R1068:XFD1068 R1058:XFD1060 O1062:P1063 O1065:P1066 O1068:P1069 O1058:P1060 O1070 K1057 B1058:C1060 A1058:A1059 D1058:E1059 L1058:L1060 R1062:XFD1062 G1058:J1059">
    <cfRule type="containsText" dxfId="2821" priority="3846" operator="containsText" text="HABILITADO">
      <formula>NOT(ISERROR(SEARCH("HABILITADO",A1057)))</formula>
    </cfRule>
  </conditionalFormatting>
  <conditionalFormatting sqref="A1090:I1090 S1089:XFD1089 L1088:L1089 L1085:L1086 L1083 R1083:XFD1083 R1085:XFD1085 R1088:XFD1088 R1081:XFD1081 O1083:P1083 O1085:P1086 O1088:P1089 O1081:P1081 O1090 A1081:E1081 L1081 K1080 G1081:J1081">
    <cfRule type="containsText" dxfId="2820" priority="3752" operator="containsText" text="HABILITADO">
      <formula>NOT(ISERROR(SEARCH("HABILITADO",A1080)))</formula>
    </cfRule>
  </conditionalFormatting>
  <conditionalFormatting sqref="A1112:I1112 S1111:XFD1111 L1110:L1111 R1103:XFD1105 R1107:XFD1107 R1110:XFD1110 O1103:P1108 O1110:P1111 O1101:P1101 O1112 J1101 L1101 K1100 L1103:L1108 R1101:XFD1101">
    <cfRule type="containsText" dxfId="2819" priority="3654" operator="containsText" text="HABILITADO">
      <formula>NOT(ISERROR(SEARCH("HABILITADO",A1100)))</formula>
    </cfRule>
  </conditionalFormatting>
  <conditionalFormatting sqref="A1133:I1133 S1132:XFD1132 L1131:L1132 L1128:L1129 R1128:XFD1128 R1131:XFD1131 O1128:P1129 O1131:P1132 O1123:P1125 O1133 K1122 A1123:E1124 L1123:L1125 S1123:XFD1125 G1123:J1124">
    <cfRule type="containsText" dxfId="2818" priority="3560" operator="containsText" text="HABILITADO">
      <formula>NOT(ISERROR(SEARCH("HABILITADO",A1122)))</formula>
    </cfRule>
  </conditionalFormatting>
  <conditionalFormatting sqref="A1154:I1154 S1153:XFD1153 L1152:L1153 L1149:L1150 R1149:XFD1149 R1152:XFD1152 R1144:XFD1145 O1149:P1150 O1152:P1153 O1144:P1145 A1144:E1144 L1144:L1145 K1143 N1154:O1154 G1144:J1144">
    <cfRule type="containsText" dxfId="2817" priority="3462" operator="containsText" text="HABILITADO">
      <formula>NOT(ISERROR(SEARCH("HABILITADO",A1143)))</formula>
    </cfRule>
  </conditionalFormatting>
  <conditionalFormatting sqref="A1021:E1021 B1018:E1020 G1018:J1021">
    <cfRule type="containsText" dxfId="2816" priority="4021" operator="containsText" text="NO HABILITADO">
      <formula>NOT(ISERROR(SEARCH("NO HABILITADO",A1018)))</formula>
    </cfRule>
    <cfRule type="containsText" dxfId="2815" priority="4022" operator="containsText" text="HABILITADO">
      <formula>NOT(ISERROR(SEARCH("HABILITADO",A1018)))</formula>
    </cfRule>
  </conditionalFormatting>
  <conditionalFormatting sqref="A1021:E1021 G1021:J1021">
    <cfRule type="containsText" dxfId="2814" priority="4019" operator="containsText" text="NO CUMPLE">
      <formula>NOT(ISERROR(SEARCH("NO CUMPLE",A1021)))</formula>
    </cfRule>
    <cfRule type="containsText" dxfId="2813" priority="4020" operator="containsText" text="CUMPLE">
      <formula>NOT(ISERROR(SEARCH("CUMPLE",A1021)))</formula>
    </cfRule>
  </conditionalFormatting>
  <conditionalFormatting sqref="A1022:J1022">
    <cfRule type="containsText" dxfId="2812" priority="3971" operator="containsText" text="NO CUMPLE">
      <formula>NOT(ISERROR(SEARCH("NO CUMPLE",A1022)))</formula>
    </cfRule>
    <cfRule type="containsText" dxfId="2811" priority="3972" operator="containsText" text="CUMPLE">
      <formula>NOT(ISERROR(SEARCH("CUMPLE",A1022)))</formula>
    </cfRule>
    <cfRule type="containsText" dxfId="2810" priority="3973" operator="containsText" text="NO HABILITADO">
      <formula>NOT(ISERROR(SEARCH("NO HABILITADO",A1022)))</formula>
    </cfRule>
    <cfRule type="containsText" dxfId="2809" priority="3974" operator="containsText" text="HABILITADO">
      <formula>NOT(ISERROR(SEARCH("HABILITADO",A1022)))</formula>
    </cfRule>
  </conditionalFormatting>
  <conditionalFormatting sqref="A1025:J1025">
    <cfRule type="containsText" dxfId="2808" priority="3995" operator="containsText" text="NO CUMPLE">
      <formula>NOT(ISERROR(SEARCH("NO CUMPLE",A1025)))</formula>
    </cfRule>
    <cfRule type="containsText" dxfId="2807" priority="3996" operator="containsText" text="CUMPLE">
      <formula>NOT(ISERROR(SEARCH("CUMPLE",A1025)))</formula>
    </cfRule>
    <cfRule type="containsText" dxfId="2806" priority="3997" operator="containsText" text="NO HABILITADO">
      <formula>NOT(ISERROR(SEARCH("NO HABILITADO",A1025)))</formula>
    </cfRule>
    <cfRule type="containsText" dxfId="2805" priority="3998" operator="containsText" text="HABILITADO">
      <formula>NOT(ISERROR(SEARCH("HABILITADO",A1025)))</formula>
    </cfRule>
  </conditionalFormatting>
  <conditionalFormatting sqref="A1028:J1028 A1031:I1031 A1032:Q1033 P1016 A1012:D1014 O1015:P1015 O1017:Q1017 O1018:P1030 O1031 A1015:M1017 H1021 J1021 B1018:E1020 L1018:L1030 G1018:J1020 A1011:C1011">
    <cfRule type="containsText" dxfId="2804" priority="4025" operator="containsText" text="NO CUMPLE">
      <formula>NOT(ISERROR(SEARCH("NO CUMPLE",A1011)))</formula>
    </cfRule>
    <cfRule type="containsText" dxfId="2803" priority="4026" operator="containsText" text="CUMPLE">
      <formula>NOT(ISERROR(SEARCH("CUMPLE",A1011)))</formula>
    </cfRule>
  </conditionalFormatting>
  <conditionalFormatting sqref="A1042:E1044 G1042:J1044">
    <cfRule type="containsText" dxfId="2802" priority="3933" operator="containsText" text="NO HABILITADO">
      <formula>NOT(ISERROR(SEARCH("NO HABILITADO",A1042)))</formula>
    </cfRule>
  </conditionalFormatting>
  <conditionalFormatting sqref="A1044:E1044 G1044:J1044">
    <cfRule type="containsText" dxfId="2801" priority="3931" operator="containsText" text="NO CUMPLE">
      <formula>NOT(ISERROR(SEARCH("NO CUMPLE",A1044)))</formula>
    </cfRule>
    <cfRule type="containsText" dxfId="2800" priority="3932" operator="containsText" text="CUMPLE">
      <formula>NOT(ISERROR(SEARCH("CUMPLE",A1044)))</formula>
    </cfRule>
    <cfRule type="containsText" dxfId="2799" priority="3934" operator="containsText" text="HABILITADO">
      <formula>NOT(ISERROR(SEARCH("HABILITADO",A1044)))</formula>
    </cfRule>
  </conditionalFormatting>
  <conditionalFormatting sqref="A1045:J1045">
    <cfRule type="containsText" dxfId="2798" priority="3883" operator="containsText" text="NO CUMPLE">
      <formula>NOT(ISERROR(SEARCH("NO CUMPLE",A1045)))</formula>
    </cfRule>
    <cfRule type="containsText" dxfId="2797" priority="3884" operator="containsText" text="CUMPLE">
      <formula>NOT(ISERROR(SEARCH("CUMPLE",A1045)))</formula>
    </cfRule>
    <cfRule type="containsText" dxfId="2796" priority="3885" operator="containsText" text="NO HABILITADO">
      <formula>NOT(ISERROR(SEARCH("NO HABILITADO",A1045)))</formula>
    </cfRule>
    <cfRule type="containsText" dxfId="2795" priority="3886" operator="containsText" text="HABILITADO">
      <formula>NOT(ISERROR(SEARCH("HABILITADO",A1045)))</formula>
    </cfRule>
  </conditionalFormatting>
  <conditionalFormatting sqref="A1047:I1047 A1048:Q1049 P1040 A1034:D1034 O1039:P1039 O1041:Q1041 O1047 A1039:M1041 O1042:P1046 A1042:E1043 L1042:L1046 G1042:J1043 A1036:D1038 A1035:C1035">
    <cfRule type="containsText" dxfId="2794" priority="3937" operator="containsText" text="NO CUMPLE">
      <formula>NOT(ISERROR(SEARCH("NO CUMPLE",A1034)))</formula>
    </cfRule>
    <cfRule type="containsText" dxfId="2793" priority="3938" operator="containsText" text="CUMPLE">
      <formula>NOT(ISERROR(SEARCH("CUMPLE",A1034)))</formula>
    </cfRule>
  </conditionalFormatting>
  <conditionalFormatting sqref="A1048:XFD1049 L1045 P1040 A1039:M1040 A1034:D1034 S1034:XFD1038 R1039:XFD1040 R1045:XFD1045 O1039:P1039 O1041:XFD1041 O1045:P1045 A1041:J1041 L1041:M1041 A1036:D1038 A1035:C1035">
    <cfRule type="containsText" dxfId="2792" priority="3940" operator="containsText" text="HABILITADO">
      <formula>NOT(ISERROR(SEARCH("HABILITADO",A1034)))</formula>
    </cfRule>
  </conditionalFormatting>
  <conditionalFormatting sqref="A1058:E1060 G1058:J1059 I1060:J1060">
    <cfRule type="containsText" dxfId="2791" priority="3843" operator="containsText" text="NO HABILITADO">
      <formula>NOT(ISERROR(SEARCH("NO HABILITADO",A1058)))</formula>
    </cfRule>
  </conditionalFormatting>
  <conditionalFormatting sqref="A1060:E1060 I1060:J1060">
    <cfRule type="containsText" dxfId="2790" priority="3841" operator="containsText" text="NO CUMPLE">
      <formula>NOT(ISERROR(SEARCH("NO CUMPLE",A1060)))</formula>
    </cfRule>
    <cfRule type="containsText" dxfId="2789" priority="3842" operator="containsText" text="CUMPLE">
      <formula>NOT(ISERROR(SEARCH("CUMPLE",A1060)))</formula>
    </cfRule>
    <cfRule type="containsText" dxfId="2788" priority="3844" operator="containsText" text="HABILITADO">
      <formula>NOT(ISERROR(SEARCH("HABILITADO",A1060)))</formula>
    </cfRule>
  </conditionalFormatting>
  <conditionalFormatting sqref="A1061:J1061">
    <cfRule type="containsText" dxfId="2787" priority="3793" operator="containsText" text="NO CUMPLE">
      <formula>NOT(ISERROR(SEARCH("NO CUMPLE",A1061)))</formula>
    </cfRule>
    <cfRule type="containsText" dxfId="2786" priority="3794" operator="containsText" text="CUMPLE">
      <formula>NOT(ISERROR(SEARCH("CUMPLE",A1061)))</formula>
    </cfRule>
    <cfRule type="containsText" dxfId="2785" priority="3795" operator="containsText" text="NO HABILITADO">
      <formula>NOT(ISERROR(SEARCH("NO HABILITADO",A1061)))</formula>
    </cfRule>
    <cfRule type="containsText" dxfId="2784" priority="3796" operator="containsText" text="HABILITADO">
      <formula>NOT(ISERROR(SEARCH("HABILITADO",A1061)))</formula>
    </cfRule>
  </conditionalFormatting>
  <conditionalFormatting sqref="A1064:J1064">
    <cfRule type="containsText" dxfId="2783" priority="3815" operator="containsText" text="NO CUMPLE">
      <formula>NOT(ISERROR(SEARCH("NO CUMPLE",A1064)))</formula>
    </cfRule>
    <cfRule type="containsText" dxfId="2782" priority="3816" operator="containsText" text="CUMPLE">
      <formula>NOT(ISERROR(SEARCH("CUMPLE",A1064)))</formula>
    </cfRule>
    <cfRule type="containsText" dxfId="2781" priority="3817" operator="containsText" text="NO HABILITADO">
      <formula>NOT(ISERROR(SEARCH("NO HABILITADO",A1064)))</formula>
    </cfRule>
    <cfRule type="containsText" dxfId="2780" priority="3818" operator="containsText" text="HABILITADO">
      <formula>NOT(ISERROR(SEARCH("HABILITADO",A1064)))</formula>
    </cfRule>
  </conditionalFormatting>
  <conditionalFormatting sqref="A1067:J1067 A1070:I1070 A1071:Q1072 P1056 A1050:D1050 O1055:P1055 O1057:Q1057 O1058:P1069 O1070 A1055:M1057 B1058:C1060 A1058:A1059 D1058:E1059 L1058:L1069 G1058:J1059 A1052:D1054 A1051:C1051">
    <cfRule type="containsText" dxfId="2779" priority="3847" operator="containsText" text="NO CUMPLE">
      <formula>NOT(ISERROR(SEARCH("NO CUMPLE",A1050)))</formula>
    </cfRule>
    <cfRule type="containsText" dxfId="2778" priority="3848" operator="containsText" text="CUMPLE">
      <formula>NOT(ISERROR(SEARCH("CUMPLE",A1050)))</formula>
    </cfRule>
  </conditionalFormatting>
  <conditionalFormatting sqref="A1067:J1067 L1067 A1071:XFD1072 L1064 L1061 P1056 A1055:M1056 A1050:D1050 S1050:XFD1054 R1055:XFD1056 R1061:XFD1061 R1064:XFD1064 R1067:XFD1067 O1055:P1055 O1057:XFD1057 O1061:P1061 O1064:P1064 O1067:P1067 A1057:J1057 L1057:M1057 A1052:D1054 A1051:C1051">
    <cfRule type="containsText" dxfId="2777" priority="3850" operator="containsText" text="HABILITADO">
      <formula>NOT(ISERROR(SEARCH("HABILITADO",A1050)))</formula>
    </cfRule>
  </conditionalFormatting>
  <conditionalFormatting sqref="A1081:E1081 G1081:J1081">
    <cfRule type="containsText" dxfId="2776" priority="3749" operator="containsText" text="NO HABILITADO">
      <formula>NOT(ISERROR(SEARCH("NO HABILITADO",A1081)))</formula>
    </cfRule>
  </conditionalFormatting>
  <conditionalFormatting sqref="A1082:J1082">
    <cfRule type="containsText" dxfId="2775" priority="3695" operator="containsText" text="NO CUMPLE">
      <formula>NOT(ISERROR(SEARCH("NO CUMPLE",A1082)))</formula>
    </cfRule>
    <cfRule type="containsText" dxfId="2774" priority="3696" operator="containsText" text="CUMPLE">
      <formula>NOT(ISERROR(SEARCH("CUMPLE",A1082)))</formula>
    </cfRule>
    <cfRule type="containsText" dxfId="2773" priority="3697" operator="containsText" text="NO HABILITADO">
      <formula>NOT(ISERROR(SEARCH("NO HABILITADO",A1082)))</formula>
    </cfRule>
    <cfRule type="containsText" dxfId="2772" priority="3698" operator="containsText" text="HABILITADO">
      <formula>NOT(ISERROR(SEARCH("HABILITADO",A1082)))</formula>
    </cfRule>
  </conditionalFormatting>
  <conditionalFormatting sqref="A1084:J1084">
    <cfRule type="containsText" dxfId="2771" priority="3721" operator="containsText" text="NO CUMPLE">
      <formula>NOT(ISERROR(SEARCH("NO CUMPLE",A1084)))</formula>
    </cfRule>
    <cfRule type="containsText" dxfId="2770" priority="3722" operator="containsText" text="CUMPLE">
      <formula>NOT(ISERROR(SEARCH("CUMPLE",A1084)))</formula>
    </cfRule>
    <cfRule type="containsText" dxfId="2769" priority="3723" operator="containsText" text="NO HABILITADO">
      <formula>NOT(ISERROR(SEARCH("NO HABILITADO",A1084)))</formula>
    </cfRule>
    <cfRule type="containsText" dxfId="2768" priority="3724" operator="containsText" text="HABILITADO">
      <formula>NOT(ISERROR(SEARCH("HABILITADO",A1084)))</formula>
    </cfRule>
  </conditionalFormatting>
  <conditionalFormatting sqref="A1087:J1087 A1090:I1090 A1091:Q1092 P1079 A1073:D1073 O1078:P1078 O1080:Q1080 O1090 A1081:E1081 A1078:M1080 G1081:J1081 A1075:D1077 A1074:C1074">
    <cfRule type="containsText" dxfId="2767" priority="3753" operator="containsText" text="NO CUMPLE">
      <formula>NOT(ISERROR(SEARCH("NO CUMPLE",A1073)))</formula>
    </cfRule>
    <cfRule type="containsText" dxfId="2766" priority="3754" operator="containsText" text="CUMPLE">
      <formula>NOT(ISERROR(SEARCH("CUMPLE",A1073)))</formula>
    </cfRule>
  </conditionalFormatting>
  <conditionalFormatting sqref="A1087:J1087 L1087 A1091:XFD1092 L1084 L1082 P1079 A1078:M1079 A1073:D1073 S1073:XFD1077 R1078:XFD1079 R1082:XFD1082 R1084:XFD1084 R1087:XFD1087 O1078:P1078 O1080:XFD1080 O1082:P1082 O1084:P1084 O1087:P1087 A1080:J1080 L1080:M1080 A1075:D1077 A1074:C1074">
    <cfRule type="containsText" dxfId="2765" priority="3756" operator="containsText" text="HABILITADO">
      <formula>NOT(ISERROR(SEARCH("HABILITADO",A1073)))</formula>
    </cfRule>
  </conditionalFormatting>
  <conditionalFormatting sqref="J1101">
    <cfRule type="containsText" dxfId="2764" priority="3651" operator="containsText" text="NO HABILITADO">
      <formula>NOT(ISERROR(SEARCH("NO HABILITADO",J1101)))</formula>
    </cfRule>
  </conditionalFormatting>
  <conditionalFormatting sqref="A1102:J1102">
    <cfRule type="containsText" dxfId="2763" priority="3597" operator="containsText" text="NO CUMPLE">
      <formula>NOT(ISERROR(SEARCH("NO CUMPLE",A1102)))</formula>
    </cfRule>
    <cfRule type="containsText" dxfId="2762" priority="3598" operator="containsText" text="CUMPLE">
      <formula>NOT(ISERROR(SEARCH("CUMPLE",A1102)))</formula>
    </cfRule>
    <cfRule type="containsText" dxfId="2761" priority="3599" operator="containsText" text="NO HABILITADO">
      <formula>NOT(ISERROR(SEARCH("NO HABILITADO",A1102)))</formula>
    </cfRule>
    <cfRule type="containsText" dxfId="2760" priority="3600" operator="containsText" text="HABILITADO">
      <formula>NOT(ISERROR(SEARCH("HABILITADO",A1102)))</formula>
    </cfRule>
  </conditionalFormatting>
  <conditionalFormatting sqref="A1109:J1109 A1112:I1112 A1113:Q1114 P1099 A1093:D1093 O1098:P1098 O1100:Q1100 O1112 J1101 A1098:M1100 A1095:D1097 A1094:C1094">
    <cfRule type="containsText" dxfId="2759" priority="3655" operator="containsText" text="NO CUMPLE">
      <formula>NOT(ISERROR(SEARCH("NO CUMPLE",A1093)))</formula>
    </cfRule>
    <cfRule type="containsText" dxfId="2758" priority="3656" operator="containsText" text="CUMPLE">
      <formula>NOT(ISERROR(SEARCH("CUMPLE",A1093)))</formula>
    </cfRule>
  </conditionalFormatting>
  <conditionalFormatting sqref="A1109:J1109 L1109 A1113:XFD1114 L1102 P1099 A1098:M1099 A1093:D1093 S1093:XFD1097 R1098:XFD1099 R1102:XFD1102 R1109:XFD1109 O1098:P1098 O1100:XFD1100 O1102:P1102 O1109:P1109 A1100:J1100 L1100:M1100 A1095:D1097 A1094:C1094">
    <cfRule type="containsText" dxfId="2757" priority="3658" operator="containsText" text="HABILITADO">
      <formula>NOT(ISERROR(SEARCH("HABILITADO",A1093)))</formula>
    </cfRule>
  </conditionalFormatting>
  <conditionalFormatting sqref="A1123:E1125 G1123:J1125">
    <cfRule type="containsText" dxfId="2756" priority="3557" operator="containsText" text="NO HABILITADO">
      <formula>NOT(ISERROR(SEARCH("NO HABILITADO",A1123)))</formula>
    </cfRule>
  </conditionalFormatting>
  <conditionalFormatting sqref="A1125:E1125 G1125:J1125">
    <cfRule type="containsText" dxfId="2755" priority="3555" operator="containsText" text="NO CUMPLE">
      <formula>NOT(ISERROR(SEARCH("NO CUMPLE",A1125)))</formula>
    </cfRule>
    <cfRule type="containsText" dxfId="2754" priority="3556" operator="containsText" text="CUMPLE">
      <formula>NOT(ISERROR(SEARCH("CUMPLE",A1125)))</formula>
    </cfRule>
    <cfRule type="containsText" dxfId="2753" priority="3558" operator="containsText" text="HABILITADO">
      <formula>NOT(ISERROR(SEARCH("HABILITADO",A1125)))</formula>
    </cfRule>
  </conditionalFormatting>
  <conditionalFormatting sqref="A1126:J1126">
    <cfRule type="containsText" dxfId="2752" priority="3503" operator="containsText" text="NO CUMPLE">
      <formula>NOT(ISERROR(SEARCH("NO CUMPLE",A1126)))</formula>
    </cfRule>
    <cfRule type="containsText" dxfId="2751" priority="3504" operator="containsText" text="CUMPLE">
      <formula>NOT(ISERROR(SEARCH("CUMPLE",A1126)))</formula>
    </cfRule>
    <cfRule type="containsText" dxfId="2750" priority="3505" operator="containsText" text="NO HABILITADO">
      <formula>NOT(ISERROR(SEARCH("NO HABILITADO",A1126)))</formula>
    </cfRule>
    <cfRule type="containsText" dxfId="2749" priority="3506" operator="containsText" text="HABILITADO">
      <formula>NOT(ISERROR(SEARCH("HABILITADO",A1126)))</formula>
    </cfRule>
  </conditionalFormatting>
  <conditionalFormatting sqref="A1127:J1127">
    <cfRule type="containsText" dxfId="2748" priority="3529" operator="containsText" text="NO CUMPLE">
      <formula>NOT(ISERROR(SEARCH("NO CUMPLE",A1127)))</formula>
    </cfRule>
    <cfRule type="containsText" dxfId="2747" priority="3530" operator="containsText" text="CUMPLE">
      <formula>NOT(ISERROR(SEARCH("CUMPLE",A1127)))</formula>
    </cfRule>
    <cfRule type="containsText" dxfId="2746" priority="3531" operator="containsText" text="NO HABILITADO">
      <formula>NOT(ISERROR(SEARCH("NO HABILITADO",A1127)))</formula>
    </cfRule>
    <cfRule type="containsText" dxfId="2745" priority="3532" operator="containsText" text="HABILITADO">
      <formula>NOT(ISERROR(SEARCH("HABILITADO",A1127)))</formula>
    </cfRule>
  </conditionalFormatting>
  <conditionalFormatting sqref="A1130:J1130 A1133:I1133 A1134:Q1135 P1121 A1115:D1115 O1120:P1120 O1122:Q1122 O1133 A1120:M1122 A1123:E1124 G1123:J1124 A1117:D1119 A1116:C1116">
    <cfRule type="containsText" dxfId="2744" priority="3561" operator="containsText" text="NO CUMPLE">
      <formula>NOT(ISERROR(SEARCH("NO CUMPLE",A1115)))</formula>
    </cfRule>
    <cfRule type="containsText" dxfId="2743" priority="3562" operator="containsText" text="CUMPLE">
      <formula>NOT(ISERROR(SEARCH("CUMPLE",A1115)))</formula>
    </cfRule>
  </conditionalFormatting>
  <conditionalFormatting sqref="A1130:J1130 L1130 A1134:XFD1135 L1126:L1127 P1121 A1120:M1121 A1115:D1115 S1115:XFD1119 R1120:XFD1121 R1126:XFD1127 R1130:XFD1130 O1120:P1120 O1122:XFD1122 O1126:P1127 O1130:P1130 A1122:J1122 L1122:M1122 A1117:D1119 A1116:C1116">
    <cfRule type="containsText" dxfId="2742" priority="3564" operator="containsText" text="HABILITADO">
      <formula>NOT(ISERROR(SEARCH("HABILITADO",A1115)))</formula>
    </cfRule>
  </conditionalFormatting>
  <conditionalFormatting sqref="A1144:E1145 G1144:J1145">
    <cfRule type="containsText" dxfId="2741" priority="3459" operator="containsText" text="NO HABILITADO">
      <formula>NOT(ISERROR(SEARCH("NO HABILITADO",A1144)))</formula>
    </cfRule>
  </conditionalFormatting>
  <conditionalFormatting sqref="A1145:E1145 G1145:J1145">
    <cfRule type="containsText" dxfId="2740" priority="3457" operator="containsText" text="NO CUMPLE">
      <formula>NOT(ISERROR(SEARCH("NO CUMPLE",A1145)))</formula>
    </cfRule>
    <cfRule type="containsText" dxfId="2739" priority="3458" operator="containsText" text="CUMPLE">
      <formula>NOT(ISERROR(SEARCH("CUMPLE",A1145)))</formula>
    </cfRule>
    <cfRule type="containsText" dxfId="2738" priority="3460" operator="containsText" text="HABILITADO">
      <formula>NOT(ISERROR(SEARCH("HABILITADO",A1145)))</formula>
    </cfRule>
  </conditionalFormatting>
  <conditionalFormatting sqref="A1146:J1146">
    <cfRule type="containsText" dxfId="2737" priority="3405" operator="containsText" text="NO CUMPLE">
      <formula>NOT(ISERROR(SEARCH("NO CUMPLE",A1146)))</formula>
    </cfRule>
    <cfRule type="containsText" dxfId="2736" priority="3406" operator="containsText" text="CUMPLE">
      <formula>NOT(ISERROR(SEARCH("CUMPLE",A1146)))</formula>
    </cfRule>
    <cfRule type="containsText" dxfId="2735" priority="3407" operator="containsText" text="NO HABILITADO">
      <formula>NOT(ISERROR(SEARCH("NO HABILITADO",A1146)))</formula>
    </cfRule>
    <cfRule type="containsText" dxfId="2734" priority="3408" operator="containsText" text="HABILITADO">
      <formula>NOT(ISERROR(SEARCH("HABILITADO",A1146)))</formula>
    </cfRule>
  </conditionalFormatting>
  <conditionalFormatting sqref="A1148:J1148">
    <cfRule type="containsText" dxfId="2733" priority="3431" operator="containsText" text="NO CUMPLE">
      <formula>NOT(ISERROR(SEARCH("NO CUMPLE",A1148)))</formula>
    </cfRule>
    <cfRule type="containsText" dxfId="2732" priority="3432" operator="containsText" text="CUMPLE">
      <formula>NOT(ISERROR(SEARCH("CUMPLE",A1148)))</formula>
    </cfRule>
    <cfRule type="containsText" dxfId="2731" priority="3433" operator="containsText" text="NO HABILITADO">
      <formula>NOT(ISERROR(SEARCH("NO HABILITADO",A1148)))</formula>
    </cfRule>
    <cfRule type="containsText" dxfId="2730" priority="3434" operator="containsText" text="HABILITADO">
      <formula>NOT(ISERROR(SEARCH("HABILITADO",A1148)))</formula>
    </cfRule>
  </conditionalFormatting>
  <conditionalFormatting sqref="A1151:J1151 A1154:I1154 A1155:Q1156 P1142 A1136:D1136 O1141:P1141 O1143:Q1143 A1144:E1144 A1141:M1143 N1154:O1154 G1144:J1144 A1138:D1140 A1137:C1137">
    <cfRule type="containsText" dxfId="2729" priority="3463" operator="containsText" text="NO CUMPLE">
      <formula>NOT(ISERROR(SEARCH("NO CUMPLE",A1136)))</formula>
    </cfRule>
    <cfRule type="containsText" dxfId="2728" priority="3464" operator="containsText" text="CUMPLE">
      <formula>NOT(ISERROR(SEARCH("CUMPLE",A1136)))</formula>
    </cfRule>
  </conditionalFormatting>
  <conditionalFormatting sqref="A1151:J1151 L1151 A1155:XFD1156 L1148 L1146 P1142 A1141:M1142 A1136:D1136 S1136:XFD1140 R1141:XFD1142 R1146:XFD1146 R1148:XFD1148 R1151:XFD1151 O1141:P1141 O1143:XFD1143 O1146:P1146 O1148:P1148 O1151:P1151 A1143:J1143 L1143:M1143 A1138:D1140 A1137:C1137">
    <cfRule type="containsText" dxfId="2727" priority="3466" operator="containsText" text="HABILITADO">
      <formula>NOT(ISERROR(SEARCH("HABILITADO",A1136)))</formula>
    </cfRule>
  </conditionalFormatting>
  <conditionalFormatting sqref="A1012:D1014 O1015:P1015 A1015:M1016 P1016 A1017:J1017 L1017:M1017 O1017:XFD1017 L1022 O1022:P1022 L1025 O1025:P1025 A1028:J1028 L1028 O1028:P1028 A1032:XFD1033 S1010:XFD1014 A1011:C1011">
    <cfRule type="containsText" dxfId="2726" priority="4027" operator="containsText" text="NO HABILITADO">
      <formula>NOT(ISERROR(SEARCH("NO HABILITADO",A1010)))</formula>
    </cfRule>
  </conditionalFormatting>
  <conditionalFormatting sqref="S1010:XFD1014 A1012:D1014 O1015:P1015 A1015:M1016 P1016 A1017:J1017 L1017:M1017 O1017:XFD1017 L1022 O1022:P1022 L1025 O1025:P1025 A1028:J1028 L1028 O1028:P1028 A1032:XFD1033 A1011:C1011">
    <cfRule type="containsText" dxfId="2725" priority="4028" operator="containsText" text="HABILITADO">
      <formula>NOT(ISERROR(SEARCH("HABILITADO",A1010)))</formula>
    </cfRule>
  </conditionalFormatting>
  <conditionalFormatting sqref="B1023:C1023">
    <cfRule type="containsText" dxfId="2724" priority="3333" operator="containsText" text="NO HABILITADO">
      <formula>NOT(ISERROR(SEARCH("NO HABILITADO",B1023)))</formula>
    </cfRule>
    <cfRule type="containsText" dxfId="2723" priority="3334" operator="containsText" text="HABILITADO">
      <formula>NOT(ISERROR(SEARCH("HABILITADO",B1023)))</formula>
    </cfRule>
    <cfRule type="containsText" dxfId="2722" priority="3335" operator="containsText" text="NO CUMPLE">
      <formula>NOT(ISERROR(SEARCH("NO CUMPLE",B1023)))</formula>
    </cfRule>
    <cfRule type="containsText" dxfId="2721" priority="3336" operator="containsText" text="CUMPLE">
      <formula>NOT(ISERROR(SEARCH("CUMPLE",B1023)))</formula>
    </cfRule>
  </conditionalFormatting>
  <conditionalFormatting sqref="B1024:C1024">
    <cfRule type="containsText" dxfId="2720" priority="3959" operator="containsText" text="NO CUMPLE">
      <formula>NOT(ISERROR(SEARCH("NO CUMPLE",B1024)))</formula>
    </cfRule>
    <cfRule type="containsText" dxfId="2719" priority="3960" operator="containsText" text="CUMPLE">
      <formula>NOT(ISERROR(SEARCH("CUMPLE",B1024)))</formula>
    </cfRule>
    <cfRule type="containsText" dxfId="2718" priority="3961" operator="containsText" text="NO HABILITADO">
      <formula>NOT(ISERROR(SEARCH("NO HABILITADO",B1024)))</formula>
    </cfRule>
    <cfRule type="containsText" dxfId="2717" priority="3962" operator="containsText" text="HABILITADO">
      <formula>NOT(ISERROR(SEARCH("HABILITADO",B1024)))</formula>
    </cfRule>
  </conditionalFormatting>
  <conditionalFormatting sqref="B1026:C1026">
    <cfRule type="containsText" dxfId="2716" priority="3983" operator="containsText" text="NO CUMPLE">
      <formula>NOT(ISERROR(SEARCH("NO CUMPLE",B1026)))</formula>
    </cfRule>
    <cfRule type="containsText" dxfId="2715" priority="3984" operator="containsText" text="CUMPLE">
      <formula>NOT(ISERROR(SEARCH("CUMPLE",B1026)))</formula>
    </cfRule>
    <cfRule type="containsText" dxfId="2714" priority="3985" operator="containsText" text="NO HABILITADO">
      <formula>NOT(ISERROR(SEARCH("NO HABILITADO",B1026)))</formula>
    </cfRule>
    <cfRule type="containsText" dxfId="2713" priority="3986" operator="containsText" text="HABILITADO">
      <formula>NOT(ISERROR(SEARCH("HABILITADO",B1026)))</formula>
    </cfRule>
  </conditionalFormatting>
  <conditionalFormatting sqref="B1027:C1027">
    <cfRule type="containsText" dxfId="2712" priority="3979" operator="containsText" text="NO CUMPLE">
      <formula>NOT(ISERROR(SEARCH("NO CUMPLE",B1027)))</formula>
    </cfRule>
    <cfRule type="containsText" dxfId="2711" priority="3980" operator="containsText" text="CUMPLE">
      <formula>NOT(ISERROR(SEARCH("CUMPLE",B1027)))</formula>
    </cfRule>
    <cfRule type="containsText" dxfId="2710" priority="3981" operator="containsText" text="NO HABILITADO">
      <formula>NOT(ISERROR(SEARCH("NO HABILITADO",B1027)))</formula>
    </cfRule>
    <cfRule type="containsText" dxfId="2709" priority="3982" operator="containsText" text="HABILITADO">
      <formula>NOT(ISERROR(SEARCH("HABILITADO",B1027)))</formula>
    </cfRule>
  </conditionalFormatting>
  <conditionalFormatting sqref="B1029:C1029">
    <cfRule type="containsText" dxfId="2708" priority="4007" operator="containsText" text="NO CUMPLE">
      <formula>NOT(ISERROR(SEARCH("NO CUMPLE",B1029)))</formula>
    </cfRule>
    <cfRule type="containsText" dxfId="2707" priority="4008" operator="containsText" text="CUMPLE">
      <formula>NOT(ISERROR(SEARCH("CUMPLE",B1029)))</formula>
    </cfRule>
    <cfRule type="containsText" dxfId="2706" priority="4009" operator="containsText" text="NO HABILITADO">
      <formula>NOT(ISERROR(SEARCH("NO HABILITADO",B1029)))</formula>
    </cfRule>
    <cfRule type="containsText" dxfId="2705" priority="4010" operator="containsText" text="HABILITADO">
      <formula>NOT(ISERROR(SEARCH("HABILITADO",B1029)))</formula>
    </cfRule>
  </conditionalFormatting>
  <conditionalFormatting sqref="B1030:C1030">
    <cfRule type="containsText" dxfId="2704" priority="4003" operator="containsText" text="NO CUMPLE">
      <formula>NOT(ISERROR(SEARCH("NO CUMPLE",B1030)))</formula>
    </cfRule>
    <cfRule type="containsText" dxfId="2703" priority="4004" operator="containsText" text="CUMPLE">
      <formula>NOT(ISERROR(SEARCH("CUMPLE",B1030)))</formula>
    </cfRule>
    <cfRule type="containsText" dxfId="2702" priority="4005" operator="containsText" text="NO HABILITADO">
      <formula>NOT(ISERROR(SEARCH("NO HABILITADO",B1030)))</formula>
    </cfRule>
    <cfRule type="containsText" dxfId="2701" priority="4006" operator="containsText" text="HABILITADO">
      <formula>NOT(ISERROR(SEARCH("HABILITADO",B1030)))</formula>
    </cfRule>
  </conditionalFormatting>
  <conditionalFormatting sqref="B1046:C1046">
    <cfRule type="containsText" dxfId="2700" priority="3329" operator="containsText" text="NO CUMPLE">
      <formula>NOT(ISERROR(SEARCH("NO CUMPLE",B1046)))</formula>
    </cfRule>
    <cfRule type="containsText" dxfId="2699" priority="3330" operator="containsText" text="CUMPLE">
      <formula>NOT(ISERROR(SEARCH("CUMPLE",B1046)))</formula>
    </cfRule>
    <cfRule type="containsText" dxfId="2698" priority="3331" operator="containsText" text="NO HABILITADO">
      <formula>NOT(ISERROR(SEARCH("NO HABILITADO",B1046)))</formula>
    </cfRule>
    <cfRule type="containsText" dxfId="2697" priority="3332" operator="containsText" text="HABILITADO">
      <formula>NOT(ISERROR(SEARCH("HABILITADO",B1046)))</formula>
    </cfRule>
  </conditionalFormatting>
  <conditionalFormatting sqref="B1062:C1062">
    <cfRule type="containsText" dxfId="2696" priority="3780" operator="containsText" text="NO CUMPLE">
      <formula>NOT(ISERROR(SEARCH("NO CUMPLE",B1062)))</formula>
    </cfRule>
    <cfRule type="containsText" dxfId="2695" priority="3781" operator="containsText" text="CUMPLE">
      <formula>NOT(ISERROR(SEARCH("CUMPLE",B1062)))</formula>
    </cfRule>
    <cfRule type="containsText" dxfId="2694" priority="3782" operator="containsText" text="NO HABILITADO">
      <formula>NOT(ISERROR(SEARCH("NO HABILITADO",B1062)))</formula>
    </cfRule>
    <cfRule type="containsText" dxfId="2693" priority="3783" operator="containsText" text="HABILITADO">
      <formula>NOT(ISERROR(SEARCH("HABILITADO",B1062)))</formula>
    </cfRule>
  </conditionalFormatting>
  <conditionalFormatting sqref="B1063:C1063">
    <cfRule type="containsText" dxfId="2692" priority="3776" operator="containsText" text="NO CUMPLE">
      <formula>NOT(ISERROR(SEARCH("NO CUMPLE",B1063)))</formula>
    </cfRule>
    <cfRule type="containsText" dxfId="2691" priority="3777" operator="containsText" text="CUMPLE">
      <formula>NOT(ISERROR(SEARCH("CUMPLE",B1063)))</formula>
    </cfRule>
    <cfRule type="containsText" dxfId="2690" priority="3778" operator="containsText" text="NO HABILITADO">
      <formula>NOT(ISERROR(SEARCH("NO HABILITADO",B1063)))</formula>
    </cfRule>
    <cfRule type="containsText" dxfId="2689" priority="3779" operator="containsText" text="HABILITADO">
      <formula>NOT(ISERROR(SEARCH("HABILITADO",B1063)))</formula>
    </cfRule>
  </conditionalFormatting>
  <conditionalFormatting sqref="B1065:C1065">
    <cfRule type="containsText" dxfId="2688" priority="3802" operator="containsText" text="NO CUMPLE">
      <formula>NOT(ISERROR(SEARCH("NO CUMPLE",B1065)))</formula>
    </cfRule>
    <cfRule type="containsText" dxfId="2687" priority="3803" operator="containsText" text="CUMPLE">
      <formula>NOT(ISERROR(SEARCH("CUMPLE",B1065)))</formula>
    </cfRule>
    <cfRule type="containsText" dxfId="2686" priority="3804" operator="containsText" text="NO HABILITADO">
      <formula>NOT(ISERROR(SEARCH("NO HABILITADO",B1065)))</formula>
    </cfRule>
    <cfRule type="containsText" dxfId="2685" priority="3805" operator="containsText" text="HABILITADO">
      <formula>NOT(ISERROR(SEARCH("HABILITADO",B1065)))</formula>
    </cfRule>
  </conditionalFormatting>
  <conditionalFormatting sqref="B1066:C1066">
    <cfRule type="containsText" dxfId="2684" priority="3798" operator="containsText" text="NO CUMPLE">
      <formula>NOT(ISERROR(SEARCH("NO CUMPLE",B1066)))</formula>
    </cfRule>
    <cfRule type="containsText" dxfId="2683" priority="3799" operator="containsText" text="CUMPLE">
      <formula>NOT(ISERROR(SEARCH("CUMPLE",B1066)))</formula>
    </cfRule>
    <cfRule type="containsText" dxfId="2682" priority="3800" operator="containsText" text="NO HABILITADO">
      <formula>NOT(ISERROR(SEARCH("NO HABILITADO",B1066)))</formula>
    </cfRule>
    <cfRule type="containsText" dxfId="2681" priority="3801" operator="containsText" text="HABILITADO">
      <formula>NOT(ISERROR(SEARCH("HABILITADO",B1066)))</formula>
    </cfRule>
  </conditionalFormatting>
  <conditionalFormatting sqref="B1068:C1068">
    <cfRule type="containsText" dxfId="2680" priority="3828" operator="containsText" text="NO CUMPLE">
      <formula>NOT(ISERROR(SEARCH("NO CUMPLE",B1068)))</formula>
    </cfRule>
    <cfRule type="containsText" dxfId="2679" priority="3829" operator="containsText" text="CUMPLE">
      <formula>NOT(ISERROR(SEARCH("CUMPLE",B1068)))</formula>
    </cfRule>
    <cfRule type="containsText" dxfId="2678" priority="3830" operator="containsText" text="NO HABILITADO">
      <formula>NOT(ISERROR(SEARCH("NO HABILITADO",B1068)))</formula>
    </cfRule>
    <cfRule type="containsText" dxfId="2677" priority="3831" operator="containsText" text="HABILITADO">
      <formula>NOT(ISERROR(SEARCH("HABILITADO",B1068)))</formula>
    </cfRule>
  </conditionalFormatting>
  <conditionalFormatting sqref="B1069:C1069">
    <cfRule type="containsText" dxfId="2676" priority="3824" operator="containsText" text="NO CUMPLE">
      <formula>NOT(ISERROR(SEARCH("NO CUMPLE",B1069)))</formula>
    </cfRule>
    <cfRule type="containsText" dxfId="2675" priority="3825" operator="containsText" text="CUMPLE">
      <formula>NOT(ISERROR(SEARCH("CUMPLE",B1069)))</formula>
    </cfRule>
    <cfRule type="containsText" dxfId="2674" priority="3826" operator="containsText" text="NO HABILITADO">
      <formula>NOT(ISERROR(SEARCH("NO HABILITADO",B1069)))</formula>
    </cfRule>
    <cfRule type="containsText" dxfId="2673" priority="3827" operator="containsText" text="HABILITADO">
      <formula>NOT(ISERROR(SEARCH("HABILITADO",B1069)))</formula>
    </cfRule>
  </conditionalFormatting>
  <conditionalFormatting sqref="B1083:C1083">
    <cfRule type="containsText" dxfId="2672" priority="3682" operator="containsText" text="NO CUMPLE">
      <formula>NOT(ISERROR(SEARCH("NO CUMPLE",B1083)))</formula>
    </cfRule>
    <cfRule type="containsText" dxfId="2671" priority="3683" operator="containsText" text="CUMPLE">
      <formula>NOT(ISERROR(SEARCH("CUMPLE",B1083)))</formula>
    </cfRule>
    <cfRule type="containsText" dxfId="2670" priority="3684" operator="containsText" text="NO HABILITADO">
      <formula>NOT(ISERROR(SEARCH("NO HABILITADO",B1083)))</formula>
    </cfRule>
    <cfRule type="containsText" dxfId="2669" priority="3685" operator="containsText" text="HABILITADO">
      <formula>NOT(ISERROR(SEARCH("HABILITADO",B1083)))</formula>
    </cfRule>
  </conditionalFormatting>
  <conditionalFormatting sqref="B1085:C1085">
    <cfRule type="containsText" dxfId="2668" priority="3708" operator="containsText" text="NO CUMPLE">
      <formula>NOT(ISERROR(SEARCH("NO CUMPLE",B1085)))</formula>
    </cfRule>
    <cfRule type="containsText" dxfId="2667" priority="3709" operator="containsText" text="CUMPLE">
      <formula>NOT(ISERROR(SEARCH("CUMPLE",B1085)))</formula>
    </cfRule>
    <cfRule type="containsText" dxfId="2666" priority="3710" operator="containsText" text="NO HABILITADO">
      <formula>NOT(ISERROR(SEARCH("NO HABILITADO",B1085)))</formula>
    </cfRule>
    <cfRule type="containsText" dxfId="2665" priority="3711" operator="containsText" text="HABILITADO">
      <formula>NOT(ISERROR(SEARCH("HABILITADO",B1085)))</formula>
    </cfRule>
  </conditionalFormatting>
  <conditionalFormatting sqref="B1086:C1086">
    <cfRule type="containsText" dxfId="2664" priority="3704" operator="containsText" text="NO CUMPLE">
      <formula>NOT(ISERROR(SEARCH("NO CUMPLE",B1086)))</formula>
    </cfRule>
    <cfRule type="containsText" dxfId="2663" priority="3705" operator="containsText" text="CUMPLE">
      <formula>NOT(ISERROR(SEARCH("CUMPLE",B1086)))</formula>
    </cfRule>
    <cfRule type="containsText" dxfId="2662" priority="3706" operator="containsText" text="NO HABILITADO">
      <formula>NOT(ISERROR(SEARCH("NO HABILITADO",B1086)))</formula>
    </cfRule>
    <cfRule type="containsText" dxfId="2661" priority="3707" operator="containsText" text="HABILITADO">
      <formula>NOT(ISERROR(SEARCH("HABILITADO",B1086)))</formula>
    </cfRule>
  </conditionalFormatting>
  <conditionalFormatting sqref="B1088:C1088">
    <cfRule type="containsText" dxfId="2660" priority="3734" operator="containsText" text="NO CUMPLE">
      <formula>NOT(ISERROR(SEARCH("NO CUMPLE",B1088)))</formula>
    </cfRule>
    <cfRule type="containsText" dxfId="2659" priority="3735" operator="containsText" text="CUMPLE">
      <formula>NOT(ISERROR(SEARCH("CUMPLE",B1088)))</formula>
    </cfRule>
    <cfRule type="containsText" dxfId="2658" priority="3736" operator="containsText" text="NO HABILITADO">
      <formula>NOT(ISERROR(SEARCH("NO HABILITADO",B1088)))</formula>
    </cfRule>
    <cfRule type="containsText" dxfId="2657" priority="3737" operator="containsText" text="HABILITADO">
      <formula>NOT(ISERROR(SEARCH("HABILITADO",B1088)))</formula>
    </cfRule>
  </conditionalFormatting>
  <conditionalFormatting sqref="B1089:C1089">
    <cfRule type="containsText" dxfId="2656" priority="3730" operator="containsText" text="NO CUMPLE">
      <formula>NOT(ISERROR(SEARCH("NO CUMPLE",B1089)))</formula>
    </cfRule>
    <cfRule type="containsText" dxfId="2655" priority="3731" operator="containsText" text="CUMPLE">
      <formula>NOT(ISERROR(SEARCH("CUMPLE",B1089)))</formula>
    </cfRule>
    <cfRule type="containsText" dxfId="2654" priority="3732" operator="containsText" text="NO HABILITADO">
      <formula>NOT(ISERROR(SEARCH("NO HABILITADO",B1089)))</formula>
    </cfRule>
    <cfRule type="containsText" dxfId="2653" priority="3733" operator="containsText" text="HABILITADO">
      <formula>NOT(ISERROR(SEARCH("HABILITADO",B1089)))</formula>
    </cfRule>
  </conditionalFormatting>
  <conditionalFormatting sqref="B1101:C1101">
    <cfRule type="containsText" dxfId="2652" priority="3313" operator="containsText" text="NO CUMPLE">
      <formula>NOT(ISERROR(SEARCH("NO CUMPLE",B1101)))</formula>
    </cfRule>
    <cfRule type="containsText" dxfId="2651" priority="3314" operator="containsText" text="CUMPLE">
      <formula>NOT(ISERROR(SEARCH("CUMPLE",B1101)))</formula>
    </cfRule>
    <cfRule type="containsText" dxfId="2650" priority="3315" operator="containsText" text="NO HABILITADO">
      <formula>NOT(ISERROR(SEARCH("NO HABILITADO",B1101)))</formula>
    </cfRule>
    <cfRule type="containsText" dxfId="2649" priority="3316" operator="containsText" text="HABILITADO">
      <formula>NOT(ISERROR(SEARCH("HABILITADO",B1101)))</formula>
    </cfRule>
  </conditionalFormatting>
  <conditionalFormatting sqref="B1103:C1105">
    <cfRule type="containsText" dxfId="2648" priority="3584" operator="containsText" text="NO CUMPLE">
      <formula>NOT(ISERROR(SEARCH("NO CUMPLE",B1103)))</formula>
    </cfRule>
    <cfRule type="containsText" dxfId="2647" priority="3585" operator="containsText" text="CUMPLE">
      <formula>NOT(ISERROR(SEARCH("CUMPLE",B1103)))</formula>
    </cfRule>
    <cfRule type="containsText" dxfId="2646" priority="3586" operator="containsText" text="NO HABILITADO">
      <formula>NOT(ISERROR(SEARCH("NO HABILITADO",B1103)))</formula>
    </cfRule>
    <cfRule type="containsText" dxfId="2645" priority="3587" operator="containsText" text="HABILITADO">
      <formula>NOT(ISERROR(SEARCH("HABILITADO",B1103)))</formula>
    </cfRule>
  </conditionalFormatting>
  <conditionalFormatting sqref="B1106:C1106">
    <cfRule type="containsText" dxfId="2644" priority="3325" operator="containsText" text="NO CUMPLE">
      <formula>NOT(ISERROR(SEARCH("NO CUMPLE",B1106)))</formula>
    </cfRule>
    <cfRule type="containsText" dxfId="2643" priority="3326" operator="containsText" text="CUMPLE">
      <formula>NOT(ISERROR(SEARCH("CUMPLE",B1106)))</formula>
    </cfRule>
    <cfRule type="containsText" dxfId="2642" priority="3327" operator="containsText" text="NO HABILITADO">
      <formula>NOT(ISERROR(SEARCH("NO HABILITADO",B1106)))</formula>
    </cfRule>
    <cfRule type="containsText" dxfId="2641" priority="3328" operator="containsText" text="HABILITADO">
      <formula>NOT(ISERROR(SEARCH("HABILITADO",B1106)))</formula>
    </cfRule>
  </conditionalFormatting>
  <conditionalFormatting sqref="B1107:C1107">
    <cfRule type="containsText" dxfId="2640" priority="3610" operator="containsText" text="NO CUMPLE">
      <formula>NOT(ISERROR(SEARCH("NO CUMPLE",B1107)))</formula>
    </cfRule>
    <cfRule type="containsText" dxfId="2639" priority="3611" operator="containsText" text="CUMPLE">
      <formula>NOT(ISERROR(SEARCH("CUMPLE",B1107)))</formula>
    </cfRule>
    <cfRule type="containsText" dxfId="2638" priority="3612" operator="containsText" text="NO HABILITADO">
      <formula>NOT(ISERROR(SEARCH("NO HABILITADO",B1107)))</formula>
    </cfRule>
    <cfRule type="containsText" dxfId="2637" priority="3613" operator="containsText" text="HABILITADO">
      <formula>NOT(ISERROR(SEARCH("HABILITADO",B1107)))</formula>
    </cfRule>
  </conditionalFormatting>
  <conditionalFormatting sqref="B1108:C1108">
    <cfRule type="containsText" dxfId="2636" priority="3606" operator="containsText" text="NO CUMPLE">
      <formula>NOT(ISERROR(SEARCH("NO CUMPLE",B1108)))</formula>
    </cfRule>
    <cfRule type="containsText" dxfId="2635" priority="3607" operator="containsText" text="CUMPLE">
      <formula>NOT(ISERROR(SEARCH("CUMPLE",B1108)))</formula>
    </cfRule>
    <cfRule type="containsText" dxfId="2634" priority="3608" operator="containsText" text="NO HABILITADO">
      <formula>NOT(ISERROR(SEARCH("NO HABILITADO",B1108)))</formula>
    </cfRule>
    <cfRule type="containsText" dxfId="2633" priority="3609" operator="containsText" text="HABILITADO">
      <formula>NOT(ISERROR(SEARCH("HABILITADO",B1108)))</formula>
    </cfRule>
  </conditionalFormatting>
  <conditionalFormatting sqref="B1110:C1110">
    <cfRule type="containsText" dxfId="2632" priority="3636" operator="containsText" text="NO CUMPLE">
      <formula>NOT(ISERROR(SEARCH("NO CUMPLE",B1110)))</formula>
    </cfRule>
    <cfRule type="containsText" dxfId="2631" priority="3637" operator="containsText" text="CUMPLE">
      <formula>NOT(ISERROR(SEARCH("CUMPLE",B1110)))</formula>
    </cfRule>
    <cfRule type="containsText" dxfId="2630" priority="3638" operator="containsText" text="NO HABILITADO">
      <formula>NOT(ISERROR(SEARCH("NO HABILITADO",B1110)))</formula>
    </cfRule>
    <cfRule type="containsText" dxfId="2629" priority="3639" operator="containsText" text="HABILITADO">
      <formula>NOT(ISERROR(SEARCH("HABILITADO",B1110)))</formula>
    </cfRule>
  </conditionalFormatting>
  <conditionalFormatting sqref="B1111:C1111">
    <cfRule type="containsText" dxfId="2628" priority="3632" operator="containsText" text="NO CUMPLE">
      <formula>NOT(ISERROR(SEARCH("NO CUMPLE",B1111)))</formula>
    </cfRule>
    <cfRule type="containsText" dxfId="2627" priority="3633" operator="containsText" text="CUMPLE">
      <formula>NOT(ISERROR(SEARCH("CUMPLE",B1111)))</formula>
    </cfRule>
    <cfRule type="containsText" dxfId="2626" priority="3634" operator="containsText" text="NO HABILITADO">
      <formula>NOT(ISERROR(SEARCH("NO HABILITADO",B1111)))</formula>
    </cfRule>
    <cfRule type="containsText" dxfId="2625" priority="3635" operator="containsText" text="HABILITADO">
      <formula>NOT(ISERROR(SEARCH("HABILITADO",B1111)))</formula>
    </cfRule>
  </conditionalFormatting>
  <conditionalFormatting sqref="B1125:C1125">
    <cfRule type="containsText" dxfId="2624" priority="3307" operator="containsText" text="HABILITADO">
      <formula>NOT(ISERROR(SEARCH("HABILITADO",B1125)))</formula>
    </cfRule>
    <cfRule type="containsText" dxfId="2623" priority="3308" operator="containsText" text="NO CUMPLE">
      <formula>NOT(ISERROR(SEARCH("NO CUMPLE",B1125)))</formula>
    </cfRule>
    <cfRule type="containsText" dxfId="2622" priority="3309" operator="containsText" text="CUMPLE">
      <formula>NOT(ISERROR(SEARCH("CUMPLE",B1125)))</formula>
    </cfRule>
  </conditionalFormatting>
  <conditionalFormatting sqref="B1128:C1128">
    <cfRule type="containsText" dxfId="2621" priority="3516" operator="containsText" text="NO CUMPLE">
      <formula>NOT(ISERROR(SEARCH("NO CUMPLE",B1128)))</formula>
    </cfRule>
    <cfRule type="containsText" dxfId="2620" priority="3517" operator="containsText" text="CUMPLE">
      <formula>NOT(ISERROR(SEARCH("CUMPLE",B1128)))</formula>
    </cfRule>
    <cfRule type="containsText" dxfId="2619" priority="3518" operator="containsText" text="NO HABILITADO">
      <formula>NOT(ISERROR(SEARCH("NO HABILITADO",B1128)))</formula>
    </cfRule>
    <cfRule type="containsText" dxfId="2618" priority="3519" operator="containsText" text="HABILITADO">
      <formula>NOT(ISERROR(SEARCH("HABILITADO",B1128)))</formula>
    </cfRule>
  </conditionalFormatting>
  <conditionalFormatting sqref="B1129:C1129">
    <cfRule type="containsText" dxfId="2617" priority="3512" operator="containsText" text="NO CUMPLE">
      <formula>NOT(ISERROR(SEARCH("NO CUMPLE",B1129)))</formula>
    </cfRule>
    <cfRule type="containsText" dxfId="2616" priority="3513" operator="containsText" text="CUMPLE">
      <formula>NOT(ISERROR(SEARCH("CUMPLE",B1129)))</formula>
    </cfRule>
    <cfRule type="containsText" dxfId="2615" priority="3514" operator="containsText" text="NO HABILITADO">
      <formula>NOT(ISERROR(SEARCH("NO HABILITADO",B1129)))</formula>
    </cfRule>
    <cfRule type="containsText" dxfId="2614" priority="3515" operator="containsText" text="HABILITADO">
      <formula>NOT(ISERROR(SEARCH("HABILITADO",B1129)))</formula>
    </cfRule>
  </conditionalFormatting>
  <conditionalFormatting sqref="B1131:C1131">
    <cfRule type="containsText" dxfId="2613" priority="3542" operator="containsText" text="NO CUMPLE">
      <formula>NOT(ISERROR(SEARCH("NO CUMPLE",B1131)))</formula>
    </cfRule>
    <cfRule type="containsText" dxfId="2612" priority="3543" operator="containsText" text="CUMPLE">
      <formula>NOT(ISERROR(SEARCH("CUMPLE",B1131)))</formula>
    </cfRule>
    <cfRule type="containsText" dxfId="2611" priority="3544" operator="containsText" text="NO HABILITADO">
      <formula>NOT(ISERROR(SEARCH("NO HABILITADO",B1131)))</formula>
    </cfRule>
    <cfRule type="containsText" dxfId="2610" priority="3545" operator="containsText" text="HABILITADO">
      <formula>NOT(ISERROR(SEARCH("HABILITADO",B1131)))</formula>
    </cfRule>
  </conditionalFormatting>
  <conditionalFormatting sqref="B1132:C1132">
    <cfRule type="containsText" dxfId="2609" priority="3538" operator="containsText" text="NO CUMPLE">
      <formula>NOT(ISERROR(SEARCH("NO CUMPLE",B1132)))</formula>
    </cfRule>
    <cfRule type="containsText" dxfId="2608" priority="3539" operator="containsText" text="CUMPLE">
      <formula>NOT(ISERROR(SEARCH("CUMPLE",B1132)))</formula>
    </cfRule>
    <cfRule type="containsText" dxfId="2607" priority="3540" operator="containsText" text="NO HABILITADO">
      <formula>NOT(ISERROR(SEARCH("NO HABILITADO",B1132)))</formula>
    </cfRule>
    <cfRule type="containsText" dxfId="2606" priority="3541" operator="containsText" text="HABILITADO">
      <formula>NOT(ISERROR(SEARCH("HABILITADO",B1132)))</formula>
    </cfRule>
  </conditionalFormatting>
  <conditionalFormatting sqref="B1145:C1145">
    <cfRule type="containsText" dxfId="2605" priority="3289" operator="containsText" text="HABILITADO">
      <formula>NOT(ISERROR(SEARCH("HABILITADO",B1145)))</formula>
    </cfRule>
    <cfRule type="containsText" dxfId="2604" priority="3290" operator="containsText" text="NO CUMPLE">
      <formula>NOT(ISERROR(SEARCH("NO CUMPLE",B1145)))</formula>
    </cfRule>
    <cfRule type="containsText" dxfId="2603" priority="3291" operator="containsText" text="CUMPLE">
      <formula>NOT(ISERROR(SEARCH("CUMPLE",B1145)))</formula>
    </cfRule>
  </conditionalFormatting>
  <conditionalFormatting sqref="B1147:C1147">
    <cfRule type="containsText" dxfId="2602" priority="3388" operator="containsText" text="NO CUMPLE">
      <formula>NOT(ISERROR(SEARCH("NO CUMPLE",B1147)))</formula>
    </cfRule>
    <cfRule type="containsText" dxfId="2601" priority="3389" operator="containsText" text="CUMPLE">
      <formula>NOT(ISERROR(SEARCH("CUMPLE",B1147)))</formula>
    </cfRule>
    <cfRule type="containsText" dxfId="2600" priority="3390" operator="containsText" text="NO HABILITADO">
      <formula>NOT(ISERROR(SEARCH("NO HABILITADO",B1147)))</formula>
    </cfRule>
    <cfRule type="containsText" dxfId="2599" priority="3391" operator="containsText" text="HABILITADO">
      <formula>NOT(ISERROR(SEARCH("HABILITADO",B1147)))</formula>
    </cfRule>
  </conditionalFormatting>
  <conditionalFormatting sqref="B1149:C1149">
    <cfRule type="containsText" dxfId="2598" priority="3418" operator="containsText" text="NO CUMPLE">
      <formula>NOT(ISERROR(SEARCH("NO CUMPLE",B1149)))</formula>
    </cfRule>
    <cfRule type="containsText" dxfId="2597" priority="3419" operator="containsText" text="CUMPLE">
      <formula>NOT(ISERROR(SEARCH("CUMPLE",B1149)))</formula>
    </cfRule>
    <cfRule type="containsText" dxfId="2596" priority="3420" operator="containsText" text="NO HABILITADO">
      <formula>NOT(ISERROR(SEARCH("NO HABILITADO",B1149)))</formula>
    </cfRule>
    <cfRule type="containsText" dxfId="2595" priority="3421" operator="containsText" text="HABILITADO">
      <formula>NOT(ISERROR(SEARCH("HABILITADO",B1149)))</formula>
    </cfRule>
  </conditionalFormatting>
  <conditionalFormatting sqref="B1150:C1150">
    <cfRule type="containsText" dxfId="2594" priority="3414" operator="containsText" text="NO CUMPLE">
      <formula>NOT(ISERROR(SEARCH("NO CUMPLE",B1150)))</formula>
    </cfRule>
    <cfRule type="containsText" dxfId="2593" priority="3415" operator="containsText" text="CUMPLE">
      <formula>NOT(ISERROR(SEARCH("CUMPLE",B1150)))</formula>
    </cfRule>
    <cfRule type="containsText" dxfId="2592" priority="3416" operator="containsText" text="NO HABILITADO">
      <formula>NOT(ISERROR(SEARCH("NO HABILITADO",B1150)))</formula>
    </cfRule>
    <cfRule type="containsText" dxfId="2591" priority="3417" operator="containsText" text="HABILITADO">
      <formula>NOT(ISERROR(SEARCH("HABILITADO",B1150)))</formula>
    </cfRule>
  </conditionalFormatting>
  <conditionalFormatting sqref="B1152:C1152">
    <cfRule type="containsText" dxfId="2590" priority="3444" operator="containsText" text="NO CUMPLE">
      <formula>NOT(ISERROR(SEARCH("NO CUMPLE",B1152)))</formula>
    </cfRule>
    <cfRule type="containsText" dxfId="2589" priority="3445" operator="containsText" text="CUMPLE">
      <formula>NOT(ISERROR(SEARCH("CUMPLE",B1152)))</formula>
    </cfRule>
    <cfRule type="containsText" dxfId="2588" priority="3446" operator="containsText" text="NO HABILITADO">
      <formula>NOT(ISERROR(SEARCH("NO HABILITADO",B1152)))</formula>
    </cfRule>
    <cfRule type="containsText" dxfId="2587" priority="3447" operator="containsText" text="HABILITADO">
      <formula>NOT(ISERROR(SEARCH("HABILITADO",B1152)))</formula>
    </cfRule>
  </conditionalFormatting>
  <conditionalFormatting sqref="B1153:C1153">
    <cfRule type="containsText" dxfId="2586" priority="3440" operator="containsText" text="NO CUMPLE">
      <formula>NOT(ISERROR(SEARCH("NO CUMPLE",B1153)))</formula>
    </cfRule>
    <cfRule type="containsText" dxfId="2585" priority="3441" operator="containsText" text="CUMPLE">
      <formula>NOT(ISERROR(SEARCH("CUMPLE",B1153)))</formula>
    </cfRule>
    <cfRule type="containsText" dxfId="2584" priority="3442" operator="containsText" text="NO HABILITADO">
      <formula>NOT(ISERROR(SEARCH("NO HABILITADO",B1153)))</formula>
    </cfRule>
    <cfRule type="containsText" dxfId="2583" priority="3443" operator="containsText" text="HABILITADO">
      <formula>NOT(ISERROR(SEARCH("HABILITADO",B1153)))</formula>
    </cfRule>
  </conditionalFormatting>
  <conditionalFormatting sqref="D1023">
    <cfRule type="containsText" dxfId="2582" priority="3365" operator="containsText" text="NO HABILITADO">
      <formula>NOT(ISERROR(SEARCH("NO HABILITADO",D1023)))</formula>
    </cfRule>
    <cfRule type="containsText" dxfId="2581" priority="3366" operator="containsText" text="HABILITADO">
      <formula>NOT(ISERROR(SEARCH("HABILITADO",D1023)))</formula>
    </cfRule>
    <cfRule type="containsText" dxfId="2580" priority="3367" operator="containsText" text="NO CUMPLE">
      <formula>NOT(ISERROR(SEARCH("NO CUMPLE",D1023)))</formula>
    </cfRule>
    <cfRule type="containsText" dxfId="2579" priority="3368" operator="containsText" text="CUMPLE">
      <formula>NOT(ISERROR(SEARCH("CUMPLE",D1023)))</formula>
    </cfRule>
  </conditionalFormatting>
  <conditionalFormatting sqref="D1101:E1101 G1101:I1101 A1101">
    <cfRule type="containsText" dxfId="2578" priority="3323" operator="containsText" text="NO HABILITADO">
      <formula>NOT(ISERROR(SEARCH("NO HABILITADO",A1101)))</formula>
    </cfRule>
  </conditionalFormatting>
  <conditionalFormatting sqref="D1103:E1106 G1103:J1106 A1105:A1106">
    <cfRule type="containsText" dxfId="2577" priority="3594" operator="containsText" text="NO HABILITADO">
      <formula>NOT(ISERROR(SEARCH("NO HABILITADO",A1103)))</formula>
    </cfRule>
  </conditionalFormatting>
  <conditionalFormatting sqref="E1023 G1023:H1023 J1023 A1024 D1024:E1024 G1024:J1024">
    <cfRule type="containsText" dxfId="2576" priority="3969" operator="containsText" text="NO HABILITADO">
      <formula>NOT(ISERROR(SEARCH("NO HABILITADO",A1023)))</formula>
    </cfRule>
    <cfRule type="containsText" dxfId="2575" priority="3970" operator="containsText" text="HABILITADO">
      <formula>NOT(ISERROR(SEARCH("HABILITADO",A1023)))</formula>
    </cfRule>
  </conditionalFormatting>
  <conditionalFormatting sqref="F1024">
    <cfRule type="containsText" dxfId="2574" priority="3953" operator="containsText" text="NO CUMPLE">
      <formula>NOT(ISERROR(SEARCH("NO CUMPLE",F1024)))</formula>
    </cfRule>
    <cfRule type="containsText" dxfId="2573" priority="3954" operator="containsText" text="CUMPLE">
      <formula>NOT(ISERROR(SEARCH("CUMPLE",F1024)))</formula>
    </cfRule>
    <cfRule type="containsText" dxfId="2572" priority="3955" operator="containsText" text="NO HABILITADO">
      <formula>NOT(ISERROR(SEARCH("NO HABILITADO",F1024)))</formula>
    </cfRule>
    <cfRule type="containsText" dxfId="2571" priority="3956" operator="containsText" text="HABILITADO">
      <formula>NOT(ISERROR(SEARCH("HABILITADO",F1024)))</formula>
    </cfRule>
  </conditionalFormatting>
  <conditionalFormatting sqref="F1026">
    <cfRule type="containsText" dxfId="2570" priority="3987" operator="containsText" text="NO CUMPLE">
      <formula>NOT(ISERROR(SEARCH("NO CUMPLE",F1026)))</formula>
    </cfRule>
    <cfRule type="containsText" dxfId="2569" priority="3988" operator="containsText" text="CUMPLE">
      <formula>NOT(ISERROR(SEARCH("CUMPLE",F1026)))</formula>
    </cfRule>
    <cfRule type="containsText" dxfId="2568" priority="3989" operator="containsText" text="NO HABILITADO">
      <formula>NOT(ISERROR(SEARCH("NO HABILITADO",F1026)))</formula>
    </cfRule>
    <cfRule type="containsText" dxfId="2567" priority="3990" operator="containsText" text="HABILITADO">
      <formula>NOT(ISERROR(SEARCH("HABILITADO",F1026)))</formula>
    </cfRule>
  </conditionalFormatting>
  <conditionalFormatting sqref="F1027">
    <cfRule type="containsText" dxfId="2566" priority="3975" operator="containsText" text="NO CUMPLE">
      <formula>NOT(ISERROR(SEARCH("NO CUMPLE",F1027)))</formula>
    </cfRule>
    <cfRule type="containsText" dxfId="2565" priority="3976" operator="containsText" text="CUMPLE">
      <formula>NOT(ISERROR(SEARCH("CUMPLE",F1027)))</formula>
    </cfRule>
    <cfRule type="containsText" dxfId="2564" priority="3977" operator="containsText" text="NO HABILITADO">
      <formula>NOT(ISERROR(SEARCH("NO HABILITADO",F1027)))</formula>
    </cfRule>
    <cfRule type="containsText" dxfId="2563" priority="3978" operator="containsText" text="HABILITADO">
      <formula>NOT(ISERROR(SEARCH("HABILITADO",F1027)))</formula>
    </cfRule>
  </conditionalFormatting>
  <conditionalFormatting sqref="F1029">
    <cfRule type="containsText" dxfId="2562" priority="4011" operator="containsText" text="NO CUMPLE">
      <formula>NOT(ISERROR(SEARCH("NO CUMPLE",F1029)))</formula>
    </cfRule>
    <cfRule type="containsText" dxfId="2561" priority="4012" operator="containsText" text="CUMPLE">
      <formula>NOT(ISERROR(SEARCH("CUMPLE",F1029)))</formula>
    </cfRule>
    <cfRule type="containsText" dxfId="2560" priority="4013" operator="containsText" text="NO HABILITADO">
      <formula>NOT(ISERROR(SEARCH("NO HABILITADO",F1029)))</formula>
    </cfRule>
    <cfRule type="containsText" dxfId="2559" priority="4014" operator="containsText" text="HABILITADO">
      <formula>NOT(ISERROR(SEARCH("HABILITADO",F1029)))</formula>
    </cfRule>
  </conditionalFormatting>
  <conditionalFormatting sqref="F1030">
    <cfRule type="containsText" dxfId="2558" priority="3999" operator="containsText" text="NO CUMPLE">
      <formula>NOT(ISERROR(SEARCH("NO CUMPLE",F1030)))</formula>
    </cfRule>
    <cfRule type="containsText" dxfId="2557" priority="4000" operator="containsText" text="CUMPLE">
      <formula>NOT(ISERROR(SEARCH("CUMPLE",F1030)))</formula>
    </cfRule>
    <cfRule type="containsText" dxfId="2556" priority="4001" operator="containsText" text="NO HABILITADO">
      <formula>NOT(ISERROR(SEARCH("NO HABILITADO",F1030)))</formula>
    </cfRule>
    <cfRule type="containsText" dxfId="2555" priority="4002" operator="containsText" text="HABILITADO">
      <formula>NOT(ISERROR(SEARCH("HABILITADO",F1030)))</formula>
    </cfRule>
  </conditionalFormatting>
  <conditionalFormatting sqref="F1063">
    <cfRule type="containsText" dxfId="2554" priority="3770" operator="containsText" text="NO CUMPLE">
      <formula>NOT(ISERROR(SEARCH("NO CUMPLE",F1063)))</formula>
    </cfRule>
    <cfRule type="containsText" dxfId="2553" priority="3771" operator="containsText" text="CUMPLE">
      <formula>NOT(ISERROR(SEARCH("CUMPLE",F1063)))</formula>
    </cfRule>
    <cfRule type="containsText" dxfId="2552" priority="3772" operator="containsText" text="NO HABILITADO">
      <formula>NOT(ISERROR(SEARCH("NO HABILITADO",F1063)))</formula>
    </cfRule>
    <cfRule type="containsText" dxfId="2551" priority="3773" operator="containsText" text="HABILITADO">
      <formula>NOT(ISERROR(SEARCH("HABILITADO",F1063)))</formula>
    </cfRule>
  </conditionalFormatting>
  <conditionalFormatting sqref="F1066">
    <cfRule type="containsText" dxfId="2550" priority="3806" operator="containsText" text="NO CUMPLE">
      <formula>NOT(ISERROR(SEARCH("NO CUMPLE",F1066)))</formula>
    </cfRule>
    <cfRule type="containsText" dxfId="2549" priority="3807" operator="containsText" text="CUMPLE">
      <formula>NOT(ISERROR(SEARCH("CUMPLE",F1066)))</formula>
    </cfRule>
    <cfRule type="containsText" dxfId="2548" priority="3808" operator="containsText" text="NO HABILITADO">
      <formula>NOT(ISERROR(SEARCH("NO HABILITADO",F1066)))</formula>
    </cfRule>
    <cfRule type="containsText" dxfId="2547" priority="3809" operator="containsText" text="HABILITADO">
      <formula>NOT(ISERROR(SEARCH("HABILITADO",F1066)))</formula>
    </cfRule>
  </conditionalFormatting>
  <conditionalFormatting sqref="F1068">
    <cfRule type="containsText" dxfId="2546" priority="3832" operator="containsText" text="NO CUMPLE">
      <formula>NOT(ISERROR(SEARCH("NO CUMPLE",F1068)))</formula>
    </cfRule>
    <cfRule type="containsText" dxfId="2545" priority="3833" operator="containsText" text="CUMPLE">
      <formula>NOT(ISERROR(SEARCH("CUMPLE",F1068)))</formula>
    </cfRule>
    <cfRule type="containsText" dxfId="2544" priority="3834" operator="containsText" text="NO HABILITADO">
      <formula>NOT(ISERROR(SEARCH("NO HABILITADO",F1068)))</formula>
    </cfRule>
    <cfRule type="containsText" dxfId="2543" priority="3835" operator="containsText" text="HABILITADO">
      <formula>NOT(ISERROR(SEARCH("HABILITADO",F1068)))</formula>
    </cfRule>
  </conditionalFormatting>
  <conditionalFormatting sqref="F1069">
    <cfRule type="containsText" dxfId="2542" priority="3819" operator="containsText" text="NO CUMPLE">
      <formula>NOT(ISERROR(SEARCH("NO CUMPLE",F1069)))</formula>
    </cfRule>
    <cfRule type="containsText" dxfId="2541" priority="3820" operator="containsText" text="CUMPLE">
      <formula>NOT(ISERROR(SEARCH("CUMPLE",F1069)))</formula>
    </cfRule>
    <cfRule type="containsText" dxfId="2540" priority="3821" operator="containsText" text="NO HABILITADO">
      <formula>NOT(ISERROR(SEARCH("NO HABILITADO",F1069)))</formula>
    </cfRule>
    <cfRule type="containsText" dxfId="2539" priority="3822" operator="containsText" text="HABILITADO">
      <formula>NOT(ISERROR(SEARCH("HABILITADO",F1069)))</formula>
    </cfRule>
  </conditionalFormatting>
  <conditionalFormatting sqref="F1085">
    <cfRule type="containsText" dxfId="2538" priority="3712" operator="containsText" text="NO CUMPLE">
      <formula>NOT(ISERROR(SEARCH("NO CUMPLE",F1085)))</formula>
    </cfRule>
    <cfRule type="containsText" dxfId="2537" priority="3713" operator="containsText" text="CUMPLE">
      <formula>NOT(ISERROR(SEARCH("CUMPLE",F1085)))</formula>
    </cfRule>
    <cfRule type="containsText" dxfId="2536" priority="3714" operator="containsText" text="NO HABILITADO">
      <formula>NOT(ISERROR(SEARCH("NO HABILITADO",F1085)))</formula>
    </cfRule>
    <cfRule type="containsText" dxfId="2535" priority="3715" operator="containsText" text="HABILITADO">
      <formula>NOT(ISERROR(SEARCH("HABILITADO",F1085)))</formula>
    </cfRule>
  </conditionalFormatting>
  <conditionalFormatting sqref="F1086">
    <cfRule type="containsText" dxfId="2534" priority="3699" operator="containsText" text="NO CUMPLE">
      <formula>NOT(ISERROR(SEARCH("NO CUMPLE",F1086)))</formula>
    </cfRule>
    <cfRule type="containsText" dxfId="2533" priority="3700" operator="containsText" text="CUMPLE">
      <formula>NOT(ISERROR(SEARCH("CUMPLE",F1086)))</formula>
    </cfRule>
    <cfRule type="containsText" dxfId="2532" priority="3701" operator="containsText" text="NO HABILITADO">
      <formula>NOT(ISERROR(SEARCH("NO HABILITADO",F1086)))</formula>
    </cfRule>
    <cfRule type="containsText" dxfId="2531" priority="3702" operator="containsText" text="HABILITADO">
      <formula>NOT(ISERROR(SEARCH("HABILITADO",F1086)))</formula>
    </cfRule>
  </conditionalFormatting>
  <conditionalFormatting sqref="F1088">
    <cfRule type="containsText" dxfId="2530" priority="3738" operator="containsText" text="NO CUMPLE">
      <formula>NOT(ISERROR(SEARCH("NO CUMPLE",F1088)))</formula>
    </cfRule>
    <cfRule type="containsText" dxfId="2529" priority="3739" operator="containsText" text="CUMPLE">
      <formula>NOT(ISERROR(SEARCH("CUMPLE",F1088)))</formula>
    </cfRule>
    <cfRule type="containsText" dxfId="2528" priority="3740" operator="containsText" text="NO HABILITADO">
      <formula>NOT(ISERROR(SEARCH("NO HABILITADO",F1088)))</formula>
    </cfRule>
    <cfRule type="containsText" dxfId="2527" priority="3741" operator="containsText" text="HABILITADO">
      <formula>NOT(ISERROR(SEARCH("HABILITADO",F1088)))</formula>
    </cfRule>
  </conditionalFormatting>
  <conditionalFormatting sqref="F1089">
    <cfRule type="containsText" dxfId="2526" priority="3725" operator="containsText" text="NO CUMPLE">
      <formula>NOT(ISERROR(SEARCH("NO CUMPLE",F1089)))</formula>
    </cfRule>
    <cfRule type="containsText" dxfId="2525" priority="3726" operator="containsText" text="CUMPLE">
      <formula>NOT(ISERROR(SEARCH("CUMPLE",F1089)))</formula>
    </cfRule>
    <cfRule type="containsText" dxfId="2524" priority="3727" operator="containsText" text="NO HABILITADO">
      <formula>NOT(ISERROR(SEARCH("NO HABILITADO",F1089)))</formula>
    </cfRule>
    <cfRule type="containsText" dxfId="2523" priority="3728" operator="containsText" text="HABILITADO">
      <formula>NOT(ISERROR(SEARCH("HABILITADO",F1089)))</formula>
    </cfRule>
  </conditionalFormatting>
  <conditionalFormatting sqref="F1107">
    <cfRule type="containsText" dxfId="2522" priority="3614" operator="containsText" text="NO CUMPLE">
      <formula>NOT(ISERROR(SEARCH("NO CUMPLE",F1107)))</formula>
    </cfRule>
    <cfRule type="containsText" dxfId="2521" priority="3615" operator="containsText" text="CUMPLE">
      <formula>NOT(ISERROR(SEARCH("CUMPLE",F1107)))</formula>
    </cfRule>
    <cfRule type="containsText" dxfId="2520" priority="3616" operator="containsText" text="NO HABILITADO">
      <formula>NOT(ISERROR(SEARCH("NO HABILITADO",F1107)))</formula>
    </cfRule>
    <cfRule type="containsText" dxfId="2519" priority="3617" operator="containsText" text="HABILITADO">
      <formula>NOT(ISERROR(SEARCH("HABILITADO",F1107)))</formula>
    </cfRule>
  </conditionalFormatting>
  <conditionalFormatting sqref="F1108">
    <cfRule type="containsText" dxfId="2518" priority="3601" operator="containsText" text="NO CUMPLE">
      <formula>NOT(ISERROR(SEARCH("NO CUMPLE",F1108)))</formula>
    </cfRule>
    <cfRule type="containsText" dxfId="2517" priority="3602" operator="containsText" text="CUMPLE">
      <formula>NOT(ISERROR(SEARCH("CUMPLE",F1108)))</formula>
    </cfRule>
    <cfRule type="containsText" dxfId="2516" priority="3603" operator="containsText" text="NO HABILITADO">
      <formula>NOT(ISERROR(SEARCH("NO HABILITADO",F1108)))</formula>
    </cfRule>
    <cfRule type="containsText" dxfId="2515" priority="3604" operator="containsText" text="HABILITADO">
      <formula>NOT(ISERROR(SEARCH("HABILITADO",F1108)))</formula>
    </cfRule>
  </conditionalFormatting>
  <conditionalFormatting sqref="F1110">
    <cfRule type="containsText" dxfId="2514" priority="3640" operator="containsText" text="NO CUMPLE">
      <formula>NOT(ISERROR(SEARCH("NO CUMPLE",F1110)))</formula>
    </cfRule>
    <cfRule type="containsText" dxfId="2513" priority="3641" operator="containsText" text="CUMPLE">
      <formula>NOT(ISERROR(SEARCH("CUMPLE",F1110)))</formula>
    </cfRule>
    <cfRule type="containsText" dxfId="2512" priority="3642" operator="containsText" text="NO HABILITADO">
      <formula>NOT(ISERROR(SEARCH("NO HABILITADO",F1110)))</formula>
    </cfRule>
    <cfRule type="containsText" dxfId="2511" priority="3643" operator="containsText" text="HABILITADO">
      <formula>NOT(ISERROR(SEARCH("HABILITADO",F1110)))</formula>
    </cfRule>
  </conditionalFormatting>
  <conditionalFormatting sqref="F1111">
    <cfRule type="containsText" dxfId="2510" priority="3627" operator="containsText" text="NO CUMPLE">
      <formula>NOT(ISERROR(SEARCH("NO CUMPLE",F1111)))</formula>
    </cfRule>
    <cfRule type="containsText" dxfId="2509" priority="3628" operator="containsText" text="CUMPLE">
      <formula>NOT(ISERROR(SEARCH("CUMPLE",F1111)))</formula>
    </cfRule>
    <cfRule type="containsText" dxfId="2508" priority="3629" operator="containsText" text="NO HABILITADO">
      <formula>NOT(ISERROR(SEARCH("NO HABILITADO",F1111)))</formula>
    </cfRule>
    <cfRule type="containsText" dxfId="2507" priority="3630" operator="containsText" text="HABILITADO">
      <formula>NOT(ISERROR(SEARCH("HABILITADO",F1111)))</formula>
    </cfRule>
  </conditionalFormatting>
  <conditionalFormatting sqref="F1128">
    <cfRule type="containsText" dxfId="2506" priority="3520" operator="containsText" text="NO CUMPLE">
      <formula>NOT(ISERROR(SEARCH("NO CUMPLE",F1128)))</formula>
    </cfRule>
    <cfRule type="containsText" dxfId="2505" priority="3521" operator="containsText" text="CUMPLE">
      <formula>NOT(ISERROR(SEARCH("CUMPLE",F1128)))</formula>
    </cfRule>
    <cfRule type="containsText" dxfId="2504" priority="3522" operator="containsText" text="NO HABILITADO">
      <formula>NOT(ISERROR(SEARCH("NO HABILITADO",F1128)))</formula>
    </cfRule>
    <cfRule type="containsText" dxfId="2503" priority="3523" operator="containsText" text="HABILITADO">
      <formula>NOT(ISERROR(SEARCH("HABILITADO",F1128)))</formula>
    </cfRule>
  </conditionalFormatting>
  <conditionalFormatting sqref="F1129">
    <cfRule type="containsText" dxfId="2502" priority="3507" operator="containsText" text="NO CUMPLE">
      <formula>NOT(ISERROR(SEARCH("NO CUMPLE",F1129)))</formula>
    </cfRule>
    <cfRule type="containsText" dxfId="2501" priority="3508" operator="containsText" text="CUMPLE">
      <formula>NOT(ISERROR(SEARCH("CUMPLE",F1129)))</formula>
    </cfRule>
    <cfRule type="containsText" dxfId="2500" priority="3509" operator="containsText" text="NO HABILITADO">
      <formula>NOT(ISERROR(SEARCH("NO HABILITADO",F1129)))</formula>
    </cfRule>
    <cfRule type="containsText" dxfId="2499" priority="3510" operator="containsText" text="HABILITADO">
      <formula>NOT(ISERROR(SEARCH("HABILITADO",F1129)))</formula>
    </cfRule>
  </conditionalFormatting>
  <conditionalFormatting sqref="F1131">
    <cfRule type="containsText" dxfId="2498" priority="3546" operator="containsText" text="NO CUMPLE">
      <formula>NOT(ISERROR(SEARCH("NO CUMPLE",F1131)))</formula>
    </cfRule>
    <cfRule type="containsText" dxfId="2497" priority="3547" operator="containsText" text="CUMPLE">
      <formula>NOT(ISERROR(SEARCH("CUMPLE",F1131)))</formula>
    </cfRule>
    <cfRule type="containsText" dxfId="2496" priority="3548" operator="containsText" text="NO HABILITADO">
      <formula>NOT(ISERROR(SEARCH("NO HABILITADO",F1131)))</formula>
    </cfRule>
    <cfRule type="containsText" dxfId="2495" priority="3549" operator="containsText" text="HABILITADO">
      <formula>NOT(ISERROR(SEARCH("HABILITADO",F1131)))</formula>
    </cfRule>
  </conditionalFormatting>
  <conditionalFormatting sqref="F1132">
    <cfRule type="containsText" dxfId="2494" priority="3533" operator="containsText" text="NO CUMPLE">
      <formula>NOT(ISERROR(SEARCH("NO CUMPLE",F1132)))</formula>
    </cfRule>
    <cfRule type="containsText" dxfId="2493" priority="3534" operator="containsText" text="CUMPLE">
      <formula>NOT(ISERROR(SEARCH("CUMPLE",F1132)))</formula>
    </cfRule>
    <cfRule type="containsText" dxfId="2492" priority="3535" operator="containsText" text="NO HABILITADO">
      <formula>NOT(ISERROR(SEARCH("NO HABILITADO",F1132)))</formula>
    </cfRule>
    <cfRule type="containsText" dxfId="2491" priority="3536" operator="containsText" text="HABILITADO">
      <formula>NOT(ISERROR(SEARCH("HABILITADO",F1132)))</formula>
    </cfRule>
  </conditionalFormatting>
  <conditionalFormatting sqref="F1147">
    <cfRule type="containsText" dxfId="2490" priority="3382" operator="containsText" text="NO CUMPLE">
      <formula>NOT(ISERROR(SEARCH("NO CUMPLE",F1147)))</formula>
    </cfRule>
    <cfRule type="containsText" dxfId="2489" priority="3383" operator="containsText" text="CUMPLE">
      <formula>NOT(ISERROR(SEARCH("CUMPLE",F1147)))</formula>
    </cfRule>
    <cfRule type="containsText" dxfId="2488" priority="3384" operator="containsText" text="NO HABILITADO">
      <formula>NOT(ISERROR(SEARCH("NO HABILITADO",F1147)))</formula>
    </cfRule>
    <cfRule type="containsText" dxfId="2487" priority="3385" operator="containsText" text="HABILITADO">
      <formula>NOT(ISERROR(SEARCH("HABILITADO",F1147)))</formula>
    </cfRule>
  </conditionalFormatting>
  <conditionalFormatting sqref="F1149">
    <cfRule type="containsText" dxfId="2486" priority="3422" operator="containsText" text="NO CUMPLE">
      <formula>NOT(ISERROR(SEARCH("NO CUMPLE",F1149)))</formula>
    </cfRule>
    <cfRule type="containsText" dxfId="2485" priority="3423" operator="containsText" text="CUMPLE">
      <formula>NOT(ISERROR(SEARCH("CUMPLE",F1149)))</formula>
    </cfRule>
    <cfRule type="containsText" dxfId="2484" priority="3424" operator="containsText" text="NO HABILITADO">
      <formula>NOT(ISERROR(SEARCH("NO HABILITADO",F1149)))</formula>
    </cfRule>
    <cfRule type="containsText" dxfId="2483" priority="3425" operator="containsText" text="HABILITADO">
      <formula>NOT(ISERROR(SEARCH("HABILITADO",F1149)))</formula>
    </cfRule>
  </conditionalFormatting>
  <conditionalFormatting sqref="F1150">
    <cfRule type="containsText" dxfId="2482" priority="3409" operator="containsText" text="NO CUMPLE">
      <formula>NOT(ISERROR(SEARCH("NO CUMPLE",F1150)))</formula>
    </cfRule>
    <cfRule type="containsText" dxfId="2481" priority="3410" operator="containsText" text="CUMPLE">
      <formula>NOT(ISERROR(SEARCH("CUMPLE",F1150)))</formula>
    </cfRule>
    <cfRule type="containsText" dxfId="2480" priority="3411" operator="containsText" text="NO HABILITADO">
      <formula>NOT(ISERROR(SEARCH("NO HABILITADO",F1150)))</formula>
    </cfRule>
    <cfRule type="containsText" dxfId="2479" priority="3412" operator="containsText" text="HABILITADO">
      <formula>NOT(ISERROR(SEARCH("HABILITADO",F1150)))</formula>
    </cfRule>
  </conditionalFormatting>
  <conditionalFormatting sqref="F1152">
    <cfRule type="containsText" dxfId="2478" priority="3448" operator="containsText" text="NO CUMPLE">
      <formula>NOT(ISERROR(SEARCH("NO CUMPLE",F1152)))</formula>
    </cfRule>
    <cfRule type="containsText" dxfId="2477" priority="3449" operator="containsText" text="CUMPLE">
      <formula>NOT(ISERROR(SEARCH("CUMPLE",F1152)))</formula>
    </cfRule>
    <cfRule type="containsText" dxfId="2476" priority="3450" operator="containsText" text="NO HABILITADO">
      <formula>NOT(ISERROR(SEARCH("NO HABILITADO",F1152)))</formula>
    </cfRule>
    <cfRule type="containsText" dxfId="2475" priority="3451" operator="containsText" text="HABILITADO">
      <formula>NOT(ISERROR(SEARCH("HABILITADO",F1152)))</formula>
    </cfRule>
  </conditionalFormatting>
  <conditionalFormatting sqref="F1153">
    <cfRule type="containsText" dxfId="2474" priority="3435" operator="containsText" text="NO CUMPLE">
      <formula>NOT(ISERROR(SEARCH("NO CUMPLE",F1153)))</formula>
    </cfRule>
    <cfRule type="containsText" dxfId="2473" priority="3436" operator="containsText" text="CUMPLE">
      <formula>NOT(ISERROR(SEARCH("CUMPLE",F1153)))</formula>
    </cfRule>
    <cfRule type="containsText" dxfId="2472" priority="3437" operator="containsText" text="NO HABILITADO">
      <formula>NOT(ISERROR(SEARCH("NO HABILITADO",F1153)))</formula>
    </cfRule>
    <cfRule type="containsText" dxfId="2471" priority="3438" operator="containsText" text="HABILITADO">
      <formula>NOT(ISERROR(SEARCH("HABILITADO",F1153)))</formula>
    </cfRule>
  </conditionalFormatting>
  <conditionalFormatting sqref="G1024:J1024 A1024 D1024:E1024 E1023 G1023:H1023 J1023">
    <cfRule type="containsText" dxfId="2470" priority="3967" operator="containsText" text="NO CUMPLE">
      <formula>NOT(ISERROR(SEARCH("NO CUMPLE",A1023)))</formula>
    </cfRule>
    <cfRule type="containsText" dxfId="2469" priority="3968" operator="containsText" text="CUMPLE">
      <formula>NOT(ISERROR(SEARCH("CUMPLE",A1023)))</formula>
    </cfRule>
  </conditionalFormatting>
  <conditionalFormatting sqref="G1026:J1027 A1026:A1027 D1026:E1027">
    <cfRule type="containsText" dxfId="2468" priority="3991" operator="containsText" text="NO CUMPLE">
      <formula>NOT(ISERROR(SEARCH("NO CUMPLE",A1026)))</formula>
    </cfRule>
    <cfRule type="containsText" dxfId="2467" priority="3992" operator="containsText" text="CUMPLE">
      <formula>NOT(ISERROR(SEARCH("CUMPLE",A1026)))</formula>
    </cfRule>
  </conditionalFormatting>
  <conditionalFormatting sqref="G1029:J1030 A1029:A1030 D1029:E1030">
    <cfRule type="containsText" dxfId="2466" priority="4015" operator="containsText" text="NO CUMPLE">
      <formula>NOT(ISERROR(SEARCH("NO CUMPLE",A1029)))</formula>
    </cfRule>
    <cfRule type="containsText" dxfId="2465" priority="4016" operator="containsText" text="CUMPLE">
      <formula>NOT(ISERROR(SEARCH("CUMPLE",A1029)))</formula>
    </cfRule>
  </conditionalFormatting>
  <conditionalFormatting sqref="G1046:J1046 A1046 D1046:E1046">
    <cfRule type="containsText" dxfId="2464" priority="3878" operator="containsText" text="NO CUMPLE">
      <formula>NOT(ISERROR(SEARCH("NO CUMPLE",A1046)))</formula>
    </cfRule>
    <cfRule type="containsText" dxfId="2463" priority="3879" operator="containsText" text="CUMPLE">
      <formula>NOT(ISERROR(SEARCH("CUMPLE",A1046)))</formula>
    </cfRule>
    <cfRule type="containsText" dxfId="2462" priority="3881" operator="containsText" text="HABILITADO">
      <formula>NOT(ISERROR(SEARCH("HABILITADO",A1046)))</formula>
    </cfRule>
  </conditionalFormatting>
  <conditionalFormatting sqref="G1062:J1063 A1062:A1063 D1062:E1063">
    <cfRule type="containsText" dxfId="2461" priority="3788" operator="containsText" text="NO CUMPLE">
      <formula>NOT(ISERROR(SEARCH("NO CUMPLE",A1062)))</formula>
    </cfRule>
    <cfRule type="containsText" dxfId="2460" priority="3789" operator="containsText" text="CUMPLE">
      <formula>NOT(ISERROR(SEARCH("CUMPLE",A1062)))</formula>
    </cfRule>
    <cfRule type="containsText" dxfId="2459" priority="3791" operator="containsText" text="HABILITADO">
      <formula>NOT(ISERROR(SEARCH("HABILITADO",A1062)))</formula>
    </cfRule>
  </conditionalFormatting>
  <conditionalFormatting sqref="G1065:J1066 A1065:A1066 D1065:E1066">
    <cfRule type="containsText" dxfId="2458" priority="3810" operator="containsText" text="NO CUMPLE">
      <formula>NOT(ISERROR(SEARCH("NO CUMPLE",A1065)))</formula>
    </cfRule>
    <cfRule type="containsText" dxfId="2457" priority="3811" operator="containsText" text="CUMPLE">
      <formula>NOT(ISERROR(SEARCH("CUMPLE",A1065)))</formula>
    </cfRule>
    <cfRule type="containsText" dxfId="2456" priority="3813" operator="containsText" text="HABILITADO">
      <formula>NOT(ISERROR(SEARCH("HABILITADO",A1065)))</formula>
    </cfRule>
  </conditionalFormatting>
  <conditionalFormatting sqref="G1068:J1069 A1068:A1069 D1068:E1069">
    <cfRule type="containsText" dxfId="2455" priority="3837" operator="containsText" text="NO CUMPLE">
      <formula>NOT(ISERROR(SEARCH("NO CUMPLE",A1068)))</formula>
    </cfRule>
    <cfRule type="containsText" dxfId="2454" priority="3838" operator="containsText" text="CUMPLE">
      <formula>NOT(ISERROR(SEARCH("CUMPLE",A1068)))</formula>
    </cfRule>
    <cfRule type="containsText" dxfId="2453" priority="3840" operator="containsText" text="HABILITADO">
      <formula>NOT(ISERROR(SEARCH("HABILITADO",A1068)))</formula>
    </cfRule>
  </conditionalFormatting>
  <conditionalFormatting sqref="G1083:J1083 A1083 D1083:E1083">
    <cfRule type="containsText" dxfId="2452" priority="3690" operator="containsText" text="NO CUMPLE">
      <formula>NOT(ISERROR(SEARCH("NO CUMPLE",A1083)))</formula>
    </cfRule>
    <cfRule type="containsText" dxfId="2451" priority="3691" operator="containsText" text="CUMPLE">
      <formula>NOT(ISERROR(SEARCH("CUMPLE",A1083)))</formula>
    </cfRule>
    <cfRule type="containsText" dxfId="2450" priority="3693" operator="containsText" text="HABILITADO">
      <formula>NOT(ISERROR(SEARCH("HABILITADO",A1083)))</formula>
    </cfRule>
  </conditionalFormatting>
  <conditionalFormatting sqref="G1085:J1086 A1085:A1086 D1085:E1086">
    <cfRule type="containsText" dxfId="2449" priority="3716" operator="containsText" text="NO CUMPLE">
      <formula>NOT(ISERROR(SEARCH("NO CUMPLE",A1085)))</formula>
    </cfRule>
    <cfRule type="containsText" dxfId="2448" priority="3717" operator="containsText" text="CUMPLE">
      <formula>NOT(ISERROR(SEARCH("CUMPLE",A1085)))</formula>
    </cfRule>
    <cfRule type="containsText" dxfId="2447" priority="3719" operator="containsText" text="HABILITADO">
      <formula>NOT(ISERROR(SEARCH("HABILITADO",A1085)))</formula>
    </cfRule>
  </conditionalFormatting>
  <conditionalFormatting sqref="G1088:J1089 A1088:A1089 D1088:E1089">
    <cfRule type="containsText" dxfId="2446" priority="3743" operator="containsText" text="NO CUMPLE">
      <formula>NOT(ISERROR(SEARCH("NO CUMPLE",A1088)))</formula>
    </cfRule>
    <cfRule type="containsText" dxfId="2445" priority="3744" operator="containsText" text="CUMPLE">
      <formula>NOT(ISERROR(SEARCH("CUMPLE",A1088)))</formula>
    </cfRule>
    <cfRule type="containsText" dxfId="2444" priority="3746" operator="containsText" text="HABILITADO">
      <formula>NOT(ISERROR(SEARCH("HABILITADO",A1088)))</formula>
    </cfRule>
  </conditionalFormatting>
  <conditionalFormatting sqref="G1107:J1108 A1107:A1108 D1107:E1108">
    <cfRule type="containsText" dxfId="2443" priority="3618" operator="containsText" text="NO CUMPLE">
      <formula>NOT(ISERROR(SEARCH("NO CUMPLE",A1107)))</formula>
    </cfRule>
    <cfRule type="containsText" dxfId="2442" priority="3619" operator="containsText" text="CUMPLE">
      <formula>NOT(ISERROR(SEARCH("CUMPLE",A1107)))</formula>
    </cfRule>
    <cfRule type="containsText" dxfId="2441" priority="3621" operator="containsText" text="HABILITADO">
      <formula>NOT(ISERROR(SEARCH("HABILITADO",A1107)))</formula>
    </cfRule>
  </conditionalFormatting>
  <conditionalFormatting sqref="G1110:J1111 A1110:A1111 D1110:E1111">
    <cfRule type="containsText" dxfId="2440" priority="3645" operator="containsText" text="NO CUMPLE">
      <formula>NOT(ISERROR(SEARCH("NO CUMPLE",A1110)))</formula>
    </cfRule>
    <cfRule type="containsText" dxfId="2439" priority="3646" operator="containsText" text="CUMPLE">
      <formula>NOT(ISERROR(SEARCH("CUMPLE",A1110)))</formula>
    </cfRule>
    <cfRule type="containsText" dxfId="2438" priority="3648" operator="containsText" text="HABILITADO">
      <formula>NOT(ISERROR(SEARCH("HABILITADO",A1110)))</formula>
    </cfRule>
  </conditionalFormatting>
  <conditionalFormatting sqref="G1128:J1129 A1128:A1129 D1128:E1129">
    <cfRule type="containsText" dxfId="2437" priority="3524" operator="containsText" text="NO CUMPLE">
      <formula>NOT(ISERROR(SEARCH("NO CUMPLE",A1128)))</formula>
    </cfRule>
    <cfRule type="containsText" dxfId="2436" priority="3525" operator="containsText" text="CUMPLE">
      <formula>NOT(ISERROR(SEARCH("CUMPLE",A1128)))</formula>
    </cfRule>
    <cfRule type="containsText" dxfId="2435" priority="3527" operator="containsText" text="HABILITADO">
      <formula>NOT(ISERROR(SEARCH("HABILITADO",A1128)))</formula>
    </cfRule>
  </conditionalFormatting>
  <conditionalFormatting sqref="G1131:J1132 A1131:A1132 D1131:E1132">
    <cfRule type="containsText" dxfId="2434" priority="3551" operator="containsText" text="NO CUMPLE">
      <formula>NOT(ISERROR(SEARCH("NO CUMPLE",A1131)))</formula>
    </cfRule>
    <cfRule type="containsText" dxfId="2433" priority="3552" operator="containsText" text="CUMPLE">
      <formula>NOT(ISERROR(SEARCH("CUMPLE",A1131)))</formula>
    </cfRule>
    <cfRule type="containsText" dxfId="2432" priority="3554" operator="containsText" text="HABILITADO">
      <formula>NOT(ISERROR(SEARCH("HABILITADO",A1131)))</formula>
    </cfRule>
  </conditionalFormatting>
  <conditionalFormatting sqref="G1149:J1150 A1149:A1150 D1149:E1150">
    <cfRule type="containsText" dxfId="2431" priority="3426" operator="containsText" text="NO CUMPLE">
      <formula>NOT(ISERROR(SEARCH("NO CUMPLE",A1149)))</formula>
    </cfRule>
    <cfRule type="containsText" dxfId="2430" priority="3427" operator="containsText" text="CUMPLE">
      <formula>NOT(ISERROR(SEARCH("CUMPLE",A1149)))</formula>
    </cfRule>
    <cfRule type="containsText" dxfId="2429" priority="3429" operator="containsText" text="HABILITADO">
      <formula>NOT(ISERROR(SEARCH("HABILITADO",A1149)))</formula>
    </cfRule>
  </conditionalFormatting>
  <conditionalFormatting sqref="G1152:J1153 A1152:A1153 D1152:E1153">
    <cfRule type="containsText" dxfId="2428" priority="3453" operator="containsText" text="NO CUMPLE">
      <formula>NOT(ISERROR(SEARCH("NO CUMPLE",A1152)))</formula>
    </cfRule>
    <cfRule type="containsText" dxfId="2427" priority="3454" operator="containsText" text="CUMPLE">
      <formula>NOT(ISERROR(SEARCH("CUMPLE",A1152)))</formula>
    </cfRule>
    <cfRule type="containsText" dxfId="2426" priority="3456" operator="containsText" text="HABILITADO">
      <formula>NOT(ISERROR(SEARCH("HABILITADO",A1152)))</formula>
    </cfRule>
  </conditionalFormatting>
  <conditionalFormatting sqref="I1023">
    <cfRule type="containsText" dxfId="2425" priority="3357" operator="containsText" text="NO HABILITADO">
      <formula>NOT(ISERROR(SEARCH("NO HABILITADO",I1023)))</formula>
    </cfRule>
    <cfRule type="containsText" dxfId="2424" priority="3358" operator="containsText" text="HABILITADO">
      <formula>NOT(ISERROR(SEARCH("HABILITADO",I1023)))</formula>
    </cfRule>
    <cfRule type="containsText" dxfId="2423" priority="3359" operator="containsText" text="NO CUMPLE">
      <formula>NOT(ISERROR(SEARCH("NO CUMPLE",I1023)))</formula>
    </cfRule>
    <cfRule type="containsText" dxfId="2422" priority="3360" operator="containsText" text="CUMPLE">
      <formula>NOT(ISERROR(SEARCH("CUMPLE",I1023)))</formula>
    </cfRule>
  </conditionalFormatting>
  <conditionalFormatting sqref="I1125">
    <cfRule type="containsText" dxfId="2421" priority="3304" operator="containsText" text="HABILITADO">
      <formula>NOT(ISERROR(SEARCH("HABILITADO",I1125)))</formula>
    </cfRule>
    <cfRule type="containsText" dxfId="2420" priority="3305" operator="containsText" text="NO CUMPLE">
      <formula>NOT(ISERROR(SEARCH("NO CUMPLE",I1125)))</formula>
    </cfRule>
    <cfRule type="containsText" dxfId="2419" priority="3306" operator="containsText" text="CUMPLE">
      <formula>NOT(ISERROR(SEARCH("CUMPLE",I1125)))</formula>
    </cfRule>
  </conditionalFormatting>
  <conditionalFormatting sqref="K1017 L1018:L1021 L1023:L1024 L1026:L1027 L1029:L1030 A1031:I1031">
    <cfRule type="containsText" dxfId="2418" priority="4023" operator="containsText" text="NO HABILITADO">
      <formula>NOT(ISERROR(SEARCH("NO HABILITADO",A1017)))</formula>
    </cfRule>
  </conditionalFormatting>
  <conditionalFormatting sqref="K1017 L1023:L1024 L1026:L1027 L1029:L1030 A1031:I1031 L1018:L1021">
    <cfRule type="containsText" dxfId="2417" priority="4024" operator="containsText" text="HABILITADO">
      <formula>NOT(ISERROR(SEARCH("HABILITADO",A1017)))</formula>
    </cfRule>
  </conditionalFormatting>
  <conditionalFormatting sqref="K1041 L1042:L1044 L1046 A1047:I1047">
    <cfRule type="containsText" dxfId="2416" priority="3935" operator="containsText" text="NO HABILITADO">
      <formula>NOT(ISERROR(SEARCH("NO HABILITADO",A1041)))</formula>
    </cfRule>
  </conditionalFormatting>
  <conditionalFormatting sqref="K1057 L1058:L1060 L1062:L1063 L1065:L1066 L1068:L1069 A1070:I1070">
    <cfRule type="containsText" dxfId="2415" priority="3845" operator="containsText" text="NO HABILITADO">
      <formula>NOT(ISERROR(SEARCH("NO HABILITADO",A1057)))</formula>
    </cfRule>
  </conditionalFormatting>
  <conditionalFormatting sqref="K1080 L1081 L1083 L1085:L1086 L1088:L1089 A1090:I1090">
    <cfRule type="containsText" dxfId="2414" priority="3751" operator="containsText" text="NO HABILITADO">
      <formula>NOT(ISERROR(SEARCH("NO HABILITADO",A1080)))</formula>
    </cfRule>
  </conditionalFormatting>
  <conditionalFormatting sqref="K1100 L1101 L1103:L1108 L1110:L1111 A1112:I1112">
    <cfRule type="containsText" dxfId="2413" priority="3653" operator="containsText" text="NO HABILITADO">
      <formula>NOT(ISERROR(SEARCH("NO HABILITADO",A1100)))</formula>
    </cfRule>
  </conditionalFormatting>
  <conditionalFormatting sqref="K1122 L1123:L1125 L1128:L1129 L1131:L1132 A1133:I1133">
    <cfRule type="containsText" dxfId="2412" priority="3559" operator="containsText" text="NO HABILITADO">
      <formula>NOT(ISERROR(SEARCH("NO HABILITADO",A1122)))</formula>
    </cfRule>
  </conditionalFormatting>
  <conditionalFormatting sqref="K1143 L1144:L1145 L1149:L1150 L1152:L1153 A1154:I1154">
    <cfRule type="containsText" dxfId="2411" priority="3461" operator="containsText" text="NO HABILITADO">
      <formula>NOT(ISERROR(SEARCH("NO HABILITADO",A1143)))</formula>
    </cfRule>
  </conditionalFormatting>
  <conditionalFormatting sqref="N1015:N1017 N1022 N1025 N1028">
    <cfRule type="containsText" dxfId="2410" priority="3945" operator="containsText" text="NO HABILITADO">
      <formula>NOT(ISERROR(SEARCH("NO HABILITADO",N1015)))</formula>
    </cfRule>
    <cfRule type="containsText" dxfId="2409" priority="3946" operator="containsText" text="HABILITADO">
      <formula>NOT(ISERROR(SEARCH("HABILITADO",N1015)))</formula>
    </cfRule>
  </conditionalFormatting>
  <conditionalFormatting sqref="N1015:N1031">
    <cfRule type="containsText" dxfId="2408" priority="3943" operator="containsText" text="NO CUMPLE">
      <formula>NOT(ISERROR(SEARCH("NO CUMPLE",N1015)))</formula>
    </cfRule>
    <cfRule type="containsText" dxfId="2407" priority="3944" operator="containsText" text="CUMPLE">
      <formula>NOT(ISERROR(SEARCH("CUMPLE",N1015)))</formula>
    </cfRule>
  </conditionalFormatting>
  <conditionalFormatting sqref="N1039:N1041 N1045">
    <cfRule type="containsText" dxfId="2406" priority="3855" operator="containsText" text="NO HABILITADO">
      <formula>NOT(ISERROR(SEARCH("NO HABILITADO",N1039)))</formula>
    </cfRule>
  </conditionalFormatting>
  <conditionalFormatting sqref="N1042:N1044 N1046">
    <cfRule type="containsText" dxfId="2405" priority="3852" operator="containsText" text="HABILITADO">
      <formula>NOT(ISERROR(SEARCH("HABILITADO",N1042)))</formula>
    </cfRule>
  </conditionalFormatting>
  <conditionalFormatting sqref="N1045 N1039:N1041">
    <cfRule type="containsText" dxfId="2404" priority="3856" operator="containsText" text="HABILITADO">
      <formula>NOT(ISERROR(SEARCH("HABILITADO",N1039)))</formula>
    </cfRule>
  </conditionalFormatting>
  <conditionalFormatting sqref="N1055:N1057 N1061 N1064 N1067">
    <cfRule type="containsText" dxfId="2403" priority="3761" operator="containsText" text="NO HABILITADO">
      <formula>NOT(ISERROR(SEARCH("NO HABILITADO",N1055)))</formula>
    </cfRule>
  </conditionalFormatting>
  <conditionalFormatting sqref="N1055:N1070">
    <cfRule type="containsText" dxfId="2402" priority="3759" operator="containsText" text="NO CUMPLE">
      <formula>NOT(ISERROR(SEARCH("NO CUMPLE",N1055)))</formula>
    </cfRule>
    <cfRule type="containsText" dxfId="2401" priority="3760" operator="containsText" text="CUMPLE">
      <formula>NOT(ISERROR(SEARCH("CUMPLE",N1055)))</formula>
    </cfRule>
  </conditionalFormatting>
  <conditionalFormatting sqref="N1058:N1060 N1068:N1070 N1065:N1066 N1062:N1063">
    <cfRule type="containsText" dxfId="2400" priority="3758" operator="containsText" text="HABILITADO">
      <formula>NOT(ISERROR(SEARCH("HABILITADO",N1058)))</formula>
    </cfRule>
  </conditionalFormatting>
  <conditionalFormatting sqref="N1067 N1064 N1061 N1055:N1057">
    <cfRule type="containsText" dxfId="2399" priority="3762" operator="containsText" text="HABILITADO">
      <formula>NOT(ISERROR(SEARCH("HABILITADO",N1055)))</formula>
    </cfRule>
  </conditionalFormatting>
  <conditionalFormatting sqref="N1078:N1080 N1082 N1084 N1087">
    <cfRule type="containsText" dxfId="2398" priority="3663" operator="containsText" text="NO HABILITADO">
      <formula>NOT(ISERROR(SEARCH("NO HABILITADO",N1078)))</formula>
    </cfRule>
  </conditionalFormatting>
  <conditionalFormatting sqref="N1081 N1088:N1090 N1085:N1086 N1083">
    <cfRule type="containsText" dxfId="2397" priority="3660" operator="containsText" text="HABILITADO">
      <formula>NOT(ISERROR(SEARCH("HABILITADO",N1081)))</formula>
    </cfRule>
  </conditionalFormatting>
  <conditionalFormatting sqref="N1087 N1084 N1082 N1078:N1080">
    <cfRule type="containsText" dxfId="2396" priority="3664" operator="containsText" text="HABILITADO">
      <formula>NOT(ISERROR(SEARCH("HABILITADO",N1078)))</formula>
    </cfRule>
  </conditionalFormatting>
  <conditionalFormatting sqref="N1098:N1100 N1102 N1109">
    <cfRule type="containsText" dxfId="2395" priority="3569" operator="containsText" text="NO HABILITADO">
      <formula>NOT(ISERROR(SEARCH("NO HABILITADO",N1098)))</formula>
    </cfRule>
  </conditionalFormatting>
  <conditionalFormatting sqref="N1101 N1110:N1112 N1103:N1108">
    <cfRule type="containsText" dxfId="2394" priority="3566" operator="containsText" text="HABILITADO">
      <formula>NOT(ISERROR(SEARCH("HABILITADO",N1101)))</formula>
    </cfRule>
  </conditionalFormatting>
  <conditionalFormatting sqref="N1109 N1102 N1098:N1100">
    <cfRule type="containsText" dxfId="2393" priority="3570" operator="containsText" text="HABILITADO">
      <formula>NOT(ISERROR(SEARCH("HABILITADO",N1098)))</formula>
    </cfRule>
  </conditionalFormatting>
  <conditionalFormatting sqref="N1120:N1122 N1126:N1127 N1130">
    <cfRule type="containsText" dxfId="2392" priority="3471" operator="containsText" text="NO HABILITADO">
      <formula>NOT(ISERROR(SEARCH("NO HABILITADO",N1120)))</formula>
    </cfRule>
  </conditionalFormatting>
  <conditionalFormatting sqref="N1123:N1125 N1131:N1133 N1128:N1129">
    <cfRule type="containsText" dxfId="2391" priority="3468" operator="containsText" text="HABILITADO">
      <formula>NOT(ISERROR(SEARCH("HABILITADO",N1123)))</formula>
    </cfRule>
  </conditionalFormatting>
  <conditionalFormatting sqref="N1130 N1126:N1127 N1120:N1122">
    <cfRule type="containsText" dxfId="2390" priority="3472" operator="containsText" text="HABILITADO">
      <formula>NOT(ISERROR(SEARCH("HABILITADO",N1120)))</formula>
    </cfRule>
  </conditionalFormatting>
  <conditionalFormatting sqref="N1141:N1143 N1146 N1148 N1151">
    <cfRule type="containsText" dxfId="2389" priority="3373" operator="containsText" text="NO HABILITADO">
      <formula>NOT(ISERROR(SEARCH("NO HABILITADO",N1141)))</formula>
    </cfRule>
  </conditionalFormatting>
  <conditionalFormatting sqref="N1144:N1145 N1152:N1154 N1149:N1150">
    <cfRule type="containsText" dxfId="2388" priority="3370" operator="containsText" text="HABILITADO">
      <formula>NOT(ISERROR(SEARCH("HABILITADO",N1144)))</formula>
    </cfRule>
  </conditionalFormatting>
  <conditionalFormatting sqref="N1151 N1148 N1146 N1141:N1143">
    <cfRule type="containsText" dxfId="2387" priority="3374" operator="containsText" text="HABILITADO">
      <formula>NOT(ISERROR(SEARCH("HABILITADO",N1141)))</formula>
    </cfRule>
  </conditionalFormatting>
  <conditionalFormatting sqref="N1018:P1021 N1023:P1024 N1026:P1027 N1029:P1031">
    <cfRule type="containsText" dxfId="2386" priority="3941" operator="containsText" text="NO HABILITADO">
      <formula>NOT(ISERROR(SEARCH("NO HABILITADO",N1018)))</formula>
    </cfRule>
    <cfRule type="containsText" dxfId="2385" priority="3942" operator="containsText" text="HABILITADO">
      <formula>NOT(ISERROR(SEARCH("HABILITADO",N1018)))</formula>
    </cfRule>
  </conditionalFormatting>
  <conditionalFormatting sqref="N1042:P1044 N1046:P1046">
    <cfRule type="containsText" dxfId="2384" priority="3851" operator="containsText" text="NO HABILITADO">
      <formula>NOT(ISERROR(SEARCH("NO HABILITADO",N1042)))</formula>
    </cfRule>
  </conditionalFormatting>
  <conditionalFormatting sqref="N1058:P1060 N1062:P1063 N1065:P1066 N1068:P1070">
    <cfRule type="containsText" dxfId="2383" priority="3757" operator="containsText" text="NO HABILITADO">
      <formula>NOT(ISERROR(SEARCH("NO HABILITADO",N1058)))</formula>
    </cfRule>
  </conditionalFormatting>
  <conditionalFormatting sqref="N1081:P1081 N1083:P1083 N1085:P1086 N1088:P1090">
    <cfRule type="containsText" dxfId="2382" priority="3659" operator="containsText" text="NO HABILITADO">
      <formula>NOT(ISERROR(SEARCH("NO HABILITADO",N1081)))</formula>
    </cfRule>
  </conditionalFormatting>
  <conditionalFormatting sqref="N1101:P1101 N1103:P1108 N1110:P1112">
    <cfRule type="containsText" dxfId="2381" priority="3565" operator="containsText" text="NO HABILITADO">
      <formula>NOT(ISERROR(SEARCH("NO HABILITADO",N1101)))</formula>
    </cfRule>
  </conditionalFormatting>
  <conditionalFormatting sqref="N1123:P1125 N1128:P1129 N1131:P1133">
    <cfRule type="containsText" dxfId="2380" priority="3467" operator="containsText" text="NO HABILITADO">
      <formula>NOT(ISERROR(SEARCH("NO HABILITADO",N1123)))</formula>
    </cfRule>
  </conditionalFormatting>
  <conditionalFormatting sqref="N1144:P1145 N1149:P1150 N1152:P1154">
    <cfRule type="containsText" dxfId="2379" priority="3369" operator="containsText" text="NO HABILITADO">
      <formula>NOT(ISERROR(SEARCH("NO HABILITADO",N1144)))</formula>
    </cfRule>
  </conditionalFormatting>
  <conditionalFormatting sqref="P1031">
    <cfRule type="containsText" dxfId="2378" priority="3951" operator="containsText" text="NO CUMPLE">
      <formula>NOT(ISERROR(SEARCH("NO CUMPLE",P1031)))</formula>
    </cfRule>
    <cfRule type="containsText" dxfId="2377" priority="3952" operator="containsText" text="CUMPLE">
      <formula>NOT(ISERROR(SEARCH("CUMPLE",P1031)))</formula>
    </cfRule>
  </conditionalFormatting>
  <conditionalFormatting sqref="P1047">
    <cfRule type="containsText" dxfId="2376" priority="3861" operator="containsText" text="HABILITADO">
      <formula>NOT(ISERROR(SEARCH("HABILITADO",P1047)))</formula>
    </cfRule>
    <cfRule type="containsText" dxfId="2375" priority="3862" operator="containsText" text="NO CUMPLE">
      <formula>NOT(ISERROR(SEARCH("NO CUMPLE",P1047)))</formula>
    </cfRule>
    <cfRule type="containsText" dxfId="2374" priority="3863" operator="containsText" text="CUMPLE">
      <formula>NOT(ISERROR(SEARCH("CUMPLE",P1047)))</formula>
    </cfRule>
  </conditionalFormatting>
  <conditionalFormatting sqref="P1070">
    <cfRule type="containsText" dxfId="2373" priority="3767" operator="containsText" text="HABILITADO">
      <formula>NOT(ISERROR(SEARCH("HABILITADO",P1070)))</formula>
    </cfRule>
    <cfRule type="containsText" dxfId="2372" priority="3768" operator="containsText" text="NO CUMPLE">
      <formula>NOT(ISERROR(SEARCH("NO CUMPLE",P1070)))</formula>
    </cfRule>
    <cfRule type="containsText" dxfId="2371" priority="3769" operator="containsText" text="CUMPLE">
      <formula>NOT(ISERROR(SEARCH("CUMPLE",P1070)))</formula>
    </cfRule>
  </conditionalFormatting>
  <conditionalFormatting sqref="P1090">
    <cfRule type="containsText" dxfId="2370" priority="3669" operator="containsText" text="HABILITADO">
      <formula>NOT(ISERROR(SEARCH("HABILITADO",P1090)))</formula>
    </cfRule>
    <cfRule type="containsText" dxfId="2369" priority="3670" operator="containsText" text="NO CUMPLE">
      <formula>NOT(ISERROR(SEARCH("NO CUMPLE",P1090)))</formula>
    </cfRule>
    <cfRule type="containsText" dxfId="2368" priority="3671" operator="containsText" text="CUMPLE">
      <formula>NOT(ISERROR(SEARCH("CUMPLE",P1090)))</formula>
    </cfRule>
  </conditionalFormatting>
  <conditionalFormatting sqref="P1112">
    <cfRule type="containsText" dxfId="2367" priority="3575" operator="containsText" text="HABILITADO">
      <formula>NOT(ISERROR(SEARCH("HABILITADO",P1112)))</formula>
    </cfRule>
    <cfRule type="containsText" dxfId="2366" priority="3576" operator="containsText" text="NO CUMPLE">
      <formula>NOT(ISERROR(SEARCH("NO CUMPLE",P1112)))</formula>
    </cfRule>
    <cfRule type="containsText" dxfId="2365" priority="3577" operator="containsText" text="CUMPLE">
      <formula>NOT(ISERROR(SEARCH("CUMPLE",P1112)))</formula>
    </cfRule>
  </conditionalFormatting>
  <conditionalFormatting sqref="P1133">
    <cfRule type="containsText" dxfId="2364" priority="3477" operator="containsText" text="HABILITADO">
      <formula>NOT(ISERROR(SEARCH("HABILITADO",P1133)))</formula>
    </cfRule>
    <cfRule type="containsText" dxfId="2363" priority="3478" operator="containsText" text="NO CUMPLE">
      <formula>NOT(ISERROR(SEARCH("NO CUMPLE",P1133)))</formula>
    </cfRule>
    <cfRule type="containsText" dxfId="2362" priority="3479" operator="containsText" text="CUMPLE">
      <formula>NOT(ISERROR(SEARCH("CUMPLE",P1133)))</formula>
    </cfRule>
  </conditionalFormatting>
  <conditionalFormatting sqref="P1154">
    <cfRule type="containsText" dxfId="2361" priority="3379" operator="containsText" text="HABILITADO">
      <formula>NOT(ISERROR(SEARCH("HABILITADO",P1154)))</formula>
    </cfRule>
    <cfRule type="containsText" dxfId="2360" priority="3380" operator="containsText" text="NO CUMPLE">
      <formula>NOT(ISERROR(SEARCH("NO CUMPLE",P1154)))</formula>
    </cfRule>
    <cfRule type="containsText" dxfId="2359" priority="3381" operator="containsText" text="CUMPLE">
      <formula>NOT(ISERROR(SEARCH("CUMPLE",P1154)))</formula>
    </cfRule>
  </conditionalFormatting>
  <conditionalFormatting sqref="Q1015:Q1016">
    <cfRule type="containsText" dxfId="2358" priority="3947" operator="containsText" text="NO CUMPLE">
      <formula>NOT(ISERROR(SEARCH("NO CUMPLE",Q1015)))</formula>
    </cfRule>
    <cfRule type="containsText" dxfId="2357" priority="3948" operator="containsText" text="CUMPLE">
      <formula>NOT(ISERROR(SEARCH("CUMPLE",Q1015)))</formula>
    </cfRule>
  </conditionalFormatting>
  <conditionalFormatting sqref="Q1039:Q1040">
    <cfRule type="containsText" dxfId="2356" priority="3857" operator="containsText" text="NO CUMPLE">
      <formula>NOT(ISERROR(SEARCH("NO CUMPLE",Q1039)))</formula>
    </cfRule>
    <cfRule type="containsText" dxfId="2355" priority="3858" operator="containsText" text="CUMPLE">
      <formula>NOT(ISERROR(SEARCH("CUMPLE",Q1039)))</formula>
    </cfRule>
    <cfRule type="containsText" dxfId="2354" priority="3860" operator="containsText" text="HABILITADO">
      <formula>NOT(ISERROR(SEARCH("HABILITADO",Q1039)))</formula>
    </cfRule>
  </conditionalFormatting>
  <conditionalFormatting sqref="Q1055:Q1056">
    <cfRule type="containsText" dxfId="2353" priority="3763" operator="containsText" text="NO CUMPLE">
      <formula>NOT(ISERROR(SEARCH("NO CUMPLE",Q1055)))</formula>
    </cfRule>
    <cfRule type="containsText" dxfId="2352" priority="3764" operator="containsText" text="CUMPLE">
      <formula>NOT(ISERROR(SEARCH("CUMPLE",Q1055)))</formula>
    </cfRule>
    <cfRule type="containsText" dxfId="2351" priority="3766" operator="containsText" text="HABILITADO">
      <formula>NOT(ISERROR(SEARCH("HABILITADO",Q1055)))</formula>
    </cfRule>
  </conditionalFormatting>
  <conditionalFormatting sqref="Q1078:Q1079">
    <cfRule type="containsText" dxfId="2350" priority="3665" operator="containsText" text="NO CUMPLE">
      <formula>NOT(ISERROR(SEARCH("NO CUMPLE",Q1078)))</formula>
    </cfRule>
    <cfRule type="containsText" dxfId="2349" priority="3666" operator="containsText" text="CUMPLE">
      <formula>NOT(ISERROR(SEARCH("CUMPLE",Q1078)))</formula>
    </cfRule>
    <cfRule type="containsText" dxfId="2348" priority="3668" operator="containsText" text="HABILITADO">
      <formula>NOT(ISERROR(SEARCH("HABILITADO",Q1078)))</formula>
    </cfRule>
  </conditionalFormatting>
  <conditionalFormatting sqref="Q1098:Q1099">
    <cfRule type="containsText" dxfId="2347" priority="3571" operator="containsText" text="NO CUMPLE">
      <formula>NOT(ISERROR(SEARCH("NO CUMPLE",Q1098)))</formula>
    </cfRule>
    <cfRule type="containsText" dxfId="2346" priority="3572" operator="containsText" text="CUMPLE">
      <formula>NOT(ISERROR(SEARCH("CUMPLE",Q1098)))</formula>
    </cfRule>
    <cfRule type="containsText" dxfId="2345" priority="3574" operator="containsText" text="HABILITADO">
      <formula>NOT(ISERROR(SEARCH("HABILITADO",Q1098)))</formula>
    </cfRule>
  </conditionalFormatting>
  <conditionalFormatting sqref="Q1120:Q1121">
    <cfRule type="containsText" dxfId="2344" priority="3473" operator="containsText" text="NO CUMPLE">
      <formula>NOT(ISERROR(SEARCH("NO CUMPLE",Q1120)))</formula>
    </cfRule>
    <cfRule type="containsText" dxfId="2343" priority="3474" operator="containsText" text="CUMPLE">
      <formula>NOT(ISERROR(SEARCH("CUMPLE",Q1120)))</formula>
    </cfRule>
    <cfRule type="containsText" dxfId="2342" priority="3476" operator="containsText" text="HABILITADO">
      <formula>NOT(ISERROR(SEARCH("HABILITADO",Q1120)))</formula>
    </cfRule>
  </conditionalFormatting>
  <conditionalFormatting sqref="Q1141:Q1142">
    <cfRule type="containsText" dxfId="2341" priority="3375" operator="containsText" text="NO CUMPLE">
      <formula>NOT(ISERROR(SEARCH("NO CUMPLE",Q1141)))</formula>
    </cfRule>
    <cfRule type="containsText" dxfId="2340" priority="3376" operator="containsText" text="CUMPLE">
      <formula>NOT(ISERROR(SEARCH("CUMPLE",Q1141)))</formula>
    </cfRule>
    <cfRule type="containsText" dxfId="2339" priority="3378" operator="containsText" text="HABILITADO">
      <formula>NOT(ISERROR(SEARCH("HABILITADO",Q1141)))</formula>
    </cfRule>
  </conditionalFormatting>
  <conditionalFormatting sqref="Q1015:XFD1016">
    <cfRule type="containsText" dxfId="2338" priority="3949" operator="containsText" text="NO HABILITADO">
      <formula>NOT(ISERROR(SEARCH("NO HABILITADO",Q1015)))</formula>
    </cfRule>
    <cfRule type="containsText" dxfId="2337" priority="3950" operator="containsText" text="HABILITADO">
      <formula>NOT(ISERROR(SEARCH("HABILITADO",Q1015)))</formula>
    </cfRule>
  </conditionalFormatting>
  <conditionalFormatting sqref="Q1039:XFD1040">
    <cfRule type="containsText" dxfId="2336" priority="3859" operator="containsText" text="NO HABILITADO">
      <formula>NOT(ISERROR(SEARCH("NO HABILITADO",Q1039)))</formula>
    </cfRule>
  </conditionalFormatting>
  <conditionalFormatting sqref="Q1055:XFD1056">
    <cfRule type="containsText" dxfId="2335" priority="3765" operator="containsText" text="NO HABILITADO">
      <formula>NOT(ISERROR(SEARCH("NO HABILITADO",Q1055)))</formula>
    </cfRule>
  </conditionalFormatting>
  <conditionalFormatting sqref="Q1078:XFD1079">
    <cfRule type="containsText" dxfId="2334" priority="3667" operator="containsText" text="NO HABILITADO">
      <formula>NOT(ISERROR(SEARCH("NO HABILITADO",Q1078)))</formula>
    </cfRule>
  </conditionalFormatting>
  <conditionalFormatting sqref="Q1098:XFD1099">
    <cfRule type="containsText" dxfId="2333" priority="3573" operator="containsText" text="NO HABILITADO">
      <formula>NOT(ISERROR(SEARCH("NO HABILITADO",Q1098)))</formula>
    </cfRule>
  </conditionalFormatting>
  <conditionalFormatting sqref="Q1120:XFD1121">
    <cfRule type="containsText" dxfId="2332" priority="3475" operator="containsText" text="NO HABILITADO">
      <formula>NOT(ISERROR(SEARCH("NO HABILITADO",Q1120)))</formula>
    </cfRule>
  </conditionalFormatting>
  <conditionalFormatting sqref="Q1141:XFD1142">
    <cfRule type="containsText" dxfId="2331" priority="3377" operator="containsText" text="NO HABILITADO">
      <formula>NOT(ISERROR(SEARCH("NO HABILITADO",Q1141)))</formula>
    </cfRule>
  </conditionalFormatting>
  <conditionalFormatting sqref="R1063">
    <cfRule type="containsText" dxfId="2330" priority="3775" operator="containsText" text="HABILITADO">
      <formula>NOT(ISERROR(SEARCH("HABILITADO",R1063)))</formula>
    </cfRule>
  </conditionalFormatting>
  <conditionalFormatting sqref="R1066">
    <cfRule type="containsText" dxfId="2329" priority="3797" operator="containsText" text="HABILITADO">
      <formula>NOT(ISERROR(SEARCH("HABILITADO",R1066)))</formula>
    </cfRule>
  </conditionalFormatting>
  <conditionalFormatting sqref="R1069">
    <cfRule type="containsText" dxfId="2328" priority="3823" operator="containsText" text="HABILITADO">
      <formula>NOT(ISERROR(SEARCH("HABILITADO",R1069)))</formula>
    </cfRule>
  </conditionalFormatting>
  <conditionalFormatting sqref="R1086">
    <cfRule type="containsText" dxfId="2327" priority="3703" operator="containsText" text="HABILITADO">
      <formula>NOT(ISERROR(SEARCH("HABILITADO",R1086)))</formula>
    </cfRule>
  </conditionalFormatting>
  <conditionalFormatting sqref="R1089">
    <cfRule type="containsText" dxfId="2326" priority="3729" operator="containsText" text="HABILITADO">
      <formula>NOT(ISERROR(SEARCH("HABILITADO",R1089)))</formula>
    </cfRule>
  </conditionalFormatting>
  <conditionalFormatting sqref="R1101">
    <cfRule type="containsText" dxfId="2325" priority="3312" operator="containsText" text="HABILITADO">
      <formula>NOT(ISERROR(SEARCH("HABILITADO",R1101)))</formula>
    </cfRule>
  </conditionalFormatting>
  <conditionalFormatting sqref="R1106">
    <cfRule type="containsText" dxfId="2324" priority="3310" operator="containsText" text="HABILITADO">
      <formula>NOT(ISERROR(SEARCH("HABILITADO",R1106)))</formula>
    </cfRule>
    <cfRule type="containsText" dxfId="2323" priority="3311" operator="containsText" text="HABILITADO">
      <formula>NOT(ISERROR(SEARCH("HABILITADO",R1106)))</formula>
    </cfRule>
    <cfRule type="containsText" dxfId="2322" priority="3583" operator="containsText" text="HABILITADO">
      <formula>NOT(ISERROR(SEARCH("HABILITADO",R1106)))</formula>
    </cfRule>
  </conditionalFormatting>
  <conditionalFormatting sqref="R1108">
    <cfRule type="containsText" dxfId="2321" priority="3605" operator="containsText" text="HABILITADO">
      <formula>NOT(ISERROR(SEARCH("HABILITADO",R1108)))</formula>
    </cfRule>
  </conditionalFormatting>
  <conditionalFormatting sqref="R1111">
    <cfRule type="containsText" dxfId="2320" priority="3631" operator="containsText" text="HABILITADO">
      <formula>NOT(ISERROR(SEARCH("HABILITADO",R1111)))</formula>
    </cfRule>
  </conditionalFormatting>
  <conditionalFormatting sqref="R1123">
    <cfRule type="containsText" dxfId="2319" priority="3300" operator="containsText" text="HABILITADO">
      <formula>NOT(ISERROR(SEARCH("HABILITADO",R1123)))</formula>
    </cfRule>
    <cfRule type="containsText" dxfId="2318" priority="3301" operator="containsText" text="HABILITADO">
      <formula>NOT(ISERROR(SEARCH("HABILITADO",R1123)))</formula>
    </cfRule>
    <cfRule type="containsText" dxfId="2317" priority="3302" operator="containsText" text="NO HABILITADO">
      <formula>NOT(ISERROR(SEARCH("NO HABILITADO",R1123)))</formula>
    </cfRule>
    <cfRule type="containsText" dxfId="2316" priority="3303" operator="containsText" text="HABILITADO">
      <formula>NOT(ISERROR(SEARCH("HABILITADO",R1123)))</formula>
    </cfRule>
  </conditionalFormatting>
  <conditionalFormatting sqref="R1129">
    <cfRule type="containsText" dxfId="2315" priority="3511" operator="containsText" text="HABILITADO">
      <formula>NOT(ISERROR(SEARCH("HABILITADO",R1129)))</formula>
    </cfRule>
  </conditionalFormatting>
  <conditionalFormatting sqref="R1132">
    <cfRule type="containsText" dxfId="2314" priority="3537" operator="containsText" text="HABILITADO">
      <formula>NOT(ISERROR(SEARCH("HABILITADO",R1132)))</formula>
    </cfRule>
  </conditionalFormatting>
  <conditionalFormatting sqref="R1147">
    <cfRule type="containsText" dxfId="2313" priority="3387" operator="containsText" text="HABILITADO">
      <formula>NOT(ISERROR(SEARCH("HABILITADO",R1147)))</formula>
    </cfRule>
  </conditionalFormatting>
  <conditionalFormatting sqref="R1150">
    <cfRule type="containsText" dxfId="2312" priority="3413" operator="containsText" text="HABILITADO">
      <formula>NOT(ISERROR(SEARCH("HABILITADO",R1150)))</formula>
    </cfRule>
  </conditionalFormatting>
  <conditionalFormatting sqref="R1153">
    <cfRule type="containsText" dxfId="2311" priority="3439" operator="containsText" text="HABILITADO">
      <formula>NOT(ISERROR(SEARCH("HABILITADO",R1153)))</formula>
    </cfRule>
  </conditionalFormatting>
  <conditionalFormatting sqref="R1018:XFD1031">
    <cfRule type="containsText" dxfId="2310" priority="3957" operator="containsText" text="NO HABILITADO">
      <formula>NOT(ISERROR(SEARCH("NO HABILITADO",R1018)))</formula>
    </cfRule>
    <cfRule type="containsText" dxfId="2309" priority="3958" operator="containsText" text="HABILITADO">
      <formula>NOT(ISERROR(SEARCH("HABILITADO",R1018)))</formula>
    </cfRule>
  </conditionalFormatting>
  <conditionalFormatting sqref="R1047:XFD1047">
    <cfRule type="containsText" dxfId="2308" priority="3926" operator="containsText" text="HABILITADO">
      <formula>NOT(ISERROR(SEARCH("HABILITADO",R1047)))</formula>
    </cfRule>
  </conditionalFormatting>
  <conditionalFormatting sqref="R1058:XFD1070">
    <cfRule type="containsText" dxfId="2307" priority="3774" operator="containsText" text="NO HABILITADO">
      <formula>NOT(ISERROR(SEARCH("NO HABILITADO",R1058)))</formula>
    </cfRule>
  </conditionalFormatting>
  <conditionalFormatting sqref="R1070:XFD1070">
    <cfRule type="containsText" dxfId="2306" priority="3836" operator="containsText" text="HABILITADO">
      <formula>NOT(ISERROR(SEARCH("HABILITADO",R1070)))</formula>
    </cfRule>
  </conditionalFormatting>
  <conditionalFormatting sqref="R1090:XFD1090">
    <cfRule type="containsText" dxfId="2305" priority="3742" operator="containsText" text="HABILITADO">
      <formula>NOT(ISERROR(SEARCH("HABILITADO",R1090)))</formula>
    </cfRule>
  </conditionalFormatting>
  <conditionalFormatting sqref="R1112:XFD1112">
    <cfRule type="containsText" dxfId="2304" priority="3644" operator="containsText" text="HABILITADO">
      <formula>NOT(ISERROR(SEARCH("HABILITADO",R1112)))</formula>
    </cfRule>
  </conditionalFormatting>
  <conditionalFormatting sqref="R1133:XFD1133">
    <cfRule type="containsText" dxfId="2303" priority="3550" operator="containsText" text="HABILITADO">
      <formula>NOT(ISERROR(SEARCH("HABILITADO",R1133)))</formula>
    </cfRule>
  </conditionalFormatting>
  <conditionalFormatting sqref="R1154:XFD1154">
    <cfRule type="containsText" dxfId="2302" priority="3452" operator="containsText" text="HABILITADO">
      <formula>NOT(ISERROR(SEARCH("HABILITADO",R1154)))</formula>
    </cfRule>
  </conditionalFormatting>
  <conditionalFormatting sqref="S1063:XFD1063">
    <cfRule type="containsText" dxfId="2301" priority="3792" operator="containsText" text="HABILITADO">
      <formula>NOT(ISERROR(SEARCH("HABILITADO",S1063)))</formula>
    </cfRule>
  </conditionalFormatting>
  <conditionalFormatting sqref="S1066:XFD1066">
    <cfRule type="containsText" dxfId="2300" priority="3814" operator="containsText" text="HABILITADO">
      <formula>NOT(ISERROR(SEARCH("HABILITADO",S1066)))</formula>
    </cfRule>
  </conditionalFormatting>
  <conditionalFormatting sqref="S1086:XFD1086">
    <cfRule type="containsText" dxfId="2299" priority="3720" operator="containsText" text="HABILITADO">
      <formula>NOT(ISERROR(SEARCH("HABILITADO",S1086)))</formula>
    </cfRule>
  </conditionalFormatting>
  <conditionalFormatting sqref="S1106:XFD1106">
    <cfRule type="containsText" dxfId="2298" priority="3596" operator="containsText" text="HABILITADO">
      <formula>NOT(ISERROR(SEARCH("HABILITADO",S1106)))</formula>
    </cfRule>
  </conditionalFormatting>
  <conditionalFormatting sqref="S1108:XFD1108">
    <cfRule type="containsText" dxfId="2297" priority="3622" operator="containsText" text="HABILITADO">
      <formula>NOT(ISERROR(SEARCH("HABILITADO",S1108)))</formula>
    </cfRule>
  </conditionalFormatting>
  <conditionalFormatting sqref="S1123:XFD1125">
    <cfRule type="containsText" dxfId="2296" priority="3484" operator="containsText" text="NO HABILITADO">
      <formula>NOT(ISERROR(SEARCH("NO HABILITADO",S1123)))</formula>
    </cfRule>
  </conditionalFormatting>
  <conditionalFormatting sqref="S1129:XFD1129">
    <cfRule type="containsText" dxfId="2295" priority="3528" operator="containsText" text="HABILITADO">
      <formula>NOT(ISERROR(SEARCH("HABILITADO",S1129)))</formula>
    </cfRule>
  </conditionalFormatting>
  <conditionalFormatting sqref="S1147:XFD1147">
    <cfRule type="containsText" dxfId="2294" priority="3404" operator="containsText" text="HABILITADO">
      <formula>NOT(ISERROR(SEARCH("HABILITADO",S1147)))</formula>
    </cfRule>
  </conditionalFormatting>
  <conditionalFormatting sqref="S1150:XFD1150">
    <cfRule type="containsText" dxfId="2293" priority="3430" operator="containsText" text="HABILITADO">
      <formula>NOT(ISERROR(SEARCH("HABILITADO",S1150)))</formula>
    </cfRule>
  </conditionalFormatting>
  <conditionalFormatting sqref="A1010:D1010">
    <cfRule type="containsText" dxfId="2292" priority="3281" operator="containsText" text="NO CUMPLE">
      <formula>NOT(ISERROR(SEARCH("NO CUMPLE",A1010)))</formula>
    </cfRule>
    <cfRule type="containsText" dxfId="2291" priority="3282" operator="containsText" text="CUMPLE">
      <formula>NOT(ISERROR(SEARCH("CUMPLE",A1010)))</formula>
    </cfRule>
  </conditionalFormatting>
  <conditionalFormatting sqref="A1010:D1010">
    <cfRule type="containsText" dxfId="2290" priority="3283" operator="containsText" text="NO HABILITADO">
      <formula>NOT(ISERROR(SEARCH("NO HABILITADO",A1010)))</formula>
    </cfRule>
    <cfRule type="containsText" dxfId="2289" priority="3284" operator="containsText" text="HABILITADO">
      <formula>NOT(ISERROR(SEARCH("HABILITADO",A1010)))</formula>
    </cfRule>
  </conditionalFormatting>
  <conditionalFormatting sqref="E1010">
    <cfRule type="containsText" dxfId="2288" priority="3267" operator="containsText" text="NO HABILITADO">
      <formula>NOT(ISERROR(SEARCH("NO HABILITADO",E1010)))</formula>
    </cfRule>
  </conditionalFormatting>
  <conditionalFormatting sqref="E1010">
    <cfRule type="containsText" dxfId="2287" priority="3265" operator="containsText" text="NO CUMPLE">
      <formula>NOT(ISERROR(SEARCH("NO CUMPLE",E1010)))</formula>
    </cfRule>
    <cfRule type="containsText" dxfId="2286" priority="3266" operator="containsText" text="CUMPLE">
      <formula>NOT(ISERROR(SEARCH("CUMPLE",E1010)))</formula>
    </cfRule>
  </conditionalFormatting>
  <conditionalFormatting sqref="E1010">
    <cfRule type="containsText" dxfId="2285" priority="3268" operator="containsText" text="HABILITADO">
      <formula>NOT(ISERROR(SEARCH("HABILITADO",E1010)))</formula>
    </cfRule>
  </conditionalFormatting>
  <conditionalFormatting sqref="E1034">
    <cfRule type="containsText" dxfId="2284" priority="3263" operator="containsText" text="NO HABILITADO">
      <formula>NOT(ISERROR(SEARCH("NO HABILITADO",E1034)))</formula>
    </cfRule>
  </conditionalFormatting>
  <conditionalFormatting sqref="E1034">
    <cfRule type="containsText" dxfId="2283" priority="3261" operator="containsText" text="NO CUMPLE">
      <formula>NOT(ISERROR(SEARCH("NO CUMPLE",E1034)))</formula>
    </cfRule>
    <cfRule type="containsText" dxfId="2282" priority="3262" operator="containsText" text="CUMPLE">
      <formula>NOT(ISERROR(SEARCH("CUMPLE",E1034)))</formula>
    </cfRule>
  </conditionalFormatting>
  <conditionalFormatting sqref="E1034">
    <cfRule type="containsText" dxfId="2281" priority="3264" operator="containsText" text="HABILITADO">
      <formula>NOT(ISERROR(SEARCH("HABILITADO",E1034)))</formula>
    </cfRule>
  </conditionalFormatting>
  <conditionalFormatting sqref="E1050">
    <cfRule type="containsText" dxfId="2280" priority="3259" operator="containsText" text="NO HABILITADO">
      <formula>NOT(ISERROR(SEARCH("NO HABILITADO",E1050)))</formula>
    </cfRule>
  </conditionalFormatting>
  <conditionalFormatting sqref="E1050">
    <cfRule type="containsText" dxfId="2279" priority="3257" operator="containsText" text="NO CUMPLE">
      <formula>NOT(ISERROR(SEARCH("NO CUMPLE",E1050)))</formula>
    </cfRule>
    <cfRule type="containsText" dxfId="2278" priority="3258" operator="containsText" text="CUMPLE">
      <formula>NOT(ISERROR(SEARCH("CUMPLE",E1050)))</formula>
    </cfRule>
  </conditionalFormatting>
  <conditionalFormatting sqref="E1050">
    <cfRule type="containsText" dxfId="2277" priority="3260" operator="containsText" text="HABILITADO">
      <formula>NOT(ISERROR(SEARCH("HABILITADO",E1050)))</formula>
    </cfRule>
  </conditionalFormatting>
  <conditionalFormatting sqref="E1073">
    <cfRule type="containsText" dxfId="2276" priority="3255" operator="containsText" text="NO HABILITADO">
      <formula>NOT(ISERROR(SEARCH("NO HABILITADO",E1073)))</formula>
    </cfRule>
  </conditionalFormatting>
  <conditionalFormatting sqref="E1073">
    <cfRule type="containsText" dxfId="2275" priority="3253" operator="containsText" text="NO CUMPLE">
      <formula>NOT(ISERROR(SEARCH("NO CUMPLE",E1073)))</formula>
    </cfRule>
    <cfRule type="containsText" dxfId="2274" priority="3254" operator="containsText" text="CUMPLE">
      <formula>NOT(ISERROR(SEARCH("CUMPLE",E1073)))</formula>
    </cfRule>
  </conditionalFormatting>
  <conditionalFormatting sqref="E1073">
    <cfRule type="containsText" dxfId="2273" priority="3256" operator="containsText" text="HABILITADO">
      <formula>NOT(ISERROR(SEARCH("HABILITADO",E1073)))</formula>
    </cfRule>
  </conditionalFormatting>
  <conditionalFormatting sqref="E1093">
    <cfRule type="containsText" dxfId="2272" priority="3251" operator="containsText" text="NO HABILITADO">
      <formula>NOT(ISERROR(SEARCH("NO HABILITADO",E1093)))</formula>
    </cfRule>
  </conditionalFormatting>
  <conditionalFormatting sqref="E1093">
    <cfRule type="containsText" dxfId="2271" priority="3249" operator="containsText" text="NO CUMPLE">
      <formula>NOT(ISERROR(SEARCH("NO CUMPLE",E1093)))</formula>
    </cfRule>
    <cfRule type="containsText" dxfId="2270" priority="3250" operator="containsText" text="CUMPLE">
      <formula>NOT(ISERROR(SEARCH("CUMPLE",E1093)))</formula>
    </cfRule>
  </conditionalFormatting>
  <conditionalFormatting sqref="E1093">
    <cfRule type="containsText" dxfId="2269" priority="3252" operator="containsText" text="HABILITADO">
      <formula>NOT(ISERROR(SEARCH("HABILITADO",E1093)))</formula>
    </cfRule>
  </conditionalFormatting>
  <conditionalFormatting sqref="E1115">
    <cfRule type="containsText" dxfId="2268" priority="3247" operator="containsText" text="NO HABILITADO">
      <formula>NOT(ISERROR(SEARCH("NO HABILITADO",E1115)))</formula>
    </cfRule>
  </conditionalFormatting>
  <conditionalFormatting sqref="E1115">
    <cfRule type="containsText" dxfId="2267" priority="3245" operator="containsText" text="NO CUMPLE">
      <formula>NOT(ISERROR(SEARCH("NO CUMPLE",E1115)))</formula>
    </cfRule>
    <cfRule type="containsText" dxfId="2266" priority="3246" operator="containsText" text="CUMPLE">
      <formula>NOT(ISERROR(SEARCH("CUMPLE",E1115)))</formula>
    </cfRule>
  </conditionalFormatting>
  <conditionalFormatting sqref="E1115">
    <cfRule type="containsText" dxfId="2265" priority="3248" operator="containsText" text="HABILITADO">
      <formula>NOT(ISERROR(SEARCH("HABILITADO",E1115)))</formula>
    </cfRule>
  </conditionalFormatting>
  <conditionalFormatting sqref="E1136">
    <cfRule type="containsText" dxfId="2264" priority="3243" operator="containsText" text="NO HABILITADO">
      <formula>NOT(ISERROR(SEARCH("NO HABILITADO",E1136)))</formula>
    </cfRule>
  </conditionalFormatting>
  <conditionalFormatting sqref="E1136">
    <cfRule type="containsText" dxfId="2263" priority="3241" operator="containsText" text="NO CUMPLE">
      <formula>NOT(ISERROR(SEARCH("NO CUMPLE",E1136)))</formula>
    </cfRule>
    <cfRule type="containsText" dxfId="2262" priority="3242" operator="containsText" text="CUMPLE">
      <formula>NOT(ISERROR(SEARCH("CUMPLE",E1136)))</formula>
    </cfRule>
  </conditionalFormatting>
  <conditionalFormatting sqref="E1136">
    <cfRule type="containsText" dxfId="2261" priority="3244" operator="containsText" text="HABILITADO">
      <formula>NOT(ISERROR(SEARCH("HABILITADO",E1136)))</formula>
    </cfRule>
  </conditionalFormatting>
  <conditionalFormatting sqref="A1261:E1262 B1263:E1263 A1263:A1264 G1261:J1263">
    <cfRule type="containsText" dxfId="2260" priority="3237" operator="containsText" text="NO HABILITADO">
      <formula>NOT(ISERROR(SEARCH("NO HABILITADO",A1261)))</formula>
    </cfRule>
  </conditionalFormatting>
  <conditionalFormatting sqref="B1263:E1263 A1263:A1264 A1261:E1262 G1261:J1263">
    <cfRule type="containsText" dxfId="2259" priority="3238" operator="containsText" text="HABILITADO">
      <formula>NOT(ISERROR(SEARCH("HABILITADO",A1261)))</formula>
    </cfRule>
  </conditionalFormatting>
  <conditionalFormatting sqref="A1184:A1186 D1184:E1186 G1184:J1186">
    <cfRule type="containsText" dxfId="2258" priority="3061" operator="containsText" text="NO CUMPLE">
      <formula>NOT(ISERROR(SEARCH("NO CUMPLE",A1184)))</formula>
    </cfRule>
    <cfRule type="containsText" dxfId="2257" priority="3062" operator="containsText" text="CUMPLE">
      <formula>NOT(ISERROR(SEARCH("CUMPLE",A1184)))</formula>
    </cfRule>
    <cfRule type="containsText" dxfId="2256" priority="3063" operator="containsText" text="NO HABILITADO">
      <formula>NOT(ISERROR(SEARCH("NO HABILITADO",A1184)))</formula>
    </cfRule>
    <cfRule type="containsText" dxfId="2255" priority="3064" operator="containsText" text="HABILITADO">
      <formula>NOT(ISERROR(SEARCH("HABILITADO",A1184)))</formula>
    </cfRule>
  </conditionalFormatting>
  <conditionalFormatting sqref="A1204:A1205">
    <cfRule type="containsText" dxfId="2254" priority="2509" operator="containsText" text="NO HABILITADO">
      <formula>NOT(ISERROR(SEARCH("NO HABILITADO",A1204)))</formula>
    </cfRule>
    <cfRule type="containsText" dxfId="2253" priority="2510" operator="containsText" text="HABILITADO">
      <formula>NOT(ISERROR(SEARCH("HABILITADO",A1204)))</formula>
    </cfRule>
    <cfRule type="containsText" dxfId="2252" priority="2511" operator="containsText" text="NO CUMPLE">
      <formula>NOT(ISERROR(SEARCH("NO CUMPLE",A1204)))</formula>
    </cfRule>
    <cfRule type="containsText" dxfId="2251" priority="2512" operator="containsText" text="CUMPLE">
      <formula>NOT(ISERROR(SEARCH("CUMPLE",A1204)))</formula>
    </cfRule>
  </conditionalFormatting>
  <conditionalFormatting sqref="A1221 D1221:E1221 G1221 I1221">
    <cfRule type="containsText" dxfId="2250" priority="2923" operator="containsText" text="NO CUMPLE">
      <formula>NOT(ISERROR(SEARCH("NO CUMPLE",A1221)))</formula>
    </cfRule>
    <cfRule type="containsText" dxfId="2249" priority="2924" operator="containsText" text="CUMPLE">
      <formula>NOT(ISERROR(SEARCH("CUMPLE",A1221)))</formula>
    </cfRule>
    <cfRule type="containsText" dxfId="2248" priority="2925" operator="containsText" text="NO HABILITADO">
      <formula>NOT(ISERROR(SEARCH("NO HABILITADO",A1221)))</formula>
    </cfRule>
    <cfRule type="containsText" dxfId="2247" priority="2926" operator="containsText" text="HABILITADO">
      <formula>NOT(ISERROR(SEARCH("HABILITADO",A1221)))</formula>
    </cfRule>
  </conditionalFormatting>
  <conditionalFormatting sqref="A1169:I1169 L1168 R1168:XFD1168 R1165:XFD1166 O1168:P1168 O1165:P1166 O1169 A1165 L1165:L1166 K1164 D1165:E1165 G1165:J1165">
    <cfRule type="containsText" dxfId="2246" priority="3231" operator="containsText" text="NO HABILITADO">
      <formula>NOT(ISERROR(SEARCH("NO HABILITADO",A1164)))</formula>
    </cfRule>
    <cfRule type="containsText" dxfId="2245" priority="3232" operator="containsText" text="HABILITADO">
      <formula>NOT(ISERROR(SEARCH("HABILITADO",A1164)))</formula>
    </cfRule>
  </conditionalFormatting>
  <conditionalFormatting sqref="A1187:I1187 R1184:XFD1185 R1180:XFD1182 O1184:P1186 O1180:P1182 O1187 K1179 A1180:E1181 L1180:L1182 L1184:L1186 G1180:J1181">
    <cfRule type="containsText" dxfId="2244" priority="3127" operator="containsText" text="NO HABILITADO">
      <formula>NOT(ISERROR(SEARCH("NO HABILITADO",A1179)))</formula>
    </cfRule>
    <cfRule type="containsText" dxfId="2243" priority="3128" operator="containsText" text="HABILITADO">
      <formula>NOT(ISERROR(SEARCH("HABILITADO",A1179)))</formula>
    </cfRule>
  </conditionalFormatting>
  <conditionalFormatting sqref="A1206:I1206 L1204:L1205 R1204:XFD1204 R1198:XFD1202 O1204:P1205 O1198:P1202 O1206 K1197 L1198:L1202 D1198:E1201 A1198:B1202 G1198:J1201">
    <cfRule type="containsText" dxfId="2242" priority="3023" operator="containsText" text="NO HABILITADO">
      <formula>NOT(ISERROR(SEARCH("NO HABILITADO",A1197)))</formula>
    </cfRule>
    <cfRule type="containsText" dxfId="2241" priority="3024" operator="containsText" text="HABILITADO">
      <formula>NOT(ISERROR(SEARCH("HABILITADO",A1197)))</formula>
    </cfRule>
  </conditionalFormatting>
  <conditionalFormatting sqref="A1222:I1222 R1217:XFD1221 O1217:P1221 O1222 A1217:B1217 K1216 A1218:A1220 D1217:E1220 G1218:G1220 I1218:I1220 H1218:H1221 J1218:J1221 L1217:L1221 G1217:J1217">
    <cfRule type="containsText" dxfId="2240" priority="2927" operator="containsText" text="NO HABILITADO">
      <formula>NOT(ISERROR(SEARCH("NO HABILITADO",A1216)))</formula>
    </cfRule>
    <cfRule type="containsText" dxfId="2239" priority="2928" operator="containsText" text="HABILITADO">
      <formula>NOT(ISERROR(SEARCH("HABILITADO",A1216)))</formula>
    </cfRule>
  </conditionalFormatting>
  <conditionalFormatting sqref="A1235:I1235 R1233:XFD1234 O1233:P1234 O1235 A1233:E1233 L1233:L1234 K1232 G1233:J1233">
    <cfRule type="containsText" dxfId="2238" priority="2823" operator="containsText" text="NO HABILITADO">
      <formula>NOT(ISERROR(SEARCH("NO HABILITADO",A1232)))</formula>
    </cfRule>
    <cfRule type="containsText" dxfId="2237" priority="2824" operator="containsText" text="HABILITADO">
      <formula>NOT(ISERROR(SEARCH("HABILITADO",A1232)))</formula>
    </cfRule>
  </conditionalFormatting>
  <conditionalFormatting sqref="A1250:I1250 L1248:L1249 R1248:XFD1248 R1246:XFD1246 O1248:P1249 O1246:P1246 O1250 A1246:E1246 L1246 K1245 G1246:J1246">
    <cfRule type="containsText" dxfId="2236" priority="2719" operator="containsText" text="NO HABILITADO">
      <formula>NOT(ISERROR(SEARCH("NO HABILITADO",A1245)))</formula>
    </cfRule>
    <cfRule type="containsText" dxfId="2235" priority="2720" operator="containsText" text="HABILITADO">
      <formula>NOT(ISERROR(SEARCH("HABILITADO",A1245)))</formula>
    </cfRule>
  </conditionalFormatting>
  <conditionalFormatting sqref="A1267:I1267 L1266 R1266:XFD1266 R1261:XFD1264 O1266:P1266 O1261:P1264 O1267 K1260 L1261:L1264">
    <cfRule type="containsText" dxfId="2234" priority="2615" operator="containsText" text="NO HABILITADO">
      <formula>NOT(ISERROR(SEARCH("NO HABILITADO",A1260)))</formula>
    </cfRule>
    <cfRule type="containsText" dxfId="2233" priority="2616" operator="containsText" text="HABILITADO">
      <formula>NOT(ISERROR(SEARCH("HABILITADO",A1260)))</formula>
    </cfRule>
  </conditionalFormatting>
  <conditionalFormatting sqref="B1263:E1263 A1263:A1264 A1261:E1262 G1261:J1263">
    <cfRule type="containsText" dxfId="2232" priority="3239" operator="containsText" text="NO CUMPLE">
      <formula>NOT(ISERROR(SEARCH("NO CUMPLE",A1261)))</formula>
    </cfRule>
    <cfRule type="containsText" dxfId="2231" priority="3240" operator="containsText" text="CUMPLE">
      <formula>NOT(ISERROR(SEARCH("CUMPLE",A1261)))</formula>
    </cfRule>
  </conditionalFormatting>
  <conditionalFormatting sqref="A1166:J1166">
    <cfRule type="containsText" dxfId="2230" priority="3227" operator="containsText" text="NO CUMPLE">
      <formula>NOT(ISERROR(SEARCH("NO CUMPLE",A1166)))</formula>
    </cfRule>
    <cfRule type="containsText" dxfId="2229" priority="3228" operator="containsText" text="CUMPLE">
      <formula>NOT(ISERROR(SEARCH("CUMPLE",A1166)))</formula>
    </cfRule>
    <cfRule type="containsText" dxfId="2228" priority="3229" operator="containsText" text="NO HABILITADO">
      <formula>NOT(ISERROR(SEARCH("NO HABILITADO",A1166)))</formula>
    </cfRule>
    <cfRule type="containsText" dxfId="2227" priority="3230" operator="containsText" text="HABILITADO">
      <formula>NOT(ISERROR(SEARCH("HABILITADO",A1166)))</formula>
    </cfRule>
  </conditionalFormatting>
  <conditionalFormatting sqref="A1167:J1167">
    <cfRule type="containsText" dxfId="2226" priority="3171" operator="containsText" text="NO CUMPLE">
      <formula>NOT(ISERROR(SEARCH("NO CUMPLE",A1167)))</formula>
    </cfRule>
    <cfRule type="containsText" dxfId="2225" priority="3172" operator="containsText" text="CUMPLE">
      <formula>NOT(ISERROR(SEARCH("CUMPLE",A1167)))</formula>
    </cfRule>
    <cfRule type="containsText" dxfId="2224" priority="3173" operator="containsText" text="NO HABILITADO">
      <formula>NOT(ISERROR(SEARCH("NO HABILITADO",A1167)))</formula>
    </cfRule>
    <cfRule type="containsText" dxfId="2223" priority="3174" operator="containsText" text="HABILITADO">
      <formula>NOT(ISERROR(SEARCH("HABILITADO",A1167)))</formula>
    </cfRule>
  </conditionalFormatting>
  <conditionalFormatting sqref="A1169:I1169 A1170:Q1171 P1163 A1157:D1157 O1162:P1162 O1164:Q1164 O1165:P1168 O1169 A1165 L1165:L1168 A1162:M1164 D1165:E1165 G1165:J1165 A1159:D1161 A1158:C1158">
    <cfRule type="containsText" dxfId="2222" priority="3233" operator="containsText" text="NO CUMPLE">
      <formula>NOT(ISERROR(SEARCH("NO CUMPLE",A1157)))</formula>
    </cfRule>
    <cfRule type="containsText" dxfId="2221" priority="3234" operator="containsText" text="CUMPLE">
      <formula>NOT(ISERROR(SEARCH("CUMPLE",A1157)))</formula>
    </cfRule>
  </conditionalFormatting>
  <conditionalFormatting sqref="A1170:XFD1171 L1167 P1163 A1162:M1163 A1157:D1157 S1157:XFD1161 R1162:XFD1163 R1167:XFD1167 O1162:P1162 O1164:XFD1164 O1167:P1167 A1164:J1164 L1164:M1164 A1159:D1161 A1158:C1158">
    <cfRule type="containsText" dxfId="2220" priority="3235" operator="containsText" text="NO HABILITADO">
      <formula>NOT(ISERROR(SEARCH("NO HABILITADO",A1157)))</formula>
    </cfRule>
    <cfRule type="containsText" dxfId="2219" priority="3236" operator="containsText" text="HABILITADO">
      <formula>NOT(ISERROR(SEARCH("HABILITADO",A1157)))</formula>
    </cfRule>
  </conditionalFormatting>
  <conditionalFormatting sqref="A1182:E1182 G1182:J1182">
    <cfRule type="containsText" dxfId="2218" priority="3123" operator="containsText" text="NO CUMPLE">
      <formula>NOT(ISERROR(SEARCH("NO CUMPLE",A1182)))</formula>
    </cfRule>
    <cfRule type="containsText" dxfId="2217" priority="3124" operator="containsText" text="CUMPLE">
      <formula>NOT(ISERROR(SEARCH("CUMPLE",A1182)))</formula>
    </cfRule>
    <cfRule type="containsText" dxfId="2216" priority="3125" operator="containsText" text="NO HABILITADO">
      <formula>NOT(ISERROR(SEARCH("NO HABILITADO",A1182)))</formula>
    </cfRule>
    <cfRule type="containsText" dxfId="2215" priority="3126" operator="containsText" text="HABILITADO">
      <formula>NOT(ISERROR(SEARCH("HABILITADO",A1182)))</formula>
    </cfRule>
  </conditionalFormatting>
  <conditionalFormatting sqref="A1183:J1183">
    <cfRule type="containsText" dxfId="2214" priority="3067" operator="containsText" text="NO CUMPLE">
      <formula>NOT(ISERROR(SEARCH("NO CUMPLE",A1183)))</formula>
    </cfRule>
    <cfRule type="containsText" dxfId="2213" priority="3068" operator="containsText" text="CUMPLE">
      <formula>NOT(ISERROR(SEARCH("CUMPLE",A1183)))</formula>
    </cfRule>
    <cfRule type="containsText" dxfId="2212" priority="3069" operator="containsText" text="NO HABILITADO">
      <formula>NOT(ISERROR(SEARCH("NO HABILITADO",A1183)))</formula>
    </cfRule>
    <cfRule type="containsText" dxfId="2211" priority="3070" operator="containsText" text="HABILITADO">
      <formula>NOT(ISERROR(SEARCH("HABILITADO",A1183)))</formula>
    </cfRule>
  </conditionalFormatting>
  <conditionalFormatting sqref="A1187:I1187 A1188:Q1189 P1178 A1172:D1172 O1177:P1177 O1179:Q1179 O1180:P1186 O1187 A1177:M1179 A1180:E1181 L1180:L1186 G1180:J1181 A1174:D1176 A1173:C1173">
    <cfRule type="containsText" dxfId="2210" priority="3129" operator="containsText" text="NO CUMPLE">
      <formula>NOT(ISERROR(SEARCH("NO CUMPLE",A1172)))</formula>
    </cfRule>
    <cfRule type="containsText" dxfId="2209" priority="3130" operator="containsText" text="CUMPLE">
      <formula>NOT(ISERROR(SEARCH("CUMPLE",A1172)))</formula>
    </cfRule>
  </conditionalFormatting>
  <conditionalFormatting sqref="A1188:XFD1189 L1183 P1178 A1177:M1178 A1172:D1172 S1172:XFD1176 R1177:XFD1178 R1183:XFD1183 O1177:P1177 O1179:XFD1179 O1183:P1183 A1179:J1179 L1179:M1179 A1174:D1176 A1173:C1173">
    <cfRule type="containsText" dxfId="2208" priority="3131" operator="containsText" text="NO HABILITADO">
      <formula>NOT(ISERROR(SEARCH("NO HABILITADO",A1172)))</formula>
    </cfRule>
    <cfRule type="containsText" dxfId="2207" priority="3132" operator="containsText" text="HABILITADO">
      <formula>NOT(ISERROR(SEARCH("HABILITADO",A1172)))</formula>
    </cfRule>
  </conditionalFormatting>
  <conditionalFormatting sqref="A1203:J1203">
    <cfRule type="containsText" dxfId="2206" priority="2963" operator="containsText" text="NO CUMPLE">
      <formula>NOT(ISERROR(SEARCH("NO CUMPLE",A1203)))</formula>
    </cfRule>
    <cfRule type="containsText" dxfId="2205" priority="2964" operator="containsText" text="CUMPLE">
      <formula>NOT(ISERROR(SEARCH("CUMPLE",A1203)))</formula>
    </cfRule>
    <cfRule type="containsText" dxfId="2204" priority="2965" operator="containsText" text="NO HABILITADO">
      <formula>NOT(ISERROR(SEARCH("NO HABILITADO",A1203)))</formula>
    </cfRule>
    <cfRule type="containsText" dxfId="2203" priority="2966" operator="containsText" text="HABILITADO">
      <formula>NOT(ISERROR(SEARCH("HABILITADO",A1203)))</formula>
    </cfRule>
  </conditionalFormatting>
  <conditionalFormatting sqref="A1206:I1206 A1207:Q1208 P1196 A1190:D1190 O1195:P1195 O1197:Q1197 O1198:P1205 O1206 A1195:M1197 L1198:L1205 D1198:E1201 A1198:B1202 G1198:J1201 A1192:D1194 A1191:C1191">
    <cfRule type="containsText" dxfId="2202" priority="3025" operator="containsText" text="NO CUMPLE">
      <formula>NOT(ISERROR(SEARCH("NO CUMPLE",A1190)))</formula>
    </cfRule>
    <cfRule type="containsText" dxfId="2201" priority="3026" operator="containsText" text="CUMPLE">
      <formula>NOT(ISERROR(SEARCH("CUMPLE",A1190)))</formula>
    </cfRule>
  </conditionalFormatting>
  <conditionalFormatting sqref="A1207:XFD1208 L1203 P1196 A1195:M1196 A1190:D1190 S1190:XFD1194 R1195:XFD1196 R1203:XFD1203 O1195:P1195 O1197:XFD1197 O1203:P1203 A1197:J1197 L1197:M1197 A1192:D1194 A1191:C1191">
    <cfRule type="containsText" dxfId="2200" priority="3027" operator="containsText" text="NO HABILITADO">
      <formula>NOT(ISERROR(SEARCH("NO HABILITADO",A1190)))</formula>
    </cfRule>
    <cfRule type="containsText" dxfId="2199" priority="3028" operator="containsText" text="HABILITADO">
      <formula>NOT(ISERROR(SEARCH("HABILITADO",A1190)))</formula>
    </cfRule>
  </conditionalFormatting>
  <conditionalFormatting sqref="A1222:I1222 A1223:Q1224 P1215 A1209:D1209 O1214:P1214 O1216:Q1216 O1217:P1221 O1222 A1217:B1217 A1214:M1216 A1218:A1220 D1217:E1220 G1218:G1220 I1218:I1220 H1218:H1221 J1218:J1221 L1217:L1221 G1217:J1217 A1211:D1213 A1210:C1210">
    <cfRule type="containsText" dxfId="2198" priority="2929" operator="containsText" text="NO CUMPLE">
      <formula>NOT(ISERROR(SEARCH("NO CUMPLE",A1209)))</formula>
    </cfRule>
    <cfRule type="containsText" dxfId="2197" priority="2930" operator="containsText" text="CUMPLE">
      <formula>NOT(ISERROR(SEARCH("CUMPLE",A1209)))</formula>
    </cfRule>
  </conditionalFormatting>
  <conditionalFormatting sqref="A1223:XFD1224 P1215 A1214:M1215 A1209:D1209 S1209:XFD1213 R1214:XFD1215 O1214:P1214 O1216:XFD1216 A1216:J1216 L1216:M1216 A1211:D1213 A1210:C1210">
    <cfRule type="containsText" dxfId="2196" priority="2931" operator="containsText" text="NO HABILITADO">
      <formula>NOT(ISERROR(SEARCH("NO HABILITADO",A1209)))</formula>
    </cfRule>
    <cfRule type="containsText" dxfId="2195" priority="2932" operator="containsText" text="HABILITADO">
      <formula>NOT(ISERROR(SEARCH("HABILITADO",A1209)))</formula>
    </cfRule>
  </conditionalFormatting>
  <conditionalFormatting sqref="A1234:E1234 G1234:J1234">
    <cfRule type="containsText" dxfId="2194" priority="2819" operator="containsText" text="NO CUMPLE">
      <formula>NOT(ISERROR(SEARCH("NO CUMPLE",A1234)))</formula>
    </cfRule>
    <cfRule type="containsText" dxfId="2193" priority="2820" operator="containsText" text="CUMPLE">
      <formula>NOT(ISERROR(SEARCH("CUMPLE",A1234)))</formula>
    </cfRule>
    <cfRule type="containsText" dxfId="2192" priority="2821" operator="containsText" text="NO HABILITADO">
      <formula>NOT(ISERROR(SEARCH("NO HABILITADO",A1234)))</formula>
    </cfRule>
    <cfRule type="containsText" dxfId="2191" priority="2822" operator="containsText" text="HABILITADO">
      <formula>NOT(ISERROR(SEARCH("HABILITADO",A1234)))</formula>
    </cfRule>
  </conditionalFormatting>
  <conditionalFormatting sqref="A1235:I1235 A1236:Q1237 P1231 A1225:D1225 O1230:P1230 O1232:Q1232 O1233:P1234 O1235 A1233:E1233 L1233:L1234 A1230:M1232 G1233:J1233 A1227:D1229 A1226:C1226">
    <cfRule type="containsText" dxfId="2190" priority="2825" operator="containsText" text="NO CUMPLE">
      <formula>NOT(ISERROR(SEARCH("NO CUMPLE",A1225)))</formula>
    </cfRule>
    <cfRule type="containsText" dxfId="2189" priority="2826" operator="containsText" text="CUMPLE">
      <formula>NOT(ISERROR(SEARCH("CUMPLE",A1225)))</formula>
    </cfRule>
  </conditionalFormatting>
  <conditionalFormatting sqref="A1236:XFD1237 P1231 A1230:M1231 A1225:D1225 S1225:XFD1229 R1230:XFD1231 O1230:P1230 O1232:XFD1232 A1232:J1232 L1232:M1232 A1227:D1229 A1226:C1226">
    <cfRule type="containsText" dxfId="2188" priority="2827" operator="containsText" text="NO HABILITADO">
      <formula>NOT(ISERROR(SEARCH("NO HABILITADO",A1225)))</formula>
    </cfRule>
    <cfRule type="containsText" dxfId="2187" priority="2828" operator="containsText" text="HABILITADO">
      <formula>NOT(ISERROR(SEARCH("HABILITADO",A1225)))</formula>
    </cfRule>
  </conditionalFormatting>
  <conditionalFormatting sqref="A1247:J1247">
    <cfRule type="containsText" dxfId="2186" priority="2659" operator="containsText" text="NO CUMPLE">
      <formula>NOT(ISERROR(SEARCH("NO CUMPLE",A1247)))</formula>
    </cfRule>
    <cfRule type="containsText" dxfId="2185" priority="2660" operator="containsText" text="CUMPLE">
      <formula>NOT(ISERROR(SEARCH("CUMPLE",A1247)))</formula>
    </cfRule>
    <cfRule type="containsText" dxfId="2184" priority="2661" operator="containsText" text="NO HABILITADO">
      <formula>NOT(ISERROR(SEARCH("NO HABILITADO",A1247)))</formula>
    </cfRule>
    <cfRule type="containsText" dxfId="2183" priority="2662" operator="containsText" text="HABILITADO">
      <formula>NOT(ISERROR(SEARCH("HABILITADO",A1247)))</formula>
    </cfRule>
  </conditionalFormatting>
  <conditionalFormatting sqref="A1250:I1250 A1251:Q1252 P1244 A1238:D1238 O1243:P1243 O1245:Q1245 O1250 A1246:E1246 A1243:M1245 G1246:J1246 A1240:D1242 A1239:C1239">
    <cfRule type="containsText" dxfId="2182" priority="2721" operator="containsText" text="NO CUMPLE">
      <formula>NOT(ISERROR(SEARCH("NO CUMPLE",A1238)))</formula>
    </cfRule>
    <cfRule type="containsText" dxfId="2181" priority="2722" operator="containsText" text="CUMPLE">
      <formula>NOT(ISERROR(SEARCH("CUMPLE",A1238)))</formula>
    </cfRule>
  </conditionalFormatting>
  <conditionalFormatting sqref="A1251:XFD1252 L1247 P1244 A1243:M1244 A1238:D1238 S1238:XFD1242 R1243:XFD1244 R1247:XFD1247 O1243:P1243 O1245:XFD1245 O1247:P1247 A1245:J1245 L1245:M1245 A1240:D1242 A1239:C1239">
    <cfRule type="containsText" dxfId="2180" priority="2723" operator="containsText" text="NO HABILITADO">
      <formula>NOT(ISERROR(SEARCH("NO HABILITADO",A1238)))</formula>
    </cfRule>
    <cfRule type="containsText" dxfId="2179" priority="2724" operator="containsText" text="HABILITADO">
      <formula>NOT(ISERROR(SEARCH("HABILITADO",A1238)))</formula>
    </cfRule>
  </conditionalFormatting>
  <conditionalFormatting sqref="A1264:E1264 G1264:J1264">
    <cfRule type="containsText" dxfId="2178" priority="2611" operator="containsText" text="NO CUMPLE">
      <formula>NOT(ISERROR(SEARCH("NO CUMPLE",A1264)))</formula>
    </cfRule>
    <cfRule type="containsText" dxfId="2177" priority="2612" operator="containsText" text="CUMPLE">
      <formula>NOT(ISERROR(SEARCH("CUMPLE",A1264)))</formula>
    </cfRule>
    <cfRule type="containsText" dxfId="2176" priority="2613" operator="containsText" text="NO HABILITADO">
      <formula>NOT(ISERROR(SEARCH("NO HABILITADO",A1264)))</formula>
    </cfRule>
    <cfRule type="containsText" dxfId="2175" priority="2614" operator="containsText" text="HABILITADO">
      <formula>NOT(ISERROR(SEARCH("HABILITADO",A1264)))</formula>
    </cfRule>
  </conditionalFormatting>
  <conditionalFormatting sqref="A1265:J1265">
    <cfRule type="containsText" dxfId="2174" priority="2555" operator="containsText" text="NO CUMPLE">
      <formula>NOT(ISERROR(SEARCH("NO CUMPLE",A1265)))</formula>
    </cfRule>
    <cfRule type="containsText" dxfId="2173" priority="2556" operator="containsText" text="CUMPLE">
      <formula>NOT(ISERROR(SEARCH("CUMPLE",A1265)))</formula>
    </cfRule>
    <cfRule type="containsText" dxfId="2172" priority="2557" operator="containsText" text="NO HABILITADO">
      <formula>NOT(ISERROR(SEARCH("NO HABILITADO",A1265)))</formula>
    </cfRule>
    <cfRule type="containsText" dxfId="2171" priority="2558" operator="containsText" text="HABILITADO">
      <formula>NOT(ISERROR(SEARCH("HABILITADO",A1265)))</formula>
    </cfRule>
  </conditionalFormatting>
  <conditionalFormatting sqref="A1267:I1267 A1268:Q1269 P1259 A1253:D1253 O1258:P1258 O1260:Q1260 O1261:P1266 O1267 A1258:M1260 L1261:L1266 A1255:D1257 A1254:C1254">
    <cfRule type="containsText" dxfId="2170" priority="2617" operator="containsText" text="NO CUMPLE">
      <formula>NOT(ISERROR(SEARCH("NO CUMPLE",A1253)))</formula>
    </cfRule>
    <cfRule type="containsText" dxfId="2169" priority="2618" operator="containsText" text="CUMPLE">
      <formula>NOT(ISERROR(SEARCH("CUMPLE",A1253)))</formula>
    </cfRule>
  </conditionalFormatting>
  <conditionalFormatting sqref="A1268:XFD1269 L1265 P1259 A1258:M1259 A1253:D1253 S1253:XFD1257 R1258:XFD1259 R1265:XFD1265 O1258:P1258 O1260:XFD1260 O1265:P1265 A1260:J1260 L1260:M1260 A1255:D1257 A1254:C1254">
    <cfRule type="containsText" dxfId="2168" priority="2619" operator="containsText" text="NO HABILITADO">
      <formula>NOT(ISERROR(SEARCH("NO HABILITADO",A1253)))</formula>
    </cfRule>
    <cfRule type="containsText" dxfId="2167" priority="2620" operator="containsText" text="HABILITADO">
      <formula>NOT(ISERROR(SEARCH("HABILITADO",A1253)))</formula>
    </cfRule>
  </conditionalFormatting>
  <conditionalFormatting sqref="B1204">
    <cfRule type="containsText" dxfId="2166" priority="2505" operator="containsText" text="NO HABILITADO">
      <formula>NOT(ISERROR(SEARCH("NO HABILITADO",B1204)))</formula>
    </cfRule>
    <cfRule type="containsText" dxfId="2165" priority="2506" operator="containsText" text="HABILITADO">
      <formula>NOT(ISERROR(SEARCH("HABILITADO",B1204)))</formula>
    </cfRule>
    <cfRule type="containsText" dxfId="2164" priority="2507" operator="containsText" text="NO CUMPLE">
      <formula>NOT(ISERROR(SEARCH("NO CUMPLE",B1204)))</formula>
    </cfRule>
    <cfRule type="containsText" dxfId="2163" priority="2508" operator="containsText" text="CUMPLE">
      <formula>NOT(ISERROR(SEARCH("CUMPLE",B1204)))</formula>
    </cfRule>
  </conditionalFormatting>
  <conditionalFormatting sqref="B1205">
    <cfRule type="containsText" dxfId="2162" priority="2501" operator="containsText" text="NO HABILITADO">
      <formula>NOT(ISERROR(SEARCH("NO HABILITADO",B1205)))</formula>
    </cfRule>
    <cfRule type="containsText" dxfId="2161" priority="2502" operator="containsText" text="HABILITADO">
      <formula>NOT(ISERROR(SEARCH("HABILITADO",B1205)))</formula>
    </cfRule>
    <cfRule type="containsText" dxfId="2160" priority="2503" operator="containsText" text="NO CUMPLE">
      <formula>NOT(ISERROR(SEARCH("NO CUMPLE",B1205)))</formula>
    </cfRule>
    <cfRule type="containsText" dxfId="2159" priority="2504" operator="containsText" text="CUMPLE">
      <formula>NOT(ISERROR(SEARCH("CUMPLE",B1205)))</formula>
    </cfRule>
  </conditionalFormatting>
  <conditionalFormatting sqref="B1218:B1221">
    <cfRule type="containsText" dxfId="2158" priority="2497" operator="containsText" text="NO HABILITADO">
      <formula>NOT(ISERROR(SEARCH("NO HABILITADO",B1218)))</formula>
    </cfRule>
    <cfRule type="containsText" dxfId="2157" priority="2498" operator="containsText" text="HABILITADO">
      <formula>NOT(ISERROR(SEARCH("HABILITADO",B1218)))</formula>
    </cfRule>
    <cfRule type="containsText" dxfId="2156" priority="2499" operator="containsText" text="NO CUMPLE">
      <formula>NOT(ISERROR(SEARCH("NO CUMPLE",B1218)))</formula>
    </cfRule>
    <cfRule type="containsText" dxfId="2155" priority="2500" operator="containsText" text="CUMPLE">
      <formula>NOT(ISERROR(SEARCH("CUMPLE",B1218)))</formula>
    </cfRule>
  </conditionalFormatting>
  <conditionalFormatting sqref="B1165:C1165">
    <cfRule type="containsText" dxfId="2154" priority="2513" operator="containsText" text="NO CUMPLE">
      <formula>NOT(ISERROR(SEARCH("NO CUMPLE",B1165)))</formula>
    </cfRule>
    <cfRule type="containsText" dxfId="2153" priority="2514" operator="containsText" text="CUMPLE">
      <formula>NOT(ISERROR(SEARCH("CUMPLE",B1165)))</formula>
    </cfRule>
    <cfRule type="containsText" dxfId="2152" priority="2515" operator="containsText" text="NO HABILITADO">
      <formula>NOT(ISERROR(SEARCH("NO HABILITADO",B1165)))</formula>
    </cfRule>
    <cfRule type="containsText" dxfId="2151" priority="2516" operator="containsText" text="HABILITADO">
      <formula>NOT(ISERROR(SEARCH("HABILITADO",B1165)))</formula>
    </cfRule>
  </conditionalFormatting>
  <conditionalFormatting sqref="B1168:C1168">
    <cfRule type="containsText" dxfId="2150" priority="3157" operator="containsText" text="NO CUMPLE">
      <formula>NOT(ISERROR(SEARCH("NO CUMPLE",B1168)))</formula>
    </cfRule>
    <cfRule type="containsText" dxfId="2149" priority="3158" operator="containsText" text="CUMPLE">
      <formula>NOT(ISERROR(SEARCH("CUMPLE",B1168)))</formula>
    </cfRule>
    <cfRule type="containsText" dxfId="2148" priority="3159" operator="containsText" text="NO HABILITADO">
      <formula>NOT(ISERROR(SEARCH("NO HABILITADO",B1168)))</formula>
    </cfRule>
    <cfRule type="containsText" dxfId="2147" priority="3160" operator="containsText" text="HABILITADO">
      <formula>NOT(ISERROR(SEARCH("HABILITADO",B1168)))</formula>
    </cfRule>
  </conditionalFormatting>
  <conditionalFormatting sqref="B1184:C1184 B1185">
    <cfRule type="containsText" dxfId="2146" priority="3053" operator="containsText" text="NO CUMPLE">
      <formula>NOT(ISERROR(SEARCH("NO CUMPLE",B1184)))</formula>
    </cfRule>
    <cfRule type="containsText" dxfId="2145" priority="3054" operator="containsText" text="CUMPLE">
      <formula>NOT(ISERROR(SEARCH("CUMPLE",B1184)))</formula>
    </cfRule>
    <cfRule type="containsText" dxfId="2144" priority="3055" operator="containsText" text="NO HABILITADO">
      <formula>NOT(ISERROR(SEARCH("NO HABILITADO",B1184)))</formula>
    </cfRule>
    <cfRule type="containsText" dxfId="2143" priority="3056" operator="containsText" text="HABILITADO">
      <formula>NOT(ISERROR(SEARCH("HABILITADO",B1184)))</formula>
    </cfRule>
  </conditionalFormatting>
  <conditionalFormatting sqref="B1186:C1186">
    <cfRule type="containsText" dxfId="2142" priority="3049" operator="containsText" text="NO CUMPLE">
      <formula>NOT(ISERROR(SEARCH("NO CUMPLE",B1186)))</formula>
    </cfRule>
    <cfRule type="containsText" dxfId="2141" priority="3050" operator="containsText" text="CUMPLE">
      <formula>NOT(ISERROR(SEARCH("CUMPLE",B1186)))</formula>
    </cfRule>
    <cfRule type="containsText" dxfId="2140" priority="3051" operator="containsText" text="NO HABILITADO">
      <formula>NOT(ISERROR(SEARCH("NO HABILITADO",B1186)))</formula>
    </cfRule>
    <cfRule type="containsText" dxfId="2139" priority="3052" operator="containsText" text="HABILITADO">
      <formula>NOT(ISERROR(SEARCH("HABILITADO",B1186)))</formula>
    </cfRule>
  </conditionalFormatting>
  <conditionalFormatting sqref="B1248:C1248">
    <cfRule type="containsText" dxfId="2138" priority="2645" operator="containsText" text="NO CUMPLE">
      <formula>NOT(ISERROR(SEARCH("NO CUMPLE",B1248)))</formula>
    </cfRule>
    <cfRule type="containsText" dxfId="2137" priority="2646" operator="containsText" text="CUMPLE">
      <formula>NOT(ISERROR(SEARCH("CUMPLE",B1248)))</formula>
    </cfRule>
    <cfRule type="containsText" dxfId="2136" priority="2647" operator="containsText" text="NO HABILITADO">
      <formula>NOT(ISERROR(SEARCH("NO HABILITADO",B1248)))</formula>
    </cfRule>
    <cfRule type="containsText" dxfId="2135" priority="2648" operator="containsText" text="HABILITADO">
      <formula>NOT(ISERROR(SEARCH("HABILITADO",B1248)))</formula>
    </cfRule>
  </conditionalFormatting>
  <conditionalFormatting sqref="B1249:C1249">
    <cfRule type="containsText" dxfId="2134" priority="2641" operator="containsText" text="NO CUMPLE">
      <formula>NOT(ISERROR(SEARCH("NO CUMPLE",B1249)))</formula>
    </cfRule>
    <cfRule type="containsText" dxfId="2133" priority="2642" operator="containsText" text="CUMPLE">
      <formula>NOT(ISERROR(SEARCH("CUMPLE",B1249)))</formula>
    </cfRule>
    <cfRule type="containsText" dxfId="2132" priority="2643" operator="containsText" text="NO HABILITADO">
      <formula>NOT(ISERROR(SEARCH("NO HABILITADO",B1249)))</formula>
    </cfRule>
    <cfRule type="containsText" dxfId="2131" priority="2644" operator="containsText" text="HABILITADO">
      <formula>NOT(ISERROR(SEARCH("HABILITADO",B1249)))</formula>
    </cfRule>
  </conditionalFormatting>
  <conditionalFormatting sqref="B1266:C1266">
    <cfRule type="containsText" dxfId="2130" priority="2541" operator="containsText" text="NO CUMPLE">
      <formula>NOT(ISERROR(SEARCH("NO CUMPLE",B1266)))</formula>
    </cfRule>
    <cfRule type="containsText" dxfId="2129" priority="2542" operator="containsText" text="CUMPLE">
      <formula>NOT(ISERROR(SEARCH("CUMPLE",B1266)))</formula>
    </cfRule>
    <cfRule type="containsText" dxfId="2128" priority="2543" operator="containsText" text="NO HABILITADO">
      <formula>NOT(ISERROR(SEARCH("NO HABILITADO",B1266)))</formula>
    </cfRule>
    <cfRule type="containsText" dxfId="2127" priority="2544" operator="containsText" text="HABILITADO">
      <formula>NOT(ISERROR(SEARCH("HABILITADO",B1266)))</formula>
    </cfRule>
  </conditionalFormatting>
  <conditionalFormatting sqref="D1249">
    <cfRule type="containsText" dxfId="2126" priority="2493" operator="containsText" text="NO HABILITADO">
      <formula>NOT(ISERROR(SEARCH("NO HABILITADO",D1249)))</formula>
    </cfRule>
    <cfRule type="containsText" dxfId="2125" priority="2494" operator="containsText" text="HABILITADO">
      <formula>NOT(ISERROR(SEARCH("HABILITADO",D1249)))</formula>
    </cfRule>
    <cfRule type="containsText" dxfId="2124" priority="2495" operator="containsText" text="NO CUMPLE">
      <formula>NOT(ISERROR(SEARCH("NO CUMPLE",D1249)))</formula>
    </cfRule>
    <cfRule type="containsText" dxfId="2123" priority="2496" operator="containsText" text="CUMPLE">
      <formula>NOT(ISERROR(SEARCH("CUMPLE",D1249)))</formula>
    </cfRule>
  </conditionalFormatting>
  <conditionalFormatting sqref="D1202:E1202 G1202:J1202">
    <cfRule type="containsText" dxfId="2122" priority="3019" operator="containsText" text="NO CUMPLE">
      <formula>NOT(ISERROR(SEARCH("NO CUMPLE",D1202)))</formula>
    </cfRule>
    <cfRule type="containsText" dxfId="2121" priority="3020" operator="containsText" text="CUMPLE">
      <formula>NOT(ISERROR(SEARCH("CUMPLE",D1202)))</formula>
    </cfRule>
    <cfRule type="containsText" dxfId="2120" priority="3021" operator="containsText" text="NO HABILITADO">
      <formula>NOT(ISERROR(SEARCH("NO HABILITADO",D1202)))</formula>
    </cfRule>
    <cfRule type="containsText" dxfId="2119" priority="3022" operator="containsText" text="HABILITADO">
      <formula>NOT(ISERROR(SEARCH("HABILITADO",D1202)))</formula>
    </cfRule>
  </conditionalFormatting>
  <conditionalFormatting sqref="G1168:J1168 A1168 D1168:E1168">
    <cfRule type="containsText" dxfId="2118" priority="3165" operator="containsText" text="NO CUMPLE">
      <formula>NOT(ISERROR(SEARCH("NO CUMPLE",A1168)))</formula>
    </cfRule>
    <cfRule type="containsText" dxfId="2117" priority="3166" operator="containsText" text="CUMPLE">
      <formula>NOT(ISERROR(SEARCH("CUMPLE",A1168)))</formula>
    </cfRule>
    <cfRule type="containsText" dxfId="2116" priority="3167" operator="containsText" text="NO HABILITADO">
      <formula>NOT(ISERROR(SEARCH("NO HABILITADO",A1168)))</formula>
    </cfRule>
    <cfRule type="containsText" dxfId="2115" priority="3168" operator="containsText" text="HABILITADO">
      <formula>NOT(ISERROR(SEARCH("HABILITADO",A1168)))</formula>
    </cfRule>
  </conditionalFormatting>
  <conditionalFormatting sqref="G1204:J1205 D1204:E1205">
    <cfRule type="containsText" dxfId="2114" priority="2957" operator="containsText" text="NO CUMPLE">
      <formula>NOT(ISERROR(SEARCH("NO CUMPLE",D1204)))</formula>
    </cfRule>
    <cfRule type="containsText" dxfId="2113" priority="2958" operator="containsText" text="CUMPLE">
      <formula>NOT(ISERROR(SEARCH("CUMPLE",D1204)))</formula>
    </cfRule>
    <cfRule type="containsText" dxfId="2112" priority="2959" operator="containsText" text="NO HABILITADO">
      <formula>NOT(ISERROR(SEARCH("NO HABILITADO",D1204)))</formula>
    </cfRule>
    <cfRule type="containsText" dxfId="2111" priority="2960" operator="containsText" text="HABILITADO">
      <formula>NOT(ISERROR(SEARCH("HABILITADO",D1204)))</formula>
    </cfRule>
  </conditionalFormatting>
  <conditionalFormatting sqref="G1248:J1249 A1248:A1249 D1248:E1248 E1249">
    <cfRule type="containsText" dxfId="2110" priority="2653" operator="containsText" text="NO CUMPLE">
      <formula>NOT(ISERROR(SEARCH("NO CUMPLE",A1248)))</formula>
    </cfRule>
    <cfRule type="containsText" dxfId="2109" priority="2654" operator="containsText" text="CUMPLE">
      <formula>NOT(ISERROR(SEARCH("CUMPLE",A1248)))</formula>
    </cfRule>
    <cfRule type="containsText" dxfId="2108" priority="2655" operator="containsText" text="NO HABILITADO">
      <formula>NOT(ISERROR(SEARCH("NO HABILITADO",A1248)))</formula>
    </cfRule>
    <cfRule type="containsText" dxfId="2107" priority="2656" operator="containsText" text="HABILITADO">
      <formula>NOT(ISERROR(SEARCH("HABILITADO",A1248)))</formula>
    </cfRule>
  </conditionalFormatting>
  <conditionalFormatting sqref="G1266:J1266 A1266 D1266:E1266">
    <cfRule type="containsText" dxfId="2106" priority="2549" operator="containsText" text="NO CUMPLE">
      <formula>NOT(ISERROR(SEARCH("NO CUMPLE",A1266)))</formula>
    </cfRule>
    <cfRule type="containsText" dxfId="2105" priority="2550" operator="containsText" text="CUMPLE">
      <formula>NOT(ISERROR(SEARCH("CUMPLE",A1266)))</formula>
    </cfRule>
    <cfRule type="containsText" dxfId="2104" priority="2551" operator="containsText" text="NO HABILITADO">
      <formula>NOT(ISERROR(SEARCH("NO HABILITADO",A1266)))</formula>
    </cfRule>
    <cfRule type="containsText" dxfId="2103" priority="2552" operator="containsText" text="HABILITADO">
      <formula>NOT(ISERROR(SEARCH("HABILITADO",A1266)))</formula>
    </cfRule>
  </conditionalFormatting>
  <conditionalFormatting sqref="N1165:N1166 N1168">
    <cfRule type="containsText" dxfId="2102" priority="3133" operator="containsText" text="NO HABILITADO">
      <formula>NOT(ISERROR(SEARCH("NO HABILITADO",N1165)))</formula>
    </cfRule>
    <cfRule type="containsText" dxfId="2101" priority="3134" operator="containsText" text="HABILITADO">
      <formula>NOT(ISERROR(SEARCH("HABILITADO",N1165)))</formula>
    </cfRule>
  </conditionalFormatting>
  <conditionalFormatting sqref="N1167 N1162:N1164">
    <cfRule type="containsText" dxfId="2100" priority="3137" operator="containsText" text="NO HABILITADO">
      <formula>NOT(ISERROR(SEARCH("NO HABILITADO",N1162)))</formula>
    </cfRule>
    <cfRule type="containsText" dxfId="2099" priority="3138" operator="containsText" text="HABILITADO">
      <formula>NOT(ISERROR(SEARCH("HABILITADO",N1162)))</formula>
    </cfRule>
  </conditionalFormatting>
  <conditionalFormatting sqref="N1180:N1182 N1184:N1186">
    <cfRule type="containsText" dxfId="2098" priority="3029" operator="containsText" text="NO HABILITADO">
      <formula>NOT(ISERROR(SEARCH("NO HABILITADO",N1180)))</formula>
    </cfRule>
    <cfRule type="containsText" dxfId="2097" priority="3030" operator="containsText" text="HABILITADO">
      <formula>NOT(ISERROR(SEARCH("HABILITADO",N1180)))</formula>
    </cfRule>
  </conditionalFormatting>
  <conditionalFormatting sqref="N1183 N1177:N1179">
    <cfRule type="containsText" dxfId="2096" priority="3033" operator="containsText" text="NO HABILITADO">
      <formula>NOT(ISERROR(SEARCH("NO HABILITADO",N1177)))</formula>
    </cfRule>
    <cfRule type="containsText" dxfId="2095" priority="3034" operator="containsText" text="HABILITADO">
      <formula>NOT(ISERROR(SEARCH("HABILITADO",N1177)))</formula>
    </cfRule>
  </conditionalFormatting>
  <conditionalFormatting sqref="N1198:N1202 N1204:N1205">
    <cfRule type="containsText" dxfId="2094" priority="2933" operator="containsText" text="NO HABILITADO">
      <formula>NOT(ISERROR(SEARCH("NO HABILITADO",N1198)))</formula>
    </cfRule>
    <cfRule type="containsText" dxfId="2093" priority="2934" operator="containsText" text="HABILITADO">
      <formula>NOT(ISERROR(SEARCH("HABILITADO",N1198)))</formula>
    </cfRule>
  </conditionalFormatting>
  <conditionalFormatting sqref="N1203 N1195:N1197">
    <cfRule type="containsText" dxfId="2092" priority="2937" operator="containsText" text="NO HABILITADO">
      <formula>NOT(ISERROR(SEARCH("NO HABILITADO",N1195)))</formula>
    </cfRule>
    <cfRule type="containsText" dxfId="2091" priority="2938" operator="containsText" text="HABILITADO">
      <formula>NOT(ISERROR(SEARCH("HABILITADO",N1195)))</formula>
    </cfRule>
  </conditionalFormatting>
  <conditionalFormatting sqref="N1217:N1221">
    <cfRule type="containsText" dxfId="2090" priority="2829" operator="containsText" text="NO HABILITADO">
      <formula>NOT(ISERROR(SEARCH("NO HABILITADO",N1217)))</formula>
    </cfRule>
    <cfRule type="containsText" dxfId="2089" priority="2830" operator="containsText" text="HABILITADO">
      <formula>NOT(ISERROR(SEARCH("HABILITADO",N1217)))</formula>
    </cfRule>
  </conditionalFormatting>
  <conditionalFormatting sqref="N1214:N1216">
    <cfRule type="containsText" dxfId="2088" priority="2833" operator="containsText" text="NO HABILITADO">
      <formula>NOT(ISERROR(SEARCH("NO HABILITADO",N1214)))</formula>
    </cfRule>
    <cfRule type="containsText" dxfId="2087" priority="2834" operator="containsText" text="HABILITADO">
      <formula>NOT(ISERROR(SEARCH("HABILITADO",N1214)))</formula>
    </cfRule>
  </conditionalFormatting>
  <conditionalFormatting sqref="N1233:N1234">
    <cfRule type="containsText" dxfId="2086" priority="2725" operator="containsText" text="NO HABILITADO">
      <formula>NOT(ISERROR(SEARCH("NO HABILITADO",N1233)))</formula>
    </cfRule>
    <cfRule type="containsText" dxfId="2085" priority="2726" operator="containsText" text="HABILITADO">
      <formula>NOT(ISERROR(SEARCH("HABILITADO",N1233)))</formula>
    </cfRule>
  </conditionalFormatting>
  <conditionalFormatting sqref="N1230:N1232">
    <cfRule type="containsText" dxfId="2084" priority="2729" operator="containsText" text="NO HABILITADO">
      <formula>NOT(ISERROR(SEARCH("NO HABILITADO",N1230)))</formula>
    </cfRule>
    <cfRule type="containsText" dxfId="2083" priority="2730" operator="containsText" text="HABILITADO">
      <formula>NOT(ISERROR(SEARCH("HABILITADO",N1230)))</formula>
    </cfRule>
  </conditionalFormatting>
  <conditionalFormatting sqref="N1246 N1248:N1249">
    <cfRule type="containsText" dxfId="2082" priority="2621" operator="containsText" text="NO HABILITADO">
      <formula>NOT(ISERROR(SEARCH("NO HABILITADO",N1246)))</formula>
    </cfRule>
    <cfRule type="containsText" dxfId="2081" priority="2622" operator="containsText" text="HABILITADO">
      <formula>NOT(ISERROR(SEARCH("HABILITADO",N1246)))</formula>
    </cfRule>
  </conditionalFormatting>
  <conditionalFormatting sqref="N1247 N1243:N1245">
    <cfRule type="containsText" dxfId="2080" priority="2625" operator="containsText" text="NO HABILITADO">
      <formula>NOT(ISERROR(SEARCH("NO HABILITADO",N1243)))</formula>
    </cfRule>
    <cfRule type="containsText" dxfId="2079" priority="2626" operator="containsText" text="HABILITADO">
      <formula>NOT(ISERROR(SEARCH("HABILITADO",N1243)))</formula>
    </cfRule>
  </conditionalFormatting>
  <conditionalFormatting sqref="N1261:N1264 N1266">
    <cfRule type="containsText" dxfId="2078" priority="2517" operator="containsText" text="NO HABILITADO">
      <formula>NOT(ISERROR(SEARCH("NO HABILITADO",N1261)))</formula>
    </cfRule>
    <cfRule type="containsText" dxfId="2077" priority="2518" operator="containsText" text="HABILITADO">
      <formula>NOT(ISERROR(SEARCH("HABILITADO",N1261)))</formula>
    </cfRule>
  </conditionalFormatting>
  <conditionalFormatting sqref="N1265 N1258:N1260">
    <cfRule type="containsText" dxfId="2076" priority="2521" operator="containsText" text="NO HABILITADO">
      <formula>NOT(ISERROR(SEARCH("NO HABILITADO",N1258)))</formula>
    </cfRule>
    <cfRule type="containsText" dxfId="2075" priority="2522" operator="containsText" text="HABILITADO">
      <formula>NOT(ISERROR(SEARCH("HABILITADO",N1258)))</formula>
    </cfRule>
  </conditionalFormatting>
  <conditionalFormatting sqref="P1169">
    <cfRule type="containsText" dxfId="2074" priority="3143" operator="containsText" text="NO HABILITADO">
      <formula>NOT(ISERROR(SEARCH("NO HABILITADO",P1169)))</formula>
    </cfRule>
    <cfRule type="containsText" dxfId="2073" priority="3144" operator="containsText" text="HABILITADO">
      <formula>NOT(ISERROR(SEARCH("HABILITADO",P1169)))</formula>
    </cfRule>
    <cfRule type="containsText" dxfId="2072" priority="3145" operator="containsText" text="NO CUMPLE">
      <formula>NOT(ISERROR(SEARCH("NO CUMPLE",P1169)))</formula>
    </cfRule>
    <cfRule type="containsText" dxfId="2071" priority="3146" operator="containsText" text="CUMPLE">
      <formula>NOT(ISERROR(SEARCH("CUMPLE",P1169)))</formula>
    </cfRule>
  </conditionalFormatting>
  <conditionalFormatting sqref="P1187">
    <cfRule type="containsText" dxfId="2070" priority="3039" operator="containsText" text="NO HABILITADO">
      <formula>NOT(ISERROR(SEARCH("NO HABILITADO",P1187)))</formula>
    </cfRule>
    <cfRule type="containsText" dxfId="2069" priority="3040" operator="containsText" text="HABILITADO">
      <formula>NOT(ISERROR(SEARCH("HABILITADO",P1187)))</formula>
    </cfRule>
    <cfRule type="containsText" dxfId="2068" priority="3041" operator="containsText" text="NO CUMPLE">
      <formula>NOT(ISERROR(SEARCH("NO CUMPLE",P1187)))</formula>
    </cfRule>
    <cfRule type="containsText" dxfId="2067" priority="3042" operator="containsText" text="CUMPLE">
      <formula>NOT(ISERROR(SEARCH("CUMPLE",P1187)))</formula>
    </cfRule>
  </conditionalFormatting>
  <conditionalFormatting sqref="P1206">
    <cfRule type="containsText" dxfId="2066" priority="2943" operator="containsText" text="NO HABILITADO">
      <formula>NOT(ISERROR(SEARCH("NO HABILITADO",P1206)))</formula>
    </cfRule>
    <cfRule type="containsText" dxfId="2065" priority="2944" operator="containsText" text="HABILITADO">
      <formula>NOT(ISERROR(SEARCH("HABILITADO",P1206)))</formula>
    </cfRule>
    <cfRule type="containsText" dxfId="2064" priority="2945" operator="containsText" text="NO CUMPLE">
      <formula>NOT(ISERROR(SEARCH("NO CUMPLE",P1206)))</formula>
    </cfRule>
    <cfRule type="containsText" dxfId="2063" priority="2946" operator="containsText" text="CUMPLE">
      <formula>NOT(ISERROR(SEARCH("CUMPLE",P1206)))</formula>
    </cfRule>
  </conditionalFormatting>
  <conditionalFormatting sqref="P1222">
    <cfRule type="containsText" dxfId="2062" priority="2839" operator="containsText" text="NO HABILITADO">
      <formula>NOT(ISERROR(SEARCH("NO HABILITADO",P1222)))</formula>
    </cfRule>
    <cfRule type="containsText" dxfId="2061" priority="2840" operator="containsText" text="HABILITADO">
      <formula>NOT(ISERROR(SEARCH("HABILITADO",P1222)))</formula>
    </cfRule>
    <cfRule type="containsText" dxfId="2060" priority="2841" operator="containsText" text="NO CUMPLE">
      <formula>NOT(ISERROR(SEARCH("NO CUMPLE",P1222)))</formula>
    </cfRule>
    <cfRule type="containsText" dxfId="2059" priority="2842" operator="containsText" text="CUMPLE">
      <formula>NOT(ISERROR(SEARCH("CUMPLE",P1222)))</formula>
    </cfRule>
  </conditionalFormatting>
  <conditionalFormatting sqref="P1235">
    <cfRule type="containsText" dxfId="2058" priority="2735" operator="containsText" text="NO HABILITADO">
      <formula>NOT(ISERROR(SEARCH("NO HABILITADO",P1235)))</formula>
    </cfRule>
    <cfRule type="containsText" dxfId="2057" priority="2736" operator="containsText" text="HABILITADO">
      <formula>NOT(ISERROR(SEARCH("HABILITADO",P1235)))</formula>
    </cfRule>
    <cfRule type="containsText" dxfId="2056" priority="2737" operator="containsText" text="NO CUMPLE">
      <formula>NOT(ISERROR(SEARCH("NO CUMPLE",P1235)))</formula>
    </cfRule>
    <cfRule type="containsText" dxfId="2055" priority="2738" operator="containsText" text="CUMPLE">
      <formula>NOT(ISERROR(SEARCH("CUMPLE",P1235)))</formula>
    </cfRule>
  </conditionalFormatting>
  <conditionalFormatting sqref="P1250">
    <cfRule type="containsText" dxfId="2054" priority="2631" operator="containsText" text="NO HABILITADO">
      <formula>NOT(ISERROR(SEARCH("NO HABILITADO",P1250)))</formula>
    </cfRule>
    <cfRule type="containsText" dxfId="2053" priority="2632" operator="containsText" text="HABILITADO">
      <formula>NOT(ISERROR(SEARCH("HABILITADO",P1250)))</formula>
    </cfRule>
    <cfRule type="containsText" dxfId="2052" priority="2633" operator="containsText" text="NO CUMPLE">
      <formula>NOT(ISERROR(SEARCH("NO CUMPLE",P1250)))</formula>
    </cfRule>
    <cfRule type="containsText" dxfId="2051" priority="2634" operator="containsText" text="CUMPLE">
      <formula>NOT(ISERROR(SEARCH("CUMPLE",P1250)))</formula>
    </cfRule>
  </conditionalFormatting>
  <conditionalFormatting sqref="P1267">
    <cfRule type="containsText" dxfId="2050" priority="2527" operator="containsText" text="NO HABILITADO">
      <formula>NOT(ISERROR(SEARCH("NO HABILITADO",P1267)))</formula>
    </cfRule>
    <cfRule type="containsText" dxfId="2049" priority="2528" operator="containsText" text="HABILITADO">
      <formula>NOT(ISERROR(SEARCH("HABILITADO",P1267)))</formula>
    </cfRule>
    <cfRule type="containsText" dxfId="2048" priority="2529" operator="containsText" text="NO CUMPLE">
      <formula>NOT(ISERROR(SEARCH("NO CUMPLE",P1267)))</formula>
    </cfRule>
    <cfRule type="containsText" dxfId="2047" priority="2530" operator="containsText" text="CUMPLE">
      <formula>NOT(ISERROR(SEARCH("CUMPLE",P1267)))</formula>
    </cfRule>
  </conditionalFormatting>
  <conditionalFormatting sqref="Q1162:Q1163">
    <cfRule type="containsText" dxfId="2046" priority="3139" operator="containsText" text="NO CUMPLE">
      <formula>NOT(ISERROR(SEARCH("NO CUMPLE",Q1162)))</formula>
    </cfRule>
    <cfRule type="containsText" dxfId="2045" priority="3140" operator="containsText" text="CUMPLE">
      <formula>NOT(ISERROR(SEARCH("CUMPLE",Q1162)))</formula>
    </cfRule>
    <cfRule type="containsText" dxfId="2044" priority="3141" operator="containsText" text="NO HABILITADO">
      <formula>NOT(ISERROR(SEARCH("NO HABILITADO",Q1162)))</formula>
    </cfRule>
    <cfRule type="containsText" dxfId="2043" priority="3142" operator="containsText" text="HABILITADO">
      <formula>NOT(ISERROR(SEARCH("HABILITADO",Q1162)))</formula>
    </cfRule>
  </conditionalFormatting>
  <conditionalFormatting sqref="Q1177:Q1178">
    <cfRule type="containsText" dxfId="2042" priority="3035" operator="containsText" text="NO CUMPLE">
      <formula>NOT(ISERROR(SEARCH("NO CUMPLE",Q1177)))</formula>
    </cfRule>
    <cfRule type="containsText" dxfId="2041" priority="3036" operator="containsText" text="CUMPLE">
      <formula>NOT(ISERROR(SEARCH("CUMPLE",Q1177)))</formula>
    </cfRule>
    <cfRule type="containsText" dxfId="2040" priority="3037" operator="containsText" text="NO HABILITADO">
      <formula>NOT(ISERROR(SEARCH("NO HABILITADO",Q1177)))</formula>
    </cfRule>
    <cfRule type="containsText" dxfId="2039" priority="3038" operator="containsText" text="HABILITADO">
      <formula>NOT(ISERROR(SEARCH("HABILITADO",Q1177)))</formula>
    </cfRule>
  </conditionalFormatting>
  <conditionalFormatting sqref="Q1195:Q1196">
    <cfRule type="containsText" dxfId="2038" priority="2939" operator="containsText" text="NO CUMPLE">
      <formula>NOT(ISERROR(SEARCH("NO CUMPLE",Q1195)))</formula>
    </cfRule>
    <cfRule type="containsText" dxfId="2037" priority="2940" operator="containsText" text="CUMPLE">
      <formula>NOT(ISERROR(SEARCH("CUMPLE",Q1195)))</formula>
    </cfRule>
    <cfRule type="containsText" dxfId="2036" priority="2941" operator="containsText" text="NO HABILITADO">
      <formula>NOT(ISERROR(SEARCH("NO HABILITADO",Q1195)))</formula>
    </cfRule>
    <cfRule type="containsText" dxfId="2035" priority="2942" operator="containsText" text="HABILITADO">
      <formula>NOT(ISERROR(SEARCH("HABILITADO",Q1195)))</formula>
    </cfRule>
  </conditionalFormatting>
  <conditionalFormatting sqref="Q1214:Q1215">
    <cfRule type="containsText" dxfId="2034" priority="2835" operator="containsText" text="NO CUMPLE">
      <formula>NOT(ISERROR(SEARCH("NO CUMPLE",Q1214)))</formula>
    </cfRule>
    <cfRule type="containsText" dxfId="2033" priority="2836" operator="containsText" text="CUMPLE">
      <formula>NOT(ISERROR(SEARCH("CUMPLE",Q1214)))</formula>
    </cfRule>
    <cfRule type="containsText" dxfId="2032" priority="2837" operator="containsText" text="NO HABILITADO">
      <formula>NOT(ISERROR(SEARCH("NO HABILITADO",Q1214)))</formula>
    </cfRule>
    <cfRule type="containsText" dxfId="2031" priority="2838" operator="containsText" text="HABILITADO">
      <formula>NOT(ISERROR(SEARCH("HABILITADO",Q1214)))</formula>
    </cfRule>
  </conditionalFormatting>
  <conditionalFormatting sqref="Q1230:Q1231">
    <cfRule type="containsText" dxfId="2030" priority="2731" operator="containsText" text="NO CUMPLE">
      <formula>NOT(ISERROR(SEARCH("NO CUMPLE",Q1230)))</formula>
    </cfRule>
    <cfRule type="containsText" dxfId="2029" priority="2732" operator="containsText" text="CUMPLE">
      <formula>NOT(ISERROR(SEARCH("CUMPLE",Q1230)))</formula>
    </cfRule>
    <cfRule type="containsText" dxfId="2028" priority="2733" operator="containsText" text="NO HABILITADO">
      <formula>NOT(ISERROR(SEARCH("NO HABILITADO",Q1230)))</formula>
    </cfRule>
    <cfRule type="containsText" dxfId="2027" priority="2734" operator="containsText" text="HABILITADO">
      <formula>NOT(ISERROR(SEARCH("HABILITADO",Q1230)))</formula>
    </cfRule>
  </conditionalFormatting>
  <conditionalFormatting sqref="Q1243:Q1244">
    <cfRule type="containsText" dxfId="2026" priority="2627" operator="containsText" text="NO CUMPLE">
      <formula>NOT(ISERROR(SEARCH("NO CUMPLE",Q1243)))</formula>
    </cfRule>
    <cfRule type="containsText" dxfId="2025" priority="2628" operator="containsText" text="CUMPLE">
      <formula>NOT(ISERROR(SEARCH("CUMPLE",Q1243)))</formula>
    </cfRule>
    <cfRule type="containsText" dxfId="2024" priority="2629" operator="containsText" text="NO HABILITADO">
      <formula>NOT(ISERROR(SEARCH("NO HABILITADO",Q1243)))</formula>
    </cfRule>
    <cfRule type="containsText" dxfId="2023" priority="2630" operator="containsText" text="HABILITADO">
      <formula>NOT(ISERROR(SEARCH("HABILITADO",Q1243)))</formula>
    </cfRule>
  </conditionalFormatting>
  <conditionalFormatting sqref="Q1258:Q1259">
    <cfRule type="containsText" dxfId="2022" priority="2523" operator="containsText" text="NO CUMPLE">
      <formula>NOT(ISERROR(SEARCH("NO CUMPLE",Q1258)))</formula>
    </cfRule>
    <cfRule type="containsText" dxfId="2021" priority="2524" operator="containsText" text="CUMPLE">
      <formula>NOT(ISERROR(SEARCH("CUMPLE",Q1258)))</formula>
    </cfRule>
    <cfRule type="containsText" dxfId="2020" priority="2525" operator="containsText" text="NO HABILITADO">
      <formula>NOT(ISERROR(SEARCH("NO HABILITADO",Q1258)))</formula>
    </cfRule>
    <cfRule type="containsText" dxfId="2019" priority="2526" operator="containsText" text="HABILITADO">
      <formula>NOT(ISERROR(SEARCH("HABILITADO",Q1258)))</formula>
    </cfRule>
  </conditionalFormatting>
  <conditionalFormatting sqref="R1186">
    <cfRule type="containsText" dxfId="2018" priority="3047" operator="containsText" text="NO HABILITADO">
      <formula>NOT(ISERROR(SEARCH("NO HABILITADO",R1186)))</formula>
    </cfRule>
    <cfRule type="containsText" dxfId="2017" priority="3048" operator="containsText" text="HABILITADO">
      <formula>NOT(ISERROR(SEARCH("HABILITADO",R1186)))</formula>
    </cfRule>
  </conditionalFormatting>
  <conditionalFormatting sqref="R1205">
    <cfRule type="containsText" dxfId="2016" priority="2951" operator="containsText" text="NO HABILITADO">
      <formula>NOT(ISERROR(SEARCH("NO HABILITADO",R1205)))</formula>
    </cfRule>
    <cfRule type="containsText" dxfId="2015" priority="2952" operator="containsText" text="HABILITADO">
      <formula>NOT(ISERROR(SEARCH("HABILITADO",R1205)))</formula>
    </cfRule>
  </conditionalFormatting>
  <conditionalFormatting sqref="R1249">
    <cfRule type="containsText" dxfId="2014" priority="2639" operator="containsText" text="NO HABILITADO">
      <formula>NOT(ISERROR(SEARCH("NO HABILITADO",R1249)))</formula>
    </cfRule>
    <cfRule type="containsText" dxfId="2013" priority="2640" operator="containsText" text="HABILITADO">
      <formula>NOT(ISERROR(SEARCH("HABILITADO",R1249)))</formula>
    </cfRule>
  </conditionalFormatting>
  <conditionalFormatting sqref="R1169:XFD1169">
    <cfRule type="containsText" dxfId="2012" priority="3221" operator="containsText" text="NO HABILITADO">
      <formula>NOT(ISERROR(SEARCH("NO HABILITADO",R1169)))</formula>
    </cfRule>
    <cfRule type="containsText" dxfId="2011" priority="3222" operator="containsText" text="HABILITADO">
      <formula>NOT(ISERROR(SEARCH("HABILITADO",R1169)))</formula>
    </cfRule>
  </conditionalFormatting>
  <conditionalFormatting sqref="R1187:XFD1187">
    <cfRule type="containsText" dxfId="2010" priority="3117" operator="containsText" text="NO HABILITADO">
      <formula>NOT(ISERROR(SEARCH("NO HABILITADO",R1187)))</formula>
    </cfRule>
    <cfRule type="containsText" dxfId="2009" priority="3118" operator="containsText" text="HABILITADO">
      <formula>NOT(ISERROR(SEARCH("HABILITADO",R1187)))</formula>
    </cfRule>
  </conditionalFormatting>
  <conditionalFormatting sqref="R1206:XFD1206">
    <cfRule type="containsText" dxfId="2008" priority="3013" operator="containsText" text="NO HABILITADO">
      <formula>NOT(ISERROR(SEARCH("NO HABILITADO",R1206)))</formula>
    </cfRule>
    <cfRule type="containsText" dxfId="2007" priority="3014" operator="containsText" text="HABILITADO">
      <formula>NOT(ISERROR(SEARCH("HABILITADO",R1206)))</formula>
    </cfRule>
  </conditionalFormatting>
  <conditionalFormatting sqref="R1222:XFD1222">
    <cfRule type="containsText" dxfId="2006" priority="2917" operator="containsText" text="NO HABILITADO">
      <formula>NOT(ISERROR(SEARCH("NO HABILITADO",R1222)))</formula>
    </cfRule>
    <cfRule type="containsText" dxfId="2005" priority="2918" operator="containsText" text="HABILITADO">
      <formula>NOT(ISERROR(SEARCH("HABILITADO",R1222)))</formula>
    </cfRule>
  </conditionalFormatting>
  <conditionalFormatting sqref="R1235:XFD1235">
    <cfRule type="containsText" dxfId="2004" priority="2813" operator="containsText" text="NO HABILITADO">
      <formula>NOT(ISERROR(SEARCH("NO HABILITADO",R1235)))</formula>
    </cfRule>
    <cfRule type="containsText" dxfId="2003" priority="2814" operator="containsText" text="HABILITADO">
      <formula>NOT(ISERROR(SEARCH("HABILITADO",R1235)))</formula>
    </cfRule>
  </conditionalFormatting>
  <conditionalFormatting sqref="R1250:XFD1250">
    <cfRule type="containsText" dxfId="2002" priority="2709" operator="containsText" text="NO HABILITADO">
      <formula>NOT(ISERROR(SEARCH("NO HABILITADO",R1250)))</formula>
    </cfRule>
    <cfRule type="containsText" dxfId="2001" priority="2710" operator="containsText" text="HABILITADO">
      <formula>NOT(ISERROR(SEARCH("HABILITADO",R1250)))</formula>
    </cfRule>
  </conditionalFormatting>
  <conditionalFormatting sqref="R1267:XFD1267">
    <cfRule type="containsText" dxfId="2000" priority="2605" operator="containsText" text="NO HABILITADO">
      <formula>NOT(ISERROR(SEARCH("NO HABILITADO",R1267)))</formula>
    </cfRule>
    <cfRule type="containsText" dxfId="1999" priority="2606" operator="containsText" text="HABILITADO">
      <formula>NOT(ISERROR(SEARCH("HABILITADO",R1267)))</formula>
    </cfRule>
  </conditionalFormatting>
  <conditionalFormatting sqref="S1186:XFD1186">
    <cfRule type="containsText" dxfId="1998" priority="3065" operator="containsText" text="NO HABILITADO">
      <formula>NOT(ISERROR(SEARCH("NO HABILITADO",S1186)))</formula>
    </cfRule>
    <cfRule type="containsText" dxfId="1997" priority="3066" operator="containsText" text="HABILITADO">
      <formula>NOT(ISERROR(SEARCH("HABILITADO",S1186)))</formula>
    </cfRule>
  </conditionalFormatting>
  <conditionalFormatting sqref="S1205:XFD1205">
    <cfRule type="containsText" dxfId="1996" priority="2961" operator="containsText" text="NO HABILITADO">
      <formula>NOT(ISERROR(SEARCH("NO HABILITADO",S1205)))</formula>
    </cfRule>
    <cfRule type="containsText" dxfId="1995" priority="2962" operator="containsText" text="HABILITADO">
      <formula>NOT(ISERROR(SEARCH("HABILITADO",S1205)))</formula>
    </cfRule>
  </conditionalFormatting>
  <conditionalFormatting sqref="S1249:XFD1249">
    <cfRule type="containsText" dxfId="1994" priority="2657" operator="containsText" text="NO HABILITADO">
      <formula>NOT(ISERROR(SEARCH("NO HABILITADO",S1249)))</formula>
    </cfRule>
    <cfRule type="containsText" dxfId="1993" priority="2658" operator="containsText" text="HABILITADO">
      <formula>NOT(ISERROR(SEARCH("HABILITADO",S1249)))</formula>
    </cfRule>
  </conditionalFormatting>
  <conditionalFormatting sqref="E1157">
    <cfRule type="containsText" dxfId="1992" priority="2491" operator="containsText" text="NO HABILITADO">
      <formula>NOT(ISERROR(SEARCH("NO HABILITADO",E1157)))</formula>
    </cfRule>
  </conditionalFormatting>
  <conditionalFormatting sqref="E1157">
    <cfRule type="containsText" dxfId="1991" priority="2489" operator="containsText" text="NO CUMPLE">
      <formula>NOT(ISERROR(SEARCH("NO CUMPLE",E1157)))</formula>
    </cfRule>
    <cfRule type="containsText" dxfId="1990" priority="2490" operator="containsText" text="CUMPLE">
      <formula>NOT(ISERROR(SEARCH("CUMPLE",E1157)))</formula>
    </cfRule>
  </conditionalFormatting>
  <conditionalFormatting sqref="E1157">
    <cfRule type="containsText" dxfId="1989" priority="2492" operator="containsText" text="HABILITADO">
      <formula>NOT(ISERROR(SEARCH("HABILITADO",E1157)))</formula>
    </cfRule>
  </conditionalFormatting>
  <conditionalFormatting sqref="E1172">
    <cfRule type="containsText" dxfId="1988" priority="2487" operator="containsText" text="NO HABILITADO">
      <formula>NOT(ISERROR(SEARCH("NO HABILITADO",E1172)))</formula>
    </cfRule>
  </conditionalFormatting>
  <conditionalFormatting sqref="E1172">
    <cfRule type="containsText" dxfId="1987" priority="2485" operator="containsText" text="NO CUMPLE">
      <formula>NOT(ISERROR(SEARCH("NO CUMPLE",E1172)))</formula>
    </cfRule>
    <cfRule type="containsText" dxfId="1986" priority="2486" operator="containsText" text="CUMPLE">
      <formula>NOT(ISERROR(SEARCH("CUMPLE",E1172)))</formula>
    </cfRule>
  </conditionalFormatting>
  <conditionalFormatting sqref="E1172">
    <cfRule type="containsText" dxfId="1985" priority="2488" operator="containsText" text="HABILITADO">
      <formula>NOT(ISERROR(SEARCH("HABILITADO",E1172)))</formula>
    </cfRule>
  </conditionalFormatting>
  <conditionalFormatting sqref="E1190">
    <cfRule type="containsText" dxfId="1984" priority="2483" operator="containsText" text="NO HABILITADO">
      <formula>NOT(ISERROR(SEARCH("NO HABILITADO",E1190)))</formula>
    </cfRule>
  </conditionalFormatting>
  <conditionalFormatting sqref="E1190">
    <cfRule type="containsText" dxfId="1983" priority="2481" operator="containsText" text="NO CUMPLE">
      <formula>NOT(ISERROR(SEARCH("NO CUMPLE",E1190)))</formula>
    </cfRule>
    <cfRule type="containsText" dxfId="1982" priority="2482" operator="containsText" text="CUMPLE">
      <formula>NOT(ISERROR(SEARCH("CUMPLE",E1190)))</formula>
    </cfRule>
  </conditionalFormatting>
  <conditionalFormatting sqref="E1190">
    <cfRule type="containsText" dxfId="1981" priority="2484" operator="containsText" text="HABILITADO">
      <formula>NOT(ISERROR(SEARCH("HABILITADO",E1190)))</formula>
    </cfRule>
  </conditionalFormatting>
  <conditionalFormatting sqref="E1209">
    <cfRule type="containsText" dxfId="1980" priority="2479" operator="containsText" text="NO HABILITADO">
      <formula>NOT(ISERROR(SEARCH("NO HABILITADO",E1209)))</formula>
    </cfRule>
  </conditionalFormatting>
  <conditionalFormatting sqref="E1209">
    <cfRule type="containsText" dxfId="1979" priority="2477" operator="containsText" text="NO CUMPLE">
      <formula>NOT(ISERROR(SEARCH("NO CUMPLE",E1209)))</formula>
    </cfRule>
    <cfRule type="containsText" dxfId="1978" priority="2478" operator="containsText" text="CUMPLE">
      <formula>NOT(ISERROR(SEARCH("CUMPLE",E1209)))</formula>
    </cfRule>
  </conditionalFormatting>
  <conditionalFormatting sqref="E1209">
    <cfRule type="containsText" dxfId="1977" priority="2480" operator="containsText" text="HABILITADO">
      <formula>NOT(ISERROR(SEARCH("HABILITADO",E1209)))</formula>
    </cfRule>
  </conditionalFormatting>
  <conditionalFormatting sqref="E1225">
    <cfRule type="containsText" dxfId="1976" priority="2475" operator="containsText" text="NO HABILITADO">
      <formula>NOT(ISERROR(SEARCH("NO HABILITADO",E1225)))</formula>
    </cfRule>
  </conditionalFormatting>
  <conditionalFormatting sqref="E1225">
    <cfRule type="containsText" dxfId="1975" priority="2473" operator="containsText" text="NO CUMPLE">
      <formula>NOT(ISERROR(SEARCH("NO CUMPLE",E1225)))</formula>
    </cfRule>
    <cfRule type="containsText" dxfId="1974" priority="2474" operator="containsText" text="CUMPLE">
      <formula>NOT(ISERROR(SEARCH("CUMPLE",E1225)))</formula>
    </cfRule>
  </conditionalFormatting>
  <conditionalFormatting sqref="E1225">
    <cfRule type="containsText" dxfId="1973" priority="2476" operator="containsText" text="HABILITADO">
      <formula>NOT(ISERROR(SEARCH("HABILITADO",E1225)))</formula>
    </cfRule>
  </conditionalFormatting>
  <conditionalFormatting sqref="E1238">
    <cfRule type="containsText" dxfId="1972" priority="2471" operator="containsText" text="NO HABILITADO">
      <formula>NOT(ISERROR(SEARCH("NO HABILITADO",E1238)))</formula>
    </cfRule>
  </conditionalFormatting>
  <conditionalFormatting sqref="E1238">
    <cfRule type="containsText" dxfId="1971" priority="2469" operator="containsText" text="NO CUMPLE">
      <formula>NOT(ISERROR(SEARCH("NO CUMPLE",E1238)))</formula>
    </cfRule>
    <cfRule type="containsText" dxfId="1970" priority="2470" operator="containsText" text="CUMPLE">
      <formula>NOT(ISERROR(SEARCH("CUMPLE",E1238)))</formula>
    </cfRule>
  </conditionalFormatting>
  <conditionalFormatting sqref="E1238">
    <cfRule type="containsText" dxfId="1969" priority="2472" operator="containsText" text="HABILITADO">
      <formula>NOT(ISERROR(SEARCH("HABILITADO",E1238)))</formula>
    </cfRule>
  </conditionalFormatting>
  <conditionalFormatting sqref="E1253">
    <cfRule type="containsText" dxfId="1968" priority="2467" operator="containsText" text="NO HABILITADO">
      <formula>NOT(ISERROR(SEARCH("NO HABILITADO",E1253)))</formula>
    </cfRule>
  </conditionalFormatting>
  <conditionalFormatting sqref="E1253">
    <cfRule type="containsText" dxfId="1967" priority="2465" operator="containsText" text="NO CUMPLE">
      <formula>NOT(ISERROR(SEARCH("NO CUMPLE",E1253)))</formula>
    </cfRule>
    <cfRule type="containsText" dxfId="1966" priority="2466" operator="containsText" text="CUMPLE">
      <formula>NOT(ISERROR(SEARCH("CUMPLE",E1253)))</formula>
    </cfRule>
  </conditionalFormatting>
  <conditionalFormatting sqref="E1253">
    <cfRule type="containsText" dxfId="1965" priority="2468" operator="containsText" text="HABILITADO">
      <formula>NOT(ISERROR(SEARCH("HABILITADO",E1253)))</formula>
    </cfRule>
  </conditionalFormatting>
  <conditionalFormatting sqref="A1296:C1296 E1296 G1296:J1296">
    <cfRule type="containsText" dxfId="1964" priority="2349" operator="containsText" text="NO CUMPLE">
      <formula>NOT(ISERROR(SEARCH("NO CUMPLE",A1296)))</formula>
    </cfRule>
    <cfRule type="containsText" dxfId="1963" priority="2350" operator="containsText" text="CUMPLE">
      <formula>NOT(ISERROR(SEARCH("CUMPLE",A1296)))</formula>
    </cfRule>
    <cfRule type="containsText" dxfId="1962" priority="2351" operator="containsText" text="NO HABILITADO">
      <formula>NOT(ISERROR(SEARCH("NO HABILITADO",A1296)))</formula>
    </cfRule>
    <cfRule type="containsText" dxfId="1961" priority="2352" operator="containsText" text="HABILITADO">
      <formula>NOT(ISERROR(SEARCH("HABILITADO",A1296)))</formula>
    </cfRule>
  </conditionalFormatting>
  <conditionalFormatting sqref="A1282:I1282 R1279:XFD1279 O1282 K1277 L1279:L1281 O1279:P1281">
    <cfRule type="containsText" dxfId="1960" priority="2457" operator="containsText" text="NO HABILITADO">
      <formula>NOT(ISERROR(SEARCH("NO HABILITADO",A1277)))</formula>
    </cfRule>
    <cfRule type="containsText" dxfId="1959" priority="2458" operator="containsText" text="HABILITADO">
      <formula>NOT(ISERROR(SEARCH("HABILITADO",A1277)))</formula>
    </cfRule>
  </conditionalFormatting>
  <conditionalFormatting sqref="A1298:I1298 O1298 K1292 R1293:XFD1296 O1293:P1296 A1293:E1295 L1293:L1296 G1293:J1295">
    <cfRule type="containsText" dxfId="1958" priority="2353" operator="containsText" text="NO HABILITADO">
      <formula>NOT(ISERROR(SEARCH("NO HABILITADO",A1292)))</formula>
    </cfRule>
    <cfRule type="containsText" dxfId="1957" priority="2354" operator="containsText" text="HABILITADO">
      <formula>NOT(ISERROR(SEARCH("HABILITADO",A1292)))</formula>
    </cfRule>
  </conditionalFormatting>
  <conditionalFormatting sqref="A1311:I1311 R1309:XFD1310 O1309:P1310 O1311 A1309:E1309 L1309:L1310 K1308 G1309:J1309">
    <cfRule type="containsText" dxfId="1956" priority="2249" operator="containsText" text="NO HABILITADO">
      <formula>NOT(ISERROR(SEARCH("NO HABILITADO",A1308)))</formula>
    </cfRule>
    <cfRule type="containsText" dxfId="1955" priority="2250" operator="containsText" text="HABILITADO">
      <formula>NOT(ISERROR(SEARCH("HABILITADO",A1308)))</formula>
    </cfRule>
  </conditionalFormatting>
  <conditionalFormatting sqref="A1326:I1326 R1322:XFD1324 O1322:P1325 O1326 A1322:E1322 L1322:L1325 K1321 G1322:J1322">
    <cfRule type="containsText" dxfId="1954" priority="2145" operator="containsText" text="NO HABILITADO">
      <formula>NOT(ISERROR(SEARCH("NO HABILITADO",A1321)))</formula>
    </cfRule>
    <cfRule type="containsText" dxfId="1953" priority="2146" operator="containsText" text="HABILITADO">
      <formula>NOT(ISERROR(SEARCH("HABILITADO",A1321)))</formula>
    </cfRule>
  </conditionalFormatting>
  <conditionalFormatting sqref="A1342:I1342 L1338:L1341 R1338:XFD1338 S1340:XFD1340 O1338:P1341 O1342 K1336">
    <cfRule type="containsText" dxfId="1952" priority="2047" operator="containsText" text="NO HABILITADO">
      <formula>NOT(ISERROR(SEARCH("NO HABILITADO",A1336)))</formula>
    </cfRule>
    <cfRule type="containsText" dxfId="1951" priority="2048" operator="containsText" text="HABILITADO">
      <formula>NOT(ISERROR(SEARCH("HABILITADO",A1336)))</formula>
    </cfRule>
  </conditionalFormatting>
  <conditionalFormatting sqref="A1373:I1373 R1370:XFD1370 R1368:XFD1368 O1368:P1368 O1373 A1368:E1368 L1368 K1367 L1370:L1372 O1370:P1372 G1368:J1368">
    <cfRule type="containsText" dxfId="1950" priority="1847" operator="containsText" text="NO HABILITADO">
      <formula>NOT(ISERROR(SEARCH("NO HABILITADO",A1367)))</formula>
    </cfRule>
    <cfRule type="containsText" dxfId="1949" priority="1848" operator="containsText" text="HABILITADO">
      <formula>NOT(ISERROR(SEARCH("HABILITADO",A1367)))</formula>
    </cfRule>
  </conditionalFormatting>
  <conditionalFormatting sqref="O1322:P1325 L1322:L1325">
    <cfRule type="containsText" dxfId="1948" priority="2463" operator="containsText" text="NO CUMPLE">
      <formula>NOT(ISERROR(SEARCH("NO CUMPLE",L1322)))</formula>
    </cfRule>
    <cfRule type="containsText" dxfId="1947" priority="2464" operator="containsText" text="CUMPLE">
      <formula>NOT(ISERROR(SEARCH("CUMPLE",L1322)))</formula>
    </cfRule>
  </conditionalFormatting>
  <conditionalFormatting sqref="A1278:J1278">
    <cfRule type="containsText" dxfId="1946" priority="2397" operator="containsText" text="NO CUMPLE">
      <formula>NOT(ISERROR(SEARCH("NO CUMPLE",A1278)))</formula>
    </cfRule>
    <cfRule type="containsText" dxfId="1945" priority="2398" operator="containsText" text="CUMPLE">
      <formula>NOT(ISERROR(SEARCH("CUMPLE",A1278)))</formula>
    </cfRule>
    <cfRule type="containsText" dxfId="1944" priority="2399" operator="containsText" text="NO HABILITADO">
      <formula>NOT(ISERROR(SEARCH("NO HABILITADO",A1278)))</formula>
    </cfRule>
    <cfRule type="containsText" dxfId="1943" priority="2400" operator="containsText" text="HABILITADO">
      <formula>NOT(ISERROR(SEARCH("HABILITADO",A1278)))</formula>
    </cfRule>
  </conditionalFormatting>
  <conditionalFormatting sqref="A1282:I1282 A1283:Q1284 P1276 A1270:D1270 O1275:P1275 O1277:Q1277 O1282 A1275:M1277 A1272:D1274 A1271:C1271">
    <cfRule type="containsText" dxfId="1942" priority="2459" operator="containsText" text="NO CUMPLE">
      <formula>NOT(ISERROR(SEARCH("NO CUMPLE",A1270)))</formula>
    </cfRule>
    <cfRule type="containsText" dxfId="1941" priority="2460" operator="containsText" text="CUMPLE">
      <formula>NOT(ISERROR(SEARCH("CUMPLE",A1270)))</formula>
    </cfRule>
  </conditionalFormatting>
  <conditionalFormatting sqref="A1283:XFD1284 L1278 P1276 A1275:M1276 A1270:D1270 S1270:XFD1274 R1275:XFD1276 R1278:XFD1278 O1275:P1275 O1277:XFD1277 O1278:P1278 A1277:J1277 L1277:M1277 A1272:D1274 A1271:C1271">
    <cfRule type="containsText" dxfId="1940" priority="2461" operator="containsText" text="NO HABILITADO">
      <formula>NOT(ISERROR(SEARCH("NO HABILITADO",A1270)))</formula>
    </cfRule>
    <cfRule type="containsText" dxfId="1939" priority="2462" operator="containsText" text="HABILITADO">
      <formula>NOT(ISERROR(SEARCH("HABILITADO",A1270)))</formula>
    </cfRule>
  </conditionalFormatting>
  <conditionalFormatting sqref="A1297:J1297">
    <cfRule type="containsText" dxfId="1938" priority="2293" operator="containsText" text="NO CUMPLE">
      <formula>NOT(ISERROR(SEARCH("NO CUMPLE",A1297)))</formula>
    </cfRule>
    <cfRule type="containsText" dxfId="1937" priority="2294" operator="containsText" text="CUMPLE">
      <formula>NOT(ISERROR(SEARCH("CUMPLE",A1297)))</formula>
    </cfRule>
    <cfRule type="containsText" dxfId="1936" priority="2295" operator="containsText" text="NO HABILITADO">
      <formula>NOT(ISERROR(SEARCH("NO HABILITADO",A1297)))</formula>
    </cfRule>
    <cfRule type="containsText" dxfId="1935" priority="2296" operator="containsText" text="HABILITADO">
      <formula>NOT(ISERROR(SEARCH("HABILITADO",A1297)))</formula>
    </cfRule>
  </conditionalFormatting>
  <conditionalFormatting sqref="A1298:I1298 A1299:Q1300 P1291 A1285:D1285 O1290:P1290 O1292:Q1292 O1298 A1290:M1292 O1293:P1297 A1293:E1295 L1293:L1297 G1293:J1295 A1287:D1289 A1286:C1286">
    <cfRule type="containsText" dxfId="1934" priority="2355" operator="containsText" text="NO CUMPLE">
      <formula>NOT(ISERROR(SEARCH("NO CUMPLE",A1285)))</formula>
    </cfRule>
    <cfRule type="containsText" dxfId="1933" priority="2356" operator="containsText" text="CUMPLE">
      <formula>NOT(ISERROR(SEARCH("CUMPLE",A1285)))</formula>
    </cfRule>
  </conditionalFormatting>
  <conditionalFormatting sqref="A1299:XFD1300 L1297 P1291 A1290:M1291 A1285:D1285 S1285:XFD1289 R1290:XFD1291 R1297:XFD1297 O1290:P1290 O1292:XFD1292 O1297:P1297 A1292:J1292 L1292:M1292 A1287:D1289 A1286:C1286">
    <cfRule type="containsText" dxfId="1932" priority="2357" operator="containsText" text="NO HABILITADO">
      <formula>NOT(ISERROR(SEARCH("NO HABILITADO",A1285)))</formula>
    </cfRule>
    <cfRule type="containsText" dxfId="1931" priority="2358" operator="containsText" text="HABILITADO">
      <formula>NOT(ISERROR(SEARCH("HABILITADO",A1285)))</formula>
    </cfRule>
  </conditionalFormatting>
  <conditionalFormatting sqref="A1310:E1310 G1310:J1310">
    <cfRule type="containsText" dxfId="1930" priority="2245" operator="containsText" text="NO CUMPLE">
      <formula>NOT(ISERROR(SEARCH("NO CUMPLE",A1310)))</formula>
    </cfRule>
    <cfRule type="containsText" dxfId="1929" priority="2246" operator="containsText" text="CUMPLE">
      <formula>NOT(ISERROR(SEARCH("CUMPLE",A1310)))</formula>
    </cfRule>
    <cfRule type="containsText" dxfId="1928" priority="2247" operator="containsText" text="NO HABILITADO">
      <formula>NOT(ISERROR(SEARCH("NO HABILITADO",A1310)))</formula>
    </cfRule>
    <cfRule type="containsText" dxfId="1927" priority="2248" operator="containsText" text="HABILITADO">
      <formula>NOT(ISERROR(SEARCH("HABILITADO",A1310)))</formula>
    </cfRule>
  </conditionalFormatting>
  <conditionalFormatting sqref="A1311:I1311 A1312:Q1313 P1307 A1301:D1301 O1306:P1306 O1308:Q1308 O1309:P1310 O1311 A1309:E1309 L1309:L1310 A1306:M1308 G1309:J1309 A1303:D1305 A1302:C1302">
    <cfRule type="containsText" dxfId="1926" priority="2251" operator="containsText" text="NO CUMPLE">
      <formula>NOT(ISERROR(SEARCH("NO CUMPLE",A1301)))</formula>
    </cfRule>
    <cfRule type="containsText" dxfId="1925" priority="2252" operator="containsText" text="CUMPLE">
      <formula>NOT(ISERROR(SEARCH("CUMPLE",A1301)))</formula>
    </cfRule>
  </conditionalFormatting>
  <conditionalFormatting sqref="A1312:XFD1313 P1307 A1306:M1307 A1301:D1301 S1301:XFD1305 R1306:XFD1307 O1306:P1306 O1308:XFD1308 A1308:J1308 L1308:M1308 A1303:D1305 A1302:C1302">
    <cfRule type="containsText" dxfId="1924" priority="2253" operator="containsText" text="NO HABILITADO">
      <formula>NOT(ISERROR(SEARCH("NO HABILITADO",A1301)))</formula>
    </cfRule>
    <cfRule type="containsText" dxfId="1923" priority="2254" operator="containsText" text="HABILITADO">
      <formula>NOT(ISERROR(SEARCH("HABILITADO",A1301)))</formula>
    </cfRule>
  </conditionalFormatting>
  <conditionalFormatting sqref="A1323:E1323 G1323:J1323">
    <cfRule type="containsText" dxfId="1922" priority="2141" operator="containsText" text="NO CUMPLE">
      <formula>NOT(ISERROR(SEARCH("NO CUMPLE",A1323)))</formula>
    </cfRule>
    <cfRule type="containsText" dxfId="1921" priority="2142" operator="containsText" text="CUMPLE">
      <formula>NOT(ISERROR(SEARCH("CUMPLE",A1323)))</formula>
    </cfRule>
    <cfRule type="containsText" dxfId="1920" priority="2143" operator="containsText" text="NO HABILITADO">
      <formula>NOT(ISERROR(SEARCH("NO HABILITADO",A1323)))</formula>
    </cfRule>
    <cfRule type="containsText" dxfId="1919" priority="2144" operator="containsText" text="HABILITADO">
      <formula>NOT(ISERROR(SEARCH("HABILITADO",A1323)))</formula>
    </cfRule>
  </conditionalFormatting>
  <conditionalFormatting sqref="A1326:I1326 A1327:Q1328 P1320 A1314:D1314 O1319:P1319 O1321:Q1321 O1326 A1322:E1322 A1319:M1321 G1322:J1322 A1316:D1318 A1315:C1315">
    <cfRule type="containsText" dxfId="1918" priority="2147" operator="containsText" text="NO CUMPLE">
      <formula>NOT(ISERROR(SEARCH("NO CUMPLE",A1314)))</formula>
    </cfRule>
    <cfRule type="containsText" dxfId="1917" priority="2148" operator="containsText" text="CUMPLE">
      <formula>NOT(ISERROR(SEARCH("CUMPLE",A1314)))</formula>
    </cfRule>
  </conditionalFormatting>
  <conditionalFormatting sqref="A1327:XFD1328 P1320 A1319:M1320 A1314:D1314 S1314:XFD1318 R1319:XFD1320 O1319:P1319 O1321:XFD1321 A1321:J1321 L1321:M1321 A1316:D1318 A1315:C1315">
    <cfRule type="containsText" dxfId="1916" priority="2149" operator="containsText" text="NO HABILITADO">
      <formula>NOT(ISERROR(SEARCH("NO HABILITADO",A1314)))</formula>
    </cfRule>
    <cfRule type="containsText" dxfId="1915" priority="2150" operator="containsText" text="HABILITADO">
      <formula>NOT(ISERROR(SEARCH("HABILITADO",A1314)))</formula>
    </cfRule>
  </conditionalFormatting>
  <conditionalFormatting sqref="A1337:J1337">
    <cfRule type="containsText" dxfId="1914" priority="1993" operator="containsText" text="NO CUMPLE">
      <formula>NOT(ISERROR(SEARCH("NO CUMPLE",A1337)))</formula>
    </cfRule>
    <cfRule type="containsText" dxfId="1913" priority="1994" operator="containsText" text="CUMPLE">
      <formula>NOT(ISERROR(SEARCH("CUMPLE",A1337)))</formula>
    </cfRule>
    <cfRule type="containsText" dxfId="1912" priority="1995" operator="containsText" text="NO HABILITADO">
      <formula>NOT(ISERROR(SEARCH("NO HABILITADO",A1337)))</formula>
    </cfRule>
    <cfRule type="containsText" dxfId="1911" priority="1996" operator="containsText" text="HABILITADO">
      <formula>NOT(ISERROR(SEARCH("HABILITADO",A1337)))</formula>
    </cfRule>
  </conditionalFormatting>
  <conditionalFormatting sqref="A1342:I1342 A1343:Q1344 P1335 A1329:D1329 O1334:P1334 O1336:Q1336 O1342 A1334:M1336 A1331:D1333 A1330:C1330">
    <cfRule type="containsText" dxfId="1910" priority="2049" operator="containsText" text="NO CUMPLE">
      <formula>NOT(ISERROR(SEARCH("NO CUMPLE",A1329)))</formula>
    </cfRule>
    <cfRule type="containsText" dxfId="1909" priority="2050" operator="containsText" text="CUMPLE">
      <formula>NOT(ISERROR(SEARCH("CUMPLE",A1329)))</formula>
    </cfRule>
  </conditionalFormatting>
  <conditionalFormatting sqref="A1343:XFD1344 L1337 P1335 A1334:M1335 A1329:D1329 S1329:XFD1333 R1334:XFD1335 R1337:XFD1337 O1334:P1334 O1336:XFD1336 O1337:P1337 A1336:J1336 L1336:M1336 A1331:D1333 A1330:C1330">
    <cfRule type="containsText" dxfId="1908" priority="2051" operator="containsText" text="NO HABILITADO">
      <formula>NOT(ISERROR(SEARCH("NO HABILITADO",A1329)))</formula>
    </cfRule>
    <cfRule type="containsText" dxfId="1907" priority="2052" operator="containsText" text="HABILITADO">
      <formula>NOT(ISERROR(SEARCH("HABILITADO",A1329)))</formula>
    </cfRule>
  </conditionalFormatting>
  <conditionalFormatting sqref="A1354:E1355 G1355:J1355 G1354 I1354:J1354">
    <cfRule type="containsText" dxfId="1906" priority="1947" operator="containsText" text="NO CUMPLE">
      <formula>NOT(ISERROR(SEARCH("NO CUMPLE",A1354)))</formula>
    </cfRule>
    <cfRule type="containsText" dxfId="1905" priority="1948" operator="containsText" text="CUMPLE">
      <formula>NOT(ISERROR(SEARCH("CUMPLE",A1354)))</formula>
    </cfRule>
    <cfRule type="containsText" dxfId="1904" priority="1949" operator="containsText" text="NO HABILITADO">
      <formula>NOT(ISERROR(SEARCH("NO HABILITADO",A1354)))</formula>
    </cfRule>
    <cfRule type="containsText" dxfId="1903" priority="1950" operator="containsText" text="HABILITADO">
      <formula>NOT(ISERROR(SEARCH("HABILITADO",A1354)))</formula>
    </cfRule>
  </conditionalFormatting>
  <conditionalFormatting sqref="A1356:J1356">
    <cfRule type="containsText" dxfId="1902" priority="1891" operator="containsText" text="NO CUMPLE">
      <formula>NOT(ISERROR(SEARCH("NO CUMPLE",A1356)))</formula>
    </cfRule>
    <cfRule type="containsText" dxfId="1901" priority="1892" operator="containsText" text="CUMPLE">
      <formula>NOT(ISERROR(SEARCH("CUMPLE",A1356)))</formula>
    </cfRule>
    <cfRule type="containsText" dxfId="1900" priority="1893" operator="containsText" text="NO HABILITADO">
      <formula>NOT(ISERROR(SEARCH("NO HABILITADO",A1356)))</formula>
    </cfRule>
    <cfRule type="containsText" dxfId="1899" priority="1894" operator="containsText" text="HABILITADO">
      <formula>NOT(ISERROR(SEARCH("HABILITADO",A1356)))</formula>
    </cfRule>
  </conditionalFormatting>
  <conditionalFormatting sqref="A1358:Q1359 P1351 A1345:D1345 O1350:P1350 O1352:Q1352 O1357 A1353:E1353 A1350:M1352 O1353:P1356 L1353 A1357:I1357 G1353:J1353 A1347:D1349 A1346:C1346 L1356 H1354">
    <cfRule type="containsText" dxfId="1898" priority="1953" operator="containsText" text="NO CUMPLE">
      <formula>NOT(ISERROR(SEARCH("NO CUMPLE",A1345)))</formula>
    </cfRule>
    <cfRule type="containsText" dxfId="1897" priority="1954" operator="containsText" text="CUMPLE">
      <formula>NOT(ISERROR(SEARCH("CUMPLE",A1345)))</formula>
    </cfRule>
  </conditionalFormatting>
  <conditionalFormatting sqref="A1358:XFD1359 L1356 P1351 A1350:M1351 A1345:D1345 S1345:XFD1349 R1350:XFD1351 R1356:XFD1356 O1350:P1350 O1352:XFD1352 O1356:P1356 A1352:J1352 L1352:M1352 A1347:D1349 A1346:C1346">
    <cfRule type="containsText" dxfId="1896" priority="1955" operator="containsText" text="NO HABILITADO">
      <formula>NOT(ISERROR(SEARCH("NO HABILITADO",A1345)))</formula>
    </cfRule>
    <cfRule type="containsText" dxfId="1895" priority="1956" operator="containsText" text="HABILITADO">
      <formula>NOT(ISERROR(SEARCH("HABILITADO",A1345)))</formula>
    </cfRule>
  </conditionalFormatting>
  <conditionalFormatting sqref="A1369:J1369">
    <cfRule type="containsText" dxfId="1894" priority="1787" operator="containsText" text="NO CUMPLE">
      <formula>NOT(ISERROR(SEARCH("NO CUMPLE",A1369)))</formula>
    </cfRule>
    <cfRule type="containsText" dxfId="1893" priority="1788" operator="containsText" text="CUMPLE">
      <formula>NOT(ISERROR(SEARCH("CUMPLE",A1369)))</formula>
    </cfRule>
    <cfRule type="containsText" dxfId="1892" priority="1789" operator="containsText" text="NO HABILITADO">
      <formula>NOT(ISERROR(SEARCH("NO HABILITADO",A1369)))</formula>
    </cfRule>
    <cfRule type="containsText" dxfId="1891" priority="1790" operator="containsText" text="HABILITADO">
      <formula>NOT(ISERROR(SEARCH("HABILITADO",A1369)))</formula>
    </cfRule>
  </conditionalFormatting>
  <conditionalFormatting sqref="A1373:I1373 A1374:Q1375 P1366 A1360:D1360 O1365:P1365 O1367:Q1367 O1373 A1368:E1368 A1365:M1367 G1368:J1368 A1362:D1364 A1361:C1361">
    <cfRule type="containsText" dxfId="1890" priority="1849" operator="containsText" text="NO CUMPLE">
      <formula>NOT(ISERROR(SEARCH("NO CUMPLE",A1360)))</formula>
    </cfRule>
    <cfRule type="containsText" dxfId="1889" priority="1850" operator="containsText" text="CUMPLE">
      <formula>NOT(ISERROR(SEARCH("CUMPLE",A1360)))</formula>
    </cfRule>
  </conditionalFormatting>
  <conditionalFormatting sqref="A1374:XFD1375 L1369 P1366 A1365:M1366 A1360:D1360 S1360:XFD1364 R1365:XFD1366 R1369:XFD1369 O1365:P1365 O1367:XFD1367 O1369:P1369 A1367:J1367 L1367:M1367 A1362:D1364 A1361:C1361">
    <cfRule type="containsText" dxfId="1888" priority="1851" operator="containsText" text="NO HABILITADO">
      <formula>NOT(ISERROR(SEARCH("NO HABILITADO",A1360)))</formula>
    </cfRule>
    <cfRule type="containsText" dxfId="1887" priority="1852" operator="containsText" text="HABILITADO">
      <formula>NOT(ISERROR(SEARCH("HABILITADO",A1360)))</formula>
    </cfRule>
  </conditionalFormatting>
  <conditionalFormatting sqref="B1279:C1279">
    <cfRule type="containsText" dxfId="1886" priority="2383" operator="containsText" text="NO CUMPLE">
      <formula>NOT(ISERROR(SEARCH("NO CUMPLE",B1279)))</formula>
    </cfRule>
    <cfRule type="containsText" dxfId="1885" priority="2384" operator="containsText" text="CUMPLE">
      <formula>NOT(ISERROR(SEARCH("CUMPLE",B1279)))</formula>
    </cfRule>
    <cfRule type="containsText" dxfId="1884" priority="2385" operator="containsText" text="NO HABILITADO">
      <formula>NOT(ISERROR(SEARCH("NO HABILITADO",B1279)))</formula>
    </cfRule>
    <cfRule type="containsText" dxfId="1883" priority="2386" operator="containsText" text="HABILITADO">
      <formula>NOT(ISERROR(SEARCH("HABILITADO",B1279)))</formula>
    </cfRule>
  </conditionalFormatting>
  <conditionalFormatting sqref="B1280:C1281">
    <cfRule type="containsText" dxfId="1882" priority="2379" operator="containsText" text="NO CUMPLE">
      <formula>NOT(ISERROR(SEARCH("NO CUMPLE",B1280)))</formula>
    </cfRule>
    <cfRule type="containsText" dxfId="1881" priority="2380" operator="containsText" text="CUMPLE">
      <formula>NOT(ISERROR(SEARCH("CUMPLE",B1280)))</formula>
    </cfRule>
    <cfRule type="containsText" dxfId="1880" priority="2381" operator="containsText" text="NO HABILITADO">
      <formula>NOT(ISERROR(SEARCH("NO HABILITADO",B1280)))</formula>
    </cfRule>
    <cfRule type="containsText" dxfId="1879" priority="2382" operator="containsText" text="HABILITADO">
      <formula>NOT(ISERROR(SEARCH("HABILITADO",B1280)))</formula>
    </cfRule>
  </conditionalFormatting>
  <conditionalFormatting sqref="B1324:C1324">
    <cfRule type="containsText" dxfId="1878" priority="2075" operator="containsText" text="NO CUMPLE">
      <formula>NOT(ISERROR(SEARCH("NO CUMPLE",B1324)))</formula>
    </cfRule>
    <cfRule type="containsText" dxfId="1877" priority="2076" operator="containsText" text="CUMPLE">
      <formula>NOT(ISERROR(SEARCH("CUMPLE",B1324)))</formula>
    </cfRule>
    <cfRule type="containsText" dxfId="1876" priority="2077" operator="containsText" text="NO HABILITADO">
      <formula>NOT(ISERROR(SEARCH("NO HABILITADO",B1324)))</formula>
    </cfRule>
    <cfRule type="containsText" dxfId="1875" priority="2078" operator="containsText" text="HABILITADO">
      <formula>NOT(ISERROR(SEARCH("HABILITADO",B1324)))</formula>
    </cfRule>
  </conditionalFormatting>
  <conditionalFormatting sqref="B1325:C1325">
    <cfRule type="containsText" dxfId="1874" priority="2071" operator="containsText" text="NO CUMPLE">
      <formula>NOT(ISERROR(SEARCH("NO CUMPLE",B1325)))</formula>
    </cfRule>
    <cfRule type="containsText" dxfId="1873" priority="2072" operator="containsText" text="CUMPLE">
      <formula>NOT(ISERROR(SEARCH("CUMPLE",B1325)))</formula>
    </cfRule>
    <cfRule type="containsText" dxfId="1872" priority="2073" operator="containsText" text="NO HABILITADO">
      <formula>NOT(ISERROR(SEARCH("NO HABILITADO",B1325)))</formula>
    </cfRule>
    <cfRule type="containsText" dxfId="1871" priority="2074" operator="containsText" text="HABILITADO">
      <formula>NOT(ISERROR(SEARCH("HABILITADO",B1325)))</formula>
    </cfRule>
  </conditionalFormatting>
  <conditionalFormatting sqref="B1338:C1338">
    <cfRule type="containsText" dxfId="1870" priority="1979" operator="containsText" text="NO CUMPLE">
      <formula>NOT(ISERROR(SEARCH("NO CUMPLE",B1338)))</formula>
    </cfRule>
    <cfRule type="containsText" dxfId="1869" priority="1980" operator="containsText" text="CUMPLE">
      <formula>NOT(ISERROR(SEARCH("CUMPLE",B1338)))</formula>
    </cfRule>
    <cfRule type="containsText" dxfId="1868" priority="1981" operator="containsText" text="NO HABILITADO">
      <formula>NOT(ISERROR(SEARCH("NO HABILITADO",B1338)))</formula>
    </cfRule>
    <cfRule type="containsText" dxfId="1867" priority="1982" operator="containsText" text="HABILITADO">
      <formula>NOT(ISERROR(SEARCH("HABILITADO",B1338)))</formula>
    </cfRule>
  </conditionalFormatting>
  <conditionalFormatting sqref="B1339:C1339">
    <cfRule type="containsText" dxfId="1866" priority="1975" operator="containsText" text="NO CUMPLE">
      <formula>NOT(ISERROR(SEARCH("NO CUMPLE",B1339)))</formula>
    </cfRule>
    <cfRule type="containsText" dxfId="1865" priority="1976" operator="containsText" text="CUMPLE">
      <formula>NOT(ISERROR(SEARCH("CUMPLE",B1339)))</formula>
    </cfRule>
    <cfRule type="containsText" dxfId="1864" priority="1977" operator="containsText" text="NO HABILITADO">
      <formula>NOT(ISERROR(SEARCH("NO HABILITADO",B1339)))</formula>
    </cfRule>
    <cfRule type="containsText" dxfId="1863" priority="1978" operator="containsText" text="HABILITADO">
      <formula>NOT(ISERROR(SEARCH("HABILITADO",B1339)))</formula>
    </cfRule>
  </conditionalFormatting>
  <conditionalFormatting sqref="B1340:C1340">
    <cfRule type="containsText" dxfId="1862" priority="2005" operator="containsText" text="NO CUMPLE">
      <formula>NOT(ISERROR(SEARCH("NO CUMPLE",B1340)))</formula>
    </cfRule>
    <cfRule type="containsText" dxfId="1861" priority="2006" operator="containsText" text="CUMPLE">
      <formula>NOT(ISERROR(SEARCH("CUMPLE",B1340)))</formula>
    </cfRule>
    <cfRule type="containsText" dxfId="1860" priority="2007" operator="containsText" text="NO HABILITADO">
      <formula>NOT(ISERROR(SEARCH("NO HABILITADO",B1340)))</formula>
    </cfRule>
    <cfRule type="containsText" dxfId="1859" priority="2008" operator="containsText" text="HABILITADO">
      <formula>NOT(ISERROR(SEARCH("HABILITADO",B1340)))</formula>
    </cfRule>
  </conditionalFormatting>
  <conditionalFormatting sqref="B1341:C1341">
    <cfRule type="containsText" dxfId="1858" priority="2001" operator="containsText" text="NO CUMPLE">
      <formula>NOT(ISERROR(SEARCH("NO CUMPLE",B1341)))</formula>
    </cfRule>
    <cfRule type="containsText" dxfId="1857" priority="2002" operator="containsText" text="CUMPLE">
      <formula>NOT(ISERROR(SEARCH("CUMPLE",B1341)))</formula>
    </cfRule>
    <cfRule type="containsText" dxfId="1856" priority="2003" operator="containsText" text="NO HABILITADO">
      <formula>NOT(ISERROR(SEARCH("NO HABILITADO",B1341)))</formula>
    </cfRule>
    <cfRule type="containsText" dxfId="1855" priority="2004" operator="containsText" text="HABILITADO">
      <formula>NOT(ISERROR(SEARCH("HABILITADO",B1341)))</formula>
    </cfRule>
  </conditionalFormatting>
  <conditionalFormatting sqref="B1370:C1370">
    <cfRule type="containsText" dxfId="1854" priority="1773" operator="containsText" text="NO CUMPLE">
      <formula>NOT(ISERROR(SEARCH("NO CUMPLE",B1370)))</formula>
    </cfRule>
    <cfRule type="containsText" dxfId="1853" priority="1774" operator="containsText" text="CUMPLE">
      <formula>NOT(ISERROR(SEARCH("CUMPLE",B1370)))</formula>
    </cfRule>
    <cfRule type="containsText" dxfId="1852" priority="1775" operator="containsText" text="NO HABILITADO">
      <formula>NOT(ISERROR(SEARCH("NO HABILITADO",B1370)))</formula>
    </cfRule>
    <cfRule type="containsText" dxfId="1851" priority="1776" operator="containsText" text="HABILITADO">
      <formula>NOT(ISERROR(SEARCH("HABILITADO",B1370)))</formula>
    </cfRule>
  </conditionalFormatting>
  <conditionalFormatting sqref="B1371:C1371">
    <cfRule type="containsText" dxfId="1850" priority="1739" operator="containsText" text="NO CUMPLE">
      <formula>NOT(ISERROR(SEARCH("NO CUMPLE",B1371)))</formula>
    </cfRule>
    <cfRule type="containsText" dxfId="1849" priority="1740" operator="containsText" text="CUMPLE">
      <formula>NOT(ISERROR(SEARCH("CUMPLE",B1371)))</formula>
    </cfRule>
    <cfRule type="containsText" dxfId="1848" priority="1741" operator="containsText" text="NO HABILITADO">
      <formula>NOT(ISERROR(SEARCH("NO HABILITADO",B1371)))</formula>
    </cfRule>
    <cfRule type="containsText" dxfId="1847" priority="1742" operator="containsText" text="HABILITADO">
      <formula>NOT(ISERROR(SEARCH("HABILITADO",B1371)))</formula>
    </cfRule>
  </conditionalFormatting>
  <conditionalFormatting sqref="B1372:C1372">
    <cfRule type="containsText" dxfId="1846" priority="1769" operator="containsText" text="NO CUMPLE">
      <formula>NOT(ISERROR(SEARCH("NO CUMPLE",B1372)))</formula>
    </cfRule>
    <cfRule type="containsText" dxfId="1845" priority="1770" operator="containsText" text="CUMPLE">
      <formula>NOT(ISERROR(SEARCH("CUMPLE",B1372)))</formula>
    </cfRule>
    <cfRule type="containsText" dxfId="1844" priority="1771" operator="containsText" text="NO HABILITADO">
      <formula>NOT(ISERROR(SEARCH("NO HABILITADO",B1372)))</formula>
    </cfRule>
    <cfRule type="containsText" dxfId="1843" priority="1772" operator="containsText" text="HABILITADO">
      <formula>NOT(ISERROR(SEARCH("HABILITADO",B1372)))</formula>
    </cfRule>
  </conditionalFormatting>
  <conditionalFormatting sqref="D1296">
    <cfRule type="containsText" dxfId="1842" priority="1745" operator="containsText" text="NO HABILITADO">
      <formula>NOT(ISERROR(SEARCH("NO HABILITADO",D1296)))</formula>
    </cfRule>
    <cfRule type="containsText" dxfId="1841" priority="1746" operator="containsText" text="HABILITADO">
      <formula>NOT(ISERROR(SEARCH("HABILITADO",D1296)))</formula>
    </cfRule>
    <cfRule type="containsText" dxfId="1840" priority="1747" operator="containsText" text="NO CUMPLE">
      <formula>NOT(ISERROR(SEARCH("NO CUMPLE",D1296)))</formula>
    </cfRule>
    <cfRule type="containsText" dxfId="1839" priority="1748" operator="containsText" text="CUMPLE">
      <formula>NOT(ISERROR(SEARCH("CUMPLE",D1296)))</formula>
    </cfRule>
  </conditionalFormatting>
  <conditionalFormatting sqref="G1279:J1281 A1279:A1281 D1279:E1281">
    <cfRule type="containsText" dxfId="1838" priority="2391" operator="containsText" text="NO CUMPLE">
      <formula>NOT(ISERROR(SEARCH("NO CUMPLE",A1279)))</formula>
    </cfRule>
    <cfRule type="containsText" dxfId="1837" priority="2392" operator="containsText" text="CUMPLE">
      <formula>NOT(ISERROR(SEARCH("CUMPLE",A1279)))</formula>
    </cfRule>
    <cfRule type="containsText" dxfId="1836" priority="2393" operator="containsText" text="NO HABILITADO">
      <formula>NOT(ISERROR(SEARCH("NO HABILITADO",A1279)))</formula>
    </cfRule>
    <cfRule type="containsText" dxfId="1835" priority="2394" operator="containsText" text="HABILITADO">
      <formula>NOT(ISERROR(SEARCH("HABILITADO",A1279)))</formula>
    </cfRule>
  </conditionalFormatting>
  <conditionalFormatting sqref="G1324:J1325 A1324:A1325 D1324:E1325">
    <cfRule type="containsText" dxfId="1834" priority="2083" operator="containsText" text="NO CUMPLE">
      <formula>NOT(ISERROR(SEARCH("NO CUMPLE",A1324)))</formula>
    </cfRule>
    <cfRule type="containsText" dxfId="1833" priority="2084" operator="containsText" text="CUMPLE">
      <formula>NOT(ISERROR(SEARCH("CUMPLE",A1324)))</formula>
    </cfRule>
    <cfRule type="containsText" dxfId="1832" priority="2085" operator="containsText" text="NO HABILITADO">
      <formula>NOT(ISERROR(SEARCH("NO HABILITADO",A1324)))</formula>
    </cfRule>
    <cfRule type="containsText" dxfId="1831" priority="2086" operator="containsText" text="HABILITADO">
      <formula>NOT(ISERROR(SEARCH("HABILITADO",A1324)))</formula>
    </cfRule>
  </conditionalFormatting>
  <conditionalFormatting sqref="G1338:J1339 A1338:A1339 D1338:E1339">
    <cfRule type="containsText" dxfId="1830" priority="1987" operator="containsText" text="NO CUMPLE">
      <formula>NOT(ISERROR(SEARCH("NO CUMPLE",A1338)))</formula>
    </cfRule>
    <cfRule type="containsText" dxfId="1829" priority="1988" operator="containsText" text="CUMPLE">
      <formula>NOT(ISERROR(SEARCH("CUMPLE",A1338)))</formula>
    </cfRule>
    <cfRule type="containsText" dxfId="1828" priority="1989" operator="containsText" text="NO HABILITADO">
      <formula>NOT(ISERROR(SEARCH("NO HABILITADO",A1338)))</formula>
    </cfRule>
    <cfRule type="containsText" dxfId="1827" priority="1990" operator="containsText" text="HABILITADO">
      <formula>NOT(ISERROR(SEARCH("HABILITADO",A1338)))</formula>
    </cfRule>
  </conditionalFormatting>
  <conditionalFormatting sqref="G1340:J1341 A1340:A1341 D1340:E1341">
    <cfRule type="containsText" dxfId="1826" priority="2013" operator="containsText" text="NO CUMPLE">
      <formula>NOT(ISERROR(SEARCH("NO CUMPLE",A1340)))</formula>
    </cfRule>
    <cfRule type="containsText" dxfId="1825" priority="2014" operator="containsText" text="CUMPLE">
      <formula>NOT(ISERROR(SEARCH("CUMPLE",A1340)))</formula>
    </cfRule>
    <cfRule type="containsText" dxfId="1824" priority="2015" operator="containsText" text="NO HABILITADO">
      <formula>NOT(ISERROR(SEARCH("NO HABILITADO",A1340)))</formula>
    </cfRule>
    <cfRule type="containsText" dxfId="1823" priority="2016" operator="containsText" text="HABILITADO">
      <formula>NOT(ISERROR(SEARCH("HABILITADO",A1340)))</formula>
    </cfRule>
  </conditionalFormatting>
  <conditionalFormatting sqref="G1370:J1372 A1370:A1372 D1370:E1372">
    <cfRule type="containsText" dxfId="1822" priority="1781" operator="containsText" text="NO CUMPLE">
      <formula>NOT(ISERROR(SEARCH("NO CUMPLE",A1370)))</formula>
    </cfRule>
    <cfRule type="containsText" dxfId="1821" priority="1782" operator="containsText" text="CUMPLE">
      <formula>NOT(ISERROR(SEARCH("CUMPLE",A1370)))</formula>
    </cfRule>
    <cfRule type="containsText" dxfId="1820" priority="1783" operator="containsText" text="NO HABILITADO">
      <formula>NOT(ISERROR(SEARCH("NO HABILITADO",A1370)))</formula>
    </cfRule>
    <cfRule type="containsText" dxfId="1819" priority="1784" operator="containsText" text="HABILITADO">
      <formula>NOT(ISERROR(SEARCH("HABILITADO",A1370)))</formula>
    </cfRule>
  </conditionalFormatting>
  <conditionalFormatting sqref="N1279:N1281">
    <cfRule type="containsText" dxfId="1818" priority="2359" operator="containsText" text="NO HABILITADO">
      <formula>NOT(ISERROR(SEARCH("NO HABILITADO",N1279)))</formula>
    </cfRule>
    <cfRule type="containsText" dxfId="1817" priority="2360" operator="containsText" text="HABILITADO">
      <formula>NOT(ISERROR(SEARCH("HABILITADO",N1279)))</formula>
    </cfRule>
  </conditionalFormatting>
  <conditionalFormatting sqref="N1275:N1278">
    <cfRule type="containsText" dxfId="1816" priority="2363" operator="containsText" text="NO HABILITADO">
      <formula>NOT(ISERROR(SEARCH("NO HABILITADO",N1275)))</formula>
    </cfRule>
    <cfRule type="containsText" dxfId="1815" priority="2364" operator="containsText" text="HABILITADO">
      <formula>NOT(ISERROR(SEARCH("HABILITADO",N1275)))</formula>
    </cfRule>
  </conditionalFormatting>
  <conditionalFormatting sqref="N1297 N1290:N1292">
    <cfRule type="containsText" dxfId="1814" priority="2259" operator="containsText" text="NO HABILITADO">
      <formula>NOT(ISERROR(SEARCH("NO HABILITADO",N1290)))</formula>
    </cfRule>
    <cfRule type="containsText" dxfId="1813" priority="2260" operator="containsText" text="HABILITADO">
      <formula>NOT(ISERROR(SEARCH("HABILITADO",N1290)))</formula>
    </cfRule>
  </conditionalFormatting>
  <conditionalFormatting sqref="N1293:N1296">
    <cfRule type="containsText" dxfId="1812" priority="2255" operator="containsText" text="NO HABILITADO">
      <formula>NOT(ISERROR(SEARCH("NO HABILITADO",N1293)))</formula>
    </cfRule>
    <cfRule type="containsText" dxfId="1811" priority="2256" operator="containsText" text="HABILITADO">
      <formula>NOT(ISERROR(SEARCH("HABILITADO",N1293)))</formula>
    </cfRule>
  </conditionalFormatting>
  <conditionalFormatting sqref="N1309:N1310">
    <cfRule type="containsText" dxfId="1810" priority="2151" operator="containsText" text="NO HABILITADO">
      <formula>NOT(ISERROR(SEARCH("NO HABILITADO",N1309)))</formula>
    </cfRule>
    <cfRule type="containsText" dxfId="1809" priority="2152" operator="containsText" text="HABILITADO">
      <formula>NOT(ISERROR(SEARCH("HABILITADO",N1309)))</formula>
    </cfRule>
  </conditionalFormatting>
  <conditionalFormatting sqref="N1306:N1308">
    <cfRule type="containsText" dxfId="1808" priority="2155" operator="containsText" text="NO HABILITADO">
      <formula>NOT(ISERROR(SEARCH("NO HABILITADO",N1306)))</formula>
    </cfRule>
    <cfRule type="containsText" dxfId="1807" priority="2156" operator="containsText" text="HABILITADO">
      <formula>NOT(ISERROR(SEARCH("HABILITADO",N1306)))</formula>
    </cfRule>
  </conditionalFormatting>
  <conditionalFormatting sqref="N1319:N1321">
    <cfRule type="containsText" dxfId="1806" priority="2055" operator="containsText" text="NO HABILITADO">
      <formula>NOT(ISERROR(SEARCH("NO HABILITADO",N1319)))</formula>
    </cfRule>
    <cfRule type="containsText" dxfId="1805" priority="2056" operator="containsText" text="HABILITADO">
      <formula>NOT(ISERROR(SEARCH("HABILITADO",N1319)))</formula>
    </cfRule>
  </conditionalFormatting>
  <conditionalFormatting sqref="N1322:N1325">
    <cfRule type="containsText" dxfId="1804" priority="2053" operator="containsText" text="NO HABILITADO">
      <formula>NOT(ISERROR(SEARCH("NO HABILITADO",N1322)))</formula>
    </cfRule>
    <cfRule type="containsText" dxfId="1803" priority="2054" operator="containsText" text="HABILITADO">
      <formula>NOT(ISERROR(SEARCH("HABILITADO",N1322)))</formula>
    </cfRule>
  </conditionalFormatting>
  <conditionalFormatting sqref="N1338:N1341">
    <cfRule type="containsText" dxfId="1802" priority="1957" operator="containsText" text="NO HABILITADO">
      <formula>NOT(ISERROR(SEARCH("NO HABILITADO",N1338)))</formula>
    </cfRule>
    <cfRule type="containsText" dxfId="1801" priority="1958" operator="containsText" text="HABILITADO">
      <formula>NOT(ISERROR(SEARCH("HABILITADO",N1338)))</formula>
    </cfRule>
  </conditionalFormatting>
  <conditionalFormatting sqref="N1334:N1337">
    <cfRule type="containsText" dxfId="1800" priority="1959" operator="containsText" text="NO HABILITADO">
      <formula>NOT(ISERROR(SEARCH("NO HABILITADO",N1334)))</formula>
    </cfRule>
    <cfRule type="containsText" dxfId="1799" priority="1960" operator="containsText" text="HABILITADO">
      <formula>NOT(ISERROR(SEARCH("HABILITADO",N1334)))</formula>
    </cfRule>
  </conditionalFormatting>
  <conditionalFormatting sqref="N1356 N1350:N1352">
    <cfRule type="containsText" dxfId="1798" priority="1857" operator="containsText" text="NO HABILITADO">
      <formula>NOT(ISERROR(SEARCH("NO HABILITADO",N1350)))</formula>
    </cfRule>
    <cfRule type="containsText" dxfId="1797" priority="1858" operator="containsText" text="HABILITADO">
      <formula>NOT(ISERROR(SEARCH("HABILITADO",N1350)))</formula>
    </cfRule>
  </conditionalFormatting>
  <conditionalFormatting sqref="N1353:N1355">
    <cfRule type="containsText" dxfId="1796" priority="1853" operator="containsText" text="NO HABILITADO">
      <formula>NOT(ISERROR(SEARCH("NO HABILITADO",N1353)))</formula>
    </cfRule>
    <cfRule type="containsText" dxfId="1795" priority="1854" operator="containsText" text="HABILITADO">
      <formula>NOT(ISERROR(SEARCH("HABILITADO",N1353)))</formula>
    </cfRule>
  </conditionalFormatting>
  <conditionalFormatting sqref="N1368 N1370:N1372">
    <cfRule type="containsText" dxfId="1794" priority="1749" operator="containsText" text="NO HABILITADO">
      <formula>NOT(ISERROR(SEARCH("NO HABILITADO",N1368)))</formula>
    </cfRule>
    <cfRule type="containsText" dxfId="1793" priority="1750" operator="containsText" text="HABILITADO">
      <formula>NOT(ISERROR(SEARCH("HABILITADO",N1368)))</formula>
    </cfRule>
  </conditionalFormatting>
  <conditionalFormatting sqref="N1369 N1365:N1367">
    <cfRule type="containsText" dxfId="1792" priority="1753" operator="containsText" text="NO HABILITADO">
      <formula>NOT(ISERROR(SEARCH("NO HABILITADO",N1365)))</formula>
    </cfRule>
    <cfRule type="containsText" dxfId="1791" priority="1754" operator="containsText" text="HABILITADO">
      <formula>NOT(ISERROR(SEARCH("HABILITADO",N1365)))</formula>
    </cfRule>
  </conditionalFormatting>
  <conditionalFormatting sqref="P1282">
    <cfRule type="containsText" dxfId="1790" priority="2369" operator="containsText" text="NO HABILITADO">
      <formula>NOT(ISERROR(SEARCH("NO HABILITADO",P1282)))</formula>
    </cfRule>
    <cfRule type="containsText" dxfId="1789" priority="2370" operator="containsText" text="HABILITADO">
      <formula>NOT(ISERROR(SEARCH("HABILITADO",P1282)))</formula>
    </cfRule>
    <cfRule type="containsText" dxfId="1788" priority="2371" operator="containsText" text="NO CUMPLE">
      <formula>NOT(ISERROR(SEARCH("NO CUMPLE",P1282)))</formula>
    </cfRule>
    <cfRule type="containsText" dxfId="1787" priority="2372" operator="containsText" text="CUMPLE">
      <formula>NOT(ISERROR(SEARCH("CUMPLE",P1282)))</formula>
    </cfRule>
  </conditionalFormatting>
  <conditionalFormatting sqref="P1298">
    <cfRule type="containsText" dxfId="1786" priority="2265" operator="containsText" text="NO HABILITADO">
      <formula>NOT(ISERROR(SEARCH("NO HABILITADO",P1298)))</formula>
    </cfRule>
    <cfRule type="containsText" dxfId="1785" priority="2266" operator="containsText" text="HABILITADO">
      <formula>NOT(ISERROR(SEARCH("HABILITADO",P1298)))</formula>
    </cfRule>
    <cfRule type="containsText" dxfId="1784" priority="2267" operator="containsText" text="NO CUMPLE">
      <formula>NOT(ISERROR(SEARCH("NO CUMPLE",P1298)))</formula>
    </cfRule>
    <cfRule type="containsText" dxfId="1783" priority="2268" operator="containsText" text="CUMPLE">
      <formula>NOT(ISERROR(SEARCH("CUMPLE",P1298)))</formula>
    </cfRule>
  </conditionalFormatting>
  <conditionalFormatting sqref="P1311">
    <cfRule type="containsText" dxfId="1782" priority="2161" operator="containsText" text="NO HABILITADO">
      <formula>NOT(ISERROR(SEARCH("NO HABILITADO",P1311)))</formula>
    </cfRule>
    <cfRule type="containsText" dxfId="1781" priority="2162" operator="containsText" text="HABILITADO">
      <formula>NOT(ISERROR(SEARCH("HABILITADO",P1311)))</formula>
    </cfRule>
    <cfRule type="containsText" dxfId="1780" priority="2163" operator="containsText" text="NO CUMPLE">
      <formula>NOT(ISERROR(SEARCH("NO CUMPLE",P1311)))</formula>
    </cfRule>
    <cfRule type="containsText" dxfId="1779" priority="2164" operator="containsText" text="CUMPLE">
      <formula>NOT(ISERROR(SEARCH("CUMPLE",P1311)))</formula>
    </cfRule>
  </conditionalFormatting>
  <conditionalFormatting sqref="P1326">
    <cfRule type="containsText" dxfId="1778" priority="2061" operator="containsText" text="NO HABILITADO">
      <formula>NOT(ISERROR(SEARCH("NO HABILITADO",P1326)))</formula>
    </cfRule>
    <cfRule type="containsText" dxfId="1777" priority="2062" operator="containsText" text="HABILITADO">
      <formula>NOT(ISERROR(SEARCH("HABILITADO",P1326)))</formula>
    </cfRule>
    <cfRule type="containsText" dxfId="1776" priority="2063" operator="containsText" text="NO CUMPLE">
      <formula>NOT(ISERROR(SEARCH("NO CUMPLE",P1326)))</formula>
    </cfRule>
    <cfRule type="containsText" dxfId="1775" priority="2064" operator="containsText" text="CUMPLE">
      <formula>NOT(ISERROR(SEARCH("CUMPLE",P1326)))</formula>
    </cfRule>
  </conditionalFormatting>
  <conditionalFormatting sqref="P1342">
    <cfRule type="containsText" dxfId="1774" priority="1965" operator="containsText" text="NO HABILITADO">
      <formula>NOT(ISERROR(SEARCH("NO HABILITADO",P1342)))</formula>
    </cfRule>
    <cfRule type="containsText" dxfId="1773" priority="1966" operator="containsText" text="HABILITADO">
      <formula>NOT(ISERROR(SEARCH("HABILITADO",P1342)))</formula>
    </cfRule>
    <cfRule type="containsText" dxfId="1772" priority="1967" operator="containsText" text="NO CUMPLE">
      <formula>NOT(ISERROR(SEARCH("NO CUMPLE",P1342)))</formula>
    </cfRule>
    <cfRule type="containsText" dxfId="1771" priority="1968" operator="containsText" text="CUMPLE">
      <formula>NOT(ISERROR(SEARCH("CUMPLE",P1342)))</formula>
    </cfRule>
  </conditionalFormatting>
  <conditionalFormatting sqref="P1357">
    <cfRule type="containsText" dxfId="1770" priority="1863" operator="containsText" text="NO HABILITADO">
      <formula>NOT(ISERROR(SEARCH("NO HABILITADO",P1357)))</formula>
    </cfRule>
    <cfRule type="containsText" dxfId="1769" priority="1864" operator="containsText" text="HABILITADO">
      <formula>NOT(ISERROR(SEARCH("HABILITADO",P1357)))</formula>
    </cfRule>
    <cfRule type="containsText" dxfId="1768" priority="1865" operator="containsText" text="NO CUMPLE">
      <formula>NOT(ISERROR(SEARCH("NO CUMPLE",P1357)))</formula>
    </cfRule>
    <cfRule type="containsText" dxfId="1767" priority="1866" operator="containsText" text="CUMPLE">
      <formula>NOT(ISERROR(SEARCH("CUMPLE",P1357)))</formula>
    </cfRule>
  </conditionalFormatting>
  <conditionalFormatting sqref="P1373">
    <cfRule type="containsText" dxfId="1766" priority="1759" operator="containsText" text="NO HABILITADO">
      <formula>NOT(ISERROR(SEARCH("NO HABILITADO",P1373)))</formula>
    </cfRule>
    <cfRule type="containsText" dxfId="1765" priority="1760" operator="containsText" text="HABILITADO">
      <formula>NOT(ISERROR(SEARCH("HABILITADO",P1373)))</formula>
    </cfRule>
    <cfRule type="containsText" dxfId="1764" priority="1761" operator="containsText" text="NO CUMPLE">
      <formula>NOT(ISERROR(SEARCH("NO CUMPLE",P1373)))</formula>
    </cfRule>
    <cfRule type="containsText" dxfId="1763" priority="1762" operator="containsText" text="CUMPLE">
      <formula>NOT(ISERROR(SEARCH("CUMPLE",P1373)))</formula>
    </cfRule>
  </conditionalFormatting>
  <conditionalFormatting sqref="Q1275:Q1276">
    <cfRule type="containsText" dxfId="1762" priority="2365" operator="containsText" text="NO CUMPLE">
      <formula>NOT(ISERROR(SEARCH("NO CUMPLE",Q1275)))</formula>
    </cfRule>
    <cfRule type="containsText" dxfId="1761" priority="2366" operator="containsText" text="CUMPLE">
      <formula>NOT(ISERROR(SEARCH("CUMPLE",Q1275)))</formula>
    </cfRule>
    <cfRule type="containsText" dxfId="1760" priority="2367" operator="containsText" text="NO HABILITADO">
      <formula>NOT(ISERROR(SEARCH("NO HABILITADO",Q1275)))</formula>
    </cfRule>
    <cfRule type="containsText" dxfId="1759" priority="2368" operator="containsText" text="HABILITADO">
      <formula>NOT(ISERROR(SEARCH("HABILITADO",Q1275)))</formula>
    </cfRule>
  </conditionalFormatting>
  <conditionalFormatting sqref="Q1290:Q1291">
    <cfRule type="containsText" dxfId="1758" priority="2261" operator="containsText" text="NO CUMPLE">
      <formula>NOT(ISERROR(SEARCH("NO CUMPLE",Q1290)))</formula>
    </cfRule>
    <cfRule type="containsText" dxfId="1757" priority="2262" operator="containsText" text="CUMPLE">
      <formula>NOT(ISERROR(SEARCH("CUMPLE",Q1290)))</formula>
    </cfRule>
    <cfRule type="containsText" dxfId="1756" priority="2263" operator="containsText" text="NO HABILITADO">
      <formula>NOT(ISERROR(SEARCH("NO HABILITADO",Q1290)))</formula>
    </cfRule>
    <cfRule type="containsText" dxfId="1755" priority="2264" operator="containsText" text="HABILITADO">
      <formula>NOT(ISERROR(SEARCH("HABILITADO",Q1290)))</formula>
    </cfRule>
  </conditionalFormatting>
  <conditionalFormatting sqref="Q1306:Q1307">
    <cfRule type="containsText" dxfId="1754" priority="2157" operator="containsText" text="NO CUMPLE">
      <formula>NOT(ISERROR(SEARCH("NO CUMPLE",Q1306)))</formula>
    </cfRule>
    <cfRule type="containsText" dxfId="1753" priority="2158" operator="containsText" text="CUMPLE">
      <formula>NOT(ISERROR(SEARCH("CUMPLE",Q1306)))</formula>
    </cfRule>
    <cfRule type="containsText" dxfId="1752" priority="2159" operator="containsText" text="NO HABILITADO">
      <formula>NOT(ISERROR(SEARCH("NO HABILITADO",Q1306)))</formula>
    </cfRule>
    <cfRule type="containsText" dxfId="1751" priority="2160" operator="containsText" text="HABILITADO">
      <formula>NOT(ISERROR(SEARCH("HABILITADO",Q1306)))</formula>
    </cfRule>
  </conditionalFormatting>
  <conditionalFormatting sqref="Q1319:Q1320">
    <cfRule type="containsText" dxfId="1750" priority="2057" operator="containsText" text="NO CUMPLE">
      <formula>NOT(ISERROR(SEARCH("NO CUMPLE",Q1319)))</formula>
    </cfRule>
    <cfRule type="containsText" dxfId="1749" priority="2058" operator="containsText" text="CUMPLE">
      <formula>NOT(ISERROR(SEARCH("CUMPLE",Q1319)))</formula>
    </cfRule>
    <cfRule type="containsText" dxfId="1748" priority="2059" operator="containsText" text="NO HABILITADO">
      <formula>NOT(ISERROR(SEARCH("NO HABILITADO",Q1319)))</formula>
    </cfRule>
    <cfRule type="containsText" dxfId="1747" priority="2060" operator="containsText" text="HABILITADO">
      <formula>NOT(ISERROR(SEARCH("HABILITADO",Q1319)))</formula>
    </cfRule>
  </conditionalFormatting>
  <conditionalFormatting sqref="Q1334:Q1335">
    <cfRule type="containsText" dxfId="1746" priority="1961" operator="containsText" text="NO CUMPLE">
      <formula>NOT(ISERROR(SEARCH("NO CUMPLE",Q1334)))</formula>
    </cfRule>
    <cfRule type="containsText" dxfId="1745" priority="1962" operator="containsText" text="CUMPLE">
      <formula>NOT(ISERROR(SEARCH("CUMPLE",Q1334)))</formula>
    </cfRule>
    <cfRule type="containsText" dxfId="1744" priority="1963" operator="containsText" text="NO HABILITADO">
      <formula>NOT(ISERROR(SEARCH("NO HABILITADO",Q1334)))</formula>
    </cfRule>
    <cfRule type="containsText" dxfId="1743" priority="1964" operator="containsText" text="HABILITADO">
      <formula>NOT(ISERROR(SEARCH("HABILITADO",Q1334)))</formula>
    </cfRule>
  </conditionalFormatting>
  <conditionalFormatting sqref="Q1350:Q1351">
    <cfRule type="containsText" dxfId="1742" priority="1859" operator="containsText" text="NO CUMPLE">
      <formula>NOT(ISERROR(SEARCH("NO CUMPLE",Q1350)))</formula>
    </cfRule>
    <cfRule type="containsText" dxfId="1741" priority="1860" operator="containsText" text="CUMPLE">
      <formula>NOT(ISERROR(SEARCH("CUMPLE",Q1350)))</formula>
    </cfRule>
    <cfRule type="containsText" dxfId="1740" priority="1861" operator="containsText" text="NO HABILITADO">
      <formula>NOT(ISERROR(SEARCH("NO HABILITADO",Q1350)))</formula>
    </cfRule>
    <cfRule type="containsText" dxfId="1739" priority="1862" operator="containsText" text="HABILITADO">
      <formula>NOT(ISERROR(SEARCH("HABILITADO",Q1350)))</formula>
    </cfRule>
  </conditionalFormatting>
  <conditionalFormatting sqref="Q1365:Q1366">
    <cfRule type="containsText" dxfId="1738" priority="1755" operator="containsText" text="NO CUMPLE">
      <formula>NOT(ISERROR(SEARCH("NO CUMPLE",Q1365)))</formula>
    </cfRule>
    <cfRule type="containsText" dxfId="1737" priority="1756" operator="containsText" text="CUMPLE">
      <formula>NOT(ISERROR(SEARCH("CUMPLE",Q1365)))</formula>
    </cfRule>
    <cfRule type="containsText" dxfId="1736" priority="1757" operator="containsText" text="NO HABILITADO">
      <formula>NOT(ISERROR(SEARCH("NO HABILITADO",Q1365)))</formula>
    </cfRule>
    <cfRule type="containsText" dxfId="1735" priority="1758" operator="containsText" text="HABILITADO">
      <formula>NOT(ISERROR(SEARCH("HABILITADO",Q1365)))</formula>
    </cfRule>
  </conditionalFormatting>
  <conditionalFormatting sqref="R1280:R1281">
    <cfRule type="containsText" dxfId="1734" priority="2377" operator="containsText" text="NO HABILITADO">
      <formula>NOT(ISERROR(SEARCH("NO HABILITADO",R1280)))</formula>
    </cfRule>
    <cfRule type="containsText" dxfId="1733" priority="2378" operator="containsText" text="HABILITADO">
      <formula>NOT(ISERROR(SEARCH("HABILITADO",R1280)))</formula>
    </cfRule>
  </conditionalFormatting>
  <conditionalFormatting sqref="R1325">
    <cfRule type="containsText" dxfId="1732" priority="2069" operator="containsText" text="NO HABILITADO">
      <formula>NOT(ISERROR(SEARCH("NO HABILITADO",R1325)))</formula>
    </cfRule>
    <cfRule type="containsText" dxfId="1731" priority="2070" operator="containsText" text="HABILITADO">
      <formula>NOT(ISERROR(SEARCH("HABILITADO",R1325)))</formula>
    </cfRule>
  </conditionalFormatting>
  <conditionalFormatting sqref="R1339:R1341">
    <cfRule type="containsText" dxfId="1730" priority="1973" operator="containsText" text="NO HABILITADO">
      <formula>NOT(ISERROR(SEARCH("NO HABILITADO",R1339)))</formula>
    </cfRule>
    <cfRule type="containsText" dxfId="1729" priority="1974" operator="containsText" text="HABILITADO">
      <formula>NOT(ISERROR(SEARCH("HABILITADO",R1339)))</formula>
    </cfRule>
  </conditionalFormatting>
  <conditionalFormatting sqref="R1371:R1372">
    <cfRule type="containsText" dxfId="1728" priority="1767" operator="containsText" text="NO HABILITADO">
      <formula>NOT(ISERROR(SEARCH("NO HABILITADO",R1371)))</formula>
    </cfRule>
    <cfRule type="containsText" dxfId="1727" priority="1768" operator="containsText" text="HABILITADO">
      <formula>NOT(ISERROR(SEARCH("HABILITADO",R1371)))</formula>
    </cfRule>
  </conditionalFormatting>
  <conditionalFormatting sqref="R1282:XFD1282">
    <cfRule type="containsText" dxfId="1726" priority="2447" operator="containsText" text="NO HABILITADO">
      <formula>NOT(ISERROR(SEARCH("NO HABILITADO",R1282)))</formula>
    </cfRule>
    <cfRule type="containsText" dxfId="1725" priority="2448" operator="containsText" text="HABILITADO">
      <formula>NOT(ISERROR(SEARCH("HABILITADO",R1282)))</formula>
    </cfRule>
  </conditionalFormatting>
  <conditionalFormatting sqref="R1298:XFD1298">
    <cfRule type="containsText" dxfId="1724" priority="2343" operator="containsText" text="NO HABILITADO">
      <formula>NOT(ISERROR(SEARCH("NO HABILITADO",R1298)))</formula>
    </cfRule>
    <cfRule type="containsText" dxfId="1723" priority="2344" operator="containsText" text="HABILITADO">
      <formula>NOT(ISERROR(SEARCH("HABILITADO",R1298)))</formula>
    </cfRule>
  </conditionalFormatting>
  <conditionalFormatting sqref="R1311:XFD1311">
    <cfRule type="containsText" dxfId="1722" priority="2239" operator="containsText" text="NO HABILITADO">
      <formula>NOT(ISERROR(SEARCH("NO HABILITADO",R1311)))</formula>
    </cfRule>
    <cfRule type="containsText" dxfId="1721" priority="2240" operator="containsText" text="HABILITADO">
      <formula>NOT(ISERROR(SEARCH("HABILITADO",R1311)))</formula>
    </cfRule>
  </conditionalFormatting>
  <conditionalFormatting sqref="R1326:XFD1326">
    <cfRule type="containsText" dxfId="1720" priority="2135" operator="containsText" text="NO HABILITADO">
      <formula>NOT(ISERROR(SEARCH("NO HABILITADO",R1326)))</formula>
    </cfRule>
    <cfRule type="containsText" dxfId="1719" priority="2136" operator="containsText" text="HABILITADO">
      <formula>NOT(ISERROR(SEARCH("HABILITADO",R1326)))</formula>
    </cfRule>
  </conditionalFormatting>
  <conditionalFormatting sqref="R1342:XFD1342">
    <cfRule type="containsText" dxfId="1718" priority="2037" operator="containsText" text="NO HABILITADO">
      <formula>NOT(ISERROR(SEARCH("NO HABILITADO",R1342)))</formula>
    </cfRule>
    <cfRule type="containsText" dxfId="1717" priority="2038" operator="containsText" text="HABILITADO">
      <formula>NOT(ISERROR(SEARCH("HABILITADO",R1342)))</formula>
    </cfRule>
  </conditionalFormatting>
  <conditionalFormatting sqref="R1357:XFD1357">
    <cfRule type="containsText" dxfId="1716" priority="1941" operator="containsText" text="NO HABILITADO">
      <formula>NOT(ISERROR(SEARCH("NO HABILITADO",R1357)))</formula>
    </cfRule>
    <cfRule type="containsText" dxfId="1715" priority="1942" operator="containsText" text="HABILITADO">
      <formula>NOT(ISERROR(SEARCH("HABILITADO",R1357)))</formula>
    </cfRule>
  </conditionalFormatting>
  <conditionalFormatting sqref="R1373:XFD1373">
    <cfRule type="containsText" dxfId="1714" priority="1837" operator="containsText" text="NO HABILITADO">
      <formula>NOT(ISERROR(SEARCH("NO HABILITADO",R1373)))</formula>
    </cfRule>
    <cfRule type="containsText" dxfId="1713" priority="1838" operator="containsText" text="HABILITADO">
      <formula>NOT(ISERROR(SEARCH("HABILITADO",R1373)))</formula>
    </cfRule>
  </conditionalFormatting>
  <conditionalFormatting sqref="S1280:XFD1281">
    <cfRule type="containsText" dxfId="1712" priority="2395" operator="containsText" text="NO HABILITADO">
      <formula>NOT(ISERROR(SEARCH("NO HABILITADO",S1280)))</formula>
    </cfRule>
    <cfRule type="containsText" dxfId="1711" priority="2396" operator="containsText" text="HABILITADO">
      <formula>NOT(ISERROR(SEARCH("HABILITADO",S1280)))</formula>
    </cfRule>
  </conditionalFormatting>
  <conditionalFormatting sqref="S1325:XFD1325">
    <cfRule type="containsText" dxfId="1710" priority="2087" operator="containsText" text="NO HABILITADO">
      <formula>NOT(ISERROR(SEARCH("NO HABILITADO",S1325)))</formula>
    </cfRule>
    <cfRule type="containsText" dxfId="1709" priority="2088" operator="containsText" text="HABILITADO">
      <formula>NOT(ISERROR(SEARCH("HABILITADO",S1325)))</formula>
    </cfRule>
  </conditionalFormatting>
  <conditionalFormatting sqref="S1339:XFD1339">
    <cfRule type="containsText" dxfId="1708" priority="1991" operator="containsText" text="NO HABILITADO">
      <formula>NOT(ISERROR(SEARCH("NO HABILITADO",S1339)))</formula>
    </cfRule>
    <cfRule type="containsText" dxfId="1707" priority="1992" operator="containsText" text="HABILITADO">
      <formula>NOT(ISERROR(SEARCH("HABILITADO",S1339)))</formula>
    </cfRule>
  </conditionalFormatting>
  <conditionalFormatting sqref="S1341:XFD1341">
    <cfRule type="containsText" dxfId="1706" priority="2017" operator="containsText" text="NO HABILITADO">
      <formula>NOT(ISERROR(SEARCH("NO HABILITADO",S1341)))</formula>
    </cfRule>
    <cfRule type="containsText" dxfId="1705" priority="2018" operator="containsText" text="HABILITADO">
      <formula>NOT(ISERROR(SEARCH("HABILITADO",S1341)))</formula>
    </cfRule>
  </conditionalFormatting>
  <conditionalFormatting sqref="O1357 A1353:E1353 K1352 R1353:XFD1355 O1353:P1355 L1353 A1357:I1357 G1353:J1353 H1354">
    <cfRule type="containsText" dxfId="1704" priority="1951" operator="containsText" text="NO HABILITADO">
      <formula>NOT(ISERROR(SEARCH("NO HABILITADO",A1352)))</formula>
    </cfRule>
    <cfRule type="containsText" dxfId="1703" priority="1952" operator="containsText" text="HABILITADO">
      <formula>NOT(ISERROR(SEARCH("HABILITADO",A1352)))</formula>
    </cfRule>
  </conditionalFormatting>
  <conditionalFormatting sqref="S1371:XFD1371">
    <cfRule type="containsText" dxfId="1702" priority="1743" operator="containsText" text="NO HABILITADO">
      <formula>NOT(ISERROR(SEARCH("NO HABILITADO",S1371)))</formula>
    </cfRule>
    <cfRule type="containsText" dxfId="1701" priority="1744" operator="containsText" text="HABILITADO">
      <formula>NOT(ISERROR(SEARCH("HABILITADO",S1371)))</formula>
    </cfRule>
  </conditionalFormatting>
  <conditionalFormatting sqref="S1372:XFD1372">
    <cfRule type="containsText" dxfId="1700" priority="1785" operator="containsText" text="NO HABILITADO">
      <formula>NOT(ISERROR(SEARCH("NO HABILITADO",S1372)))</formula>
    </cfRule>
    <cfRule type="containsText" dxfId="1699" priority="1786" operator="containsText" text="HABILITADO">
      <formula>NOT(ISERROR(SEARCH("HABILITADO",S1372)))</formula>
    </cfRule>
  </conditionalFormatting>
  <conditionalFormatting sqref="E1270">
    <cfRule type="containsText" dxfId="1698" priority="1737" operator="containsText" text="NO HABILITADO">
      <formula>NOT(ISERROR(SEARCH("NO HABILITADO",E1270)))</formula>
    </cfRule>
  </conditionalFormatting>
  <conditionalFormatting sqref="E1270">
    <cfRule type="containsText" dxfId="1697" priority="1735" operator="containsText" text="NO CUMPLE">
      <formula>NOT(ISERROR(SEARCH("NO CUMPLE",E1270)))</formula>
    </cfRule>
    <cfRule type="containsText" dxfId="1696" priority="1736" operator="containsText" text="CUMPLE">
      <formula>NOT(ISERROR(SEARCH("CUMPLE",E1270)))</formula>
    </cfRule>
  </conditionalFormatting>
  <conditionalFormatting sqref="E1270">
    <cfRule type="containsText" dxfId="1695" priority="1738" operator="containsText" text="HABILITADO">
      <formula>NOT(ISERROR(SEARCH("HABILITADO",E1270)))</formula>
    </cfRule>
  </conditionalFormatting>
  <conditionalFormatting sqref="E1285">
    <cfRule type="containsText" dxfId="1694" priority="1733" operator="containsText" text="NO HABILITADO">
      <formula>NOT(ISERROR(SEARCH("NO HABILITADO",E1285)))</formula>
    </cfRule>
  </conditionalFormatting>
  <conditionalFormatting sqref="E1285">
    <cfRule type="containsText" dxfId="1693" priority="1731" operator="containsText" text="NO CUMPLE">
      <formula>NOT(ISERROR(SEARCH("NO CUMPLE",E1285)))</formula>
    </cfRule>
    <cfRule type="containsText" dxfId="1692" priority="1732" operator="containsText" text="CUMPLE">
      <formula>NOT(ISERROR(SEARCH("CUMPLE",E1285)))</formula>
    </cfRule>
  </conditionalFormatting>
  <conditionalFormatting sqref="E1285">
    <cfRule type="containsText" dxfId="1691" priority="1734" operator="containsText" text="HABILITADO">
      <formula>NOT(ISERROR(SEARCH("HABILITADO",E1285)))</formula>
    </cfRule>
  </conditionalFormatting>
  <conditionalFormatting sqref="E1301">
    <cfRule type="containsText" dxfId="1690" priority="1729" operator="containsText" text="NO HABILITADO">
      <formula>NOT(ISERROR(SEARCH("NO HABILITADO",E1301)))</formula>
    </cfRule>
  </conditionalFormatting>
  <conditionalFormatting sqref="E1301">
    <cfRule type="containsText" dxfId="1689" priority="1727" operator="containsText" text="NO CUMPLE">
      <formula>NOT(ISERROR(SEARCH("NO CUMPLE",E1301)))</formula>
    </cfRule>
    <cfRule type="containsText" dxfId="1688" priority="1728" operator="containsText" text="CUMPLE">
      <formula>NOT(ISERROR(SEARCH("CUMPLE",E1301)))</formula>
    </cfRule>
  </conditionalFormatting>
  <conditionalFormatting sqref="E1301">
    <cfRule type="containsText" dxfId="1687" priority="1730" operator="containsText" text="HABILITADO">
      <formula>NOT(ISERROR(SEARCH("HABILITADO",E1301)))</formula>
    </cfRule>
  </conditionalFormatting>
  <conditionalFormatting sqref="E1314">
    <cfRule type="containsText" dxfId="1686" priority="1725" operator="containsText" text="NO HABILITADO">
      <formula>NOT(ISERROR(SEARCH("NO HABILITADO",E1314)))</formula>
    </cfRule>
  </conditionalFormatting>
  <conditionalFormatting sqref="E1314">
    <cfRule type="containsText" dxfId="1685" priority="1723" operator="containsText" text="NO CUMPLE">
      <formula>NOT(ISERROR(SEARCH("NO CUMPLE",E1314)))</formula>
    </cfRule>
    <cfRule type="containsText" dxfId="1684" priority="1724" operator="containsText" text="CUMPLE">
      <formula>NOT(ISERROR(SEARCH("CUMPLE",E1314)))</formula>
    </cfRule>
  </conditionalFormatting>
  <conditionalFormatting sqref="E1314">
    <cfRule type="containsText" dxfId="1683" priority="1726" operator="containsText" text="HABILITADO">
      <formula>NOT(ISERROR(SEARCH("HABILITADO",E1314)))</formula>
    </cfRule>
  </conditionalFormatting>
  <conditionalFormatting sqref="E1329">
    <cfRule type="containsText" dxfId="1682" priority="1721" operator="containsText" text="NO HABILITADO">
      <formula>NOT(ISERROR(SEARCH("NO HABILITADO",E1329)))</formula>
    </cfRule>
  </conditionalFormatting>
  <conditionalFormatting sqref="E1329">
    <cfRule type="containsText" dxfId="1681" priority="1719" operator="containsText" text="NO CUMPLE">
      <formula>NOT(ISERROR(SEARCH("NO CUMPLE",E1329)))</formula>
    </cfRule>
    <cfRule type="containsText" dxfId="1680" priority="1720" operator="containsText" text="CUMPLE">
      <formula>NOT(ISERROR(SEARCH("CUMPLE",E1329)))</formula>
    </cfRule>
  </conditionalFormatting>
  <conditionalFormatting sqref="E1329">
    <cfRule type="containsText" dxfId="1679" priority="1722" operator="containsText" text="HABILITADO">
      <formula>NOT(ISERROR(SEARCH("HABILITADO",E1329)))</formula>
    </cfRule>
  </conditionalFormatting>
  <conditionalFormatting sqref="E1345">
    <cfRule type="containsText" dxfId="1678" priority="1717" operator="containsText" text="NO HABILITADO">
      <formula>NOT(ISERROR(SEARCH("NO HABILITADO",E1345)))</formula>
    </cfRule>
  </conditionalFormatting>
  <conditionalFormatting sqref="E1345">
    <cfRule type="containsText" dxfId="1677" priority="1715" operator="containsText" text="NO CUMPLE">
      <formula>NOT(ISERROR(SEARCH("NO CUMPLE",E1345)))</formula>
    </cfRule>
    <cfRule type="containsText" dxfId="1676" priority="1716" operator="containsText" text="CUMPLE">
      <formula>NOT(ISERROR(SEARCH("CUMPLE",E1345)))</formula>
    </cfRule>
  </conditionalFormatting>
  <conditionalFormatting sqref="E1345">
    <cfRule type="containsText" dxfId="1675" priority="1718" operator="containsText" text="HABILITADO">
      <formula>NOT(ISERROR(SEARCH("HABILITADO",E1345)))</formula>
    </cfRule>
  </conditionalFormatting>
  <conditionalFormatting sqref="E1360">
    <cfRule type="containsText" dxfId="1674" priority="1713" operator="containsText" text="NO HABILITADO">
      <formula>NOT(ISERROR(SEARCH("NO HABILITADO",E1360)))</formula>
    </cfRule>
  </conditionalFormatting>
  <conditionalFormatting sqref="E1360">
    <cfRule type="containsText" dxfId="1673" priority="1711" operator="containsText" text="NO CUMPLE">
      <formula>NOT(ISERROR(SEARCH("NO CUMPLE",E1360)))</formula>
    </cfRule>
    <cfRule type="containsText" dxfId="1672" priority="1712" operator="containsText" text="CUMPLE">
      <formula>NOT(ISERROR(SEARCH("CUMPLE",E1360)))</formula>
    </cfRule>
  </conditionalFormatting>
  <conditionalFormatting sqref="E1360">
    <cfRule type="containsText" dxfId="1671" priority="1714" operator="containsText" text="HABILITADO">
      <formula>NOT(ISERROR(SEARCH("HABILITADO",E1360)))</formula>
    </cfRule>
  </conditionalFormatting>
  <conditionalFormatting sqref="G1387:J1387 E1387 N1388:P1388 R1384:IV1388 N1405:P1405 R1416:IV1420 N1420:P1420 R1431:IV1436 N1436:P1436 R1447:IV1453 N1447:P1453 R1464:IV1468 N1468:P1468">
    <cfRule type="containsText" dxfId="1670" priority="1694" operator="containsText" text="NO HABILITADO">
      <formula>NOT(ISERROR(SEARCH("NO HABILITADO",E1384)))</formula>
    </cfRule>
  </conditionalFormatting>
  <conditionalFormatting sqref="A1402:A1403 D1401:E1403 G1400:J1403 E1400">
    <cfRule type="containsText" dxfId="1669" priority="1651" operator="containsText" text="NO HABILITADO">
      <formula>NOT(ISERROR(SEARCH("NO HABILITADO",A1400)))</formula>
    </cfRule>
  </conditionalFormatting>
  <conditionalFormatting sqref="A1418 D1418:E1418 G1418:J1418">
    <cfRule type="containsText" dxfId="1668" priority="1603" operator="containsText" text="NO HABILITADO">
      <formula>NOT(ISERROR(SEARCH("NO HABILITADO",A1418)))</formula>
    </cfRule>
  </conditionalFormatting>
  <conditionalFormatting sqref="A1433:A1434 D1433:E1434 G1433:J1434">
    <cfRule type="containsText" dxfId="1667" priority="1556" operator="containsText" text="NO HABILITADO">
      <formula>NOT(ISERROR(SEARCH("NO HABILITADO",A1433)))</formula>
    </cfRule>
  </conditionalFormatting>
  <conditionalFormatting sqref="A1435 D1435:E1435 G1435:J1435">
    <cfRule type="containsText" dxfId="1666" priority="1569" operator="containsText" text="NO HABILITADO">
      <formula>NOT(ISERROR(SEARCH("NO HABILITADO",A1435)))</formula>
    </cfRule>
  </conditionalFormatting>
  <conditionalFormatting sqref="A1449:A1450 D1449:E1450 G1449:J1450">
    <cfRule type="containsText" dxfId="1665" priority="1490" operator="containsText" text="NO HABILITADO">
      <formula>NOT(ISERROR(SEARCH("NO HABILITADO",A1449)))</formula>
    </cfRule>
  </conditionalFormatting>
  <conditionalFormatting sqref="A1451:A1452 D1451:E1452 G1451:J1452">
    <cfRule type="containsText" dxfId="1664" priority="1512" operator="containsText" text="NO HABILITADO">
      <formula>NOT(ISERROR(SEARCH("NO HABILITADO",A1451)))</formula>
    </cfRule>
  </conditionalFormatting>
  <conditionalFormatting sqref="A1466:A1467 G1466:H1467 J1466:J1467">
    <cfRule type="containsText" dxfId="1663" priority="1447" operator="containsText" text="NO HABILITADO">
      <formula>NOT(ISERROR(SEARCH("NO HABILITADO",A1466)))</formula>
    </cfRule>
  </conditionalFormatting>
  <conditionalFormatting sqref="A1391:D1391 O1396:P1396 A1396:M1397 P1397 A1398:J1398 L1398:M1398 O1398:IV1398 L1399 O1399:P1399 L1404 O1404:P1404 A1406:IV1407 S1391:IV1395 A1393:D1395 A1392:C1392">
    <cfRule type="containsText" dxfId="1662" priority="1671" operator="containsText" text="NO HABILITADO">
      <formula>NOT(ISERROR(SEARCH("NO HABILITADO",A1391)))</formula>
    </cfRule>
  </conditionalFormatting>
  <conditionalFormatting sqref="A1408:D1408 O1413:P1413 A1413:M1414 P1414 A1415:J1415 L1415:M1415 O1415:IV1415 L1417 O1417:P1417 L1419 O1419:P1419 A1421:IV1422 S1408:IV1412 A1410:D1412 A1409:C1409">
    <cfRule type="containsText" dxfId="1661" priority="1619" operator="containsText" text="NO HABILITADO">
      <formula>NOT(ISERROR(SEARCH("NO HABILITADO",A1408)))</formula>
    </cfRule>
  </conditionalFormatting>
  <conditionalFormatting sqref="A1423:D1423 O1428:P1428 A1428:M1429 P1429 A1430:J1430 L1430:M1430 O1430:IV1430 A1437:IV1438 S1423:IV1427 A1425:D1427 A1424:C1424">
    <cfRule type="containsText" dxfId="1660" priority="1580" operator="containsText" text="NO HABILITADO">
      <formula>NOT(ISERROR(SEARCH("NO HABILITADO",A1423)))</formula>
    </cfRule>
  </conditionalFormatting>
  <conditionalFormatting sqref="A1439:D1439 O1444:P1444 A1444:M1445 P1445 A1446:J1446 L1446:M1446 O1446:IV1446 A1454:IV1455 S1439:IV1443 A1441:D1443 A1440:C1440">
    <cfRule type="containsText" dxfId="1659" priority="1524" operator="containsText" text="NO HABILITADO">
      <formula>NOT(ISERROR(SEARCH("NO HABILITADO",A1439)))</formula>
    </cfRule>
  </conditionalFormatting>
  <conditionalFormatting sqref="A1458:D1460 O1461:P1461 A1461:M1462 P1462 A1463:J1463 L1463:M1463 O1463:IV1463 L1465 O1465:P1465 A1469:IV1470 S1456:IV1460 A1457:C1457">
    <cfRule type="containsText" dxfId="1658" priority="1460" operator="containsText" text="NO HABILITADO">
      <formula>NOT(ISERROR(SEARCH("NO HABILITADO",A1456)))</formula>
    </cfRule>
  </conditionalFormatting>
  <conditionalFormatting sqref="A1388:I1388 L1387 R1384:IV1385 O1387:P1387 O1384:P1385 L1384:L1385 K1383 A1384:C1384 R1387:IV1387 N1388:O1388 N1405 E1384 N1420 N1436 N1447:N1453 N1468 G1384:J1384">
    <cfRule type="containsText" dxfId="1657" priority="1706" operator="containsText" text="HABILITADO">
      <formula>NOT(ISERROR(SEARCH("HABILITADO",A1383)))</formula>
    </cfRule>
  </conditionalFormatting>
  <conditionalFormatting sqref="A1405:I1405 R1400:IV1402 O1400:P1403 O1405 K1398 L1400:L1403">
    <cfRule type="containsText" dxfId="1656" priority="1668" operator="containsText" text="HABILITADO">
      <formula>NOT(ISERROR(SEARCH("HABILITADO",A1398)))</formula>
    </cfRule>
  </conditionalFormatting>
  <conditionalFormatting sqref="A1420:I1420 L1418 R1418:IV1418 R1416:IV1416 O1418:P1418 O1416:P1416 O1420 A1416:E1416 L1416 K1415 G1416:J1416">
    <cfRule type="containsText" dxfId="1655" priority="1616" operator="containsText" text="HABILITADO">
      <formula>NOT(ISERROR(SEARCH("HABILITADO",A1415)))</formula>
    </cfRule>
  </conditionalFormatting>
  <conditionalFormatting sqref="A1436:I1436 R1435:IV1435 R1431:IV1433 O1431:P1435 O1436 A1431:E1431 L1431:L1435 K1430 G1431:J1431">
    <cfRule type="containsText" dxfId="1654" priority="1577" operator="containsText" text="HABILITADO">
      <formula>NOT(ISERROR(SEARCH("HABILITADO",A1430)))</formula>
    </cfRule>
  </conditionalFormatting>
  <conditionalFormatting sqref="A1453:I1453 R1451:IV1451 R1447:IV1449 O1447:P1452 O1453 A1447:E1447 L1447:L1452 K1446 G1447:J1447">
    <cfRule type="containsText" dxfId="1653" priority="1521" operator="containsText" text="HABILITADO">
      <formula>NOT(ISERROR(SEARCH("HABILITADO",A1446)))</formula>
    </cfRule>
  </conditionalFormatting>
  <conditionalFormatting sqref="A1468:I1468 L1466:L1467 R1466:IV1466 R1464:IV1464 O1466:P1467 O1464:P1464 O1468 G1464:H1464 L1464 K1463 J1464">
    <cfRule type="containsText" dxfId="1652" priority="1457" operator="containsText" text="HABILITADO">
      <formula>NOT(ISERROR(SEARCH("HABILITADO",A1463)))</formula>
    </cfRule>
  </conditionalFormatting>
  <conditionalFormatting sqref="A1384:C1385 E1384:E1385 G1384:J1385">
    <cfRule type="containsText" dxfId="1651" priority="1703" operator="containsText" text="NO HABILITADO">
      <formula>NOT(ISERROR(SEARCH("NO HABILITADO",A1384)))</formula>
    </cfRule>
  </conditionalFormatting>
  <conditionalFormatting sqref="A1385:C1385 E1385 G1385:J1385">
    <cfRule type="containsText" dxfId="1650" priority="1701" operator="containsText" text="NO CUMPLE">
      <formula>NOT(ISERROR(SEARCH("NO CUMPLE",A1385)))</formula>
    </cfRule>
    <cfRule type="containsText" dxfId="1649" priority="1702" operator="containsText" text="CUMPLE">
      <formula>NOT(ISERROR(SEARCH("CUMPLE",A1385)))</formula>
    </cfRule>
    <cfRule type="containsText" dxfId="1648" priority="1704" operator="containsText" text="HABILITADO">
      <formula>NOT(ISERROR(SEARCH("HABILITADO",A1385)))</formula>
    </cfRule>
  </conditionalFormatting>
  <conditionalFormatting sqref="A1386:J1386">
    <cfRule type="containsText" dxfId="1647" priority="1696" operator="containsText" text="NO CUMPLE">
      <formula>NOT(ISERROR(SEARCH("NO CUMPLE",A1386)))</formula>
    </cfRule>
    <cfRule type="containsText" dxfId="1646" priority="1697" operator="containsText" text="CUMPLE">
      <formula>NOT(ISERROR(SEARCH("CUMPLE",A1386)))</formula>
    </cfRule>
    <cfRule type="containsText" dxfId="1645" priority="1698" operator="containsText" text="NO HABILITADO">
      <formula>NOT(ISERROR(SEARCH("NO HABILITADO",A1386)))</formula>
    </cfRule>
    <cfRule type="containsText" dxfId="1644" priority="1699" operator="containsText" text="HABILITADO">
      <formula>NOT(ISERROR(SEARCH("HABILITADO",A1386)))</formula>
    </cfRule>
  </conditionalFormatting>
  <conditionalFormatting sqref="A1388:I1388 A1389:Q1390 P1382 A1376:D1376 O1381:P1381 O1383:Q1383 O1384:P1387 O1388 L1384:L1387 A1381:M1383 A1384:C1384 N1381:N1388 E1384 O1416:P1419 L1416:L1419 N1413:N1420 O1431:P1435 L1431:L1435 N1428:N1436 O1447:P1452 L1447:L1452 N1444:N1453 O1464:P1467 L1464:L1467 N1461:N1468 G1384:J1384 A1378:D1380 A1377:C1377">
    <cfRule type="containsText" dxfId="1643" priority="1707" operator="containsText" text="NO CUMPLE">
      <formula>NOT(ISERROR(SEARCH("NO CUMPLE",A1376)))</formula>
    </cfRule>
    <cfRule type="containsText" dxfId="1642" priority="1708" operator="containsText" text="CUMPLE">
      <formula>NOT(ISERROR(SEARCH("CUMPLE",A1376)))</formula>
    </cfRule>
  </conditionalFormatting>
  <conditionalFormatting sqref="A1399:J1399">
    <cfRule type="containsText" dxfId="1641" priority="1654" operator="containsText" text="NO CUMPLE">
      <formula>NOT(ISERROR(SEARCH("NO CUMPLE",A1399)))</formula>
    </cfRule>
    <cfRule type="containsText" dxfId="1640" priority="1655" operator="containsText" text="CUMPLE">
      <formula>NOT(ISERROR(SEARCH("CUMPLE",A1399)))</formula>
    </cfRule>
    <cfRule type="containsText" dxfId="1639" priority="1656" operator="containsText" text="NO HABILITADO">
      <formula>NOT(ISERROR(SEARCH("NO HABILITADO",A1399)))</formula>
    </cfRule>
    <cfRule type="containsText" dxfId="1638" priority="1657" operator="containsText" text="HABILITADO">
      <formula>NOT(ISERROR(SEARCH("HABILITADO",A1399)))</formula>
    </cfRule>
  </conditionalFormatting>
  <conditionalFormatting sqref="A1404:J1404">
    <cfRule type="containsText" dxfId="1637" priority="1658" operator="containsText" text="NO CUMPLE">
      <formula>NOT(ISERROR(SEARCH("NO CUMPLE",A1404)))</formula>
    </cfRule>
    <cfRule type="containsText" dxfId="1636" priority="1659" operator="containsText" text="CUMPLE">
      <formula>NOT(ISERROR(SEARCH("CUMPLE",A1404)))</formula>
    </cfRule>
    <cfRule type="containsText" dxfId="1635" priority="1660" operator="containsText" text="NO HABILITADO">
      <formula>NOT(ISERROR(SEARCH("NO HABILITADO",A1404)))</formula>
    </cfRule>
    <cfRule type="containsText" dxfId="1634" priority="1661" operator="containsText" text="HABILITADO">
      <formula>NOT(ISERROR(SEARCH("HABILITADO",A1404)))</formula>
    </cfRule>
  </conditionalFormatting>
  <conditionalFormatting sqref="A1405:I1405 A1406:Q1407 P1397 A1391:D1391 O1396:P1396 O1398:Q1398 O1405 A1396:M1398 A1393:D1395 A1392:C1392">
    <cfRule type="containsText" dxfId="1633" priority="1669" operator="containsText" text="NO CUMPLE">
      <formula>NOT(ISERROR(SEARCH("NO CUMPLE",A1391)))</formula>
    </cfRule>
    <cfRule type="containsText" dxfId="1632" priority="1670" operator="containsText" text="CUMPLE">
      <formula>NOT(ISERROR(SEARCH("CUMPLE",A1391)))</formula>
    </cfRule>
  </conditionalFormatting>
  <conditionalFormatting sqref="A1406:IV1407 L1404 L1399 P1397 A1396:M1397 A1391:D1391 S1391:IV1395 R1396:IV1397 R1399:IV1399 R1404:IV1404 O1396:P1396 O1398:IV1398 O1399:P1399 O1404:P1404 A1398:J1398 L1398:M1398 A1393:D1395 A1392:C1392">
    <cfRule type="containsText" dxfId="1631" priority="1672" operator="containsText" text="HABILITADO">
      <formula>NOT(ISERROR(SEARCH("HABILITADO",A1391)))</formula>
    </cfRule>
  </conditionalFormatting>
  <conditionalFormatting sqref="A1416:E1416 G1416:J1416">
    <cfRule type="containsText" dxfId="1630" priority="1614" operator="containsText" text="NO HABILITADO">
      <formula>NOT(ISERROR(SEARCH("NO HABILITADO",A1416)))</formula>
    </cfRule>
  </conditionalFormatting>
  <conditionalFormatting sqref="A1417:J1417">
    <cfRule type="containsText" dxfId="1629" priority="1605" operator="containsText" text="NO CUMPLE">
      <formula>NOT(ISERROR(SEARCH("NO CUMPLE",A1417)))</formula>
    </cfRule>
    <cfRule type="containsText" dxfId="1628" priority="1606" operator="containsText" text="CUMPLE">
      <formula>NOT(ISERROR(SEARCH("CUMPLE",A1417)))</formula>
    </cfRule>
    <cfRule type="containsText" dxfId="1627" priority="1607" operator="containsText" text="NO HABILITADO">
      <formula>NOT(ISERROR(SEARCH("NO HABILITADO",A1417)))</formula>
    </cfRule>
    <cfRule type="containsText" dxfId="1626" priority="1608" operator="containsText" text="HABILITADO">
      <formula>NOT(ISERROR(SEARCH("HABILITADO",A1417)))</formula>
    </cfRule>
  </conditionalFormatting>
  <conditionalFormatting sqref="A1419:J1419">
    <cfRule type="containsText" dxfId="1625" priority="1609" operator="containsText" text="NO CUMPLE">
      <formula>NOT(ISERROR(SEARCH("NO CUMPLE",A1419)))</formula>
    </cfRule>
    <cfRule type="containsText" dxfId="1624" priority="1610" operator="containsText" text="CUMPLE">
      <formula>NOT(ISERROR(SEARCH("CUMPLE",A1419)))</formula>
    </cfRule>
    <cfRule type="containsText" dxfId="1623" priority="1611" operator="containsText" text="NO HABILITADO">
      <formula>NOT(ISERROR(SEARCH("NO HABILITADO",A1419)))</formula>
    </cfRule>
    <cfRule type="containsText" dxfId="1622" priority="1612" operator="containsText" text="HABILITADO">
      <formula>NOT(ISERROR(SEARCH("HABILITADO",A1419)))</formula>
    </cfRule>
  </conditionalFormatting>
  <conditionalFormatting sqref="A1420:I1420 A1421:Q1422 P1414 A1408:D1408 O1413:P1413 O1415:Q1415 O1420 A1416:E1416 A1413:M1415 G1416:J1416 A1410:D1412 A1409:C1409">
    <cfRule type="containsText" dxfId="1621" priority="1617" operator="containsText" text="NO CUMPLE">
      <formula>NOT(ISERROR(SEARCH("NO CUMPLE",A1408)))</formula>
    </cfRule>
    <cfRule type="containsText" dxfId="1620" priority="1618" operator="containsText" text="CUMPLE">
      <formula>NOT(ISERROR(SEARCH("CUMPLE",A1408)))</formula>
    </cfRule>
  </conditionalFormatting>
  <conditionalFormatting sqref="A1421:IV1422 L1419 L1417 P1414 A1413:M1414 A1408:D1408 S1408:IV1412 R1413:IV1414 R1417:IV1417 R1419:IV1419 O1413:P1413 O1415:IV1415 O1417:P1417 O1419:P1419 A1415:J1415 L1415:M1415 A1410:D1412 A1409:C1409">
    <cfRule type="containsText" dxfId="1619" priority="1620" operator="containsText" text="HABILITADO">
      <formula>NOT(ISERROR(SEARCH("HABILITADO",A1408)))</formula>
    </cfRule>
  </conditionalFormatting>
  <conditionalFormatting sqref="A1431:E1432 G1431:J1432">
    <cfRule type="containsText" dxfId="1618" priority="1574" operator="containsText" text="NO HABILITADO">
      <formula>NOT(ISERROR(SEARCH("NO HABILITADO",A1431)))</formula>
    </cfRule>
  </conditionalFormatting>
  <conditionalFormatting sqref="A1432:E1432 G1432:J1432">
    <cfRule type="containsText" dxfId="1617" priority="1572" operator="containsText" text="NO CUMPLE">
      <formula>NOT(ISERROR(SEARCH("NO CUMPLE",A1432)))</formula>
    </cfRule>
    <cfRule type="containsText" dxfId="1616" priority="1573" operator="containsText" text="CUMPLE">
      <formula>NOT(ISERROR(SEARCH("CUMPLE",A1432)))</formula>
    </cfRule>
    <cfRule type="containsText" dxfId="1615" priority="1575" operator="containsText" text="HABILITADO">
      <formula>NOT(ISERROR(SEARCH("HABILITADO",A1432)))</formula>
    </cfRule>
  </conditionalFormatting>
  <conditionalFormatting sqref="A1436:I1436 A1437:Q1438 P1429 A1423:D1423 O1428:P1428 O1430:Q1430 O1436 A1431:E1431 A1428:M1430 G1431:J1431 A1425:D1427 A1424:C1424">
    <cfRule type="containsText" dxfId="1614" priority="1578" operator="containsText" text="NO CUMPLE">
      <formula>NOT(ISERROR(SEARCH("NO CUMPLE",A1423)))</formula>
    </cfRule>
    <cfRule type="containsText" dxfId="1613" priority="1579" operator="containsText" text="CUMPLE">
      <formula>NOT(ISERROR(SEARCH("CUMPLE",A1423)))</formula>
    </cfRule>
  </conditionalFormatting>
  <conditionalFormatting sqref="A1437:IV1438 P1429 A1428:M1429 A1423:D1423 S1423:IV1427 R1428:IV1429 O1428:P1428 O1430:IV1430 A1430:J1430 L1430:M1430 A1425:D1427 A1424:C1424">
    <cfRule type="containsText" dxfId="1612" priority="1581" operator="containsText" text="HABILITADO">
      <formula>NOT(ISERROR(SEARCH("HABILITADO",A1423)))</formula>
    </cfRule>
  </conditionalFormatting>
  <conditionalFormatting sqref="A1447:E1448 G1447:J1448">
    <cfRule type="containsText" dxfId="1611" priority="1518" operator="containsText" text="NO HABILITADO">
      <formula>NOT(ISERROR(SEARCH("NO HABILITADO",A1447)))</formula>
    </cfRule>
  </conditionalFormatting>
  <conditionalFormatting sqref="A1448:E1448 G1448:J1448">
    <cfRule type="containsText" dxfId="1610" priority="1516" operator="containsText" text="NO CUMPLE">
      <formula>NOT(ISERROR(SEARCH("NO CUMPLE",A1448)))</formula>
    </cfRule>
    <cfRule type="containsText" dxfId="1609" priority="1517" operator="containsText" text="CUMPLE">
      <formula>NOT(ISERROR(SEARCH("CUMPLE",A1448)))</formula>
    </cfRule>
    <cfRule type="containsText" dxfId="1608" priority="1519" operator="containsText" text="HABILITADO">
      <formula>NOT(ISERROR(SEARCH("HABILITADO",A1448)))</formula>
    </cfRule>
  </conditionalFormatting>
  <conditionalFormatting sqref="A1453:I1453 A1454:Q1455 P1445 A1439:D1439 O1444:P1444 O1446:Q1446 O1453 A1447:E1447 A1444:M1446 G1447:J1447 A1441:D1443 A1440:C1440">
    <cfRule type="containsText" dxfId="1607" priority="1522" operator="containsText" text="NO CUMPLE">
      <formula>NOT(ISERROR(SEARCH("NO CUMPLE",A1439)))</formula>
    </cfRule>
    <cfRule type="containsText" dxfId="1606" priority="1523" operator="containsText" text="CUMPLE">
      <formula>NOT(ISERROR(SEARCH("CUMPLE",A1439)))</formula>
    </cfRule>
  </conditionalFormatting>
  <conditionalFormatting sqref="A1454:IV1455 P1445 A1444:M1445 A1439:D1439 S1439:IV1443 R1444:IV1445 O1444:P1444 O1446:IV1446 A1446:J1446 L1446:M1446 A1441:D1443 A1440:C1440">
    <cfRule type="containsText" dxfId="1605" priority="1525" operator="containsText" text="HABILITADO">
      <formula>NOT(ISERROR(SEARCH("HABILITADO",A1439)))</formula>
    </cfRule>
  </conditionalFormatting>
  <conditionalFormatting sqref="G1464:H1464 J1464">
    <cfRule type="containsText" dxfId="1604" priority="1455" operator="containsText" text="NO HABILITADO">
      <formula>NOT(ISERROR(SEARCH("NO HABILITADO",G1464)))</formula>
    </cfRule>
  </conditionalFormatting>
  <conditionalFormatting sqref="A1465 F1465:H1465 J1465">
    <cfRule type="containsText" dxfId="1603" priority="1450" operator="containsText" text="NO CUMPLE">
      <formula>NOT(ISERROR(SEARCH("NO CUMPLE",A1465)))</formula>
    </cfRule>
    <cfRule type="containsText" dxfId="1602" priority="1451" operator="containsText" text="CUMPLE">
      <formula>NOT(ISERROR(SEARCH("CUMPLE",A1465)))</formula>
    </cfRule>
    <cfRule type="containsText" dxfId="1601" priority="1452" operator="containsText" text="NO HABILITADO">
      <formula>NOT(ISERROR(SEARCH("NO HABILITADO",A1465)))</formula>
    </cfRule>
    <cfRule type="containsText" dxfId="1600" priority="1453" operator="containsText" text="HABILITADO">
      <formula>NOT(ISERROR(SEARCH("HABILITADO",A1465)))</formula>
    </cfRule>
  </conditionalFormatting>
  <conditionalFormatting sqref="A1468:I1468 A1469:Q1470 P1462 A1458:D1460 O1461:P1461 O1463:Q1463 O1468 G1464:H1464 A1461:M1463 J1464 A1457:C1457">
    <cfRule type="containsText" dxfId="1599" priority="1458" operator="containsText" text="NO CUMPLE">
      <formula>NOT(ISERROR(SEARCH("NO CUMPLE",A1457)))</formula>
    </cfRule>
    <cfRule type="containsText" dxfId="1598" priority="1459" operator="containsText" text="CUMPLE">
      <formula>NOT(ISERROR(SEARCH("CUMPLE",A1457)))</formula>
    </cfRule>
  </conditionalFormatting>
  <conditionalFormatting sqref="A1469:IV1470 L1465 P1462 A1461:M1462 A1458:D1460 S1456:IV1460 R1461:IV1462 R1465:IV1465 O1461:P1461 O1463:IV1463 O1465:P1465 A1463:J1463 L1463:M1463 A1457:C1457">
    <cfRule type="containsText" dxfId="1597" priority="1461" operator="containsText" text="HABILITADO">
      <formula>NOT(ISERROR(SEARCH("HABILITADO",A1456)))</formula>
    </cfRule>
  </conditionalFormatting>
  <conditionalFormatting sqref="A1376:D1376 O1381:P1381 A1381:M1382 P1382 A1383:J1383 L1383:M1383 O1383:IV1383 L1386 O1386:P1386 A1389:IV1390 S1376:IV1380 A1378:D1380 A1377:C1377">
    <cfRule type="containsText" dxfId="1596" priority="1709" operator="containsText" text="NO HABILITADO">
      <formula>NOT(ISERROR(SEARCH("NO HABILITADO",A1376)))</formula>
    </cfRule>
  </conditionalFormatting>
  <conditionalFormatting sqref="S1376:IV1380 A1376:D1376 O1381:P1381 A1381:M1382 R1381:IV1382 P1382 A1383:J1383 L1383:M1383 O1383:IV1383 L1386 O1386:P1386 R1386:IV1386 A1389:IV1390 A1378:D1380 A1377:C1377">
    <cfRule type="containsText" dxfId="1595" priority="1710" operator="containsText" text="HABILITADO">
      <formula>NOT(ISERROR(SEARCH("HABILITADO",A1376)))</formula>
    </cfRule>
  </conditionalFormatting>
  <conditionalFormatting sqref="B1387:C1387">
    <cfRule type="containsText" dxfId="1594" priority="1684" operator="containsText" text="NO CUMPLE">
      <formula>NOT(ISERROR(SEARCH("NO CUMPLE",B1387)))</formula>
    </cfRule>
    <cfRule type="containsText" dxfId="1593" priority="1685" operator="containsText" text="CUMPLE">
      <formula>NOT(ISERROR(SEARCH("CUMPLE",B1387)))</formula>
    </cfRule>
    <cfRule type="containsText" dxfId="1592" priority="1686" operator="containsText" text="NO HABILITADO">
      <formula>NOT(ISERROR(SEARCH("NO HABILITADO",B1387)))</formula>
    </cfRule>
    <cfRule type="containsText" dxfId="1591" priority="1687" operator="containsText" text="HABILITADO">
      <formula>NOT(ISERROR(SEARCH("HABILITADO",B1387)))</formula>
    </cfRule>
  </conditionalFormatting>
  <conditionalFormatting sqref="B1400:C1402">
    <cfRule type="containsText" dxfId="1590" priority="1641" operator="containsText" text="NO CUMPLE">
      <formula>NOT(ISERROR(SEARCH("NO CUMPLE",B1400)))</formula>
    </cfRule>
    <cfRule type="containsText" dxfId="1589" priority="1642" operator="containsText" text="CUMPLE">
      <formula>NOT(ISERROR(SEARCH("CUMPLE",B1400)))</formula>
    </cfRule>
    <cfRule type="containsText" dxfId="1588" priority="1643" operator="containsText" text="NO HABILITADO">
      <formula>NOT(ISERROR(SEARCH("NO HABILITADO",B1400)))</formula>
    </cfRule>
    <cfRule type="containsText" dxfId="1587" priority="1644" operator="containsText" text="HABILITADO">
      <formula>NOT(ISERROR(SEARCH("HABILITADO",B1400)))</formula>
    </cfRule>
  </conditionalFormatting>
  <conditionalFormatting sqref="B1403:C1403">
    <cfRule type="containsText" dxfId="1586" priority="1637" operator="containsText" text="NO CUMPLE">
      <formula>NOT(ISERROR(SEARCH("NO CUMPLE",B1403)))</formula>
    </cfRule>
    <cfRule type="containsText" dxfId="1585" priority="1638" operator="containsText" text="CUMPLE">
      <formula>NOT(ISERROR(SEARCH("CUMPLE",B1403)))</formula>
    </cfRule>
    <cfRule type="containsText" dxfId="1584" priority="1639" operator="containsText" text="NO HABILITADO">
      <formula>NOT(ISERROR(SEARCH("NO HABILITADO",B1403)))</formula>
    </cfRule>
    <cfRule type="containsText" dxfId="1583" priority="1640" operator="containsText" text="HABILITADO">
      <formula>NOT(ISERROR(SEARCH("HABILITADO",B1403)))</formula>
    </cfRule>
  </conditionalFormatting>
  <conditionalFormatting sqref="B1418:C1418">
    <cfRule type="containsText" dxfId="1582" priority="1593" operator="containsText" text="NO CUMPLE">
      <formula>NOT(ISERROR(SEARCH("NO CUMPLE",B1418)))</formula>
    </cfRule>
    <cfRule type="containsText" dxfId="1581" priority="1594" operator="containsText" text="CUMPLE">
      <formula>NOT(ISERROR(SEARCH("CUMPLE",B1418)))</formula>
    </cfRule>
    <cfRule type="containsText" dxfId="1580" priority="1595" operator="containsText" text="NO HABILITADO">
      <formula>NOT(ISERROR(SEARCH("NO HABILITADO",B1418)))</formula>
    </cfRule>
    <cfRule type="containsText" dxfId="1579" priority="1596" operator="containsText" text="HABILITADO">
      <formula>NOT(ISERROR(SEARCH("HABILITADO",B1418)))</formula>
    </cfRule>
  </conditionalFormatting>
  <conditionalFormatting sqref="B1433:C1433">
    <cfRule type="containsText" dxfId="1578" priority="1546" operator="containsText" text="NO CUMPLE">
      <formula>NOT(ISERROR(SEARCH("NO CUMPLE",B1433)))</formula>
    </cfRule>
    <cfRule type="containsText" dxfId="1577" priority="1547" operator="containsText" text="CUMPLE">
      <formula>NOT(ISERROR(SEARCH("CUMPLE",B1433)))</formula>
    </cfRule>
    <cfRule type="containsText" dxfId="1576" priority="1548" operator="containsText" text="NO HABILITADO">
      <formula>NOT(ISERROR(SEARCH("NO HABILITADO",B1433)))</formula>
    </cfRule>
    <cfRule type="containsText" dxfId="1575" priority="1549" operator="containsText" text="HABILITADO">
      <formula>NOT(ISERROR(SEARCH("HABILITADO",B1433)))</formula>
    </cfRule>
  </conditionalFormatting>
  <conditionalFormatting sqref="B1434:C1434">
    <cfRule type="containsText" dxfId="1574" priority="1542" operator="containsText" text="NO CUMPLE">
      <formula>NOT(ISERROR(SEARCH("NO CUMPLE",B1434)))</formula>
    </cfRule>
    <cfRule type="containsText" dxfId="1573" priority="1543" operator="containsText" text="CUMPLE">
      <formula>NOT(ISERROR(SEARCH("CUMPLE",B1434)))</formula>
    </cfRule>
    <cfRule type="containsText" dxfId="1572" priority="1544" operator="containsText" text="NO HABILITADO">
      <formula>NOT(ISERROR(SEARCH("NO HABILITADO",B1434)))</formula>
    </cfRule>
    <cfRule type="containsText" dxfId="1571" priority="1545" operator="containsText" text="HABILITADO">
      <formula>NOT(ISERROR(SEARCH("HABILITADO",B1434)))</formula>
    </cfRule>
  </conditionalFormatting>
  <conditionalFormatting sqref="B1435:C1435">
    <cfRule type="containsText" dxfId="1570" priority="1559" operator="containsText" text="NO CUMPLE">
      <formula>NOT(ISERROR(SEARCH("NO CUMPLE",B1435)))</formula>
    </cfRule>
    <cfRule type="containsText" dxfId="1569" priority="1560" operator="containsText" text="CUMPLE">
      <formula>NOT(ISERROR(SEARCH("CUMPLE",B1435)))</formula>
    </cfRule>
    <cfRule type="containsText" dxfId="1568" priority="1561" operator="containsText" text="NO HABILITADO">
      <formula>NOT(ISERROR(SEARCH("NO HABILITADO",B1435)))</formula>
    </cfRule>
    <cfRule type="containsText" dxfId="1567" priority="1562" operator="containsText" text="HABILITADO">
      <formula>NOT(ISERROR(SEARCH("HABILITADO",B1435)))</formula>
    </cfRule>
  </conditionalFormatting>
  <conditionalFormatting sqref="B1449:C1449">
    <cfRule type="containsText" dxfId="1566" priority="1480" operator="containsText" text="NO CUMPLE">
      <formula>NOT(ISERROR(SEARCH("NO CUMPLE",B1449)))</formula>
    </cfRule>
    <cfRule type="containsText" dxfId="1565" priority="1481" operator="containsText" text="CUMPLE">
      <formula>NOT(ISERROR(SEARCH("CUMPLE",B1449)))</formula>
    </cfRule>
    <cfRule type="containsText" dxfId="1564" priority="1482" operator="containsText" text="NO HABILITADO">
      <formula>NOT(ISERROR(SEARCH("NO HABILITADO",B1449)))</formula>
    </cfRule>
    <cfRule type="containsText" dxfId="1563" priority="1483" operator="containsText" text="HABILITADO">
      <formula>NOT(ISERROR(SEARCH("HABILITADO",B1449)))</formula>
    </cfRule>
  </conditionalFormatting>
  <conditionalFormatting sqref="B1450:C1450">
    <cfRule type="containsText" dxfId="1562" priority="1476" operator="containsText" text="NO CUMPLE">
      <formula>NOT(ISERROR(SEARCH("NO CUMPLE",B1450)))</formula>
    </cfRule>
    <cfRule type="containsText" dxfId="1561" priority="1477" operator="containsText" text="CUMPLE">
      <formula>NOT(ISERROR(SEARCH("CUMPLE",B1450)))</formula>
    </cfRule>
    <cfRule type="containsText" dxfId="1560" priority="1478" operator="containsText" text="NO HABILITADO">
      <formula>NOT(ISERROR(SEARCH("NO HABILITADO",B1450)))</formula>
    </cfRule>
    <cfRule type="containsText" dxfId="1559" priority="1479" operator="containsText" text="HABILITADO">
      <formula>NOT(ISERROR(SEARCH("HABILITADO",B1450)))</formula>
    </cfRule>
  </conditionalFormatting>
  <conditionalFormatting sqref="B1451:C1451">
    <cfRule type="containsText" dxfId="1558" priority="1502" operator="containsText" text="NO CUMPLE">
      <formula>NOT(ISERROR(SEARCH("NO CUMPLE",B1451)))</formula>
    </cfRule>
    <cfRule type="containsText" dxfId="1557" priority="1503" operator="containsText" text="CUMPLE">
      <formula>NOT(ISERROR(SEARCH("CUMPLE",B1451)))</formula>
    </cfRule>
    <cfRule type="containsText" dxfId="1556" priority="1504" operator="containsText" text="NO HABILITADO">
      <formula>NOT(ISERROR(SEARCH("NO HABILITADO",B1451)))</formula>
    </cfRule>
    <cfRule type="containsText" dxfId="1555" priority="1505" operator="containsText" text="HABILITADO">
      <formula>NOT(ISERROR(SEARCH("HABILITADO",B1451)))</formula>
    </cfRule>
  </conditionalFormatting>
  <conditionalFormatting sqref="B1452:C1452">
    <cfRule type="containsText" dxfId="1554" priority="1498" operator="containsText" text="NO CUMPLE">
      <formula>NOT(ISERROR(SEARCH("NO CUMPLE",B1452)))</formula>
    </cfRule>
    <cfRule type="containsText" dxfId="1553" priority="1499" operator="containsText" text="CUMPLE">
      <formula>NOT(ISERROR(SEARCH("CUMPLE",B1452)))</formula>
    </cfRule>
    <cfRule type="containsText" dxfId="1552" priority="1500" operator="containsText" text="NO HABILITADO">
      <formula>NOT(ISERROR(SEARCH("NO HABILITADO",B1452)))</formula>
    </cfRule>
    <cfRule type="containsText" dxfId="1551" priority="1501" operator="containsText" text="HABILITADO">
      <formula>NOT(ISERROR(SEARCH("HABILITADO",B1452)))</formula>
    </cfRule>
  </conditionalFormatting>
  <conditionalFormatting sqref="G1387:J1387 E1387">
    <cfRule type="containsText" dxfId="1550" priority="1692" operator="containsText" text="NO CUMPLE">
      <formula>NOT(ISERROR(SEARCH("NO CUMPLE",E1387)))</formula>
    </cfRule>
    <cfRule type="containsText" dxfId="1549" priority="1693" operator="containsText" text="CUMPLE">
      <formula>NOT(ISERROR(SEARCH("CUMPLE",E1387)))</formula>
    </cfRule>
    <cfRule type="containsText" dxfId="1548" priority="1695" operator="containsText" text="HABILITADO">
      <formula>NOT(ISERROR(SEARCH("HABILITADO",E1387)))</formula>
    </cfRule>
  </conditionalFormatting>
  <conditionalFormatting sqref="A1402:A1403 D1401:E1403 G1400:J1403 E1400">
    <cfRule type="containsText" dxfId="1547" priority="1649" operator="containsText" text="NO CUMPLE">
      <formula>NOT(ISERROR(SEARCH("NO CUMPLE",A1400)))</formula>
    </cfRule>
    <cfRule type="containsText" dxfId="1546" priority="1650" operator="containsText" text="CUMPLE">
      <formula>NOT(ISERROR(SEARCH("CUMPLE",A1400)))</formula>
    </cfRule>
    <cfRule type="containsText" dxfId="1545" priority="1652" operator="containsText" text="HABILITADO">
      <formula>NOT(ISERROR(SEARCH("HABILITADO",A1400)))</formula>
    </cfRule>
  </conditionalFormatting>
  <conditionalFormatting sqref="G1418:J1418 A1418 D1418:E1418">
    <cfRule type="containsText" dxfId="1544" priority="1601" operator="containsText" text="NO CUMPLE">
      <formula>NOT(ISERROR(SEARCH("NO CUMPLE",A1418)))</formula>
    </cfRule>
    <cfRule type="containsText" dxfId="1543" priority="1602" operator="containsText" text="CUMPLE">
      <formula>NOT(ISERROR(SEARCH("CUMPLE",A1418)))</formula>
    </cfRule>
    <cfRule type="containsText" dxfId="1542" priority="1604" operator="containsText" text="HABILITADO">
      <formula>NOT(ISERROR(SEARCH("HABILITADO",A1418)))</formula>
    </cfRule>
  </conditionalFormatting>
  <conditionalFormatting sqref="G1433:J1434 A1433:A1434 D1433:E1434">
    <cfRule type="containsText" dxfId="1541" priority="1554" operator="containsText" text="NO CUMPLE">
      <formula>NOT(ISERROR(SEARCH("NO CUMPLE",A1433)))</formula>
    </cfRule>
    <cfRule type="containsText" dxfId="1540" priority="1555" operator="containsText" text="CUMPLE">
      <formula>NOT(ISERROR(SEARCH("CUMPLE",A1433)))</formula>
    </cfRule>
    <cfRule type="containsText" dxfId="1539" priority="1557" operator="containsText" text="HABILITADO">
      <formula>NOT(ISERROR(SEARCH("HABILITADO",A1433)))</formula>
    </cfRule>
  </conditionalFormatting>
  <conditionalFormatting sqref="G1435:J1435 A1435 D1435:E1435">
    <cfRule type="containsText" dxfId="1538" priority="1567" operator="containsText" text="NO CUMPLE">
      <formula>NOT(ISERROR(SEARCH("NO CUMPLE",A1435)))</formula>
    </cfRule>
    <cfRule type="containsText" dxfId="1537" priority="1568" operator="containsText" text="CUMPLE">
      <formula>NOT(ISERROR(SEARCH("CUMPLE",A1435)))</formula>
    </cfRule>
    <cfRule type="containsText" dxfId="1536" priority="1570" operator="containsText" text="HABILITADO">
      <formula>NOT(ISERROR(SEARCH("HABILITADO",A1435)))</formula>
    </cfRule>
  </conditionalFormatting>
  <conditionalFormatting sqref="G1449:J1450 A1449:A1450 D1449:E1450">
    <cfRule type="containsText" dxfId="1535" priority="1488" operator="containsText" text="NO CUMPLE">
      <formula>NOT(ISERROR(SEARCH("NO CUMPLE",A1449)))</formula>
    </cfRule>
    <cfRule type="containsText" dxfId="1534" priority="1489" operator="containsText" text="CUMPLE">
      <formula>NOT(ISERROR(SEARCH("CUMPLE",A1449)))</formula>
    </cfRule>
    <cfRule type="containsText" dxfId="1533" priority="1491" operator="containsText" text="HABILITADO">
      <formula>NOT(ISERROR(SEARCH("HABILITADO",A1449)))</formula>
    </cfRule>
  </conditionalFormatting>
  <conditionalFormatting sqref="G1451:J1452 A1451:A1452 D1451:E1452">
    <cfRule type="containsText" dxfId="1532" priority="1510" operator="containsText" text="NO CUMPLE">
      <formula>NOT(ISERROR(SEARCH("NO CUMPLE",A1451)))</formula>
    </cfRule>
    <cfRule type="containsText" dxfId="1531" priority="1511" operator="containsText" text="CUMPLE">
      <formula>NOT(ISERROR(SEARCH("CUMPLE",A1451)))</formula>
    </cfRule>
    <cfRule type="containsText" dxfId="1530" priority="1513" operator="containsText" text="HABILITADO">
      <formula>NOT(ISERROR(SEARCH("HABILITADO",A1451)))</formula>
    </cfRule>
  </conditionalFormatting>
  <conditionalFormatting sqref="G1466:H1467 A1466:A1467 J1466:J1467">
    <cfRule type="containsText" dxfId="1529" priority="1445" operator="containsText" text="NO CUMPLE">
      <formula>NOT(ISERROR(SEARCH("NO CUMPLE",A1466)))</formula>
    </cfRule>
    <cfRule type="containsText" dxfId="1528" priority="1446" operator="containsText" text="CUMPLE">
      <formula>NOT(ISERROR(SEARCH("CUMPLE",A1466)))</formula>
    </cfRule>
    <cfRule type="containsText" dxfId="1527" priority="1448" operator="containsText" text="HABILITADO">
      <formula>NOT(ISERROR(SEARCH("HABILITADO",A1466)))</formula>
    </cfRule>
  </conditionalFormatting>
  <conditionalFormatting sqref="K1383 L1384:L1385 L1387 A1388:I1388">
    <cfRule type="containsText" dxfId="1526" priority="1705" operator="containsText" text="NO HABILITADO">
      <formula>NOT(ISERROR(SEARCH("NO HABILITADO",A1383)))</formula>
    </cfRule>
  </conditionalFormatting>
  <conditionalFormatting sqref="K1398 A1405:I1405 L1400:L1403">
    <cfRule type="containsText" dxfId="1525" priority="1667" operator="containsText" text="NO HABILITADO">
      <formula>NOT(ISERROR(SEARCH("NO HABILITADO",A1398)))</formula>
    </cfRule>
  </conditionalFormatting>
  <conditionalFormatting sqref="K1415 L1416 L1418 A1420:I1420">
    <cfRule type="containsText" dxfId="1524" priority="1615" operator="containsText" text="NO HABILITADO">
      <formula>NOT(ISERROR(SEARCH("NO HABILITADO",A1415)))</formula>
    </cfRule>
  </conditionalFormatting>
  <conditionalFormatting sqref="K1430 L1431:L1435 A1436:I1436">
    <cfRule type="containsText" dxfId="1523" priority="1576" operator="containsText" text="NO HABILITADO">
      <formula>NOT(ISERROR(SEARCH("NO HABILITADO",A1430)))</formula>
    </cfRule>
  </conditionalFormatting>
  <conditionalFormatting sqref="K1446 L1447:L1452 A1453:I1453">
    <cfRule type="containsText" dxfId="1522" priority="1520" operator="containsText" text="NO HABILITADO">
      <formula>NOT(ISERROR(SEARCH("NO HABILITADO",A1446)))</formula>
    </cfRule>
  </conditionalFormatting>
  <conditionalFormatting sqref="K1463 L1464 L1466:L1467 A1468:I1468">
    <cfRule type="containsText" dxfId="1521" priority="1456" operator="containsText" text="NO HABILITADO">
      <formula>NOT(ISERROR(SEARCH("NO HABILITADO",A1463)))</formula>
    </cfRule>
  </conditionalFormatting>
  <conditionalFormatting sqref="N1381:N1383 N1386">
    <cfRule type="containsText" dxfId="1520" priority="1675" operator="containsText" text="NO HABILITADO">
      <formula>NOT(ISERROR(SEARCH("NO HABILITADO",N1381)))</formula>
    </cfRule>
  </conditionalFormatting>
  <conditionalFormatting sqref="N1384:N1385 N1387">
    <cfRule type="containsText" dxfId="1519" priority="1674" operator="containsText" text="HABILITADO">
      <formula>NOT(ISERROR(SEARCH("HABILITADO",N1384)))</formula>
    </cfRule>
  </conditionalFormatting>
  <conditionalFormatting sqref="N1386 N1381:N1383">
    <cfRule type="containsText" dxfId="1518" priority="1676" operator="containsText" text="HABILITADO">
      <formula>NOT(ISERROR(SEARCH("HABILITADO",N1381)))</formula>
    </cfRule>
  </conditionalFormatting>
  <conditionalFormatting sqref="N1396:N1399 N1404">
    <cfRule type="containsText" dxfId="1517" priority="1623" operator="containsText" text="NO HABILITADO">
      <formula>NOT(ISERROR(SEARCH("NO HABILITADO",N1396)))</formula>
    </cfRule>
  </conditionalFormatting>
  <conditionalFormatting sqref="N1400:N1403">
    <cfRule type="containsText" dxfId="1516" priority="1622" operator="containsText" text="HABILITADO">
      <formula>NOT(ISERROR(SEARCH("HABILITADO",N1400)))</formula>
    </cfRule>
  </conditionalFormatting>
  <conditionalFormatting sqref="N1404 N1396:N1399">
    <cfRule type="containsText" dxfId="1515" priority="1624" operator="containsText" text="HABILITADO">
      <formula>NOT(ISERROR(SEARCH("HABILITADO",N1396)))</formula>
    </cfRule>
  </conditionalFormatting>
  <conditionalFormatting sqref="N1413:N1415 N1417 N1419">
    <cfRule type="containsText" dxfId="1514" priority="1584" operator="containsText" text="NO HABILITADO">
      <formula>NOT(ISERROR(SEARCH("NO HABILITADO",N1413)))</formula>
    </cfRule>
  </conditionalFormatting>
  <conditionalFormatting sqref="N1416 N1418">
    <cfRule type="containsText" dxfId="1513" priority="1583" operator="containsText" text="HABILITADO">
      <formula>NOT(ISERROR(SEARCH("HABILITADO",N1416)))</formula>
    </cfRule>
  </conditionalFormatting>
  <conditionalFormatting sqref="N1419 N1417 N1413:N1415">
    <cfRule type="containsText" dxfId="1512" priority="1585" operator="containsText" text="HABILITADO">
      <formula>NOT(ISERROR(SEARCH("HABILITADO",N1413)))</formula>
    </cfRule>
  </conditionalFormatting>
  <conditionalFormatting sqref="N1428:N1430">
    <cfRule type="containsText" dxfId="1511" priority="1528" operator="containsText" text="NO HABILITADO">
      <formula>NOT(ISERROR(SEARCH("NO HABILITADO",N1428)))</formula>
    </cfRule>
  </conditionalFormatting>
  <conditionalFormatting sqref="N1431:N1435">
    <cfRule type="containsText" dxfId="1510" priority="1527" operator="containsText" text="HABILITADO">
      <formula>NOT(ISERROR(SEARCH("HABILITADO",N1431)))</formula>
    </cfRule>
  </conditionalFormatting>
  <conditionalFormatting sqref="N1428:N1430">
    <cfRule type="containsText" dxfId="1509" priority="1529" operator="containsText" text="HABILITADO">
      <formula>NOT(ISERROR(SEARCH("HABILITADO",N1428)))</formula>
    </cfRule>
  </conditionalFormatting>
  <conditionalFormatting sqref="N1444:N1446">
    <cfRule type="containsText" dxfId="1508" priority="1462" operator="containsText" text="NO HABILITADO">
      <formula>NOT(ISERROR(SEARCH("NO HABILITADO",N1444)))</formula>
    </cfRule>
  </conditionalFormatting>
  <conditionalFormatting sqref="N1444:N1446">
    <cfRule type="containsText" dxfId="1507" priority="1463" operator="containsText" text="HABILITADO">
      <formula>NOT(ISERROR(SEARCH("HABILITADO",N1444)))</formula>
    </cfRule>
  </conditionalFormatting>
  <conditionalFormatting sqref="N1461:N1463 N1465">
    <cfRule type="containsText" dxfId="1506" priority="1427" operator="containsText" text="NO HABILITADO">
      <formula>NOT(ISERROR(SEARCH("NO HABILITADO",N1461)))</formula>
    </cfRule>
  </conditionalFormatting>
  <conditionalFormatting sqref="N1464 N1466:N1467">
    <cfRule type="containsText" dxfId="1505" priority="1426" operator="containsText" text="HABILITADO">
      <formula>NOT(ISERROR(SEARCH("HABILITADO",N1464)))</formula>
    </cfRule>
  </conditionalFormatting>
  <conditionalFormatting sqref="N1465 N1461:N1463">
    <cfRule type="containsText" dxfId="1504" priority="1428" operator="containsText" text="HABILITADO">
      <formula>NOT(ISERROR(SEARCH("HABILITADO",N1461)))</formula>
    </cfRule>
  </conditionalFormatting>
  <conditionalFormatting sqref="N1384:P1385 N1387:P1387">
    <cfRule type="containsText" dxfId="1503" priority="1673" operator="containsText" text="NO HABILITADO">
      <formula>NOT(ISERROR(SEARCH("NO HABILITADO",N1384)))</formula>
    </cfRule>
  </conditionalFormatting>
  <conditionalFormatting sqref="N1400:P1403">
    <cfRule type="containsText" dxfId="1502" priority="1621" operator="containsText" text="NO HABILITADO">
      <formula>NOT(ISERROR(SEARCH("NO HABILITADO",N1400)))</formula>
    </cfRule>
  </conditionalFormatting>
  <conditionalFormatting sqref="N1416:P1416 N1418:P1418">
    <cfRule type="containsText" dxfId="1501" priority="1582" operator="containsText" text="NO HABILITADO">
      <formula>NOT(ISERROR(SEARCH("NO HABILITADO",N1416)))</formula>
    </cfRule>
  </conditionalFormatting>
  <conditionalFormatting sqref="N1431:P1435">
    <cfRule type="containsText" dxfId="1500" priority="1526" operator="containsText" text="NO HABILITADO">
      <formula>NOT(ISERROR(SEARCH("NO HABILITADO",N1431)))</formula>
    </cfRule>
  </conditionalFormatting>
  <conditionalFormatting sqref="N1464:P1464 N1466:P1467">
    <cfRule type="containsText" dxfId="1499" priority="1425" operator="containsText" text="NO HABILITADO">
      <formula>NOT(ISERROR(SEARCH("NO HABILITADO",N1464)))</formula>
    </cfRule>
  </conditionalFormatting>
  <conditionalFormatting sqref="P1388">
    <cfRule type="containsText" dxfId="1498" priority="1681" operator="containsText" text="HABILITADO">
      <formula>NOT(ISERROR(SEARCH("HABILITADO",P1388)))</formula>
    </cfRule>
    <cfRule type="containsText" dxfId="1497" priority="1682" operator="containsText" text="NO CUMPLE">
      <formula>NOT(ISERROR(SEARCH("NO CUMPLE",P1388)))</formula>
    </cfRule>
    <cfRule type="containsText" dxfId="1496" priority="1683" operator="containsText" text="CUMPLE">
      <formula>NOT(ISERROR(SEARCH("CUMPLE",P1388)))</formula>
    </cfRule>
  </conditionalFormatting>
  <conditionalFormatting sqref="P1405">
    <cfRule type="containsText" dxfId="1495" priority="1629" operator="containsText" text="HABILITADO">
      <formula>NOT(ISERROR(SEARCH("HABILITADO",P1405)))</formula>
    </cfRule>
    <cfRule type="containsText" dxfId="1494" priority="1630" operator="containsText" text="NO CUMPLE">
      <formula>NOT(ISERROR(SEARCH("NO CUMPLE",P1405)))</formula>
    </cfRule>
    <cfRule type="containsText" dxfId="1493" priority="1631" operator="containsText" text="CUMPLE">
      <formula>NOT(ISERROR(SEARCH("CUMPLE",P1405)))</formula>
    </cfRule>
  </conditionalFormatting>
  <conditionalFormatting sqref="P1420">
    <cfRule type="containsText" dxfId="1492" priority="1590" operator="containsText" text="HABILITADO">
      <formula>NOT(ISERROR(SEARCH("HABILITADO",P1420)))</formula>
    </cfRule>
    <cfRule type="containsText" dxfId="1491" priority="1591" operator="containsText" text="NO CUMPLE">
      <formula>NOT(ISERROR(SEARCH("NO CUMPLE",P1420)))</formula>
    </cfRule>
    <cfRule type="containsText" dxfId="1490" priority="1592" operator="containsText" text="CUMPLE">
      <formula>NOT(ISERROR(SEARCH("CUMPLE",P1420)))</formula>
    </cfRule>
  </conditionalFormatting>
  <conditionalFormatting sqref="P1436">
    <cfRule type="containsText" dxfId="1489" priority="1534" operator="containsText" text="HABILITADO">
      <formula>NOT(ISERROR(SEARCH("HABILITADO",P1436)))</formula>
    </cfRule>
    <cfRule type="containsText" dxfId="1488" priority="1535" operator="containsText" text="NO CUMPLE">
      <formula>NOT(ISERROR(SEARCH("NO CUMPLE",P1436)))</formula>
    </cfRule>
    <cfRule type="containsText" dxfId="1487" priority="1536" operator="containsText" text="CUMPLE">
      <formula>NOT(ISERROR(SEARCH("CUMPLE",P1436)))</formula>
    </cfRule>
  </conditionalFormatting>
  <conditionalFormatting sqref="P1453">
    <cfRule type="containsText" dxfId="1486" priority="1468" operator="containsText" text="HABILITADO">
      <formula>NOT(ISERROR(SEARCH("HABILITADO",P1453)))</formula>
    </cfRule>
    <cfRule type="containsText" dxfId="1485" priority="1469" operator="containsText" text="NO CUMPLE">
      <formula>NOT(ISERROR(SEARCH("NO CUMPLE",P1453)))</formula>
    </cfRule>
    <cfRule type="containsText" dxfId="1484" priority="1470" operator="containsText" text="CUMPLE">
      <formula>NOT(ISERROR(SEARCH("CUMPLE",P1453)))</formula>
    </cfRule>
  </conditionalFormatting>
  <conditionalFormatting sqref="P1468">
    <cfRule type="containsText" dxfId="1483" priority="1433" operator="containsText" text="HABILITADO">
      <formula>NOT(ISERROR(SEARCH("HABILITADO",P1468)))</formula>
    </cfRule>
    <cfRule type="containsText" dxfId="1482" priority="1434" operator="containsText" text="NO CUMPLE">
      <formula>NOT(ISERROR(SEARCH("NO CUMPLE",P1468)))</formula>
    </cfRule>
    <cfRule type="containsText" dxfId="1481" priority="1435" operator="containsText" text="CUMPLE">
      <formula>NOT(ISERROR(SEARCH("CUMPLE",P1468)))</formula>
    </cfRule>
  </conditionalFormatting>
  <conditionalFormatting sqref="Q1381:Q1382">
    <cfRule type="containsText" dxfId="1480" priority="1677" operator="containsText" text="NO CUMPLE">
      <formula>NOT(ISERROR(SEARCH("NO CUMPLE",Q1381)))</formula>
    </cfRule>
    <cfRule type="containsText" dxfId="1479" priority="1678" operator="containsText" text="CUMPLE">
      <formula>NOT(ISERROR(SEARCH("CUMPLE",Q1381)))</formula>
    </cfRule>
    <cfRule type="containsText" dxfId="1478" priority="1680" operator="containsText" text="HABILITADO">
      <formula>NOT(ISERROR(SEARCH("HABILITADO",Q1381)))</formula>
    </cfRule>
  </conditionalFormatting>
  <conditionalFormatting sqref="Q1396:Q1397">
    <cfRule type="containsText" dxfId="1477" priority="1625" operator="containsText" text="NO CUMPLE">
      <formula>NOT(ISERROR(SEARCH("NO CUMPLE",Q1396)))</formula>
    </cfRule>
    <cfRule type="containsText" dxfId="1476" priority="1626" operator="containsText" text="CUMPLE">
      <formula>NOT(ISERROR(SEARCH("CUMPLE",Q1396)))</formula>
    </cfRule>
    <cfRule type="containsText" dxfId="1475" priority="1628" operator="containsText" text="HABILITADO">
      <formula>NOT(ISERROR(SEARCH("HABILITADO",Q1396)))</formula>
    </cfRule>
  </conditionalFormatting>
  <conditionalFormatting sqref="Q1413:Q1414">
    <cfRule type="containsText" dxfId="1474" priority="1586" operator="containsText" text="NO CUMPLE">
      <formula>NOT(ISERROR(SEARCH("NO CUMPLE",Q1413)))</formula>
    </cfRule>
    <cfRule type="containsText" dxfId="1473" priority="1587" operator="containsText" text="CUMPLE">
      <formula>NOT(ISERROR(SEARCH("CUMPLE",Q1413)))</formula>
    </cfRule>
    <cfRule type="containsText" dxfId="1472" priority="1589" operator="containsText" text="HABILITADO">
      <formula>NOT(ISERROR(SEARCH("HABILITADO",Q1413)))</formula>
    </cfRule>
  </conditionalFormatting>
  <conditionalFormatting sqref="Q1428:Q1429">
    <cfRule type="containsText" dxfId="1471" priority="1530" operator="containsText" text="NO CUMPLE">
      <formula>NOT(ISERROR(SEARCH("NO CUMPLE",Q1428)))</formula>
    </cfRule>
    <cfRule type="containsText" dxfId="1470" priority="1531" operator="containsText" text="CUMPLE">
      <formula>NOT(ISERROR(SEARCH("CUMPLE",Q1428)))</formula>
    </cfRule>
    <cfRule type="containsText" dxfId="1469" priority="1533" operator="containsText" text="HABILITADO">
      <formula>NOT(ISERROR(SEARCH("HABILITADO",Q1428)))</formula>
    </cfRule>
  </conditionalFormatting>
  <conditionalFormatting sqref="Q1444:Q1445">
    <cfRule type="containsText" dxfId="1468" priority="1464" operator="containsText" text="NO CUMPLE">
      <formula>NOT(ISERROR(SEARCH("NO CUMPLE",Q1444)))</formula>
    </cfRule>
    <cfRule type="containsText" dxfId="1467" priority="1465" operator="containsText" text="CUMPLE">
      <formula>NOT(ISERROR(SEARCH("CUMPLE",Q1444)))</formula>
    </cfRule>
    <cfRule type="containsText" dxfId="1466" priority="1467" operator="containsText" text="HABILITADO">
      <formula>NOT(ISERROR(SEARCH("HABILITADO",Q1444)))</formula>
    </cfRule>
  </conditionalFormatting>
  <conditionalFormatting sqref="Q1461:Q1462">
    <cfRule type="containsText" dxfId="1465" priority="1429" operator="containsText" text="NO CUMPLE">
      <formula>NOT(ISERROR(SEARCH("NO CUMPLE",Q1461)))</formula>
    </cfRule>
    <cfRule type="containsText" dxfId="1464" priority="1430" operator="containsText" text="CUMPLE">
      <formula>NOT(ISERROR(SEARCH("CUMPLE",Q1461)))</formula>
    </cfRule>
    <cfRule type="containsText" dxfId="1463" priority="1432" operator="containsText" text="HABILITADO">
      <formula>NOT(ISERROR(SEARCH("HABILITADO",Q1461)))</formula>
    </cfRule>
  </conditionalFormatting>
  <conditionalFormatting sqref="Q1381:IV1382">
    <cfRule type="containsText" dxfId="1462" priority="1679" operator="containsText" text="NO HABILITADO">
      <formula>NOT(ISERROR(SEARCH("NO HABILITADO",Q1381)))</formula>
    </cfRule>
  </conditionalFormatting>
  <conditionalFormatting sqref="Q1396:IV1397">
    <cfRule type="containsText" dxfId="1461" priority="1627" operator="containsText" text="NO HABILITADO">
      <formula>NOT(ISERROR(SEARCH("NO HABILITADO",Q1396)))</formula>
    </cfRule>
  </conditionalFormatting>
  <conditionalFormatting sqref="Q1413:IV1414">
    <cfRule type="containsText" dxfId="1460" priority="1588" operator="containsText" text="NO HABILITADO">
      <formula>NOT(ISERROR(SEARCH("NO HABILITADO",Q1413)))</formula>
    </cfRule>
  </conditionalFormatting>
  <conditionalFormatting sqref="Q1428:IV1429">
    <cfRule type="containsText" dxfId="1459" priority="1532" operator="containsText" text="NO HABILITADO">
      <formula>NOT(ISERROR(SEARCH("NO HABILITADO",Q1428)))</formula>
    </cfRule>
  </conditionalFormatting>
  <conditionalFormatting sqref="Q1444:IV1445">
    <cfRule type="containsText" dxfId="1458" priority="1466" operator="containsText" text="NO HABILITADO">
      <formula>NOT(ISERROR(SEARCH("NO HABILITADO",Q1444)))</formula>
    </cfRule>
  </conditionalFormatting>
  <conditionalFormatting sqref="Q1461:IV1462">
    <cfRule type="containsText" dxfId="1457" priority="1431" operator="containsText" text="NO HABILITADO">
      <formula>NOT(ISERROR(SEARCH("NO HABILITADO",Q1461)))</formula>
    </cfRule>
  </conditionalFormatting>
  <conditionalFormatting sqref="R1403">
    <cfRule type="containsText" dxfId="1456" priority="1636" operator="containsText" text="HABILITADO">
      <formula>NOT(ISERROR(SEARCH("HABILITADO",R1403)))</formula>
    </cfRule>
  </conditionalFormatting>
  <conditionalFormatting sqref="R1434">
    <cfRule type="containsText" dxfId="1455" priority="1541" operator="containsText" text="HABILITADO">
      <formula>NOT(ISERROR(SEARCH("HABILITADO",R1434)))</formula>
    </cfRule>
  </conditionalFormatting>
  <conditionalFormatting sqref="R1450">
    <cfRule type="containsText" dxfId="1454" priority="1475" operator="containsText" text="HABILITADO">
      <formula>NOT(ISERROR(SEARCH("HABILITADO",R1450)))</formula>
    </cfRule>
  </conditionalFormatting>
  <conditionalFormatting sqref="R1452">
    <cfRule type="containsText" dxfId="1453" priority="1497" operator="containsText" text="HABILITADO">
      <formula>NOT(ISERROR(SEARCH("HABILITADO",R1452)))</formula>
    </cfRule>
  </conditionalFormatting>
  <conditionalFormatting sqref="R1467">
    <cfRule type="containsText" dxfId="1452" priority="1440" operator="containsText" text="HABILITADO">
      <formula>NOT(ISERROR(SEARCH("HABILITADO",R1467)))</formula>
    </cfRule>
  </conditionalFormatting>
  <conditionalFormatting sqref="R1388:IV1388">
    <cfRule type="containsText" dxfId="1451" priority="1700" operator="containsText" text="HABILITADO">
      <formula>NOT(ISERROR(SEARCH("HABILITADO",R1388)))</formula>
    </cfRule>
  </conditionalFormatting>
  <conditionalFormatting sqref="R1405:IV1405">
    <cfRule type="containsText" dxfId="1450" priority="1662" operator="containsText" text="HABILITADO">
      <formula>NOT(ISERROR(SEARCH("HABILITADO",R1405)))</formula>
    </cfRule>
  </conditionalFormatting>
  <conditionalFormatting sqref="R1420:IV1420">
    <cfRule type="containsText" dxfId="1449" priority="1613" operator="containsText" text="HABILITADO">
      <formula>NOT(ISERROR(SEARCH("HABILITADO",R1420)))</formula>
    </cfRule>
  </conditionalFormatting>
  <conditionalFormatting sqref="R1436:IV1436">
    <cfRule type="containsText" dxfId="1448" priority="1571" operator="containsText" text="HABILITADO">
      <formula>NOT(ISERROR(SEARCH("HABILITADO",R1436)))</formula>
    </cfRule>
  </conditionalFormatting>
  <conditionalFormatting sqref="R1453:IV1453">
    <cfRule type="containsText" dxfId="1447" priority="1515" operator="containsText" text="HABILITADO">
      <formula>NOT(ISERROR(SEARCH("HABILITADO",R1453)))</formula>
    </cfRule>
  </conditionalFormatting>
  <conditionalFormatting sqref="R1468:IV1468">
    <cfRule type="containsText" dxfId="1446" priority="1454" operator="containsText" text="HABILITADO">
      <formula>NOT(ISERROR(SEARCH("HABILITADO",R1468)))</formula>
    </cfRule>
  </conditionalFormatting>
  <conditionalFormatting sqref="S1403:IV1403">
    <cfRule type="containsText" dxfId="1445" priority="1653" operator="containsText" text="HABILITADO">
      <formula>NOT(ISERROR(SEARCH("HABILITADO",S1403)))</formula>
    </cfRule>
  </conditionalFormatting>
  <conditionalFormatting sqref="S1434:IV1434">
    <cfRule type="containsText" dxfId="1444" priority="1558" operator="containsText" text="HABILITADO">
      <formula>NOT(ISERROR(SEARCH("HABILITADO",S1434)))</formula>
    </cfRule>
  </conditionalFormatting>
  <conditionalFormatting sqref="S1450:IV1450">
    <cfRule type="containsText" dxfId="1443" priority="1492" operator="containsText" text="HABILITADO">
      <formula>NOT(ISERROR(SEARCH("HABILITADO",S1450)))</formula>
    </cfRule>
  </conditionalFormatting>
  <conditionalFormatting sqref="S1452:IV1452">
    <cfRule type="containsText" dxfId="1442" priority="1514" operator="containsText" text="HABILITADO">
      <formula>NOT(ISERROR(SEARCH("HABILITADO",S1452)))</formula>
    </cfRule>
  </conditionalFormatting>
  <conditionalFormatting sqref="S1467:IV1467">
    <cfRule type="containsText" dxfId="1441" priority="1449" operator="containsText" text="HABILITADO">
      <formula>NOT(ISERROR(SEARCH("HABILITADO",S1467)))</formula>
    </cfRule>
  </conditionalFormatting>
  <conditionalFormatting sqref="A1385">
    <cfRule type="containsText" dxfId="1440" priority="1422" operator="containsText" text="HABILITADO">
      <formula>NOT(ISERROR(SEARCH("HABILITADO",A1385)))</formula>
    </cfRule>
  </conditionalFormatting>
  <conditionalFormatting sqref="A1385">
    <cfRule type="containsText" dxfId="1439" priority="1423" operator="containsText" text="NO CUMPLE">
      <formula>NOT(ISERROR(SEARCH("NO CUMPLE",A1385)))</formula>
    </cfRule>
    <cfRule type="containsText" dxfId="1438" priority="1424" operator="containsText" text="CUMPLE">
      <formula>NOT(ISERROR(SEARCH("CUMPLE",A1385)))</formula>
    </cfRule>
  </conditionalFormatting>
  <conditionalFormatting sqref="A1387">
    <cfRule type="containsText" dxfId="1437" priority="1419" operator="containsText" text="HABILITADO">
      <formula>NOT(ISERROR(SEARCH("HABILITADO",A1387)))</formula>
    </cfRule>
  </conditionalFormatting>
  <conditionalFormatting sqref="A1387">
    <cfRule type="containsText" dxfId="1436" priority="1418" operator="containsText" text="NO HABILITADO">
      <formula>NOT(ISERROR(SEARCH("NO HABILITADO",A1387)))</formula>
    </cfRule>
  </conditionalFormatting>
  <conditionalFormatting sqref="A1387">
    <cfRule type="containsText" dxfId="1435" priority="1420" operator="containsText" text="NO CUMPLE">
      <formula>NOT(ISERROR(SEARCH("NO CUMPLE",A1387)))</formula>
    </cfRule>
    <cfRule type="containsText" dxfId="1434" priority="1421" operator="containsText" text="CUMPLE">
      <formula>NOT(ISERROR(SEARCH("CUMPLE",A1387)))</formula>
    </cfRule>
  </conditionalFormatting>
  <conditionalFormatting sqref="A1400">
    <cfRule type="containsText" dxfId="1433" priority="1415" operator="containsText" text="HABILITADO">
      <formula>NOT(ISERROR(SEARCH("HABILITADO",A1400)))</formula>
    </cfRule>
  </conditionalFormatting>
  <conditionalFormatting sqref="A1400">
    <cfRule type="containsText" dxfId="1432" priority="1414" operator="containsText" text="NO HABILITADO">
      <formula>NOT(ISERROR(SEARCH("NO HABILITADO",A1400)))</formula>
    </cfRule>
  </conditionalFormatting>
  <conditionalFormatting sqref="A1400">
    <cfRule type="containsText" dxfId="1431" priority="1416" operator="containsText" text="NO CUMPLE">
      <formula>NOT(ISERROR(SEARCH("NO CUMPLE",A1400)))</formula>
    </cfRule>
    <cfRule type="containsText" dxfId="1430" priority="1417" operator="containsText" text="CUMPLE">
      <formula>NOT(ISERROR(SEARCH("CUMPLE",A1400)))</formula>
    </cfRule>
  </conditionalFormatting>
  <conditionalFormatting sqref="A1401">
    <cfRule type="containsText" dxfId="1429" priority="1411" operator="containsText" text="HABILITADO">
      <formula>NOT(ISERROR(SEARCH("HABILITADO",A1401)))</formula>
    </cfRule>
  </conditionalFormatting>
  <conditionalFormatting sqref="A1401">
    <cfRule type="containsText" dxfId="1428" priority="1410" operator="containsText" text="NO HABILITADO">
      <formula>NOT(ISERROR(SEARCH("NO HABILITADO",A1401)))</formula>
    </cfRule>
  </conditionalFormatting>
  <conditionalFormatting sqref="A1401">
    <cfRule type="containsText" dxfId="1427" priority="1412" operator="containsText" text="NO CUMPLE">
      <formula>NOT(ISERROR(SEARCH("NO CUMPLE",A1401)))</formula>
    </cfRule>
    <cfRule type="containsText" dxfId="1426" priority="1413" operator="containsText" text="CUMPLE">
      <formula>NOT(ISERROR(SEARCH("CUMPLE",A1401)))</formula>
    </cfRule>
  </conditionalFormatting>
  <conditionalFormatting sqref="D1400">
    <cfRule type="containsText" dxfId="1425" priority="1408" operator="containsText" text="NO HABILITADO">
      <formula>NOT(ISERROR(SEARCH("NO HABILITADO",D1400)))</formula>
    </cfRule>
  </conditionalFormatting>
  <conditionalFormatting sqref="D1400">
    <cfRule type="containsText" dxfId="1424" priority="1406" operator="containsText" text="NO CUMPLE">
      <formula>NOT(ISERROR(SEARCH("NO CUMPLE",D1400)))</formula>
    </cfRule>
    <cfRule type="containsText" dxfId="1423" priority="1407" operator="containsText" text="CUMPLE">
      <formula>NOT(ISERROR(SEARCH("CUMPLE",D1400)))</formula>
    </cfRule>
    <cfRule type="containsText" dxfId="1422" priority="1409" operator="containsText" text="HABILITADO">
      <formula>NOT(ISERROR(SEARCH("HABILITADO",D1400)))</formula>
    </cfRule>
  </conditionalFormatting>
  <conditionalFormatting sqref="D1384:D1385">
    <cfRule type="containsText" dxfId="1421" priority="1404" operator="containsText" text="NO HABILITADO">
      <formula>NOT(ISERROR(SEARCH("NO HABILITADO",D1384)))</formula>
    </cfRule>
  </conditionalFormatting>
  <conditionalFormatting sqref="D1384:D1385">
    <cfRule type="containsText" dxfId="1420" priority="1402" operator="containsText" text="NO CUMPLE">
      <formula>NOT(ISERROR(SEARCH("NO CUMPLE",D1384)))</formula>
    </cfRule>
    <cfRule type="containsText" dxfId="1419" priority="1403" operator="containsText" text="CUMPLE">
      <formula>NOT(ISERROR(SEARCH("CUMPLE",D1384)))</formula>
    </cfRule>
    <cfRule type="containsText" dxfId="1418" priority="1405" operator="containsText" text="HABILITADO">
      <formula>NOT(ISERROR(SEARCH("HABILITADO",D1384)))</formula>
    </cfRule>
  </conditionalFormatting>
  <conditionalFormatting sqref="D1387">
    <cfRule type="containsText" dxfId="1417" priority="1400" operator="containsText" text="NO HABILITADO">
      <formula>NOT(ISERROR(SEARCH("NO HABILITADO",D1387)))</formula>
    </cfRule>
  </conditionalFormatting>
  <conditionalFormatting sqref="D1387">
    <cfRule type="containsText" dxfId="1416" priority="1398" operator="containsText" text="NO CUMPLE">
      <formula>NOT(ISERROR(SEARCH("NO CUMPLE",D1387)))</formula>
    </cfRule>
    <cfRule type="containsText" dxfId="1415" priority="1399" operator="containsText" text="CUMPLE">
      <formula>NOT(ISERROR(SEARCH("CUMPLE",D1387)))</formula>
    </cfRule>
    <cfRule type="containsText" dxfId="1414" priority="1401" operator="containsText" text="HABILITADO">
      <formula>NOT(ISERROR(SEARCH("HABILITADO",D1387)))</formula>
    </cfRule>
  </conditionalFormatting>
  <conditionalFormatting sqref="A1464">
    <cfRule type="containsText" dxfId="1413" priority="1394" operator="containsText" text="NO HABILITADO">
      <formula>NOT(ISERROR(SEARCH("NO HABILITADO",A1464)))</formula>
    </cfRule>
    <cfRule type="containsText" dxfId="1412" priority="1395" operator="containsText" text="HABILITADO">
      <formula>NOT(ISERROR(SEARCH("HABILITADO",A1464)))</formula>
    </cfRule>
  </conditionalFormatting>
  <conditionalFormatting sqref="A1464">
    <cfRule type="containsText" dxfId="1411" priority="1397" operator="containsText" text="CUMPLE">
      <formula>NOT(ISERROR(SEARCH("CUMPLE",A1464)))</formula>
    </cfRule>
  </conditionalFormatting>
  <conditionalFormatting sqref="A1464">
    <cfRule type="containsText" dxfId="1410" priority="1396" operator="containsText" text="NO CUMPLE">
      <formula>NOT(ISERROR(SEARCH("NO CUMPLE",A1464)))</formula>
    </cfRule>
  </conditionalFormatting>
  <conditionalFormatting sqref="B1465:E1465">
    <cfRule type="containsText" dxfId="1409" priority="1390" operator="containsText" text="NO CUMPLE">
      <formula>NOT(ISERROR(SEARCH("NO CUMPLE",B1465)))</formula>
    </cfRule>
    <cfRule type="containsText" dxfId="1408" priority="1391" operator="containsText" text="CUMPLE">
      <formula>NOT(ISERROR(SEARCH("CUMPLE",B1465)))</formula>
    </cfRule>
    <cfRule type="containsText" dxfId="1407" priority="1392" operator="containsText" text="NO HABILITADO">
      <formula>NOT(ISERROR(SEARCH("NO HABILITADO",B1465)))</formula>
    </cfRule>
    <cfRule type="containsText" dxfId="1406" priority="1393" operator="containsText" text="HABILITADO">
      <formula>NOT(ISERROR(SEARCH("HABILITADO",B1465)))</formula>
    </cfRule>
  </conditionalFormatting>
  <conditionalFormatting sqref="B1464:E1464">
    <cfRule type="containsText" dxfId="1405" priority="1386" operator="containsText" text="NO HABILITADO">
      <formula>NOT(ISERROR(SEARCH("NO HABILITADO",B1464)))</formula>
    </cfRule>
    <cfRule type="containsText" dxfId="1404" priority="1387" operator="containsText" text="HABILITADO">
      <formula>NOT(ISERROR(SEARCH("HABILITADO",B1464)))</formula>
    </cfRule>
  </conditionalFormatting>
  <conditionalFormatting sqref="B1464:E1464">
    <cfRule type="containsText" dxfId="1403" priority="1389" operator="containsText" text="CUMPLE">
      <formula>NOT(ISERROR(SEARCH("CUMPLE",B1464)))</formula>
    </cfRule>
  </conditionalFormatting>
  <conditionalFormatting sqref="B1464:E1464">
    <cfRule type="containsText" dxfId="1402" priority="1388" operator="containsText" text="NO CUMPLE">
      <formula>NOT(ISERROR(SEARCH("NO CUMPLE",B1464)))</formula>
    </cfRule>
  </conditionalFormatting>
  <conditionalFormatting sqref="B1466:E1467">
    <cfRule type="containsText" dxfId="1401" priority="1382" operator="containsText" text="NO CUMPLE">
      <formula>NOT(ISERROR(SEARCH("NO CUMPLE",B1466)))</formula>
    </cfRule>
    <cfRule type="containsText" dxfId="1400" priority="1383" operator="containsText" text="CUMPLE">
      <formula>NOT(ISERROR(SEARCH("CUMPLE",B1466)))</formula>
    </cfRule>
    <cfRule type="containsText" dxfId="1399" priority="1384" operator="containsText" text="NO HABILITADO">
      <formula>NOT(ISERROR(SEARCH("NO HABILITADO",B1466)))</formula>
    </cfRule>
    <cfRule type="containsText" dxfId="1398" priority="1385" operator="containsText" text="HABILITADO">
      <formula>NOT(ISERROR(SEARCH("HABILITADO",B1466)))</formula>
    </cfRule>
  </conditionalFormatting>
  <conditionalFormatting sqref="I1465">
    <cfRule type="containsText" dxfId="1397" priority="1378" operator="containsText" text="NO CUMPLE">
      <formula>NOT(ISERROR(SEARCH("NO CUMPLE",I1465)))</formula>
    </cfRule>
    <cfRule type="containsText" dxfId="1396" priority="1379" operator="containsText" text="CUMPLE">
      <formula>NOT(ISERROR(SEARCH("CUMPLE",I1465)))</formula>
    </cfRule>
    <cfRule type="containsText" dxfId="1395" priority="1380" operator="containsText" text="NO HABILITADO">
      <formula>NOT(ISERROR(SEARCH("NO HABILITADO",I1465)))</formula>
    </cfRule>
    <cfRule type="containsText" dxfId="1394" priority="1381" operator="containsText" text="HABILITADO">
      <formula>NOT(ISERROR(SEARCH("HABILITADO",I1465)))</formula>
    </cfRule>
  </conditionalFormatting>
  <conditionalFormatting sqref="I1464">
    <cfRule type="containsText" dxfId="1393" priority="1377" operator="containsText" text="CUMPLE">
      <formula>NOT(ISERROR(SEARCH("CUMPLE",I1464)))</formula>
    </cfRule>
  </conditionalFormatting>
  <conditionalFormatting sqref="I1464">
    <cfRule type="containsText" dxfId="1392" priority="1374" operator="containsText" text="NO HABILITADO">
      <formula>NOT(ISERROR(SEARCH("NO HABILITADO",I1464)))</formula>
    </cfRule>
    <cfRule type="containsText" dxfId="1391" priority="1375" operator="containsText" text="HABILITADO">
      <formula>NOT(ISERROR(SEARCH("HABILITADO",I1464)))</formula>
    </cfRule>
  </conditionalFormatting>
  <conditionalFormatting sqref="I1464">
    <cfRule type="containsText" dxfId="1390" priority="1376" operator="containsText" text="NO CUMPLE">
      <formula>NOT(ISERROR(SEARCH("NO CUMPLE",I1464)))</formula>
    </cfRule>
  </conditionalFormatting>
  <conditionalFormatting sqref="I1466:I1467">
    <cfRule type="containsText" dxfId="1389" priority="1370" operator="containsText" text="NO CUMPLE">
      <formula>NOT(ISERROR(SEARCH("NO CUMPLE",I1466)))</formula>
    </cfRule>
    <cfRule type="containsText" dxfId="1388" priority="1371" operator="containsText" text="CUMPLE">
      <formula>NOT(ISERROR(SEARCH("CUMPLE",I1466)))</formula>
    </cfRule>
    <cfRule type="containsText" dxfId="1387" priority="1372" operator="containsText" text="NO HABILITADO">
      <formula>NOT(ISERROR(SEARCH("NO HABILITADO",I1466)))</formula>
    </cfRule>
    <cfRule type="containsText" dxfId="1386" priority="1373" operator="containsText" text="HABILITADO">
      <formula>NOT(ISERROR(SEARCH("HABILITADO",I1466)))</formula>
    </cfRule>
  </conditionalFormatting>
  <conditionalFormatting sqref="E1376">
    <cfRule type="containsText" dxfId="1385" priority="1368" operator="containsText" text="NO HABILITADO">
      <formula>NOT(ISERROR(SEARCH("NO HABILITADO",E1376)))</formula>
    </cfRule>
  </conditionalFormatting>
  <conditionalFormatting sqref="E1376">
    <cfRule type="containsText" dxfId="1384" priority="1366" operator="containsText" text="NO CUMPLE">
      <formula>NOT(ISERROR(SEARCH("NO CUMPLE",E1376)))</formula>
    </cfRule>
    <cfRule type="containsText" dxfId="1383" priority="1367" operator="containsText" text="CUMPLE">
      <formula>NOT(ISERROR(SEARCH("CUMPLE",E1376)))</formula>
    </cfRule>
  </conditionalFormatting>
  <conditionalFormatting sqref="E1376">
    <cfRule type="containsText" dxfId="1382" priority="1369" operator="containsText" text="HABILITADO">
      <formula>NOT(ISERROR(SEARCH("HABILITADO",E1376)))</formula>
    </cfRule>
  </conditionalFormatting>
  <conditionalFormatting sqref="E1391">
    <cfRule type="containsText" dxfId="1381" priority="1364" operator="containsText" text="NO HABILITADO">
      <formula>NOT(ISERROR(SEARCH("NO HABILITADO",E1391)))</formula>
    </cfRule>
  </conditionalFormatting>
  <conditionalFormatting sqref="E1391">
    <cfRule type="containsText" dxfId="1380" priority="1362" operator="containsText" text="NO CUMPLE">
      <formula>NOT(ISERROR(SEARCH("NO CUMPLE",E1391)))</formula>
    </cfRule>
    <cfRule type="containsText" dxfId="1379" priority="1363" operator="containsText" text="CUMPLE">
      <formula>NOT(ISERROR(SEARCH("CUMPLE",E1391)))</formula>
    </cfRule>
  </conditionalFormatting>
  <conditionalFormatting sqref="E1391">
    <cfRule type="containsText" dxfId="1378" priority="1365" operator="containsText" text="HABILITADO">
      <formula>NOT(ISERROR(SEARCH("HABILITADO",E1391)))</formula>
    </cfRule>
  </conditionalFormatting>
  <conditionalFormatting sqref="E1408">
    <cfRule type="containsText" dxfId="1377" priority="1360" operator="containsText" text="NO HABILITADO">
      <formula>NOT(ISERROR(SEARCH("NO HABILITADO",E1408)))</formula>
    </cfRule>
  </conditionalFormatting>
  <conditionalFormatting sqref="E1408">
    <cfRule type="containsText" dxfId="1376" priority="1358" operator="containsText" text="NO CUMPLE">
      <formula>NOT(ISERROR(SEARCH("NO CUMPLE",E1408)))</formula>
    </cfRule>
    <cfRule type="containsText" dxfId="1375" priority="1359" operator="containsText" text="CUMPLE">
      <formula>NOT(ISERROR(SEARCH("CUMPLE",E1408)))</formula>
    </cfRule>
  </conditionalFormatting>
  <conditionalFormatting sqref="E1408">
    <cfRule type="containsText" dxfId="1374" priority="1361" operator="containsText" text="HABILITADO">
      <formula>NOT(ISERROR(SEARCH("HABILITADO",E1408)))</formula>
    </cfRule>
  </conditionalFormatting>
  <conditionalFormatting sqref="E1423">
    <cfRule type="containsText" dxfId="1373" priority="1356" operator="containsText" text="NO HABILITADO">
      <formula>NOT(ISERROR(SEARCH("NO HABILITADO",E1423)))</formula>
    </cfRule>
  </conditionalFormatting>
  <conditionalFormatting sqref="E1423">
    <cfRule type="containsText" dxfId="1372" priority="1354" operator="containsText" text="NO CUMPLE">
      <formula>NOT(ISERROR(SEARCH("NO CUMPLE",E1423)))</formula>
    </cfRule>
    <cfRule type="containsText" dxfId="1371" priority="1355" operator="containsText" text="CUMPLE">
      <formula>NOT(ISERROR(SEARCH("CUMPLE",E1423)))</formula>
    </cfRule>
  </conditionalFormatting>
  <conditionalFormatting sqref="E1423">
    <cfRule type="containsText" dxfId="1370" priority="1357" operator="containsText" text="HABILITADO">
      <formula>NOT(ISERROR(SEARCH("HABILITADO",E1423)))</formula>
    </cfRule>
  </conditionalFormatting>
  <conditionalFormatting sqref="E1439">
    <cfRule type="containsText" dxfId="1369" priority="1352" operator="containsText" text="NO HABILITADO">
      <formula>NOT(ISERROR(SEARCH("NO HABILITADO",E1439)))</formula>
    </cfRule>
  </conditionalFormatting>
  <conditionalFormatting sqref="E1439">
    <cfRule type="containsText" dxfId="1368" priority="1350" operator="containsText" text="NO CUMPLE">
      <formula>NOT(ISERROR(SEARCH("NO CUMPLE",E1439)))</formula>
    </cfRule>
    <cfRule type="containsText" dxfId="1367" priority="1351" operator="containsText" text="CUMPLE">
      <formula>NOT(ISERROR(SEARCH("CUMPLE",E1439)))</formula>
    </cfRule>
  </conditionalFormatting>
  <conditionalFormatting sqref="E1439">
    <cfRule type="containsText" dxfId="1366" priority="1353" operator="containsText" text="HABILITADO">
      <formula>NOT(ISERROR(SEARCH("HABILITADO",E1439)))</formula>
    </cfRule>
  </conditionalFormatting>
  <conditionalFormatting sqref="E1456">
    <cfRule type="containsText" dxfId="1365" priority="1348" operator="containsText" text="NO HABILITADO">
      <formula>NOT(ISERROR(SEARCH("NO HABILITADO",E1456)))</formula>
    </cfRule>
  </conditionalFormatting>
  <conditionalFormatting sqref="E1456">
    <cfRule type="containsText" dxfId="1364" priority="1346" operator="containsText" text="NO CUMPLE">
      <formula>NOT(ISERROR(SEARCH("NO CUMPLE",E1456)))</formula>
    </cfRule>
    <cfRule type="containsText" dxfId="1363" priority="1347" operator="containsText" text="CUMPLE">
      <formula>NOT(ISERROR(SEARCH("CUMPLE",E1456)))</formula>
    </cfRule>
  </conditionalFormatting>
  <conditionalFormatting sqref="E1456">
    <cfRule type="containsText" dxfId="1362" priority="1349" operator="containsText" text="HABILITADO">
      <formula>NOT(ISERROR(SEARCH("HABILITADO",E1456)))</formula>
    </cfRule>
  </conditionalFormatting>
  <conditionalFormatting sqref="A1456:D1456">
    <cfRule type="containsText" dxfId="1361" priority="1344" operator="containsText" text="NO HABILITADO">
      <formula>NOT(ISERROR(SEARCH("NO HABILITADO",A1456)))</formula>
    </cfRule>
  </conditionalFormatting>
  <conditionalFormatting sqref="A1456:D1456">
    <cfRule type="containsText" dxfId="1360" priority="1342" operator="containsText" text="NO CUMPLE">
      <formula>NOT(ISERROR(SEARCH("NO CUMPLE",A1456)))</formula>
    </cfRule>
    <cfRule type="containsText" dxfId="1359" priority="1343" operator="containsText" text="CUMPLE">
      <formula>NOT(ISERROR(SEARCH("CUMPLE",A1456)))</formula>
    </cfRule>
  </conditionalFormatting>
  <conditionalFormatting sqref="A1456:D1456">
    <cfRule type="containsText" dxfId="1358" priority="1345" operator="containsText" text="HABILITADO">
      <formula>NOT(ISERROR(SEARCH("HABILITADO",A1456)))</formula>
    </cfRule>
  </conditionalFormatting>
  <conditionalFormatting sqref="A1479">
    <cfRule type="containsText" dxfId="1357" priority="1090" operator="containsText" text="NO HABILITADO">
      <formula>NOT(ISERROR(SEARCH("NO HABILITADO",A1479)))</formula>
    </cfRule>
    <cfRule type="containsText" dxfId="1356" priority="1091" operator="containsText" text="HABILITADO">
      <formula>NOT(ISERROR(SEARCH("HABILITADO",A1479)))</formula>
    </cfRule>
    <cfRule type="containsText" dxfId="1355" priority="1092" operator="containsText" text="NO CUMPLE">
      <formula>NOT(ISERROR(SEARCH("NO CUMPLE",A1479)))</formula>
    </cfRule>
    <cfRule type="containsText" dxfId="1354" priority="1093" operator="containsText" text="CUMPLE">
      <formula>NOT(ISERROR(SEARCH("CUMPLE",A1479)))</formula>
    </cfRule>
  </conditionalFormatting>
  <conditionalFormatting sqref="A1482:A1486">
    <cfRule type="containsText" dxfId="1353" priority="1102" operator="containsText" text="NO HABILITADO">
      <formula>NOT(ISERROR(SEARCH("NO HABILITADO",A1482)))</formula>
    </cfRule>
    <cfRule type="containsText" dxfId="1352" priority="1103" operator="containsText" text="HABILITADO">
      <formula>NOT(ISERROR(SEARCH("HABILITADO",A1482)))</formula>
    </cfRule>
    <cfRule type="containsText" dxfId="1351" priority="1104" operator="containsText" text="NO CUMPLE">
      <formula>NOT(ISERROR(SEARCH("NO CUMPLE",A1482)))</formula>
    </cfRule>
    <cfRule type="containsText" dxfId="1350" priority="1105" operator="containsText" text="CUMPLE">
      <formula>NOT(ISERROR(SEARCH("CUMPLE",A1482)))</formula>
    </cfRule>
  </conditionalFormatting>
  <conditionalFormatting sqref="N1515:P1515 R1526:XFD1531 N1531:P1531 R1542:XFD1551 N1550:P1551 N1564:P1564">
    <cfRule type="containsText" dxfId="1349" priority="1293" operator="containsText" text="NO HABILITADO">
      <formula>NOT(ISERROR(SEARCH("NO HABILITADO",N1515)))</formula>
    </cfRule>
  </conditionalFormatting>
  <conditionalFormatting sqref="A1529:A1530 D1529:E1530 G1529:J1530">
    <cfRule type="containsText" dxfId="1348" priority="1254" operator="containsText" text="NO HABILITADO">
      <formula>NOT(ISERROR(SEARCH("NO HABILITADO",A1529)))</formula>
    </cfRule>
  </conditionalFormatting>
  <conditionalFormatting sqref="A1545 D1545:E1545 G1545:J1545">
    <cfRule type="containsText" dxfId="1347" priority="1169" operator="containsText" text="NO HABILITADO">
      <formula>NOT(ISERROR(SEARCH("NO HABILITADO",A1545)))</formula>
    </cfRule>
  </conditionalFormatting>
  <conditionalFormatting sqref="A1547:A1548 D1547:E1548 G1547:J1548">
    <cfRule type="containsText" dxfId="1346" priority="1194" operator="containsText" text="NO HABILITADO">
      <formula>NOT(ISERROR(SEARCH("NO HABILITADO",A1547)))</formula>
    </cfRule>
  </conditionalFormatting>
  <conditionalFormatting sqref="A1550 D1550:E1550 G1550:J1550">
    <cfRule type="containsText" dxfId="1345" priority="1212" operator="containsText" text="NO HABILITADO">
      <formula>NOT(ISERROR(SEARCH("NO HABILITADO",A1550)))</formula>
    </cfRule>
  </conditionalFormatting>
  <conditionalFormatting sqref="A1505:D1505 O1510:P1510 A1510:M1511 P1511 A1512:J1512 L1512:M1512 O1512:XFD1512 A1516:XFD1517 S1505:XFD1509 A1507:D1509 A1506:C1506">
    <cfRule type="containsText" dxfId="1344" priority="1304" operator="containsText" text="NO HABILITADO">
      <formula>NOT(ISERROR(SEARCH("NO HABILITADO",A1505)))</formula>
    </cfRule>
  </conditionalFormatting>
  <conditionalFormatting sqref="A1518:D1518 O1523:P1523 A1523:M1524 P1524 A1525:J1525 L1525:M1525 O1525:XFD1525 L1528 O1528:P1528 A1532:XFD1533 S1518:XFD1522 A1520:D1522 A1519:C1519">
    <cfRule type="containsText" dxfId="1343" priority="1270" operator="containsText" text="NO HABILITADO">
      <formula>NOT(ISERROR(SEARCH("NO HABILITADO",A1518)))</formula>
    </cfRule>
  </conditionalFormatting>
  <conditionalFormatting sqref="A1534:D1534 O1539:P1539 A1539:M1540 P1540 A1541:J1541 L1541:M1541 O1541:XFD1541 A1549:J1549 A1552:XFD1553 S1534:XFD1538 A1536:D1538 A1535:C1535">
    <cfRule type="containsText" dxfId="1342" priority="1222" operator="containsText" text="NO HABILITADO">
      <formula>NOT(ISERROR(SEARCH("NO HABILITADO",A1534)))</formula>
    </cfRule>
  </conditionalFormatting>
  <conditionalFormatting sqref="A1554:D1554 O1559:P1559 A1559:M1560 P1560 A1561:J1561 L1561:M1561 O1561:XFD1561 A1565:XFD1566 S1554:XFD1558 A1556:D1558 A1555:C1555">
    <cfRule type="containsText" dxfId="1341" priority="1146" operator="containsText" text="NO HABILITADO">
      <formula>NOT(ISERROR(SEARCH("NO HABILITADO",A1554)))</formula>
    </cfRule>
  </conditionalFormatting>
  <conditionalFormatting sqref="A1487:I1487 A1488:Q1489 P1477 A1471:D1471 O1476:P1476 O1478:Q1478 O1487 A1476:M1478 A1502:I1502 A1503:Q1504 P1496 A1490:D1490 O1495:P1495 O1497:Q1497 O1502 A1495:M1497 A1473:D1475 A1472:C1472 A1492:D1494 A1491:C1491">
    <cfRule type="containsText" dxfId="1340" priority="1338" operator="containsText" text="NO CUMPLE">
      <formula>NOT(ISERROR(SEARCH("NO CUMPLE",A1471)))</formula>
    </cfRule>
    <cfRule type="containsText" dxfId="1339" priority="1339" operator="containsText" text="CUMPLE">
      <formula>NOT(ISERROR(SEARCH("CUMPLE",A1471)))</formula>
    </cfRule>
  </conditionalFormatting>
  <conditionalFormatting sqref="A1515:I1515 A1516:Q1517 P1511 A1505:D1505 O1510:P1510 O1512:Q1512 O1515 A1513:E1513 A1510:M1512 G1513:J1513 A1507:D1509 A1506:C1506">
    <cfRule type="containsText" dxfId="1338" priority="1302" operator="containsText" text="NO CUMPLE">
      <formula>NOT(ISERROR(SEARCH("NO CUMPLE",A1505)))</formula>
    </cfRule>
    <cfRule type="containsText" dxfId="1337" priority="1303" operator="containsText" text="CUMPLE">
      <formula>NOT(ISERROR(SEARCH("CUMPLE",A1505)))</formula>
    </cfRule>
  </conditionalFormatting>
  <conditionalFormatting sqref="A1515:I1515 R1513:XFD1513 O1513:P1513 A1513:E1513 L1513 K1512 N1515:O1515 N1531 N1550:N1551 N1564 G1513:J1513">
    <cfRule type="containsText" dxfId="1336" priority="1301" operator="containsText" text="HABILITADO">
      <formula>NOT(ISERROR(SEARCH("HABILITADO",A1512)))</formula>
    </cfRule>
  </conditionalFormatting>
  <conditionalFormatting sqref="A1531:I1531 A1532:Q1533 P1524 A1518:D1518 O1523:P1523 O1525:Q1525 O1526:P1530 O1531 A1526:E1526 L1526 A1523:M1525 I1527 L1528:L1529 G1526:J1526 A1520:D1522 A1519:C1519">
    <cfRule type="containsText" dxfId="1335" priority="1268" operator="containsText" text="NO CUMPLE">
      <formula>NOT(ISERROR(SEARCH("NO CUMPLE",A1518)))</formula>
    </cfRule>
    <cfRule type="containsText" dxfId="1334" priority="1269" operator="containsText" text="CUMPLE">
      <formula>NOT(ISERROR(SEARCH("CUMPLE",A1518)))</formula>
    </cfRule>
  </conditionalFormatting>
  <conditionalFormatting sqref="A1531:I1531 L1529 R1529:XFD1529 O1529:P1530 O1526:P1527 O1531 A1526:E1526 L1526 K1525 I1527 R1526:XFD1527 G1526:J1526">
    <cfRule type="containsText" dxfId="1333" priority="1267" operator="containsText" text="HABILITADO">
      <formula>NOT(ISERROR(SEARCH("HABILITADO",A1525)))</formula>
    </cfRule>
  </conditionalFormatting>
  <conditionalFormatting sqref="A1551:I1551 L1550 L1547 L1545 R1547:XFD1547 O1545:P1545 O1547:P1548 O1550:P1550 O1542:P1543 O1551 A1542:E1542 L1542 K1541 R1542:XFD1543 R1545:XFD1545 R1550:XFD1550 G1542:J1542">
    <cfRule type="containsText" dxfId="1332" priority="1219" operator="containsText" text="HABILITADO">
      <formula>NOT(ISERROR(SEARCH("HABILITADO",A1541)))</formula>
    </cfRule>
  </conditionalFormatting>
  <conditionalFormatting sqref="A1564:I1564 A1565:Q1566 P1560 A1554:D1554 O1559:P1559 O1561:Q1561 O1564 A1562:E1562 A1559:M1561 G1562:J1562 A1556:D1558 A1555:C1555">
    <cfRule type="containsText" dxfId="1331" priority="1144" operator="containsText" text="NO CUMPLE">
      <formula>NOT(ISERROR(SEARCH("NO CUMPLE",A1554)))</formula>
    </cfRule>
    <cfRule type="containsText" dxfId="1330" priority="1145" operator="containsText" text="CUMPLE">
      <formula>NOT(ISERROR(SEARCH("CUMPLE",A1554)))</formula>
    </cfRule>
  </conditionalFormatting>
  <conditionalFormatting sqref="A1564:I1564 R1562:XFD1562 O1562:P1562 O1564 A1562:E1562 L1562 K1561 G1562:J1562">
    <cfRule type="containsText" dxfId="1329" priority="1143" operator="containsText" text="HABILITADO">
      <formula>NOT(ISERROR(SEARCH("HABILITADO",A1561)))</formula>
    </cfRule>
  </conditionalFormatting>
  <conditionalFormatting sqref="A1481:J1481">
    <cfRule type="containsText" dxfId="1328" priority="1328" operator="containsText" text="NO CUMPLE">
      <formula>NOT(ISERROR(SEARCH("NO CUMPLE",A1481)))</formula>
    </cfRule>
    <cfRule type="containsText" dxfId="1327" priority="1329" operator="containsText" text="CUMPLE">
      <formula>NOT(ISERROR(SEARCH("CUMPLE",A1481)))</formula>
    </cfRule>
    <cfRule type="containsText" dxfId="1326" priority="1330" operator="containsText" text="NO HABILITADO">
      <formula>NOT(ISERROR(SEARCH("NO HABILITADO",A1481)))</formula>
    </cfRule>
    <cfRule type="containsText" dxfId="1325" priority="1331" operator="containsText" text="HABILITADO">
      <formula>NOT(ISERROR(SEARCH("HABILITADO",A1481)))</formula>
    </cfRule>
  </conditionalFormatting>
  <conditionalFormatting sqref="A1514:J1514 A1513:E1513 G1513:J1513">
    <cfRule type="containsText" dxfId="1324" priority="1297" operator="containsText" text="NO HABILITADO">
      <formula>NOT(ISERROR(SEARCH("NO HABILITADO",A1513)))</formula>
    </cfRule>
  </conditionalFormatting>
  <conditionalFormatting sqref="A1514:J1514">
    <cfRule type="containsText" dxfId="1323" priority="1295" operator="containsText" text="NO CUMPLE">
      <formula>NOT(ISERROR(SEARCH("NO CUMPLE",A1514)))</formula>
    </cfRule>
    <cfRule type="containsText" dxfId="1322" priority="1296" operator="containsText" text="CUMPLE">
      <formula>NOT(ISERROR(SEARCH("CUMPLE",A1514)))</formula>
    </cfRule>
    <cfRule type="containsText" dxfId="1321" priority="1298" operator="containsText" text="HABILITADO">
      <formula>NOT(ISERROR(SEARCH("HABILITADO",A1514)))</formula>
    </cfRule>
  </conditionalFormatting>
  <conditionalFormatting sqref="A1526:E1527 G1526:J1527">
    <cfRule type="containsText" dxfId="1320" priority="1264" operator="containsText" text="NO HABILITADO">
      <formula>NOT(ISERROR(SEARCH("NO HABILITADO",A1526)))</formula>
    </cfRule>
  </conditionalFormatting>
  <conditionalFormatting sqref="A1527:E1527 G1527:J1527">
    <cfRule type="containsText" dxfId="1319" priority="1262" operator="containsText" text="NO CUMPLE">
      <formula>NOT(ISERROR(SEARCH("NO CUMPLE",A1527)))</formula>
    </cfRule>
    <cfRule type="containsText" dxfId="1318" priority="1263" operator="containsText" text="CUMPLE">
      <formula>NOT(ISERROR(SEARCH("CUMPLE",A1527)))</formula>
    </cfRule>
    <cfRule type="containsText" dxfId="1317" priority="1265" operator="containsText" text="HABILITADO">
      <formula>NOT(ISERROR(SEARCH("HABILITADO",A1527)))</formula>
    </cfRule>
  </conditionalFormatting>
  <conditionalFormatting sqref="A1528:J1528">
    <cfRule type="containsText" dxfId="1316" priority="1257" operator="containsText" text="NO CUMPLE">
      <formula>NOT(ISERROR(SEARCH("NO CUMPLE",A1528)))</formula>
    </cfRule>
    <cfRule type="containsText" dxfId="1315" priority="1258" operator="containsText" text="CUMPLE">
      <formula>NOT(ISERROR(SEARCH("CUMPLE",A1528)))</formula>
    </cfRule>
    <cfRule type="containsText" dxfId="1314" priority="1259" operator="containsText" text="NO HABILITADO">
      <formula>NOT(ISERROR(SEARCH("NO HABILITADO",A1528)))</formula>
    </cfRule>
    <cfRule type="containsText" dxfId="1313" priority="1260" operator="containsText" text="HABILITADO">
      <formula>NOT(ISERROR(SEARCH("HABILITADO",A1528)))</formula>
    </cfRule>
  </conditionalFormatting>
  <conditionalFormatting sqref="A1542:E1543 G1542:J1543">
    <cfRule type="containsText" dxfId="1312" priority="1216" operator="containsText" text="NO HABILITADO">
      <formula>NOT(ISERROR(SEARCH("NO HABILITADO",A1542)))</formula>
    </cfRule>
  </conditionalFormatting>
  <conditionalFormatting sqref="A1543:E1543 G1543:J1543">
    <cfRule type="containsText" dxfId="1311" priority="1214" operator="containsText" text="NO CUMPLE">
      <formula>NOT(ISERROR(SEARCH("NO CUMPLE",A1543)))</formula>
    </cfRule>
    <cfRule type="containsText" dxfId="1310" priority="1215" operator="containsText" text="CUMPLE">
      <formula>NOT(ISERROR(SEARCH("CUMPLE",A1543)))</formula>
    </cfRule>
    <cfRule type="containsText" dxfId="1309" priority="1217" operator="containsText" text="HABILITADO">
      <formula>NOT(ISERROR(SEARCH("HABILITADO",A1543)))</formula>
    </cfRule>
  </conditionalFormatting>
  <conditionalFormatting sqref="A1544:J1544">
    <cfRule type="containsText" dxfId="1308" priority="1171" operator="containsText" text="NO CUMPLE">
      <formula>NOT(ISERROR(SEARCH("NO CUMPLE",A1544)))</formula>
    </cfRule>
    <cfRule type="containsText" dxfId="1307" priority="1172" operator="containsText" text="CUMPLE">
      <formula>NOT(ISERROR(SEARCH("CUMPLE",A1544)))</formula>
    </cfRule>
    <cfRule type="containsText" dxfId="1306" priority="1173" operator="containsText" text="NO HABILITADO">
      <formula>NOT(ISERROR(SEARCH("NO HABILITADO",A1544)))</formula>
    </cfRule>
    <cfRule type="containsText" dxfId="1305" priority="1174" operator="containsText" text="HABILITADO">
      <formula>NOT(ISERROR(SEARCH("HABILITADO",A1544)))</formula>
    </cfRule>
  </conditionalFormatting>
  <conditionalFormatting sqref="A1546:J1546">
    <cfRule type="containsText" dxfId="1304" priority="1197" operator="containsText" text="NO CUMPLE">
      <formula>NOT(ISERROR(SEARCH("NO CUMPLE",A1546)))</formula>
    </cfRule>
    <cfRule type="containsText" dxfId="1303" priority="1198" operator="containsText" text="CUMPLE">
      <formula>NOT(ISERROR(SEARCH("CUMPLE",A1546)))</formula>
    </cfRule>
    <cfRule type="containsText" dxfId="1302" priority="1199" operator="containsText" text="NO HABILITADO">
      <formula>NOT(ISERROR(SEARCH("NO HABILITADO",A1546)))</formula>
    </cfRule>
    <cfRule type="containsText" dxfId="1301" priority="1200" operator="containsText" text="HABILITADO">
      <formula>NOT(ISERROR(SEARCH("HABILITADO",A1546)))</formula>
    </cfRule>
  </conditionalFormatting>
  <conditionalFormatting sqref="A1549:J1549 A1551:I1551 A1552:Q1553 P1540 A1534:D1534 O1539:P1539 O1541:Q1541 O1551 A1542:E1542 A1539:M1541 G1542:J1542 A1536:D1538 A1535:C1535">
    <cfRule type="containsText" dxfId="1300" priority="1220" operator="containsText" text="NO CUMPLE">
      <formula>NOT(ISERROR(SEARCH("NO CUMPLE",A1534)))</formula>
    </cfRule>
    <cfRule type="containsText" dxfId="1299" priority="1221" operator="containsText" text="CUMPLE">
      <formula>NOT(ISERROR(SEARCH("CUMPLE",A1534)))</formula>
    </cfRule>
  </conditionalFormatting>
  <conditionalFormatting sqref="A1549:J1549 L1549 A1552:XFD1553 L1546 L1544 P1540 A1539:M1540 A1534:D1534 S1534:XFD1538 R1539:XFD1540 R1544:XFD1544 R1546:XFD1546 R1549:XFD1549 O1539:P1539 O1541:XFD1541 O1544:P1544 O1546:P1546 O1549:P1549 A1541:J1541 L1541:M1541 A1536:D1538 A1535:C1535">
    <cfRule type="containsText" dxfId="1298" priority="1223" operator="containsText" text="HABILITADO">
      <formula>NOT(ISERROR(SEARCH("HABILITADO",A1534)))</formula>
    </cfRule>
  </conditionalFormatting>
  <conditionalFormatting sqref="A1563:J1563 A1562:E1562 G1562:J1562">
    <cfRule type="containsText" dxfId="1297" priority="1139" operator="containsText" text="NO HABILITADO">
      <formula>NOT(ISERROR(SEARCH("NO HABILITADO",A1562)))</formula>
    </cfRule>
  </conditionalFormatting>
  <conditionalFormatting sqref="A1563:J1563">
    <cfRule type="containsText" dxfId="1296" priority="1137" operator="containsText" text="NO CUMPLE">
      <formula>NOT(ISERROR(SEARCH("NO CUMPLE",A1563)))</formula>
    </cfRule>
    <cfRule type="containsText" dxfId="1295" priority="1138" operator="containsText" text="CUMPLE">
      <formula>NOT(ISERROR(SEARCH("CUMPLE",A1563)))</formula>
    </cfRule>
    <cfRule type="containsText" dxfId="1294" priority="1140" operator="containsText" text="HABILITADO">
      <formula>NOT(ISERROR(SEARCH("HABILITADO",A1563)))</formula>
    </cfRule>
  </conditionalFormatting>
  <conditionalFormatting sqref="A1471:D1471 O1476:P1476 A1476:M1477 P1477 A1478:J1478 L1478:M1478 O1478:XFD1478 A1488:XFD1489 O1481:P1481 S1471:XFD1475 A1490:D1490 O1495:P1495 A1495:M1496 P1496 A1497:J1497 L1497:M1497 O1497:XFD1497 A1503:XFD1504 O1499:P1499 S1490:XFD1494 A1473:D1475 A1472:C1472 A1492:D1494 A1491:C1491">
    <cfRule type="containsText" dxfId="1293" priority="1340" operator="containsText" text="NO HABILITADO">
      <formula>NOT(ISERROR(SEARCH("NO HABILITADO",A1471)))</formula>
    </cfRule>
  </conditionalFormatting>
  <conditionalFormatting sqref="S1471:XFD1475 A1471:D1471 O1476:P1476 A1476:M1477 P1477 A1478:J1478 L1478:M1478 O1478:XFD1478 L1481 O1481:P1481 A1488:XFD1489 S1490:XFD1494 A1490:D1490 O1495:P1495 A1495:M1496 P1496 A1497:J1497 L1497:M1497 O1497:XFD1497 L1499 O1499:P1499 A1503:XFD1504 A1473:D1475 A1472:C1472 A1492:D1494 A1491:C1491">
    <cfRule type="containsText" dxfId="1292" priority="1341" operator="containsText" text="HABILITADO">
      <formula>NOT(ISERROR(SEARCH("HABILITADO",A1471)))</formula>
    </cfRule>
  </conditionalFormatting>
  <conditionalFormatting sqref="A1516:XFD1517 L1514 P1511 A1510:M1511 A1505:D1505 S1505:XFD1509 R1510:XFD1511 R1514:XFD1514 O1510:P1510 O1512:XFD1512 O1514:P1514 A1512:J1512 L1512:M1512 A1507:D1509 A1506:C1506">
    <cfRule type="containsText" dxfId="1291" priority="1305" operator="containsText" text="HABILITADO">
      <formula>NOT(ISERROR(SEARCH("HABILITADO",A1505)))</formula>
    </cfRule>
  </conditionalFormatting>
  <conditionalFormatting sqref="A1532:XFD1533 L1528 P1524 A1523:M1524 A1518:D1518 S1518:XFD1522 R1523:XFD1524 R1528:XFD1528 O1523:P1523 O1525:XFD1525 O1528:P1528 A1525:J1525 L1525:M1525 A1520:D1522 A1519:C1519">
    <cfRule type="containsText" dxfId="1290" priority="1271" operator="containsText" text="HABILITADO">
      <formula>NOT(ISERROR(SEARCH("HABILITADO",A1518)))</formula>
    </cfRule>
  </conditionalFormatting>
  <conditionalFormatting sqref="A1565:XFD1566 L1563 P1560 A1559:M1560 A1554:D1554 S1554:XFD1558 R1559:XFD1560 R1563:XFD1563 O1559:P1559 O1561:XFD1561 O1563:P1563 A1561:J1561 L1561:M1561 A1556:D1558 A1555:C1555">
    <cfRule type="containsText" dxfId="1289" priority="1147" operator="containsText" text="HABILITADO">
      <formula>NOT(ISERROR(SEARCH("HABILITADO",A1554)))</formula>
    </cfRule>
  </conditionalFormatting>
  <conditionalFormatting sqref="B1482:C1482 N1487:P1487 D1479:E1479 R1479:XFD1479 G1479:J1479 R1481:XFD1487">
    <cfRule type="containsText" dxfId="1288" priority="1332" operator="containsText" text="NO HABILITADO">
      <formula>NOT(ISERROR(SEARCH("NO HABILITADO",B1479)))</formula>
    </cfRule>
  </conditionalFormatting>
  <conditionalFormatting sqref="B1482:C1482">
    <cfRule type="containsText" dxfId="1287" priority="1316" operator="containsText" text="NO CUMPLE">
      <formula>NOT(ISERROR(SEARCH("NO CUMPLE",B1482)))</formula>
    </cfRule>
    <cfRule type="containsText" dxfId="1286" priority="1317" operator="containsText" text="CUMPLE">
      <formula>NOT(ISERROR(SEARCH("CUMPLE",B1482)))</formula>
    </cfRule>
    <cfRule type="containsText" dxfId="1285" priority="1318" operator="containsText" text="NO HABILITADO">
      <formula>NOT(ISERROR(SEARCH("NO HABILITADO",B1482)))</formula>
    </cfRule>
    <cfRule type="containsText" dxfId="1284" priority="1319" operator="containsText" text="HABILITADO">
      <formula>NOT(ISERROR(SEARCH("HABILITADO",B1482)))</formula>
    </cfRule>
  </conditionalFormatting>
  <conditionalFormatting sqref="B1483:C1483 B1484:B1486">
    <cfRule type="containsText" dxfId="1283" priority="1094" operator="containsText" text="NO CUMPLE">
      <formula>NOT(ISERROR(SEARCH("NO CUMPLE",B1483)))</formula>
    </cfRule>
    <cfRule type="containsText" dxfId="1282" priority="1095" operator="containsText" text="CUMPLE">
      <formula>NOT(ISERROR(SEARCH("CUMPLE",B1483)))</formula>
    </cfRule>
    <cfRule type="containsText" dxfId="1281" priority="1096" operator="containsText" text="NO HABILITADO">
      <formula>NOT(ISERROR(SEARCH("NO HABILITADO",B1483)))</formula>
    </cfRule>
    <cfRule type="containsText" dxfId="1280" priority="1097" operator="containsText" text="HABILITADO">
      <formula>NOT(ISERROR(SEARCH("HABILITADO",B1483)))</formula>
    </cfRule>
    <cfRule type="containsText" dxfId="1279" priority="1098" operator="containsText" text="NO HABILITADO">
      <formula>NOT(ISERROR(SEARCH("NO HABILITADO",B1483)))</formula>
    </cfRule>
    <cfRule type="containsText" dxfId="1278" priority="1099" operator="containsText" text="HABILITADO">
      <formula>NOT(ISERROR(SEARCH("HABILITADO",B1483)))</formula>
    </cfRule>
    <cfRule type="containsText" dxfId="1277" priority="1100" operator="containsText" text="NO CUMPLE">
      <formula>NOT(ISERROR(SEARCH("NO CUMPLE",B1483)))</formula>
    </cfRule>
    <cfRule type="containsText" dxfId="1276" priority="1101" operator="containsText" text="CUMPLE">
      <formula>NOT(ISERROR(SEARCH("CUMPLE",B1483)))</formula>
    </cfRule>
  </conditionalFormatting>
  <conditionalFormatting sqref="B1529:C1529">
    <cfRule type="containsText" dxfId="1275" priority="1244" operator="containsText" text="NO CUMPLE">
      <formula>NOT(ISERROR(SEARCH("NO CUMPLE",B1529)))</formula>
    </cfRule>
    <cfRule type="containsText" dxfId="1274" priority="1245" operator="containsText" text="CUMPLE">
      <formula>NOT(ISERROR(SEARCH("CUMPLE",B1529)))</formula>
    </cfRule>
    <cfRule type="containsText" dxfId="1273" priority="1246" operator="containsText" text="NO HABILITADO">
      <formula>NOT(ISERROR(SEARCH("NO HABILITADO",B1529)))</formula>
    </cfRule>
    <cfRule type="containsText" dxfId="1272" priority="1247" operator="containsText" text="HABILITADO">
      <formula>NOT(ISERROR(SEARCH("HABILITADO",B1529)))</formula>
    </cfRule>
  </conditionalFormatting>
  <conditionalFormatting sqref="B1530:C1530">
    <cfRule type="containsText" dxfId="1271" priority="1240" operator="containsText" text="NO CUMPLE">
      <formula>NOT(ISERROR(SEARCH("NO CUMPLE",B1530)))</formula>
    </cfRule>
    <cfRule type="containsText" dxfId="1270" priority="1241" operator="containsText" text="CUMPLE">
      <formula>NOT(ISERROR(SEARCH("CUMPLE",B1530)))</formula>
    </cfRule>
    <cfRule type="containsText" dxfId="1269" priority="1242" operator="containsText" text="NO HABILITADO">
      <formula>NOT(ISERROR(SEARCH("NO HABILITADO",B1530)))</formula>
    </cfRule>
    <cfRule type="containsText" dxfId="1268" priority="1243" operator="containsText" text="HABILITADO">
      <formula>NOT(ISERROR(SEARCH("HABILITADO",B1530)))</formula>
    </cfRule>
  </conditionalFormatting>
  <conditionalFormatting sqref="B1545:C1545">
    <cfRule type="containsText" dxfId="1267" priority="1159" operator="containsText" text="NO CUMPLE">
      <formula>NOT(ISERROR(SEARCH("NO CUMPLE",B1545)))</formula>
    </cfRule>
    <cfRule type="containsText" dxfId="1266" priority="1160" operator="containsText" text="CUMPLE">
      <formula>NOT(ISERROR(SEARCH("CUMPLE",B1545)))</formula>
    </cfRule>
    <cfRule type="containsText" dxfId="1265" priority="1161" operator="containsText" text="NO HABILITADO">
      <formula>NOT(ISERROR(SEARCH("NO HABILITADO",B1545)))</formula>
    </cfRule>
    <cfRule type="containsText" dxfId="1264" priority="1162" operator="containsText" text="HABILITADO">
      <formula>NOT(ISERROR(SEARCH("HABILITADO",B1545)))</formula>
    </cfRule>
  </conditionalFormatting>
  <conditionalFormatting sqref="B1547:C1547">
    <cfRule type="containsText" dxfId="1263" priority="1184" operator="containsText" text="NO CUMPLE">
      <formula>NOT(ISERROR(SEARCH("NO CUMPLE",B1547)))</formula>
    </cfRule>
    <cfRule type="containsText" dxfId="1262" priority="1185" operator="containsText" text="CUMPLE">
      <formula>NOT(ISERROR(SEARCH("CUMPLE",B1547)))</formula>
    </cfRule>
    <cfRule type="containsText" dxfId="1261" priority="1186" operator="containsText" text="NO HABILITADO">
      <formula>NOT(ISERROR(SEARCH("NO HABILITADO",B1547)))</formula>
    </cfRule>
    <cfRule type="containsText" dxfId="1260" priority="1187" operator="containsText" text="HABILITADO">
      <formula>NOT(ISERROR(SEARCH("HABILITADO",B1547)))</formula>
    </cfRule>
  </conditionalFormatting>
  <conditionalFormatting sqref="B1548:C1548">
    <cfRule type="containsText" dxfId="1259" priority="1180" operator="containsText" text="NO CUMPLE">
      <formula>NOT(ISERROR(SEARCH("NO CUMPLE",B1548)))</formula>
    </cfRule>
    <cfRule type="containsText" dxfId="1258" priority="1181" operator="containsText" text="CUMPLE">
      <formula>NOT(ISERROR(SEARCH("CUMPLE",B1548)))</formula>
    </cfRule>
    <cfRule type="containsText" dxfId="1257" priority="1182" operator="containsText" text="NO HABILITADO">
      <formula>NOT(ISERROR(SEARCH("NO HABILITADO",B1548)))</formula>
    </cfRule>
    <cfRule type="containsText" dxfId="1256" priority="1183" operator="containsText" text="HABILITADO">
      <formula>NOT(ISERROR(SEARCH("HABILITADO",B1548)))</formula>
    </cfRule>
  </conditionalFormatting>
  <conditionalFormatting sqref="B1550:C1550">
    <cfRule type="containsText" dxfId="1255" priority="1201" operator="containsText" text="NO CUMPLE">
      <formula>NOT(ISERROR(SEARCH("NO CUMPLE",B1550)))</formula>
    </cfRule>
    <cfRule type="containsText" dxfId="1254" priority="1202" operator="containsText" text="CUMPLE">
      <formula>NOT(ISERROR(SEARCH("CUMPLE",B1550)))</formula>
    </cfRule>
    <cfRule type="containsText" dxfId="1253" priority="1203" operator="containsText" text="NO HABILITADO">
      <formula>NOT(ISERROR(SEARCH("NO HABILITADO",B1550)))</formula>
    </cfRule>
    <cfRule type="containsText" dxfId="1252" priority="1204" operator="containsText" text="HABILITADO">
      <formula>NOT(ISERROR(SEARCH("HABILITADO",B1550)))</formula>
    </cfRule>
  </conditionalFormatting>
  <conditionalFormatting sqref="D1482:D1486">
    <cfRule type="containsText" dxfId="1251" priority="1110" operator="containsText" text="NO HABILITADO">
      <formula>NOT(ISERROR(SEARCH("NO HABILITADO",D1482)))</formula>
    </cfRule>
    <cfRule type="containsText" dxfId="1250" priority="1111" operator="containsText" text="HABILITADO">
      <formula>NOT(ISERROR(SEARCH("HABILITADO",D1482)))</formula>
    </cfRule>
    <cfRule type="containsText" dxfId="1249" priority="1112" operator="containsText" text="NO CUMPLE">
      <formula>NOT(ISERROR(SEARCH("NO CUMPLE",D1482)))</formula>
    </cfRule>
    <cfRule type="containsText" dxfId="1248" priority="1113" operator="containsText" text="CUMPLE">
      <formula>NOT(ISERROR(SEARCH("CUMPLE",D1482)))</formula>
    </cfRule>
  </conditionalFormatting>
  <conditionalFormatting sqref="D1479:E1479 B1482:C1482 N1487:P1487 R1479:XFD1479 G1479:J1479 R1481:XFD1487">
    <cfRule type="containsText" dxfId="1247" priority="1333" operator="containsText" text="HABILITADO">
      <formula>NOT(ISERROR(SEARCH("HABILITADO",B1479)))</formula>
    </cfRule>
  </conditionalFormatting>
  <conditionalFormatting sqref="D1479:E1479 B1482:C1482 O1479:P1479 N1476:N1479 L1513:L1514 O1513:P1514 N1523:N1531 O1542:P1550 L1542 N1539:N1551 O1562:P1563 L1562:L1563 L1544:L1547 L1549:L1550 G1479:J1479 N1481:N1487 O1481:P1486 L1479 L1481:L1482">
    <cfRule type="containsText" dxfId="1246" priority="1334" operator="containsText" text="NO CUMPLE">
      <formula>NOT(ISERROR(SEARCH("NO CUMPLE",B1476)))</formula>
    </cfRule>
    <cfRule type="containsText" dxfId="1245" priority="1335" operator="containsText" text="CUMPLE">
      <formula>NOT(ISERROR(SEARCH("CUMPLE",B1476)))</formula>
    </cfRule>
  </conditionalFormatting>
  <conditionalFormatting sqref="E1482:E1486 G1482:H1486 J1482:J1486">
    <cfRule type="containsText" dxfId="1244" priority="1324" operator="containsText" text="NO CUMPLE">
      <formula>NOT(ISERROR(SEARCH("NO CUMPLE",E1482)))</formula>
    </cfRule>
    <cfRule type="containsText" dxfId="1243" priority="1325" operator="containsText" text="CUMPLE">
      <formula>NOT(ISERROR(SEARCH("CUMPLE",E1482)))</formula>
    </cfRule>
    <cfRule type="containsText" dxfId="1242" priority="1326" operator="containsText" text="NO HABILITADO">
      <formula>NOT(ISERROR(SEARCH("NO HABILITADO",E1482)))</formula>
    </cfRule>
    <cfRule type="containsText" dxfId="1241" priority="1327" operator="containsText" text="HABILITADO">
      <formula>NOT(ISERROR(SEARCH("HABILITADO",E1482)))</formula>
    </cfRule>
  </conditionalFormatting>
  <conditionalFormatting sqref="G1529:J1530 A1529:A1530 D1529:E1530">
    <cfRule type="containsText" dxfId="1240" priority="1252" operator="containsText" text="NO CUMPLE">
      <formula>NOT(ISERROR(SEARCH("NO CUMPLE",A1529)))</formula>
    </cfRule>
    <cfRule type="containsText" dxfId="1239" priority="1253" operator="containsText" text="CUMPLE">
      <formula>NOT(ISERROR(SEARCH("CUMPLE",A1529)))</formula>
    </cfRule>
    <cfRule type="containsText" dxfId="1238" priority="1255" operator="containsText" text="HABILITADO">
      <formula>NOT(ISERROR(SEARCH("HABILITADO",A1529)))</formula>
    </cfRule>
  </conditionalFormatting>
  <conditionalFormatting sqref="G1545:J1545 A1545 D1545:E1545">
    <cfRule type="containsText" dxfId="1237" priority="1167" operator="containsText" text="NO CUMPLE">
      <formula>NOT(ISERROR(SEARCH("NO CUMPLE",A1545)))</formula>
    </cfRule>
    <cfRule type="containsText" dxfId="1236" priority="1168" operator="containsText" text="CUMPLE">
      <formula>NOT(ISERROR(SEARCH("CUMPLE",A1545)))</formula>
    </cfRule>
    <cfRule type="containsText" dxfId="1235" priority="1170" operator="containsText" text="HABILITADO">
      <formula>NOT(ISERROR(SEARCH("HABILITADO",A1545)))</formula>
    </cfRule>
  </conditionalFormatting>
  <conditionalFormatting sqref="G1547:J1548 A1547:A1548 D1547:E1548">
    <cfRule type="containsText" dxfId="1234" priority="1192" operator="containsText" text="NO CUMPLE">
      <formula>NOT(ISERROR(SEARCH("NO CUMPLE",A1547)))</formula>
    </cfRule>
    <cfRule type="containsText" dxfId="1233" priority="1193" operator="containsText" text="CUMPLE">
      <formula>NOT(ISERROR(SEARCH("CUMPLE",A1547)))</formula>
    </cfRule>
    <cfRule type="containsText" dxfId="1232" priority="1195" operator="containsText" text="HABILITADO">
      <formula>NOT(ISERROR(SEARCH("HABILITADO",A1547)))</formula>
    </cfRule>
  </conditionalFormatting>
  <conditionalFormatting sqref="G1550:J1550 A1550 D1550:E1550">
    <cfRule type="containsText" dxfId="1231" priority="1210" operator="containsText" text="NO CUMPLE">
      <formula>NOT(ISERROR(SEARCH("NO CUMPLE",A1550)))</formula>
    </cfRule>
    <cfRule type="containsText" dxfId="1230" priority="1211" operator="containsText" text="CUMPLE">
      <formula>NOT(ISERROR(SEARCH("CUMPLE",A1550)))</formula>
    </cfRule>
    <cfRule type="containsText" dxfId="1229" priority="1213" operator="containsText" text="HABILITADO">
      <formula>NOT(ISERROR(SEARCH("HABILITADO",A1550)))</formula>
    </cfRule>
  </conditionalFormatting>
  <conditionalFormatting sqref="I1482:I1486">
    <cfRule type="containsText" dxfId="1228" priority="1106" operator="containsText" text="NO HABILITADO">
      <formula>NOT(ISERROR(SEARCH("NO HABILITADO",I1482)))</formula>
    </cfRule>
    <cfRule type="containsText" dxfId="1227" priority="1107" operator="containsText" text="HABILITADO">
      <formula>NOT(ISERROR(SEARCH("HABILITADO",I1482)))</formula>
    </cfRule>
    <cfRule type="containsText" dxfId="1226" priority="1108" operator="containsText" text="NO CUMPLE">
      <formula>NOT(ISERROR(SEARCH("NO CUMPLE",I1482)))</formula>
    </cfRule>
    <cfRule type="containsText" dxfId="1225" priority="1109" operator="containsText" text="CUMPLE">
      <formula>NOT(ISERROR(SEARCH("CUMPLE",I1482)))</formula>
    </cfRule>
  </conditionalFormatting>
  <conditionalFormatting sqref="K1478 L1482 A1487:I1487 L1479">
    <cfRule type="containsText" dxfId="1224" priority="1337" operator="containsText" text="HABILITADO">
      <formula>NOT(ISERROR(SEARCH("HABILITADO",A1478)))</formula>
    </cfRule>
  </conditionalFormatting>
  <conditionalFormatting sqref="K1512 L1513:L1514 A1515:I1515">
    <cfRule type="containsText" dxfId="1223" priority="1300" operator="containsText" text="NO HABILITADO">
      <formula>NOT(ISERROR(SEARCH("NO HABILITADO",A1512)))</formula>
    </cfRule>
  </conditionalFormatting>
  <conditionalFormatting sqref="K1525 L1526 L1529 A1531:I1531">
    <cfRule type="containsText" dxfId="1222" priority="1266" operator="containsText" text="NO HABILITADO">
      <formula>NOT(ISERROR(SEARCH("NO HABILITADO",A1525)))</formula>
    </cfRule>
  </conditionalFormatting>
  <conditionalFormatting sqref="K1541 L1542 L1544:L1547 L1549:L1550 A1551:I1551">
    <cfRule type="containsText" dxfId="1221" priority="1218" operator="containsText" text="NO HABILITADO">
      <formula>NOT(ISERROR(SEARCH("NO HABILITADO",A1541)))</formula>
    </cfRule>
  </conditionalFormatting>
  <conditionalFormatting sqref="K1561 L1562:L1563 A1564:I1564">
    <cfRule type="containsText" dxfId="1220" priority="1142" operator="containsText" text="NO HABILITADO">
      <formula>NOT(ISERROR(SEARCH("NO HABILITADO",A1561)))</formula>
    </cfRule>
  </conditionalFormatting>
  <conditionalFormatting sqref="K1478 A1487:I1487 L1479 L1481:L1482">
    <cfRule type="containsText" dxfId="1219" priority="1336" operator="containsText" text="NO HABILITADO">
      <formula>NOT(ISERROR(SEARCH("NO HABILITADO",A1478)))</formula>
    </cfRule>
  </conditionalFormatting>
  <conditionalFormatting sqref="N1476:N1478 N1481">
    <cfRule type="containsText" dxfId="1218" priority="1308" operator="containsText" text="NO HABILITADO">
      <formula>NOT(ISERROR(SEARCH("NO HABILITADO",N1476)))</formula>
    </cfRule>
    <cfRule type="containsText" dxfId="1217" priority="1309" operator="containsText" text="HABILITADO">
      <formula>NOT(ISERROR(SEARCH("HABILITADO",N1476)))</formula>
    </cfRule>
  </conditionalFormatting>
  <conditionalFormatting sqref="N1510:N1512">
    <cfRule type="containsText" dxfId="1216" priority="1274" operator="containsText" text="NO HABILITADO">
      <formula>NOT(ISERROR(SEARCH("NO HABILITADO",N1510)))</formula>
    </cfRule>
  </conditionalFormatting>
  <conditionalFormatting sqref="N1513">
    <cfRule type="containsText" dxfId="1215" priority="1273" operator="containsText" text="HABILITADO">
      <formula>NOT(ISERROR(SEARCH("HABILITADO",N1513)))</formula>
    </cfRule>
  </conditionalFormatting>
  <conditionalFormatting sqref="N1514 N1510:N1512">
    <cfRule type="containsText" dxfId="1214" priority="1275" operator="containsText" text="HABILITADO">
      <formula>NOT(ISERROR(SEARCH("HABILITADO",N1510)))</formula>
    </cfRule>
  </conditionalFormatting>
  <conditionalFormatting sqref="N1523:N1525 N1528">
    <cfRule type="containsText" dxfId="1213" priority="1226" operator="containsText" text="NO HABILITADO">
      <formula>NOT(ISERROR(SEARCH("NO HABILITADO",N1523)))</formula>
    </cfRule>
  </conditionalFormatting>
  <conditionalFormatting sqref="N1526:N1527 N1529:N1530">
    <cfRule type="containsText" dxfId="1212" priority="1225" operator="containsText" text="HABILITADO">
      <formula>NOT(ISERROR(SEARCH("HABILITADO",N1526)))</formula>
    </cfRule>
  </conditionalFormatting>
  <conditionalFormatting sqref="N1528 N1523:N1525">
    <cfRule type="containsText" dxfId="1211" priority="1227" operator="containsText" text="HABILITADO">
      <formula>NOT(ISERROR(SEARCH("HABILITADO",N1523)))</formula>
    </cfRule>
  </conditionalFormatting>
  <conditionalFormatting sqref="N1539:N1541">
    <cfRule type="containsText" dxfId="1210" priority="1150" operator="containsText" text="NO HABILITADO">
      <formula>NOT(ISERROR(SEARCH("NO HABILITADO",N1539)))</formula>
    </cfRule>
  </conditionalFormatting>
  <conditionalFormatting sqref="N1542:N1543 N1547:N1548 N1545">
    <cfRule type="containsText" dxfId="1209" priority="1149" operator="containsText" text="HABILITADO">
      <formula>NOT(ISERROR(SEARCH("HABILITADO",N1542)))</formula>
    </cfRule>
  </conditionalFormatting>
  <conditionalFormatting sqref="N1549 N1546 N1544 N1539:N1541">
    <cfRule type="containsText" dxfId="1208" priority="1151" operator="containsText" text="HABILITADO">
      <formula>NOT(ISERROR(SEARCH("HABILITADO",N1539)))</formula>
    </cfRule>
  </conditionalFormatting>
  <conditionalFormatting sqref="N1559:N1561">
    <cfRule type="containsText" dxfId="1207" priority="1116" operator="containsText" text="NO HABILITADO">
      <formula>NOT(ISERROR(SEARCH("NO HABILITADO",N1559)))</formula>
    </cfRule>
  </conditionalFormatting>
  <conditionalFormatting sqref="N1562">
    <cfRule type="containsText" dxfId="1206" priority="1115" operator="containsText" text="HABILITADO">
      <formula>NOT(ISERROR(SEARCH("HABILITADO",N1562)))</formula>
    </cfRule>
  </conditionalFormatting>
  <conditionalFormatting sqref="N1563 N1559:N1561">
    <cfRule type="containsText" dxfId="1205" priority="1117" operator="containsText" text="HABILITADO">
      <formula>NOT(ISERROR(SEARCH("HABILITADO",N1559)))</formula>
    </cfRule>
  </conditionalFormatting>
  <conditionalFormatting sqref="N1479:P1479 N1482:P1486">
    <cfRule type="containsText" dxfId="1204" priority="1306" operator="containsText" text="NO HABILITADO">
      <formula>NOT(ISERROR(SEARCH("NO HABILITADO",N1479)))</formula>
    </cfRule>
    <cfRule type="containsText" dxfId="1203" priority="1307" operator="containsText" text="HABILITADO">
      <formula>NOT(ISERROR(SEARCH("HABILITADO",N1479)))</formula>
    </cfRule>
  </conditionalFormatting>
  <conditionalFormatting sqref="N1513:P1514">
    <cfRule type="containsText" dxfId="1202" priority="1272" operator="containsText" text="NO HABILITADO">
      <formula>NOT(ISERROR(SEARCH("NO HABILITADO",N1513)))</formula>
    </cfRule>
  </conditionalFormatting>
  <conditionalFormatting sqref="N1526:P1527 N1529:P1530">
    <cfRule type="containsText" dxfId="1201" priority="1224" operator="containsText" text="NO HABILITADO">
      <formula>NOT(ISERROR(SEARCH("NO HABILITADO",N1526)))</formula>
    </cfRule>
  </conditionalFormatting>
  <conditionalFormatting sqref="N1542:P1549">
    <cfRule type="containsText" dxfId="1200" priority="1148" operator="containsText" text="NO HABILITADO">
      <formula>NOT(ISERROR(SEARCH("NO HABILITADO",N1542)))</formula>
    </cfRule>
  </conditionalFormatting>
  <conditionalFormatting sqref="N1562:P1563">
    <cfRule type="containsText" dxfId="1199" priority="1114" operator="containsText" text="NO HABILITADO">
      <formula>NOT(ISERROR(SEARCH("NO HABILITADO",N1562)))</formula>
    </cfRule>
  </conditionalFormatting>
  <conditionalFormatting sqref="P1487">
    <cfRule type="containsText" dxfId="1198" priority="1314" operator="containsText" text="NO CUMPLE">
      <formula>NOT(ISERROR(SEARCH("NO CUMPLE",P1487)))</formula>
    </cfRule>
    <cfRule type="containsText" dxfId="1197" priority="1315" operator="containsText" text="CUMPLE">
      <formula>NOT(ISERROR(SEARCH("CUMPLE",P1487)))</formula>
    </cfRule>
  </conditionalFormatting>
  <conditionalFormatting sqref="P1515">
    <cfRule type="containsText" dxfId="1196" priority="1280" operator="containsText" text="HABILITADO">
      <formula>NOT(ISERROR(SEARCH("HABILITADO",P1515)))</formula>
    </cfRule>
    <cfRule type="containsText" dxfId="1195" priority="1281" operator="containsText" text="NO CUMPLE">
      <formula>NOT(ISERROR(SEARCH("NO CUMPLE",P1515)))</formula>
    </cfRule>
    <cfRule type="containsText" dxfId="1194" priority="1282" operator="containsText" text="CUMPLE">
      <formula>NOT(ISERROR(SEARCH("CUMPLE",P1515)))</formula>
    </cfRule>
  </conditionalFormatting>
  <conditionalFormatting sqref="P1531">
    <cfRule type="containsText" dxfId="1193" priority="1232" operator="containsText" text="HABILITADO">
      <formula>NOT(ISERROR(SEARCH("HABILITADO",P1531)))</formula>
    </cfRule>
    <cfRule type="containsText" dxfId="1192" priority="1233" operator="containsText" text="NO CUMPLE">
      <formula>NOT(ISERROR(SEARCH("NO CUMPLE",P1531)))</formula>
    </cfRule>
    <cfRule type="containsText" dxfId="1191" priority="1234" operator="containsText" text="CUMPLE">
      <formula>NOT(ISERROR(SEARCH("CUMPLE",P1531)))</formula>
    </cfRule>
  </conditionalFormatting>
  <conditionalFormatting sqref="P1551">
    <cfRule type="containsText" dxfId="1190" priority="1156" operator="containsText" text="HABILITADO">
      <formula>NOT(ISERROR(SEARCH("HABILITADO",P1551)))</formula>
    </cfRule>
    <cfRule type="containsText" dxfId="1189" priority="1157" operator="containsText" text="NO CUMPLE">
      <formula>NOT(ISERROR(SEARCH("NO CUMPLE",P1551)))</formula>
    </cfRule>
    <cfRule type="containsText" dxfId="1188" priority="1158" operator="containsText" text="CUMPLE">
      <formula>NOT(ISERROR(SEARCH("CUMPLE",P1551)))</formula>
    </cfRule>
  </conditionalFormatting>
  <conditionalFormatting sqref="P1564">
    <cfRule type="containsText" dxfId="1187" priority="1122" operator="containsText" text="HABILITADO">
      <formula>NOT(ISERROR(SEARCH("HABILITADO",P1564)))</formula>
    </cfRule>
    <cfRule type="containsText" dxfId="1186" priority="1123" operator="containsText" text="NO CUMPLE">
      <formula>NOT(ISERROR(SEARCH("NO CUMPLE",P1564)))</formula>
    </cfRule>
    <cfRule type="containsText" dxfId="1185" priority="1124" operator="containsText" text="CUMPLE">
      <formula>NOT(ISERROR(SEARCH("CUMPLE",P1564)))</formula>
    </cfRule>
  </conditionalFormatting>
  <conditionalFormatting sqref="Q1476:Q1477">
    <cfRule type="containsText" dxfId="1184" priority="1310" operator="containsText" text="NO CUMPLE">
      <formula>NOT(ISERROR(SEARCH("NO CUMPLE",Q1476)))</formula>
    </cfRule>
    <cfRule type="containsText" dxfId="1183" priority="1311" operator="containsText" text="CUMPLE">
      <formula>NOT(ISERROR(SEARCH("CUMPLE",Q1476)))</formula>
    </cfRule>
  </conditionalFormatting>
  <conditionalFormatting sqref="Q1510:Q1511">
    <cfRule type="containsText" dxfId="1182" priority="1276" operator="containsText" text="NO CUMPLE">
      <formula>NOT(ISERROR(SEARCH("NO CUMPLE",Q1510)))</formula>
    </cfRule>
    <cfRule type="containsText" dxfId="1181" priority="1277" operator="containsText" text="CUMPLE">
      <formula>NOT(ISERROR(SEARCH("CUMPLE",Q1510)))</formula>
    </cfRule>
    <cfRule type="containsText" dxfId="1180" priority="1279" operator="containsText" text="HABILITADO">
      <formula>NOT(ISERROR(SEARCH("HABILITADO",Q1510)))</formula>
    </cfRule>
  </conditionalFormatting>
  <conditionalFormatting sqref="Q1523:Q1524">
    <cfRule type="containsText" dxfId="1179" priority="1228" operator="containsText" text="NO CUMPLE">
      <formula>NOT(ISERROR(SEARCH("NO CUMPLE",Q1523)))</formula>
    </cfRule>
    <cfRule type="containsText" dxfId="1178" priority="1229" operator="containsText" text="CUMPLE">
      <formula>NOT(ISERROR(SEARCH("CUMPLE",Q1523)))</formula>
    </cfRule>
    <cfRule type="containsText" dxfId="1177" priority="1231" operator="containsText" text="HABILITADO">
      <formula>NOT(ISERROR(SEARCH("HABILITADO",Q1523)))</formula>
    </cfRule>
  </conditionalFormatting>
  <conditionalFormatting sqref="Q1539:Q1540">
    <cfRule type="containsText" dxfId="1176" priority="1152" operator="containsText" text="NO CUMPLE">
      <formula>NOT(ISERROR(SEARCH("NO CUMPLE",Q1539)))</formula>
    </cfRule>
    <cfRule type="containsText" dxfId="1175" priority="1153" operator="containsText" text="CUMPLE">
      <formula>NOT(ISERROR(SEARCH("CUMPLE",Q1539)))</formula>
    </cfRule>
    <cfRule type="containsText" dxfId="1174" priority="1155" operator="containsText" text="HABILITADO">
      <formula>NOT(ISERROR(SEARCH("HABILITADO",Q1539)))</formula>
    </cfRule>
  </conditionalFormatting>
  <conditionalFormatting sqref="Q1559:Q1560">
    <cfRule type="containsText" dxfId="1173" priority="1118" operator="containsText" text="NO CUMPLE">
      <formula>NOT(ISERROR(SEARCH("NO CUMPLE",Q1559)))</formula>
    </cfRule>
    <cfRule type="containsText" dxfId="1172" priority="1119" operator="containsText" text="CUMPLE">
      <formula>NOT(ISERROR(SEARCH("CUMPLE",Q1559)))</formula>
    </cfRule>
    <cfRule type="containsText" dxfId="1171" priority="1121" operator="containsText" text="HABILITADO">
      <formula>NOT(ISERROR(SEARCH("HABILITADO",Q1559)))</formula>
    </cfRule>
  </conditionalFormatting>
  <conditionalFormatting sqref="Q1476:XFD1477">
    <cfRule type="containsText" dxfId="1170" priority="1312" operator="containsText" text="NO HABILITADO">
      <formula>NOT(ISERROR(SEARCH("NO HABILITADO",Q1476)))</formula>
    </cfRule>
    <cfRule type="containsText" dxfId="1169" priority="1313" operator="containsText" text="HABILITADO">
      <formula>NOT(ISERROR(SEARCH("HABILITADO",Q1476)))</formula>
    </cfRule>
  </conditionalFormatting>
  <conditionalFormatting sqref="Q1510:XFD1511">
    <cfRule type="containsText" dxfId="1168" priority="1278" operator="containsText" text="NO HABILITADO">
      <formula>NOT(ISERROR(SEARCH("NO HABILITADO",Q1510)))</formula>
    </cfRule>
  </conditionalFormatting>
  <conditionalFormatting sqref="Q1523:XFD1524">
    <cfRule type="containsText" dxfId="1167" priority="1230" operator="containsText" text="NO HABILITADO">
      <formula>NOT(ISERROR(SEARCH("NO HABILITADO",Q1523)))</formula>
    </cfRule>
  </conditionalFormatting>
  <conditionalFormatting sqref="Q1539:XFD1540">
    <cfRule type="containsText" dxfId="1166" priority="1154" operator="containsText" text="NO HABILITADO">
      <formula>NOT(ISERROR(SEARCH("NO HABILITADO",Q1539)))</formula>
    </cfRule>
  </conditionalFormatting>
  <conditionalFormatting sqref="Q1559:XFD1560">
    <cfRule type="containsText" dxfId="1165" priority="1120" operator="containsText" text="NO HABILITADO">
      <formula>NOT(ISERROR(SEARCH("NO HABILITADO",Q1559)))</formula>
    </cfRule>
  </conditionalFormatting>
  <conditionalFormatting sqref="R1530">
    <cfRule type="containsText" dxfId="1164" priority="1089" operator="containsText" text="HABILITADO">
      <formula>NOT(ISERROR(SEARCH("HABILITADO",R1530)))</formula>
    </cfRule>
    <cfRule type="containsText" dxfId="1163" priority="1239" operator="containsText" text="HABILITADO">
      <formula>NOT(ISERROR(SEARCH("HABILITADO",R1530)))</formula>
    </cfRule>
  </conditionalFormatting>
  <conditionalFormatting sqref="R1548">
    <cfRule type="containsText" dxfId="1162" priority="1088" operator="containsText" text="HABILITADO">
      <formula>NOT(ISERROR(SEARCH("HABILITADO",R1548)))</formula>
    </cfRule>
    <cfRule type="containsText" dxfId="1161" priority="1179" operator="containsText" text="HABILITADO">
      <formula>NOT(ISERROR(SEARCH("HABILITADO",R1548)))</formula>
    </cfRule>
  </conditionalFormatting>
  <conditionalFormatting sqref="R1515:XFD1515">
    <cfRule type="containsText" dxfId="1160" priority="1299" operator="containsText" text="HABILITADO">
      <formula>NOT(ISERROR(SEARCH("HABILITADO",R1515)))</formula>
    </cfRule>
  </conditionalFormatting>
  <conditionalFormatting sqref="R1531:XFD1531">
    <cfRule type="containsText" dxfId="1159" priority="1261" operator="containsText" text="HABILITADO">
      <formula>NOT(ISERROR(SEARCH("HABILITADO",R1531)))</formula>
    </cfRule>
  </conditionalFormatting>
  <conditionalFormatting sqref="R1551:XFD1551">
    <cfRule type="containsText" dxfId="1158" priority="1209" operator="containsText" text="HABILITADO">
      <formula>NOT(ISERROR(SEARCH("HABILITADO",R1551)))</formula>
    </cfRule>
  </conditionalFormatting>
  <conditionalFormatting sqref="R1564:XFD1564">
    <cfRule type="containsText" dxfId="1157" priority="1141" operator="containsText" text="HABILITADO">
      <formula>NOT(ISERROR(SEARCH("HABILITADO",R1564)))</formula>
    </cfRule>
  </conditionalFormatting>
  <conditionalFormatting sqref="S1530:XFD1530">
    <cfRule type="containsText" dxfId="1156" priority="1256" operator="containsText" text="HABILITADO">
      <formula>NOT(ISERROR(SEARCH("HABILITADO",S1530)))</formula>
    </cfRule>
  </conditionalFormatting>
  <conditionalFormatting sqref="S1548:XFD1548">
    <cfRule type="containsText" dxfId="1155" priority="1196" operator="containsText" text="HABILITADO">
      <formula>NOT(ISERROR(SEARCH("HABILITADO",S1548)))</formula>
    </cfRule>
  </conditionalFormatting>
  <conditionalFormatting sqref="E1471">
    <cfRule type="containsText" dxfId="1154" priority="1086" operator="containsText" text="NO HABILITADO">
      <formula>NOT(ISERROR(SEARCH("NO HABILITADO",E1471)))</formula>
    </cfRule>
  </conditionalFormatting>
  <conditionalFormatting sqref="E1471">
    <cfRule type="containsText" dxfId="1153" priority="1084" operator="containsText" text="NO CUMPLE">
      <formula>NOT(ISERROR(SEARCH("NO CUMPLE",E1471)))</formula>
    </cfRule>
    <cfRule type="containsText" dxfId="1152" priority="1085" operator="containsText" text="CUMPLE">
      <formula>NOT(ISERROR(SEARCH("CUMPLE",E1471)))</formula>
    </cfRule>
  </conditionalFormatting>
  <conditionalFormatting sqref="E1471">
    <cfRule type="containsText" dxfId="1151" priority="1087" operator="containsText" text="HABILITADO">
      <formula>NOT(ISERROR(SEARCH("HABILITADO",E1471)))</formula>
    </cfRule>
  </conditionalFormatting>
  <conditionalFormatting sqref="E1505">
    <cfRule type="containsText" dxfId="1150" priority="1082" operator="containsText" text="NO HABILITADO">
      <formula>NOT(ISERROR(SEARCH("NO HABILITADO",E1505)))</formula>
    </cfRule>
  </conditionalFormatting>
  <conditionalFormatting sqref="E1505">
    <cfRule type="containsText" dxfId="1149" priority="1080" operator="containsText" text="NO CUMPLE">
      <formula>NOT(ISERROR(SEARCH("NO CUMPLE",E1505)))</formula>
    </cfRule>
    <cfRule type="containsText" dxfId="1148" priority="1081" operator="containsText" text="CUMPLE">
      <formula>NOT(ISERROR(SEARCH("CUMPLE",E1505)))</formula>
    </cfRule>
  </conditionalFormatting>
  <conditionalFormatting sqref="E1505">
    <cfRule type="containsText" dxfId="1147" priority="1083" operator="containsText" text="HABILITADO">
      <formula>NOT(ISERROR(SEARCH("HABILITADO",E1505)))</formula>
    </cfRule>
  </conditionalFormatting>
  <conditionalFormatting sqref="E1534 E1518">
    <cfRule type="containsText" dxfId="1146" priority="1074" operator="containsText" text="NO HABILITADO">
      <formula>NOT(ISERROR(SEARCH("NO HABILITADO",E1518)))</formula>
    </cfRule>
  </conditionalFormatting>
  <conditionalFormatting sqref="E1534 E1518">
    <cfRule type="containsText" dxfId="1145" priority="1072" operator="containsText" text="NO CUMPLE">
      <formula>NOT(ISERROR(SEARCH("NO CUMPLE",E1518)))</formula>
    </cfRule>
    <cfRule type="containsText" dxfId="1144" priority="1073" operator="containsText" text="CUMPLE">
      <formula>NOT(ISERROR(SEARCH("CUMPLE",E1518)))</formula>
    </cfRule>
  </conditionalFormatting>
  <conditionalFormatting sqref="E1534 E1518">
    <cfRule type="containsText" dxfId="1143" priority="1075" operator="containsText" text="HABILITADO">
      <formula>NOT(ISERROR(SEARCH("HABILITADO",E1518)))</formula>
    </cfRule>
  </conditionalFormatting>
  <conditionalFormatting sqref="E1554">
    <cfRule type="containsText" dxfId="1142" priority="1070" operator="containsText" text="NO HABILITADO">
      <formula>NOT(ISERROR(SEARCH("NO HABILITADO",E1554)))</formula>
    </cfRule>
  </conditionalFormatting>
  <conditionalFormatting sqref="E1554">
    <cfRule type="containsText" dxfId="1141" priority="1068" operator="containsText" text="NO CUMPLE">
      <formula>NOT(ISERROR(SEARCH("NO CUMPLE",E1554)))</formula>
    </cfRule>
    <cfRule type="containsText" dxfId="1140" priority="1069" operator="containsText" text="CUMPLE">
      <formula>NOT(ISERROR(SEARCH("CUMPLE",E1554)))</formula>
    </cfRule>
  </conditionalFormatting>
  <conditionalFormatting sqref="E1554">
    <cfRule type="containsText" dxfId="1139" priority="1071" operator="containsText" text="HABILITADO">
      <formula>NOT(ISERROR(SEARCH("HABILITADO",E1554)))</formula>
    </cfRule>
  </conditionalFormatting>
  <conditionalFormatting sqref="M868">
    <cfRule type="containsText" dxfId="1138" priority="1060" operator="containsText" text="NO CUMPLE">
      <formula>NOT(ISERROR(SEARCH("NO CUMPLE",M868)))</formula>
    </cfRule>
    <cfRule type="containsText" dxfId="1137" priority="1061" operator="containsText" text="CUMPLE">
      <formula>NOT(ISERROR(SEARCH("CUMPLE",M868)))</formula>
    </cfRule>
  </conditionalFormatting>
  <conditionalFormatting sqref="M868">
    <cfRule type="containsText" dxfId="1136" priority="1062" operator="containsText" text="NO HABILITADO">
      <formula>NOT(ISERROR(SEARCH("NO HABILITADO",M868)))</formula>
    </cfRule>
    <cfRule type="containsText" dxfId="1135" priority="1063" operator="containsText" text="HABILITADO">
      <formula>NOT(ISERROR(SEARCH("HABILITADO",M868)))</formula>
    </cfRule>
  </conditionalFormatting>
  <conditionalFormatting sqref="F329:F331">
    <cfRule type="containsText" dxfId="1134" priority="1056" operator="containsText" text="NO HABILITADO">
      <formula>NOT(ISERROR(SEARCH("NO HABILITADO",F329)))</formula>
    </cfRule>
    <cfRule type="containsText" dxfId="1133" priority="1057" operator="containsText" text="HABILITADO">
      <formula>NOT(ISERROR(SEARCH("HABILITADO",F329)))</formula>
    </cfRule>
    <cfRule type="containsText" dxfId="1132" priority="1058" operator="containsText" text="NO CUMPLE">
      <formula>NOT(ISERROR(SEARCH("NO CUMPLE",F329)))</formula>
    </cfRule>
    <cfRule type="containsText" dxfId="1131" priority="1059" operator="containsText" text="CUMPLE">
      <formula>NOT(ISERROR(SEARCH("CUMPLE",F329)))</formula>
    </cfRule>
  </conditionalFormatting>
  <conditionalFormatting sqref="F343:F346">
    <cfRule type="containsText" dxfId="1130" priority="1052" operator="containsText" text="NO HABILITADO">
      <formula>NOT(ISERROR(SEARCH("NO HABILITADO",F343)))</formula>
    </cfRule>
    <cfRule type="containsText" dxfId="1129" priority="1053" operator="containsText" text="HABILITADO">
      <formula>NOT(ISERROR(SEARCH("HABILITADO",F343)))</formula>
    </cfRule>
    <cfRule type="containsText" dxfId="1128" priority="1054" operator="containsText" text="NO CUMPLE">
      <formula>NOT(ISERROR(SEARCH("NO CUMPLE",F343)))</formula>
    </cfRule>
    <cfRule type="containsText" dxfId="1127" priority="1055" operator="containsText" text="CUMPLE">
      <formula>NOT(ISERROR(SEARCH("CUMPLE",F343)))</formula>
    </cfRule>
  </conditionalFormatting>
  <conditionalFormatting sqref="F358:F359">
    <cfRule type="containsText" dxfId="1126" priority="1048" operator="containsText" text="NO HABILITADO">
      <formula>NOT(ISERROR(SEARCH("NO HABILITADO",F358)))</formula>
    </cfRule>
    <cfRule type="containsText" dxfId="1125" priority="1049" operator="containsText" text="HABILITADO">
      <formula>NOT(ISERROR(SEARCH("HABILITADO",F358)))</formula>
    </cfRule>
    <cfRule type="containsText" dxfId="1124" priority="1050" operator="containsText" text="NO CUMPLE">
      <formula>NOT(ISERROR(SEARCH("NO CUMPLE",F358)))</formula>
    </cfRule>
    <cfRule type="containsText" dxfId="1123" priority="1051" operator="containsText" text="CUMPLE">
      <formula>NOT(ISERROR(SEARCH("CUMPLE",F358)))</formula>
    </cfRule>
  </conditionalFormatting>
  <conditionalFormatting sqref="F372">
    <cfRule type="containsText" dxfId="1122" priority="1044" operator="containsText" text="NO HABILITADO">
      <formula>NOT(ISERROR(SEARCH("NO HABILITADO",F372)))</formula>
    </cfRule>
    <cfRule type="containsText" dxfId="1121" priority="1045" operator="containsText" text="HABILITADO">
      <formula>NOT(ISERROR(SEARCH("HABILITADO",F372)))</formula>
    </cfRule>
    <cfRule type="containsText" dxfId="1120" priority="1046" operator="containsText" text="NO CUMPLE">
      <formula>NOT(ISERROR(SEARCH("NO CUMPLE",F372)))</formula>
    </cfRule>
    <cfRule type="containsText" dxfId="1119" priority="1047" operator="containsText" text="CUMPLE">
      <formula>NOT(ISERROR(SEARCH("CUMPLE",F372)))</formula>
    </cfRule>
  </conditionalFormatting>
  <conditionalFormatting sqref="F386:F388">
    <cfRule type="containsText" dxfId="1118" priority="1040" operator="containsText" text="NO HABILITADO">
      <formula>NOT(ISERROR(SEARCH("NO HABILITADO",F386)))</formula>
    </cfRule>
    <cfRule type="containsText" dxfId="1117" priority="1041" operator="containsText" text="HABILITADO">
      <formula>NOT(ISERROR(SEARCH("HABILITADO",F386)))</formula>
    </cfRule>
    <cfRule type="containsText" dxfId="1116" priority="1042" operator="containsText" text="NO CUMPLE">
      <formula>NOT(ISERROR(SEARCH("NO CUMPLE",F386)))</formula>
    </cfRule>
    <cfRule type="containsText" dxfId="1115" priority="1043" operator="containsText" text="CUMPLE">
      <formula>NOT(ISERROR(SEARCH("CUMPLE",F386)))</formula>
    </cfRule>
  </conditionalFormatting>
  <conditionalFormatting sqref="F400">
    <cfRule type="containsText" dxfId="1114" priority="1036" operator="containsText" text="NO HABILITADO">
      <formula>NOT(ISERROR(SEARCH("NO HABILITADO",F400)))</formula>
    </cfRule>
    <cfRule type="containsText" dxfId="1113" priority="1037" operator="containsText" text="HABILITADO">
      <formula>NOT(ISERROR(SEARCH("HABILITADO",F400)))</formula>
    </cfRule>
    <cfRule type="containsText" dxfId="1112" priority="1038" operator="containsText" text="NO CUMPLE">
      <formula>NOT(ISERROR(SEARCH("NO CUMPLE",F400)))</formula>
    </cfRule>
    <cfRule type="containsText" dxfId="1111" priority="1039" operator="containsText" text="CUMPLE">
      <formula>NOT(ISERROR(SEARCH("CUMPLE",F400)))</formula>
    </cfRule>
  </conditionalFormatting>
  <conditionalFormatting sqref="F403">
    <cfRule type="containsText" dxfId="1110" priority="1032" operator="containsText" text="NO HABILITADO">
      <formula>NOT(ISERROR(SEARCH("NO HABILITADO",F403)))</formula>
    </cfRule>
    <cfRule type="containsText" dxfId="1109" priority="1033" operator="containsText" text="HABILITADO">
      <formula>NOT(ISERROR(SEARCH("HABILITADO",F403)))</formula>
    </cfRule>
    <cfRule type="containsText" dxfId="1108" priority="1034" operator="containsText" text="NO CUMPLE">
      <formula>NOT(ISERROR(SEARCH("NO CUMPLE",F403)))</formula>
    </cfRule>
    <cfRule type="containsText" dxfId="1107" priority="1035" operator="containsText" text="CUMPLE">
      <formula>NOT(ISERROR(SEARCH("CUMPLE",F403)))</formula>
    </cfRule>
  </conditionalFormatting>
  <conditionalFormatting sqref="F417:F418">
    <cfRule type="containsText" dxfId="1106" priority="1028" operator="containsText" text="NO HABILITADO">
      <formula>NOT(ISERROR(SEARCH("NO HABILITADO",F417)))</formula>
    </cfRule>
    <cfRule type="containsText" dxfId="1105" priority="1029" operator="containsText" text="HABILITADO">
      <formula>NOT(ISERROR(SEARCH("HABILITADO",F417)))</formula>
    </cfRule>
    <cfRule type="containsText" dxfId="1104" priority="1030" operator="containsText" text="NO CUMPLE">
      <formula>NOT(ISERROR(SEARCH("NO CUMPLE",F417)))</formula>
    </cfRule>
    <cfRule type="containsText" dxfId="1103" priority="1031" operator="containsText" text="CUMPLE">
      <formula>NOT(ISERROR(SEARCH("CUMPLE",F417)))</formula>
    </cfRule>
  </conditionalFormatting>
  <conditionalFormatting sqref="F430:F434">
    <cfRule type="containsText" dxfId="1102" priority="1024" operator="containsText" text="NO HABILITADO">
      <formula>NOT(ISERROR(SEARCH("NO HABILITADO",F430)))</formula>
    </cfRule>
    <cfRule type="containsText" dxfId="1101" priority="1025" operator="containsText" text="HABILITADO">
      <formula>NOT(ISERROR(SEARCH("HABILITADO",F430)))</formula>
    </cfRule>
    <cfRule type="containsText" dxfId="1100" priority="1026" operator="containsText" text="NO CUMPLE">
      <formula>NOT(ISERROR(SEARCH("NO CUMPLE",F430)))</formula>
    </cfRule>
    <cfRule type="containsText" dxfId="1099" priority="1027" operator="containsText" text="CUMPLE">
      <formula>NOT(ISERROR(SEARCH("CUMPLE",F430)))</formula>
    </cfRule>
  </conditionalFormatting>
  <conditionalFormatting sqref="F447:F449">
    <cfRule type="containsText" dxfId="1098" priority="1020" operator="containsText" text="NO HABILITADO">
      <formula>NOT(ISERROR(SEARCH("NO HABILITADO",F447)))</formula>
    </cfRule>
    <cfRule type="containsText" dxfId="1097" priority="1021" operator="containsText" text="HABILITADO">
      <formula>NOT(ISERROR(SEARCH("HABILITADO",F447)))</formula>
    </cfRule>
    <cfRule type="containsText" dxfId="1096" priority="1022" operator="containsText" text="NO CUMPLE">
      <formula>NOT(ISERROR(SEARCH("NO CUMPLE",F447)))</formula>
    </cfRule>
    <cfRule type="containsText" dxfId="1095" priority="1023" operator="containsText" text="CUMPLE">
      <formula>NOT(ISERROR(SEARCH("CUMPLE",F447)))</formula>
    </cfRule>
  </conditionalFormatting>
  <conditionalFormatting sqref="F461">
    <cfRule type="containsText" dxfId="1094" priority="1016" operator="containsText" text="NO HABILITADO">
      <formula>NOT(ISERROR(SEARCH("NO HABILITADO",F461)))</formula>
    </cfRule>
    <cfRule type="containsText" dxfId="1093" priority="1017" operator="containsText" text="HABILITADO">
      <formula>NOT(ISERROR(SEARCH("HABILITADO",F461)))</formula>
    </cfRule>
    <cfRule type="containsText" dxfId="1092" priority="1018" operator="containsText" text="NO CUMPLE">
      <formula>NOT(ISERROR(SEARCH("NO CUMPLE",F461)))</formula>
    </cfRule>
    <cfRule type="containsText" dxfId="1091" priority="1019" operator="containsText" text="CUMPLE">
      <formula>NOT(ISERROR(SEARCH("CUMPLE",F461)))</formula>
    </cfRule>
  </conditionalFormatting>
  <conditionalFormatting sqref="F463:F464">
    <cfRule type="containsText" dxfId="1090" priority="1012" operator="containsText" text="NO HABILITADO">
      <formula>NOT(ISERROR(SEARCH("NO HABILITADO",F463)))</formula>
    </cfRule>
    <cfRule type="containsText" dxfId="1089" priority="1013" operator="containsText" text="HABILITADO">
      <formula>NOT(ISERROR(SEARCH("HABILITADO",F463)))</formula>
    </cfRule>
    <cfRule type="containsText" dxfId="1088" priority="1014" operator="containsText" text="NO CUMPLE">
      <formula>NOT(ISERROR(SEARCH("NO CUMPLE",F463)))</formula>
    </cfRule>
    <cfRule type="containsText" dxfId="1087" priority="1015" operator="containsText" text="CUMPLE">
      <formula>NOT(ISERROR(SEARCH("CUMPLE",F463)))</formula>
    </cfRule>
  </conditionalFormatting>
  <conditionalFormatting sqref="F476">
    <cfRule type="containsText" dxfId="1086" priority="1008" operator="containsText" text="NO HABILITADO">
      <formula>NOT(ISERROR(SEARCH("NO HABILITADO",F476)))</formula>
    </cfRule>
    <cfRule type="containsText" dxfId="1085" priority="1009" operator="containsText" text="HABILITADO">
      <formula>NOT(ISERROR(SEARCH("HABILITADO",F476)))</formula>
    </cfRule>
    <cfRule type="containsText" dxfId="1084" priority="1010" operator="containsText" text="NO CUMPLE">
      <formula>NOT(ISERROR(SEARCH("NO CUMPLE",F476)))</formula>
    </cfRule>
    <cfRule type="containsText" dxfId="1083" priority="1011" operator="containsText" text="CUMPLE">
      <formula>NOT(ISERROR(SEARCH("CUMPLE",F476)))</formula>
    </cfRule>
  </conditionalFormatting>
  <conditionalFormatting sqref="F478">
    <cfRule type="containsText" dxfId="1082" priority="1004" operator="containsText" text="NO HABILITADO">
      <formula>NOT(ISERROR(SEARCH("NO HABILITADO",F478)))</formula>
    </cfRule>
    <cfRule type="containsText" dxfId="1081" priority="1005" operator="containsText" text="HABILITADO">
      <formula>NOT(ISERROR(SEARCH("HABILITADO",F478)))</formula>
    </cfRule>
    <cfRule type="containsText" dxfId="1080" priority="1006" operator="containsText" text="NO CUMPLE">
      <formula>NOT(ISERROR(SEARCH("NO CUMPLE",F478)))</formula>
    </cfRule>
    <cfRule type="containsText" dxfId="1079" priority="1007" operator="containsText" text="CUMPLE">
      <formula>NOT(ISERROR(SEARCH("CUMPLE",F478)))</formula>
    </cfRule>
  </conditionalFormatting>
  <conditionalFormatting sqref="F480">
    <cfRule type="containsText" dxfId="1078" priority="1000" operator="containsText" text="NO HABILITADO">
      <formula>NOT(ISERROR(SEARCH("NO HABILITADO",F480)))</formula>
    </cfRule>
    <cfRule type="containsText" dxfId="1077" priority="1001" operator="containsText" text="HABILITADO">
      <formula>NOT(ISERROR(SEARCH("HABILITADO",F480)))</formula>
    </cfRule>
    <cfRule type="containsText" dxfId="1076" priority="1002" operator="containsText" text="NO CUMPLE">
      <formula>NOT(ISERROR(SEARCH("NO CUMPLE",F480)))</formula>
    </cfRule>
    <cfRule type="containsText" dxfId="1075" priority="1003" operator="containsText" text="CUMPLE">
      <formula>NOT(ISERROR(SEARCH("CUMPLE",F480)))</formula>
    </cfRule>
  </conditionalFormatting>
  <conditionalFormatting sqref="F492:F493">
    <cfRule type="containsText" dxfId="1074" priority="996" operator="containsText" text="NO HABILITADO">
      <formula>NOT(ISERROR(SEARCH("NO HABILITADO",F492)))</formula>
    </cfRule>
    <cfRule type="containsText" dxfId="1073" priority="997" operator="containsText" text="HABILITADO">
      <formula>NOT(ISERROR(SEARCH("HABILITADO",F492)))</formula>
    </cfRule>
    <cfRule type="containsText" dxfId="1072" priority="998" operator="containsText" text="NO CUMPLE">
      <formula>NOT(ISERROR(SEARCH("NO CUMPLE",F492)))</formula>
    </cfRule>
    <cfRule type="containsText" dxfId="1071" priority="999" operator="containsText" text="CUMPLE">
      <formula>NOT(ISERROR(SEARCH("CUMPLE",F492)))</formula>
    </cfRule>
  </conditionalFormatting>
  <conditionalFormatting sqref="F495:F496">
    <cfRule type="containsText" dxfId="1070" priority="992" operator="containsText" text="NO HABILITADO">
      <formula>NOT(ISERROR(SEARCH("NO HABILITADO",F495)))</formula>
    </cfRule>
    <cfRule type="containsText" dxfId="1069" priority="993" operator="containsText" text="HABILITADO">
      <formula>NOT(ISERROR(SEARCH("HABILITADO",F495)))</formula>
    </cfRule>
    <cfRule type="containsText" dxfId="1068" priority="994" operator="containsText" text="NO CUMPLE">
      <formula>NOT(ISERROR(SEARCH("NO CUMPLE",F495)))</formula>
    </cfRule>
    <cfRule type="containsText" dxfId="1067" priority="995" operator="containsText" text="CUMPLE">
      <formula>NOT(ISERROR(SEARCH("CUMPLE",F495)))</formula>
    </cfRule>
  </conditionalFormatting>
  <conditionalFormatting sqref="F508">
    <cfRule type="containsText" dxfId="1066" priority="988" operator="containsText" text="NO HABILITADO">
      <formula>NOT(ISERROR(SEARCH("NO HABILITADO",F508)))</formula>
    </cfRule>
    <cfRule type="containsText" dxfId="1065" priority="989" operator="containsText" text="HABILITADO">
      <formula>NOT(ISERROR(SEARCH("HABILITADO",F508)))</formula>
    </cfRule>
    <cfRule type="containsText" dxfId="1064" priority="990" operator="containsText" text="NO CUMPLE">
      <formula>NOT(ISERROR(SEARCH("NO CUMPLE",F508)))</formula>
    </cfRule>
    <cfRule type="containsText" dxfId="1063" priority="991" operator="containsText" text="CUMPLE">
      <formula>NOT(ISERROR(SEARCH("CUMPLE",F508)))</formula>
    </cfRule>
  </conditionalFormatting>
  <conditionalFormatting sqref="F522">
    <cfRule type="containsText" dxfId="1062" priority="984" operator="containsText" text="NO HABILITADO">
      <formula>NOT(ISERROR(SEARCH("NO HABILITADO",F522)))</formula>
    </cfRule>
    <cfRule type="containsText" dxfId="1061" priority="985" operator="containsText" text="HABILITADO">
      <formula>NOT(ISERROR(SEARCH("HABILITADO",F522)))</formula>
    </cfRule>
    <cfRule type="containsText" dxfId="1060" priority="986" operator="containsText" text="NO CUMPLE">
      <formula>NOT(ISERROR(SEARCH("NO CUMPLE",F522)))</formula>
    </cfRule>
    <cfRule type="containsText" dxfId="1059" priority="987" operator="containsText" text="CUMPLE">
      <formula>NOT(ISERROR(SEARCH("CUMPLE",F522)))</formula>
    </cfRule>
  </conditionalFormatting>
  <conditionalFormatting sqref="F526">
    <cfRule type="containsText" dxfId="1058" priority="980" operator="containsText" text="NO HABILITADO">
      <formula>NOT(ISERROR(SEARCH("NO HABILITADO",F526)))</formula>
    </cfRule>
    <cfRule type="containsText" dxfId="1057" priority="981" operator="containsText" text="HABILITADO">
      <formula>NOT(ISERROR(SEARCH("HABILITADO",F526)))</formula>
    </cfRule>
    <cfRule type="containsText" dxfId="1056" priority="982" operator="containsText" text="NO CUMPLE">
      <formula>NOT(ISERROR(SEARCH("NO CUMPLE",F526)))</formula>
    </cfRule>
    <cfRule type="containsText" dxfId="1055" priority="983" operator="containsText" text="CUMPLE">
      <formula>NOT(ISERROR(SEARCH("CUMPLE",F526)))</formula>
    </cfRule>
  </conditionalFormatting>
  <conditionalFormatting sqref="F527">
    <cfRule type="containsText" dxfId="1054" priority="976" operator="containsText" text="NO HABILITADO">
      <formula>NOT(ISERROR(SEARCH("NO HABILITADO",F527)))</formula>
    </cfRule>
    <cfRule type="containsText" dxfId="1053" priority="977" operator="containsText" text="HABILITADO">
      <formula>NOT(ISERROR(SEARCH("HABILITADO",F527)))</formula>
    </cfRule>
    <cfRule type="containsText" dxfId="1052" priority="978" operator="containsText" text="NO CUMPLE">
      <formula>NOT(ISERROR(SEARCH("NO CUMPLE",F527)))</formula>
    </cfRule>
    <cfRule type="containsText" dxfId="1051" priority="979" operator="containsText" text="CUMPLE">
      <formula>NOT(ISERROR(SEARCH("CUMPLE",F527)))</formula>
    </cfRule>
  </conditionalFormatting>
  <conditionalFormatting sqref="F539:F541">
    <cfRule type="containsText" dxfId="1050" priority="972" operator="containsText" text="NO HABILITADO">
      <formula>NOT(ISERROR(SEARCH("NO HABILITADO",F539)))</formula>
    </cfRule>
    <cfRule type="containsText" dxfId="1049" priority="973" operator="containsText" text="HABILITADO">
      <formula>NOT(ISERROR(SEARCH("HABILITADO",F539)))</formula>
    </cfRule>
    <cfRule type="containsText" dxfId="1048" priority="974" operator="containsText" text="NO CUMPLE">
      <formula>NOT(ISERROR(SEARCH("NO CUMPLE",F539)))</formula>
    </cfRule>
    <cfRule type="containsText" dxfId="1047" priority="975" operator="containsText" text="CUMPLE">
      <formula>NOT(ISERROR(SEARCH("CUMPLE",F539)))</formula>
    </cfRule>
  </conditionalFormatting>
  <conditionalFormatting sqref="F553:F556">
    <cfRule type="containsText" dxfId="1046" priority="968" operator="containsText" text="NO HABILITADO">
      <formula>NOT(ISERROR(SEARCH("NO HABILITADO",F553)))</formula>
    </cfRule>
    <cfRule type="containsText" dxfId="1045" priority="969" operator="containsText" text="HABILITADO">
      <formula>NOT(ISERROR(SEARCH("HABILITADO",F553)))</formula>
    </cfRule>
    <cfRule type="containsText" dxfId="1044" priority="970" operator="containsText" text="NO CUMPLE">
      <formula>NOT(ISERROR(SEARCH("NO CUMPLE",F553)))</formula>
    </cfRule>
    <cfRule type="containsText" dxfId="1043" priority="971" operator="containsText" text="CUMPLE">
      <formula>NOT(ISERROR(SEARCH("CUMPLE",F553)))</formula>
    </cfRule>
  </conditionalFormatting>
  <conditionalFormatting sqref="F569:F572">
    <cfRule type="containsText" dxfId="1042" priority="964" operator="containsText" text="NO HABILITADO">
      <formula>NOT(ISERROR(SEARCH("NO HABILITADO",F569)))</formula>
    </cfRule>
    <cfRule type="containsText" dxfId="1041" priority="965" operator="containsText" text="HABILITADO">
      <formula>NOT(ISERROR(SEARCH("HABILITADO",F569)))</formula>
    </cfRule>
    <cfRule type="containsText" dxfId="1040" priority="966" operator="containsText" text="NO CUMPLE">
      <formula>NOT(ISERROR(SEARCH("NO CUMPLE",F569)))</formula>
    </cfRule>
    <cfRule type="containsText" dxfId="1039" priority="967" operator="containsText" text="CUMPLE">
      <formula>NOT(ISERROR(SEARCH("CUMPLE",F569)))</formula>
    </cfRule>
  </conditionalFormatting>
  <conditionalFormatting sqref="F585:F587">
    <cfRule type="containsText" dxfId="1038" priority="960" operator="containsText" text="NO HABILITADO">
      <formula>NOT(ISERROR(SEARCH("NO HABILITADO",F585)))</formula>
    </cfRule>
    <cfRule type="containsText" dxfId="1037" priority="961" operator="containsText" text="HABILITADO">
      <formula>NOT(ISERROR(SEARCH("HABILITADO",F585)))</formula>
    </cfRule>
    <cfRule type="containsText" dxfId="1036" priority="962" operator="containsText" text="NO CUMPLE">
      <formula>NOT(ISERROR(SEARCH("NO CUMPLE",F585)))</formula>
    </cfRule>
    <cfRule type="containsText" dxfId="1035" priority="963" operator="containsText" text="CUMPLE">
      <formula>NOT(ISERROR(SEARCH("CUMPLE",F585)))</formula>
    </cfRule>
  </conditionalFormatting>
  <conditionalFormatting sqref="F600">
    <cfRule type="containsText" dxfId="1034" priority="956" operator="containsText" text="NO HABILITADO">
      <formula>NOT(ISERROR(SEARCH("NO HABILITADO",F600)))</formula>
    </cfRule>
    <cfRule type="containsText" dxfId="1033" priority="957" operator="containsText" text="HABILITADO">
      <formula>NOT(ISERROR(SEARCH("HABILITADO",F600)))</formula>
    </cfRule>
    <cfRule type="containsText" dxfId="1032" priority="958" operator="containsText" text="NO CUMPLE">
      <formula>NOT(ISERROR(SEARCH("NO CUMPLE",F600)))</formula>
    </cfRule>
    <cfRule type="containsText" dxfId="1031" priority="959" operator="containsText" text="CUMPLE">
      <formula>NOT(ISERROR(SEARCH("CUMPLE",F600)))</formula>
    </cfRule>
  </conditionalFormatting>
  <conditionalFormatting sqref="F602:F603">
    <cfRule type="containsText" dxfId="1030" priority="952" operator="containsText" text="NO HABILITADO">
      <formula>NOT(ISERROR(SEARCH("NO HABILITADO",F602)))</formula>
    </cfRule>
    <cfRule type="containsText" dxfId="1029" priority="953" operator="containsText" text="HABILITADO">
      <formula>NOT(ISERROR(SEARCH("HABILITADO",F602)))</formula>
    </cfRule>
    <cfRule type="containsText" dxfId="1028" priority="954" operator="containsText" text="NO CUMPLE">
      <formula>NOT(ISERROR(SEARCH("NO CUMPLE",F602)))</formula>
    </cfRule>
    <cfRule type="containsText" dxfId="1027" priority="955" operator="containsText" text="CUMPLE">
      <formula>NOT(ISERROR(SEARCH("CUMPLE",F602)))</formula>
    </cfRule>
  </conditionalFormatting>
  <conditionalFormatting sqref="F615:F617">
    <cfRule type="containsText" dxfId="1026" priority="948" operator="containsText" text="NO HABILITADO">
      <formula>NOT(ISERROR(SEARCH("NO HABILITADO",F615)))</formula>
    </cfRule>
    <cfRule type="containsText" dxfId="1025" priority="949" operator="containsText" text="HABILITADO">
      <formula>NOT(ISERROR(SEARCH("HABILITADO",F615)))</formula>
    </cfRule>
    <cfRule type="containsText" dxfId="1024" priority="950" operator="containsText" text="NO CUMPLE">
      <formula>NOT(ISERROR(SEARCH("NO CUMPLE",F615)))</formula>
    </cfRule>
    <cfRule type="containsText" dxfId="1023" priority="951" operator="containsText" text="CUMPLE">
      <formula>NOT(ISERROR(SEARCH("CUMPLE",F615)))</formula>
    </cfRule>
  </conditionalFormatting>
  <conditionalFormatting sqref="F619:F620">
    <cfRule type="containsText" dxfId="1022" priority="944" operator="containsText" text="NO HABILITADO">
      <formula>NOT(ISERROR(SEARCH("NO HABILITADO",F619)))</formula>
    </cfRule>
    <cfRule type="containsText" dxfId="1021" priority="945" operator="containsText" text="HABILITADO">
      <formula>NOT(ISERROR(SEARCH("HABILITADO",F619)))</formula>
    </cfRule>
    <cfRule type="containsText" dxfId="1020" priority="946" operator="containsText" text="NO CUMPLE">
      <formula>NOT(ISERROR(SEARCH("NO CUMPLE",F619)))</formula>
    </cfRule>
    <cfRule type="containsText" dxfId="1019" priority="947" operator="containsText" text="CUMPLE">
      <formula>NOT(ISERROR(SEARCH("CUMPLE",F619)))</formula>
    </cfRule>
  </conditionalFormatting>
  <conditionalFormatting sqref="F635:F636">
    <cfRule type="containsText" dxfId="1018" priority="940" operator="containsText" text="NO HABILITADO">
      <formula>NOT(ISERROR(SEARCH("NO HABILITADO",F635)))</formula>
    </cfRule>
    <cfRule type="containsText" dxfId="1017" priority="941" operator="containsText" text="HABILITADO">
      <formula>NOT(ISERROR(SEARCH("HABILITADO",F635)))</formula>
    </cfRule>
    <cfRule type="containsText" dxfId="1016" priority="942" operator="containsText" text="NO CUMPLE">
      <formula>NOT(ISERROR(SEARCH("NO CUMPLE",F635)))</formula>
    </cfRule>
    <cfRule type="containsText" dxfId="1015" priority="943" operator="containsText" text="CUMPLE">
      <formula>NOT(ISERROR(SEARCH("CUMPLE",F635)))</formula>
    </cfRule>
  </conditionalFormatting>
  <conditionalFormatting sqref="F648:F651">
    <cfRule type="containsText" dxfId="1014" priority="936" operator="containsText" text="NO HABILITADO">
      <formula>NOT(ISERROR(SEARCH("NO HABILITADO",F648)))</formula>
    </cfRule>
    <cfRule type="containsText" dxfId="1013" priority="937" operator="containsText" text="HABILITADO">
      <formula>NOT(ISERROR(SEARCH("HABILITADO",F648)))</formula>
    </cfRule>
    <cfRule type="containsText" dxfId="1012" priority="938" operator="containsText" text="NO CUMPLE">
      <formula>NOT(ISERROR(SEARCH("NO CUMPLE",F648)))</formula>
    </cfRule>
    <cfRule type="containsText" dxfId="1011" priority="939" operator="containsText" text="CUMPLE">
      <formula>NOT(ISERROR(SEARCH("CUMPLE",F648)))</formula>
    </cfRule>
  </conditionalFormatting>
  <conditionalFormatting sqref="F663:F665">
    <cfRule type="containsText" dxfId="1010" priority="932" operator="containsText" text="NO HABILITADO">
      <formula>NOT(ISERROR(SEARCH("NO HABILITADO",F663)))</formula>
    </cfRule>
    <cfRule type="containsText" dxfId="1009" priority="933" operator="containsText" text="HABILITADO">
      <formula>NOT(ISERROR(SEARCH("HABILITADO",F663)))</formula>
    </cfRule>
    <cfRule type="containsText" dxfId="1008" priority="934" operator="containsText" text="NO CUMPLE">
      <formula>NOT(ISERROR(SEARCH("NO CUMPLE",F663)))</formula>
    </cfRule>
    <cfRule type="containsText" dxfId="1007" priority="935" operator="containsText" text="CUMPLE">
      <formula>NOT(ISERROR(SEARCH("CUMPLE",F663)))</formula>
    </cfRule>
  </conditionalFormatting>
  <conditionalFormatting sqref="F678">
    <cfRule type="containsText" dxfId="1006" priority="928" operator="containsText" text="NO HABILITADO">
      <formula>NOT(ISERROR(SEARCH("NO HABILITADO",F678)))</formula>
    </cfRule>
    <cfRule type="containsText" dxfId="1005" priority="929" operator="containsText" text="HABILITADO">
      <formula>NOT(ISERROR(SEARCH("HABILITADO",F678)))</formula>
    </cfRule>
    <cfRule type="containsText" dxfId="1004" priority="930" operator="containsText" text="NO CUMPLE">
      <formula>NOT(ISERROR(SEARCH("NO CUMPLE",F678)))</formula>
    </cfRule>
    <cfRule type="containsText" dxfId="1003" priority="931" operator="containsText" text="CUMPLE">
      <formula>NOT(ISERROR(SEARCH("CUMPLE",F678)))</formula>
    </cfRule>
  </conditionalFormatting>
  <conditionalFormatting sqref="F680">
    <cfRule type="containsText" dxfId="1002" priority="924" operator="containsText" text="NO HABILITADO">
      <formula>NOT(ISERROR(SEARCH("NO HABILITADO",F680)))</formula>
    </cfRule>
    <cfRule type="containsText" dxfId="1001" priority="925" operator="containsText" text="HABILITADO">
      <formula>NOT(ISERROR(SEARCH("HABILITADO",F680)))</formula>
    </cfRule>
    <cfRule type="containsText" dxfId="1000" priority="926" operator="containsText" text="NO CUMPLE">
      <formula>NOT(ISERROR(SEARCH("NO CUMPLE",F680)))</formula>
    </cfRule>
    <cfRule type="containsText" dxfId="999" priority="927" operator="containsText" text="CUMPLE">
      <formula>NOT(ISERROR(SEARCH("CUMPLE",F680)))</formula>
    </cfRule>
  </conditionalFormatting>
  <conditionalFormatting sqref="F692:F695">
    <cfRule type="containsText" dxfId="998" priority="920" operator="containsText" text="NO HABILITADO">
      <formula>NOT(ISERROR(SEARCH("NO HABILITADO",F692)))</formula>
    </cfRule>
    <cfRule type="containsText" dxfId="997" priority="921" operator="containsText" text="HABILITADO">
      <formula>NOT(ISERROR(SEARCH("HABILITADO",F692)))</formula>
    </cfRule>
    <cfRule type="containsText" dxfId="996" priority="922" operator="containsText" text="NO CUMPLE">
      <formula>NOT(ISERROR(SEARCH("NO CUMPLE",F692)))</formula>
    </cfRule>
    <cfRule type="containsText" dxfId="995" priority="923" operator="containsText" text="CUMPLE">
      <formula>NOT(ISERROR(SEARCH("CUMPLE",F692)))</formula>
    </cfRule>
  </conditionalFormatting>
  <conditionalFormatting sqref="F708:F710">
    <cfRule type="containsText" dxfId="994" priority="916" operator="containsText" text="NO HABILITADO">
      <formula>NOT(ISERROR(SEARCH("NO HABILITADO",F708)))</formula>
    </cfRule>
    <cfRule type="containsText" dxfId="993" priority="917" operator="containsText" text="HABILITADO">
      <formula>NOT(ISERROR(SEARCH("HABILITADO",F708)))</formula>
    </cfRule>
    <cfRule type="containsText" dxfId="992" priority="918" operator="containsText" text="NO CUMPLE">
      <formula>NOT(ISERROR(SEARCH("NO CUMPLE",F708)))</formula>
    </cfRule>
    <cfRule type="containsText" dxfId="991" priority="919" operator="containsText" text="CUMPLE">
      <formula>NOT(ISERROR(SEARCH("CUMPLE",F708)))</formula>
    </cfRule>
  </conditionalFormatting>
  <conditionalFormatting sqref="F722:F723">
    <cfRule type="containsText" dxfId="990" priority="912" operator="containsText" text="NO HABILITADO">
      <formula>NOT(ISERROR(SEARCH("NO HABILITADO",F722)))</formula>
    </cfRule>
    <cfRule type="containsText" dxfId="989" priority="913" operator="containsText" text="HABILITADO">
      <formula>NOT(ISERROR(SEARCH("HABILITADO",F722)))</formula>
    </cfRule>
    <cfRule type="containsText" dxfId="988" priority="914" operator="containsText" text="NO CUMPLE">
      <formula>NOT(ISERROR(SEARCH("NO CUMPLE",F722)))</formula>
    </cfRule>
    <cfRule type="containsText" dxfId="987" priority="915" operator="containsText" text="CUMPLE">
      <formula>NOT(ISERROR(SEARCH("CUMPLE",F722)))</formula>
    </cfRule>
  </conditionalFormatting>
  <conditionalFormatting sqref="F735:F736">
    <cfRule type="containsText" dxfId="986" priority="908" operator="containsText" text="NO HABILITADO">
      <formula>NOT(ISERROR(SEARCH("NO HABILITADO",F735)))</formula>
    </cfRule>
    <cfRule type="containsText" dxfId="985" priority="909" operator="containsText" text="HABILITADO">
      <formula>NOT(ISERROR(SEARCH("HABILITADO",F735)))</formula>
    </cfRule>
    <cfRule type="containsText" dxfId="984" priority="910" operator="containsText" text="NO CUMPLE">
      <formula>NOT(ISERROR(SEARCH("NO CUMPLE",F735)))</formula>
    </cfRule>
    <cfRule type="containsText" dxfId="983" priority="911" operator="containsText" text="CUMPLE">
      <formula>NOT(ISERROR(SEARCH("CUMPLE",F735)))</formula>
    </cfRule>
  </conditionalFormatting>
  <conditionalFormatting sqref="F748:F749">
    <cfRule type="containsText" dxfId="982" priority="904" operator="containsText" text="NO HABILITADO">
      <formula>NOT(ISERROR(SEARCH("NO HABILITADO",F748)))</formula>
    </cfRule>
    <cfRule type="containsText" dxfId="981" priority="905" operator="containsText" text="HABILITADO">
      <formula>NOT(ISERROR(SEARCH("HABILITADO",F748)))</formula>
    </cfRule>
    <cfRule type="containsText" dxfId="980" priority="906" operator="containsText" text="NO CUMPLE">
      <formula>NOT(ISERROR(SEARCH("NO CUMPLE",F748)))</formula>
    </cfRule>
    <cfRule type="containsText" dxfId="979" priority="907" operator="containsText" text="CUMPLE">
      <formula>NOT(ISERROR(SEARCH("CUMPLE",F748)))</formula>
    </cfRule>
  </conditionalFormatting>
  <conditionalFormatting sqref="F761:F766">
    <cfRule type="containsText" dxfId="978" priority="900" operator="containsText" text="NO HABILITADO">
      <formula>NOT(ISERROR(SEARCH("NO HABILITADO",F761)))</formula>
    </cfRule>
    <cfRule type="containsText" dxfId="977" priority="901" operator="containsText" text="HABILITADO">
      <formula>NOT(ISERROR(SEARCH("HABILITADO",F761)))</formula>
    </cfRule>
    <cfRule type="containsText" dxfId="976" priority="902" operator="containsText" text="NO CUMPLE">
      <formula>NOT(ISERROR(SEARCH("NO CUMPLE",F761)))</formula>
    </cfRule>
    <cfRule type="containsText" dxfId="975" priority="903" operator="containsText" text="CUMPLE">
      <formula>NOT(ISERROR(SEARCH("CUMPLE",F761)))</formula>
    </cfRule>
  </conditionalFormatting>
  <conditionalFormatting sqref="F778:F782">
    <cfRule type="containsText" dxfId="974" priority="896" operator="containsText" text="NO HABILITADO">
      <formula>NOT(ISERROR(SEARCH("NO HABILITADO",F778)))</formula>
    </cfRule>
    <cfRule type="containsText" dxfId="973" priority="897" operator="containsText" text="HABILITADO">
      <formula>NOT(ISERROR(SEARCH("HABILITADO",F778)))</formula>
    </cfRule>
    <cfRule type="containsText" dxfId="972" priority="898" operator="containsText" text="NO CUMPLE">
      <formula>NOT(ISERROR(SEARCH("NO CUMPLE",F778)))</formula>
    </cfRule>
    <cfRule type="containsText" dxfId="971" priority="899" operator="containsText" text="CUMPLE">
      <formula>NOT(ISERROR(SEARCH("CUMPLE",F778)))</formula>
    </cfRule>
  </conditionalFormatting>
  <conditionalFormatting sqref="F784">
    <cfRule type="containsText" dxfId="970" priority="892" operator="containsText" text="NO HABILITADO">
      <formula>NOT(ISERROR(SEARCH("NO HABILITADO",F784)))</formula>
    </cfRule>
    <cfRule type="containsText" dxfId="969" priority="893" operator="containsText" text="HABILITADO">
      <formula>NOT(ISERROR(SEARCH("HABILITADO",F784)))</formula>
    </cfRule>
    <cfRule type="containsText" dxfId="968" priority="894" operator="containsText" text="NO CUMPLE">
      <formula>NOT(ISERROR(SEARCH("NO CUMPLE",F784)))</formula>
    </cfRule>
    <cfRule type="containsText" dxfId="967" priority="895" operator="containsText" text="CUMPLE">
      <formula>NOT(ISERROR(SEARCH("CUMPLE",F784)))</formula>
    </cfRule>
  </conditionalFormatting>
  <conditionalFormatting sqref="F786">
    <cfRule type="containsText" dxfId="966" priority="888" operator="containsText" text="NO HABILITADO">
      <formula>NOT(ISERROR(SEARCH("NO HABILITADO",F786)))</formula>
    </cfRule>
    <cfRule type="containsText" dxfId="965" priority="889" operator="containsText" text="HABILITADO">
      <formula>NOT(ISERROR(SEARCH("HABILITADO",F786)))</formula>
    </cfRule>
    <cfRule type="containsText" dxfId="964" priority="890" operator="containsText" text="NO CUMPLE">
      <formula>NOT(ISERROR(SEARCH("NO CUMPLE",F786)))</formula>
    </cfRule>
    <cfRule type="containsText" dxfId="963" priority="891" operator="containsText" text="CUMPLE">
      <formula>NOT(ISERROR(SEARCH("CUMPLE",F786)))</formula>
    </cfRule>
  </conditionalFormatting>
  <conditionalFormatting sqref="F798:F800">
    <cfRule type="containsText" dxfId="962" priority="884" operator="containsText" text="NO HABILITADO">
      <formula>NOT(ISERROR(SEARCH("NO HABILITADO",F798)))</formula>
    </cfRule>
    <cfRule type="containsText" dxfId="961" priority="885" operator="containsText" text="HABILITADO">
      <formula>NOT(ISERROR(SEARCH("HABILITADO",F798)))</formula>
    </cfRule>
    <cfRule type="containsText" dxfId="960" priority="886" operator="containsText" text="NO CUMPLE">
      <formula>NOT(ISERROR(SEARCH("NO CUMPLE",F798)))</formula>
    </cfRule>
    <cfRule type="containsText" dxfId="959" priority="887" operator="containsText" text="CUMPLE">
      <formula>NOT(ISERROR(SEARCH("CUMPLE",F798)))</formula>
    </cfRule>
  </conditionalFormatting>
  <conditionalFormatting sqref="F813">
    <cfRule type="containsText" dxfId="958" priority="880" operator="containsText" text="NO HABILITADO">
      <formula>NOT(ISERROR(SEARCH("NO HABILITADO",F813)))</formula>
    </cfRule>
    <cfRule type="containsText" dxfId="957" priority="881" operator="containsText" text="HABILITADO">
      <formula>NOT(ISERROR(SEARCH("HABILITADO",F813)))</formula>
    </cfRule>
    <cfRule type="containsText" dxfId="956" priority="882" operator="containsText" text="NO CUMPLE">
      <formula>NOT(ISERROR(SEARCH("NO CUMPLE",F813)))</formula>
    </cfRule>
    <cfRule type="containsText" dxfId="955" priority="883" operator="containsText" text="CUMPLE">
      <formula>NOT(ISERROR(SEARCH("CUMPLE",F813)))</formula>
    </cfRule>
  </conditionalFormatting>
  <conditionalFormatting sqref="F825:F827">
    <cfRule type="containsText" dxfId="954" priority="876" operator="containsText" text="NO HABILITADO">
      <formula>NOT(ISERROR(SEARCH("NO HABILITADO",F825)))</formula>
    </cfRule>
    <cfRule type="containsText" dxfId="953" priority="877" operator="containsText" text="HABILITADO">
      <formula>NOT(ISERROR(SEARCH("HABILITADO",F825)))</formula>
    </cfRule>
    <cfRule type="containsText" dxfId="952" priority="878" operator="containsText" text="NO CUMPLE">
      <formula>NOT(ISERROR(SEARCH("NO CUMPLE",F825)))</formula>
    </cfRule>
    <cfRule type="containsText" dxfId="951" priority="879" operator="containsText" text="CUMPLE">
      <formula>NOT(ISERROR(SEARCH("CUMPLE",F825)))</formula>
    </cfRule>
  </conditionalFormatting>
  <conditionalFormatting sqref="F839:F840">
    <cfRule type="containsText" dxfId="950" priority="872" operator="containsText" text="NO HABILITADO">
      <formula>NOT(ISERROR(SEARCH("NO HABILITADO",F839)))</formula>
    </cfRule>
    <cfRule type="containsText" dxfId="949" priority="873" operator="containsText" text="HABILITADO">
      <formula>NOT(ISERROR(SEARCH("HABILITADO",F839)))</formula>
    </cfRule>
    <cfRule type="containsText" dxfId="948" priority="874" operator="containsText" text="NO CUMPLE">
      <formula>NOT(ISERROR(SEARCH("NO CUMPLE",F839)))</formula>
    </cfRule>
    <cfRule type="containsText" dxfId="947" priority="875" operator="containsText" text="CUMPLE">
      <formula>NOT(ISERROR(SEARCH("CUMPLE",F839)))</formula>
    </cfRule>
  </conditionalFormatting>
  <conditionalFormatting sqref="F842">
    <cfRule type="containsText" dxfId="946" priority="868" operator="containsText" text="NO HABILITADO">
      <formula>NOT(ISERROR(SEARCH("NO HABILITADO",F842)))</formula>
    </cfRule>
    <cfRule type="containsText" dxfId="945" priority="869" operator="containsText" text="HABILITADO">
      <formula>NOT(ISERROR(SEARCH("HABILITADO",F842)))</formula>
    </cfRule>
    <cfRule type="containsText" dxfId="944" priority="870" operator="containsText" text="NO CUMPLE">
      <formula>NOT(ISERROR(SEARCH("NO CUMPLE",F842)))</formula>
    </cfRule>
    <cfRule type="containsText" dxfId="943" priority="871" operator="containsText" text="CUMPLE">
      <formula>NOT(ISERROR(SEARCH("CUMPLE",F842)))</formula>
    </cfRule>
  </conditionalFormatting>
  <conditionalFormatting sqref="F854:F856">
    <cfRule type="containsText" dxfId="942" priority="864" operator="containsText" text="NO HABILITADO">
      <formula>NOT(ISERROR(SEARCH("NO HABILITADO",F854)))</formula>
    </cfRule>
    <cfRule type="containsText" dxfId="941" priority="865" operator="containsText" text="HABILITADO">
      <formula>NOT(ISERROR(SEARCH("HABILITADO",F854)))</formula>
    </cfRule>
    <cfRule type="containsText" dxfId="940" priority="866" operator="containsText" text="NO CUMPLE">
      <formula>NOT(ISERROR(SEARCH("NO CUMPLE",F854)))</formula>
    </cfRule>
    <cfRule type="containsText" dxfId="939" priority="867" operator="containsText" text="CUMPLE">
      <formula>NOT(ISERROR(SEARCH("CUMPLE",F854)))</formula>
    </cfRule>
  </conditionalFormatting>
  <conditionalFormatting sqref="F870:F872">
    <cfRule type="containsText" dxfId="938" priority="860" operator="containsText" text="NO HABILITADO">
      <formula>NOT(ISERROR(SEARCH("NO HABILITADO",F870)))</formula>
    </cfRule>
    <cfRule type="containsText" dxfId="937" priority="861" operator="containsText" text="HABILITADO">
      <formula>NOT(ISERROR(SEARCH("HABILITADO",F870)))</formula>
    </cfRule>
    <cfRule type="containsText" dxfId="936" priority="862" operator="containsText" text="NO CUMPLE">
      <formula>NOT(ISERROR(SEARCH("NO CUMPLE",F870)))</formula>
    </cfRule>
    <cfRule type="containsText" dxfId="935" priority="863" operator="containsText" text="CUMPLE">
      <formula>NOT(ISERROR(SEARCH("CUMPLE",F870)))</formula>
    </cfRule>
  </conditionalFormatting>
  <conditionalFormatting sqref="F884:F887">
    <cfRule type="containsText" dxfId="934" priority="856" operator="containsText" text="NO HABILITADO">
      <formula>NOT(ISERROR(SEARCH("NO HABILITADO",F884)))</formula>
    </cfRule>
    <cfRule type="containsText" dxfId="933" priority="857" operator="containsText" text="HABILITADO">
      <formula>NOT(ISERROR(SEARCH("HABILITADO",F884)))</formula>
    </cfRule>
    <cfRule type="containsText" dxfId="932" priority="858" operator="containsText" text="NO CUMPLE">
      <formula>NOT(ISERROR(SEARCH("NO CUMPLE",F884)))</formula>
    </cfRule>
    <cfRule type="containsText" dxfId="931" priority="859" operator="containsText" text="CUMPLE">
      <formula>NOT(ISERROR(SEARCH("CUMPLE",F884)))</formula>
    </cfRule>
  </conditionalFormatting>
  <conditionalFormatting sqref="F900">
    <cfRule type="containsText" dxfId="930" priority="852" operator="containsText" text="NO HABILITADO">
      <formula>NOT(ISERROR(SEARCH("NO HABILITADO",F900)))</formula>
    </cfRule>
    <cfRule type="containsText" dxfId="929" priority="853" operator="containsText" text="HABILITADO">
      <formula>NOT(ISERROR(SEARCH("HABILITADO",F900)))</formula>
    </cfRule>
    <cfRule type="containsText" dxfId="928" priority="854" operator="containsText" text="NO CUMPLE">
      <formula>NOT(ISERROR(SEARCH("NO CUMPLE",F900)))</formula>
    </cfRule>
    <cfRule type="containsText" dxfId="927" priority="855" operator="containsText" text="CUMPLE">
      <formula>NOT(ISERROR(SEARCH("CUMPLE",F900)))</formula>
    </cfRule>
  </conditionalFormatting>
  <conditionalFormatting sqref="F912:F914">
    <cfRule type="containsText" dxfId="926" priority="848" operator="containsText" text="NO HABILITADO">
      <formula>NOT(ISERROR(SEARCH("NO HABILITADO",F912)))</formula>
    </cfRule>
    <cfRule type="containsText" dxfId="925" priority="849" operator="containsText" text="HABILITADO">
      <formula>NOT(ISERROR(SEARCH("HABILITADO",F912)))</formula>
    </cfRule>
    <cfRule type="containsText" dxfId="924" priority="850" operator="containsText" text="NO CUMPLE">
      <formula>NOT(ISERROR(SEARCH("NO CUMPLE",F912)))</formula>
    </cfRule>
    <cfRule type="containsText" dxfId="923" priority="851" operator="containsText" text="CUMPLE">
      <formula>NOT(ISERROR(SEARCH("CUMPLE",F912)))</formula>
    </cfRule>
  </conditionalFormatting>
  <conditionalFormatting sqref="F927:F928">
    <cfRule type="containsText" dxfId="922" priority="844" operator="containsText" text="NO HABILITADO">
      <formula>NOT(ISERROR(SEARCH("NO HABILITADO",F927)))</formula>
    </cfRule>
    <cfRule type="containsText" dxfId="921" priority="845" operator="containsText" text="HABILITADO">
      <formula>NOT(ISERROR(SEARCH("HABILITADO",F927)))</formula>
    </cfRule>
    <cfRule type="containsText" dxfId="920" priority="846" operator="containsText" text="NO CUMPLE">
      <formula>NOT(ISERROR(SEARCH("NO CUMPLE",F927)))</formula>
    </cfRule>
    <cfRule type="containsText" dxfId="919" priority="847" operator="containsText" text="CUMPLE">
      <formula>NOT(ISERROR(SEARCH("CUMPLE",F927)))</formula>
    </cfRule>
  </conditionalFormatting>
  <conditionalFormatting sqref="F941:F944">
    <cfRule type="containsText" dxfId="918" priority="840" operator="containsText" text="NO HABILITADO">
      <formula>NOT(ISERROR(SEARCH("NO HABILITADO",F941)))</formula>
    </cfRule>
    <cfRule type="containsText" dxfId="917" priority="841" operator="containsText" text="HABILITADO">
      <formula>NOT(ISERROR(SEARCH("HABILITADO",F941)))</formula>
    </cfRule>
    <cfRule type="containsText" dxfId="916" priority="842" operator="containsText" text="NO CUMPLE">
      <formula>NOT(ISERROR(SEARCH("NO CUMPLE",F941)))</formula>
    </cfRule>
    <cfRule type="containsText" dxfId="915" priority="843" operator="containsText" text="CUMPLE">
      <formula>NOT(ISERROR(SEARCH("CUMPLE",F941)))</formula>
    </cfRule>
  </conditionalFormatting>
  <conditionalFormatting sqref="F956:F957">
    <cfRule type="containsText" dxfId="914" priority="836" operator="containsText" text="NO HABILITADO">
      <formula>NOT(ISERROR(SEARCH("NO HABILITADO",F956)))</formula>
    </cfRule>
    <cfRule type="containsText" dxfId="913" priority="837" operator="containsText" text="HABILITADO">
      <formula>NOT(ISERROR(SEARCH("HABILITADO",F956)))</formula>
    </cfRule>
    <cfRule type="containsText" dxfId="912" priority="838" operator="containsText" text="NO CUMPLE">
      <formula>NOT(ISERROR(SEARCH("NO CUMPLE",F956)))</formula>
    </cfRule>
    <cfRule type="containsText" dxfId="911" priority="839" operator="containsText" text="CUMPLE">
      <formula>NOT(ISERROR(SEARCH("CUMPLE",F956)))</formula>
    </cfRule>
  </conditionalFormatting>
  <conditionalFormatting sqref="F959:F962">
    <cfRule type="containsText" dxfId="910" priority="832" operator="containsText" text="NO HABILITADO">
      <formula>NOT(ISERROR(SEARCH("NO HABILITADO",F959)))</formula>
    </cfRule>
    <cfRule type="containsText" dxfId="909" priority="833" operator="containsText" text="HABILITADO">
      <formula>NOT(ISERROR(SEARCH("HABILITADO",F959)))</formula>
    </cfRule>
    <cfRule type="containsText" dxfId="908" priority="834" operator="containsText" text="NO CUMPLE">
      <formula>NOT(ISERROR(SEARCH("NO CUMPLE",F959)))</formula>
    </cfRule>
    <cfRule type="containsText" dxfId="907" priority="835" operator="containsText" text="CUMPLE">
      <formula>NOT(ISERROR(SEARCH("CUMPLE",F959)))</formula>
    </cfRule>
  </conditionalFormatting>
  <conditionalFormatting sqref="F974">
    <cfRule type="containsText" dxfId="906" priority="828" operator="containsText" text="NO HABILITADO">
      <formula>NOT(ISERROR(SEARCH("NO HABILITADO",F974)))</formula>
    </cfRule>
    <cfRule type="containsText" dxfId="905" priority="829" operator="containsText" text="HABILITADO">
      <formula>NOT(ISERROR(SEARCH("HABILITADO",F974)))</formula>
    </cfRule>
    <cfRule type="containsText" dxfId="904" priority="830" operator="containsText" text="NO CUMPLE">
      <formula>NOT(ISERROR(SEARCH("NO CUMPLE",F974)))</formula>
    </cfRule>
    <cfRule type="containsText" dxfId="903" priority="831" operator="containsText" text="CUMPLE">
      <formula>NOT(ISERROR(SEARCH("CUMPLE",F974)))</formula>
    </cfRule>
  </conditionalFormatting>
  <conditionalFormatting sqref="F976:F977">
    <cfRule type="containsText" dxfId="902" priority="824" operator="containsText" text="NO HABILITADO">
      <formula>NOT(ISERROR(SEARCH("NO HABILITADO",F976)))</formula>
    </cfRule>
    <cfRule type="containsText" dxfId="901" priority="825" operator="containsText" text="HABILITADO">
      <formula>NOT(ISERROR(SEARCH("HABILITADO",F976)))</formula>
    </cfRule>
    <cfRule type="containsText" dxfId="900" priority="826" operator="containsText" text="NO CUMPLE">
      <formula>NOT(ISERROR(SEARCH("NO CUMPLE",F976)))</formula>
    </cfRule>
    <cfRule type="containsText" dxfId="899" priority="827" operator="containsText" text="CUMPLE">
      <formula>NOT(ISERROR(SEARCH("CUMPLE",F976)))</formula>
    </cfRule>
  </conditionalFormatting>
  <conditionalFormatting sqref="F989:F991">
    <cfRule type="containsText" dxfId="898" priority="820" operator="containsText" text="NO HABILITADO">
      <formula>NOT(ISERROR(SEARCH("NO HABILITADO",F989)))</formula>
    </cfRule>
    <cfRule type="containsText" dxfId="897" priority="821" operator="containsText" text="HABILITADO">
      <formula>NOT(ISERROR(SEARCH("HABILITADO",F989)))</formula>
    </cfRule>
    <cfRule type="containsText" dxfId="896" priority="822" operator="containsText" text="NO CUMPLE">
      <formula>NOT(ISERROR(SEARCH("NO CUMPLE",F989)))</formula>
    </cfRule>
    <cfRule type="containsText" dxfId="895" priority="823" operator="containsText" text="CUMPLE">
      <formula>NOT(ISERROR(SEARCH("CUMPLE",F989)))</formula>
    </cfRule>
  </conditionalFormatting>
  <conditionalFormatting sqref="F993:F994">
    <cfRule type="containsText" dxfId="894" priority="816" operator="containsText" text="NO HABILITADO">
      <formula>NOT(ISERROR(SEARCH("NO HABILITADO",F993)))</formula>
    </cfRule>
    <cfRule type="containsText" dxfId="893" priority="817" operator="containsText" text="HABILITADO">
      <formula>NOT(ISERROR(SEARCH("HABILITADO",F993)))</formula>
    </cfRule>
    <cfRule type="containsText" dxfId="892" priority="818" operator="containsText" text="NO CUMPLE">
      <formula>NOT(ISERROR(SEARCH("NO CUMPLE",F993)))</formula>
    </cfRule>
    <cfRule type="containsText" dxfId="891" priority="819" operator="containsText" text="CUMPLE">
      <formula>NOT(ISERROR(SEARCH("CUMPLE",F993)))</formula>
    </cfRule>
  </conditionalFormatting>
  <conditionalFormatting sqref="F1006">
    <cfRule type="containsText" dxfId="890" priority="812" operator="containsText" text="NO HABILITADO">
      <formula>NOT(ISERROR(SEARCH("NO HABILITADO",F1006)))</formula>
    </cfRule>
    <cfRule type="containsText" dxfId="889" priority="813" operator="containsText" text="HABILITADO">
      <formula>NOT(ISERROR(SEARCH("HABILITADO",F1006)))</formula>
    </cfRule>
    <cfRule type="containsText" dxfId="888" priority="814" operator="containsText" text="NO CUMPLE">
      <formula>NOT(ISERROR(SEARCH("NO CUMPLE",F1006)))</formula>
    </cfRule>
    <cfRule type="containsText" dxfId="887" priority="815" operator="containsText" text="CUMPLE">
      <formula>NOT(ISERROR(SEARCH("CUMPLE",F1006)))</formula>
    </cfRule>
  </conditionalFormatting>
  <conditionalFormatting sqref="F1018:F1021">
    <cfRule type="containsText" dxfId="886" priority="808" operator="containsText" text="NO HABILITADO">
      <formula>NOT(ISERROR(SEARCH("NO HABILITADO",F1018)))</formula>
    </cfRule>
    <cfRule type="containsText" dxfId="885" priority="809" operator="containsText" text="HABILITADO">
      <formula>NOT(ISERROR(SEARCH("HABILITADO",F1018)))</formula>
    </cfRule>
    <cfRule type="containsText" dxfId="884" priority="810" operator="containsText" text="NO CUMPLE">
      <formula>NOT(ISERROR(SEARCH("NO CUMPLE",F1018)))</formula>
    </cfRule>
    <cfRule type="containsText" dxfId="883" priority="811" operator="containsText" text="CUMPLE">
      <formula>NOT(ISERROR(SEARCH("CUMPLE",F1018)))</formula>
    </cfRule>
  </conditionalFormatting>
  <conditionalFormatting sqref="F1023">
    <cfRule type="containsText" dxfId="882" priority="804" operator="containsText" text="NO HABILITADO">
      <formula>NOT(ISERROR(SEARCH("NO HABILITADO",F1023)))</formula>
    </cfRule>
    <cfRule type="containsText" dxfId="881" priority="805" operator="containsText" text="HABILITADO">
      <formula>NOT(ISERROR(SEARCH("HABILITADO",F1023)))</formula>
    </cfRule>
    <cfRule type="containsText" dxfId="880" priority="806" operator="containsText" text="NO CUMPLE">
      <formula>NOT(ISERROR(SEARCH("NO CUMPLE",F1023)))</formula>
    </cfRule>
    <cfRule type="containsText" dxfId="879" priority="807" operator="containsText" text="CUMPLE">
      <formula>NOT(ISERROR(SEARCH("CUMPLE",F1023)))</formula>
    </cfRule>
  </conditionalFormatting>
  <conditionalFormatting sqref="F1042:F1044">
    <cfRule type="containsText" dxfId="878" priority="800" operator="containsText" text="NO HABILITADO">
      <formula>NOT(ISERROR(SEARCH("NO HABILITADO",F1042)))</formula>
    </cfRule>
    <cfRule type="containsText" dxfId="877" priority="801" operator="containsText" text="HABILITADO">
      <formula>NOT(ISERROR(SEARCH("HABILITADO",F1042)))</formula>
    </cfRule>
    <cfRule type="containsText" dxfId="876" priority="802" operator="containsText" text="NO CUMPLE">
      <formula>NOT(ISERROR(SEARCH("NO CUMPLE",F1042)))</formula>
    </cfRule>
    <cfRule type="containsText" dxfId="875" priority="803" operator="containsText" text="CUMPLE">
      <formula>NOT(ISERROR(SEARCH("CUMPLE",F1042)))</formula>
    </cfRule>
  </conditionalFormatting>
  <conditionalFormatting sqref="F1046">
    <cfRule type="containsText" dxfId="874" priority="796" operator="containsText" text="NO HABILITADO">
      <formula>NOT(ISERROR(SEARCH("NO HABILITADO",F1046)))</formula>
    </cfRule>
    <cfRule type="containsText" dxfId="873" priority="797" operator="containsText" text="HABILITADO">
      <formula>NOT(ISERROR(SEARCH("HABILITADO",F1046)))</formula>
    </cfRule>
    <cfRule type="containsText" dxfId="872" priority="798" operator="containsText" text="NO CUMPLE">
      <formula>NOT(ISERROR(SEARCH("NO CUMPLE",F1046)))</formula>
    </cfRule>
    <cfRule type="containsText" dxfId="871" priority="799" operator="containsText" text="CUMPLE">
      <formula>NOT(ISERROR(SEARCH("CUMPLE",F1046)))</formula>
    </cfRule>
  </conditionalFormatting>
  <conditionalFormatting sqref="F1058:F1059">
    <cfRule type="containsText" dxfId="870" priority="792" operator="containsText" text="NO HABILITADO">
      <formula>NOT(ISERROR(SEARCH("NO HABILITADO",F1058)))</formula>
    </cfRule>
    <cfRule type="containsText" dxfId="869" priority="793" operator="containsText" text="HABILITADO">
      <formula>NOT(ISERROR(SEARCH("HABILITADO",F1058)))</formula>
    </cfRule>
    <cfRule type="containsText" dxfId="868" priority="794" operator="containsText" text="NO CUMPLE">
      <formula>NOT(ISERROR(SEARCH("NO CUMPLE",F1058)))</formula>
    </cfRule>
    <cfRule type="containsText" dxfId="867" priority="795" operator="containsText" text="CUMPLE">
      <formula>NOT(ISERROR(SEARCH("CUMPLE",F1058)))</formula>
    </cfRule>
  </conditionalFormatting>
  <conditionalFormatting sqref="F1062">
    <cfRule type="containsText" dxfId="866" priority="788" operator="containsText" text="NO HABILITADO">
      <formula>NOT(ISERROR(SEARCH("NO HABILITADO",F1062)))</formula>
    </cfRule>
    <cfRule type="containsText" dxfId="865" priority="789" operator="containsText" text="HABILITADO">
      <formula>NOT(ISERROR(SEARCH("HABILITADO",F1062)))</formula>
    </cfRule>
    <cfRule type="containsText" dxfId="864" priority="790" operator="containsText" text="NO CUMPLE">
      <formula>NOT(ISERROR(SEARCH("NO CUMPLE",F1062)))</formula>
    </cfRule>
    <cfRule type="containsText" dxfId="863" priority="791" operator="containsText" text="CUMPLE">
      <formula>NOT(ISERROR(SEARCH("CUMPLE",F1062)))</formula>
    </cfRule>
  </conditionalFormatting>
  <conditionalFormatting sqref="F1081">
    <cfRule type="containsText" dxfId="862" priority="784" operator="containsText" text="NO HABILITADO">
      <formula>NOT(ISERROR(SEARCH("NO HABILITADO",F1081)))</formula>
    </cfRule>
    <cfRule type="containsText" dxfId="861" priority="785" operator="containsText" text="HABILITADO">
      <formula>NOT(ISERROR(SEARCH("HABILITADO",F1081)))</formula>
    </cfRule>
    <cfRule type="containsText" dxfId="860" priority="786" operator="containsText" text="NO CUMPLE">
      <formula>NOT(ISERROR(SEARCH("NO CUMPLE",F1081)))</formula>
    </cfRule>
    <cfRule type="containsText" dxfId="859" priority="787" operator="containsText" text="CUMPLE">
      <formula>NOT(ISERROR(SEARCH("CUMPLE",F1081)))</formula>
    </cfRule>
  </conditionalFormatting>
  <conditionalFormatting sqref="F1083">
    <cfRule type="containsText" dxfId="858" priority="780" operator="containsText" text="NO HABILITADO">
      <formula>NOT(ISERROR(SEARCH("NO HABILITADO",F1083)))</formula>
    </cfRule>
    <cfRule type="containsText" dxfId="857" priority="781" operator="containsText" text="HABILITADO">
      <formula>NOT(ISERROR(SEARCH("HABILITADO",F1083)))</formula>
    </cfRule>
    <cfRule type="containsText" dxfId="856" priority="782" operator="containsText" text="NO CUMPLE">
      <formula>NOT(ISERROR(SEARCH("NO CUMPLE",F1083)))</formula>
    </cfRule>
    <cfRule type="containsText" dxfId="855" priority="783" operator="containsText" text="CUMPLE">
      <formula>NOT(ISERROR(SEARCH("CUMPLE",F1083)))</formula>
    </cfRule>
  </conditionalFormatting>
  <conditionalFormatting sqref="F1101">
    <cfRule type="containsText" dxfId="854" priority="776" operator="containsText" text="NO HABILITADO">
      <formula>NOT(ISERROR(SEARCH("NO HABILITADO",F1101)))</formula>
    </cfRule>
    <cfRule type="containsText" dxfId="853" priority="777" operator="containsText" text="HABILITADO">
      <formula>NOT(ISERROR(SEARCH("HABILITADO",F1101)))</formula>
    </cfRule>
    <cfRule type="containsText" dxfId="852" priority="778" operator="containsText" text="NO CUMPLE">
      <formula>NOT(ISERROR(SEARCH("NO CUMPLE",F1101)))</formula>
    </cfRule>
    <cfRule type="containsText" dxfId="851" priority="779" operator="containsText" text="CUMPLE">
      <formula>NOT(ISERROR(SEARCH("CUMPLE",F1101)))</formula>
    </cfRule>
  </conditionalFormatting>
  <conditionalFormatting sqref="F1103:F1106">
    <cfRule type="containsText" dxfId="850" priority="772" operator="containsText" text="NO HABILITADO">
      <formula>NOT(ISERROR(SEARCH("NO HABILITADO",F1103)))</formula>
    </cfRule>
    <cfRule type="containsText" dxfId="849" priority="773" operator="containsText" text="HABILITADO">
      <formula>NOT(ISERROR(SEARCH("HABILITADO",F1103)))</formula>
    </cfRule>
    <cfRule type="containsText" dxfId="848" priority="774" operator="containsText" text="NO CUMPLE">
      <formula>NOT(ISERROR(SEARCH("NO CUMPLE",F1103)))</formula>
    </cfRule>
    <cfRule type="containsText" dxfId="847" priority="775" operator="containsText" text="CUMPLE">
      <formula>NOT(ISERROR(SEARCH("CUMPLE",F1103)))</formula>
    </cfRule>
  </conditionalFormatting>
  <conditionalFormatting sqref="F1123:F1125">
    <cfRule type="containsText" dxfId="846" priority="768" operator="containsText" text="NO HABILITADO">
      <formula>NOT(ISERROR(SEARCH("NO HABILITADO",F1123)))</formula>
    </cfRule>
    <cfRule type="containsText" dxfId="845" priority="769" operator="containsText" text="HABILITADO">
      <formula>NOT(ISERROR(SEARCH("HABILITADO",F1123)))</formula>
    </cfRule>
    <cfRule type="containsText" dxfId="844" priority="770" operator="containsText" text="NO CUMPLE">
      <formula>NOT(ISERROR(SEARCH("NO CUMPLE",F1123)))</formula>
    </cfRule>
    <cfRule type="containsText" dxfId="843" priority="771" operator="containsText" text="CUMPLE">
      <formula>NOT(ISERROR(SEARCH("CUMPLE",F1123)))</formula>
    </cfRule>
  </conditionalFormatting>
  <conditionalFormatting sqref="F1144:F1145">
    <cfRule type="containsText" dxfId="842" priority="764" operator="containsText" text="NO HABILITADO">
      <formula>NOT(ISERROR(SEARCH("NO HABILITADO",F1144)))</formula>
    </cfRule>
    <cfRule type="containsText" dxfId="841" priority="765" operator="containsText" text="HABILITADO">
      <formula>NOT(ISERROR(SEARCH("HABILITADO",F1144)))</formula>
    </cfRule>
    <cfRule type="containsText" dxfId="840" priority="766" operator="containsText" text="NO CUMPLE">
      <formula>NOT(ISERROR(SEARCH("NO CUMPLE",F1144)))</formula>
    </cfRule>
    <cfRule type="containsText" dxfId="839" priority="767" operator="containsText" text="CUMPLE">
      <formula>NOT(ISERROR(SEARCH("CUMPLE",F1144)))</formula>
    </cfRule>
  </conditionalFormatting>
  <conditionalFormatting sqref="F1165">
    <cfRule type="containsText" dxfId="838" priority="760" operator="containsText" text="NO HABILITADO">
      <formula>NOT(ISERROR(SEARCH("NO HABILITADO",F1165)))</formula>
    </cfRule>
    <cfRule type="containsText" dxfId="837" priority="761" operator="containsText" text="HABILITADO">
      <formula>NOT(ISERROR(SEARCH("HABILITADO",F1165)))</formula>
    </cfRule>
    <cfRule type="containsText" dxfId="836" priority="762" operator="containsText" text="NO CUMPLE">
      <formula>NOT(ISERROR(SEARCH("NO CUMPLE",F1165)))</formula>
    </cfRule>
    <cfRule type="containsText" dxfId="835" priority="763" operator="containsText" text="CUMPLE">
      <formula>NOT(ISERROR(SEARCH("CUMPLE",F1165)))</formula>
    </cfRule>
  </conditionalFormatting>
  <conditionalFormatting sqref="F1168">
    <cfRule type="containsText" dxfId="834" priority="756" operator="containsText" text="NO HABILITADO">
      <formula>NOT(ISERROR(SEARCH("NO HABILITADO",F1168)))</formula>
    </cfRule>
    <cfRule type="containsText" dxfId="833" priority="757" operator="containsText" text="HABILITADO">
      <formula>NOT(ISERROR(SEARCH("HABILITADO",F1168)))</formula>
    </cfRule>
    <cfRule type="containsText" dxfId="832" priority="758" operator="containsText" text="NO CUMPLE">
      <formula>NOT(ISERROR(SEARCH("NO CUMPLE",F1168)))</formula>
    </cfRule>
    <cfRule type="containsText" dxfId="831" priority="759" operator="containsText" text="CUMPLE">
      <formula>NOT(ISERROR(SEARCH("CUMPLE",F1168)))</formula>
    </cfRule>
  </conditionalFormatting>
  <conditionalFormatting sqref="F1180:F1182">
    <cfRule type="containsText" dxfId="830" priority="752" operator="containsText" text="NO HABILITADO">
      <formula>NOT(ISERROR(SEARCH("NO HABILITADO",F1180)))</formula>
    </cfRule>
    <cfRule type="containsText" dxfId="829" priority="753" operator="containsText" text="HABILITADO">
      <formula>NOT(ISERROR(SEARCH("HABILITADO",F1180)))</formula>
    </cfRule>
    <cfRule type="containsText" dxfId="828" priority="754" operator="containsText" text="NO CUMPLE">
      <formula>NOT(ISERROR(SEARCH("NO CUMPLE",F1180)))</formula>
    </cfRule>
    <cfRule type="containsText" dxfId="827" priority="755" operator="containsText" text="CUMPLE">
      <formula>NOT(ISERROR(SEARCH("CUMPLE",F1180)))</formula>
    </cfRule>
  </conditionalFormatting>
  <conditionalFormatting sqref="F1184:F1186">
    <cfRule type="containsText" dxfId="826" priority="748" operator="containsText" text="NO HABILITADO">
      <formula>NOT(ISERROR(SEARCH("NO HABILITADO",F1184)))</formula>
    </cfRule>
    <cfRule type="containsText" dxfId="825" priority="749" operator="containsText" text="HABILITADO">
      <formula>NOT(ISERROR(SEARCH("HABILITADO",F1184)))</formula>
    </cfRule>
    <cfRule type="containsText" dxfId="824" priority="750" operator="containsText" text="NO CUMPLE">
      <formula>NOT(ISERROR(SEARCH("NO CUMPLE",F1184)))</formula>
    </cfRule>
    <cfRule type="containsText" dxfId="823" priority="751" operator="containsText" text="CUMPLE">
      <formula>NOT(ISERROR(SEARCH("CUMPLE",F1184)))</formula>
    </cfRule>
  </conditionalFormatting>
  <conditionalFormatting sqref="F1198:F1202">
    <cfRule type="containsText" dxfId="822" priority="744" operator="containsText" text="NO HABILITADO">
      <formula>NOT(ISERROR(SEARCH("NO HABILITADO",F1198)))</formula>
    </cfRule>
    <cfRule type="containsText" dxfId="821" priority="745" operator="containsText" text="HABILITADO">
      <formula>NOT(ISERROR(SEARCH("HABILITADO",F1198)))</formula>
    </cfRule>
    <cfRule type="containsText" dxfId="820" priority="746" operator="containsText" text="NO CUMPLE">
      <formula>NOT(ISERROR(SEARCH("NO CUMPLE",F1198)))</formula>
    </cfRule>
    <cfRule type="containsText" dxfId="819" priority="747" operator="containsText" text="CUMPLE">
      <formula>NOT(ISERROR(SEARCH("CUMPLE",F1198)))</formula>
    </cfRule>
  </conditionalFormatting>
  <conditionalFormatting sqref="F1204:F1205">
    <cfRule type="containsText" dxfId="818" priority="740" operator="containsText" text="NO HABILITADO">
      <formula>NOT(ISERROR(SEARCH("NO HABILITADO",F1204)))</formula>
    </cfRule>
    <cfRule type="containsText" dxfId="817" priority="741" operator="containsText" text="HABILITADO">
      <formula>NOT(ISERROR(SEARCH("HABILITADO",F1204)))</formula>
    </cfRule>
    <cfRule type="containsText" dxfId="816" priority="742" operator="containsText" text="NO CUMPLE">
      <formula>NOT(ISERROR(SEARCH("NO CUMPLE",F1204)))</formula>
    </cfRule>
    <cfRule type="containsText" dxfId="815" priority="743" operator="containsText" text="CUMPLE">
      <formula>NOT(ISERROR(SEARCH("CUMPLE",F1204)))</formula>
    </cfRule>
  </conditionalFormatting>
  <conditionalFormatting sqref="F1217:F1221">
    <cfRule type="containsText" dxfId="814" priority="736" operator="containsText" text="NO HABILITADO">
      <formula>NOT(ISERROR(SEARCH("NO HABILITADO",F1217)))</formula>
    </cfRule>
    <cfRule type="containsText" dxfId="813" priority="737" operator="containsText" text="HABILITADO">
      <formula>NOT(ISERROR(SEARCH("HABILITADO",F1217)))</formula>
    </cfRule>
    <cfRule type="containsText" dxfId="812" priority="738" operator="containsText" text="NO CUMPLE">
      <formula>NOT(ISERROR(SEARCH("NO CUMPLE",F1217)))</formula>
    </cfRule>
    <cfRule type="containsText" dxfId="811" priority="739" operator="containsText" text="CUMPLE">
      <formula>NOT(ISERROR(SEARCH("CUMPLE",F1217)))</formula>
    </cfRule>
  </conditionalFormatting>
  <conditionalFormatting sqref="F1233:F1234">
    <cfRule type="containsText" dxfId="810" priority="732" operator="containsText" text="NO HABILITADO">
      <formula>NOT(ISERROR(SEARCH("NO HABILITADO",F1233)))</formula>
    </cfRule>
    <cfRule type="containsText" dxfId="809" priority="733" operator="containsText" text="HABILITADO">
      <formula>NOT(ISERROR(SEARCH("HABILITADO",F1233)))</formula>
    </cfRule>
    <cfRule type="containsText" dxfId="808" priority="734" operator="containsText" text="NO CUMPLE">
      <formula>NOT(ISERROR(SEARCH("NO CUMPLE",F1233)))</formula>
    </cfRule>
    <cfRule type="containsText" dxfId="807" priority="735" operator="containsText" text="CUMPLE">
      <formula>NOT(ISERROR(SEARCH("CUMPLE",F1233)))</formula>
    </cfRule>
  </conditionalFormatting>
  <conditionalFormatting sqref="F1246">
    <cfRule type="containsText" dxfId="806" priority="728" operator="containsText" text="NO HABILITADO">
      <formula>NOT(ISERROR(SEARCH("NO HABILITADO",F1246)))</formula>
    </cfRule>
    <cfRule type="containsText" dxfId="805" priority="729" operator="containsText" text="HABILITADO">
      <formula>NOT(ISERROR(SEARCH("HABILITADO",F1246)))</formula>
    </cfRule>
    <cfRule type="containsText" dxfId="804" priority="730" operator="containsText" text="NO CUMPLE">
      <formula>NOT(ISERROR(SEARCH("NO CUMPLE",F1246)))</formula>
    </cfRule>
    <cfRule type="containsText" dxfId="803" priority="731" operator="containsText" text="CUMPLE">
      <formula>NOT(ISERROR(SEARCH("CUMPLE",F1246)))</formula>
    </cfRule>
  </conditionalFormatting>
  <conditionalFormatting sqref="F1248:F1249">
    <cfRule type="containsText" dxfId="802" priority="724" operator="containsText" text="NO HABILITADO">
      <formula>NOT(ISERROR(SEARCH("NO HABILITADO",F1248)))</formula>
    </cfRule>
    <cfRule type="containsText" dxfId="801" priority="725" operator="containsText" text="HABILITADO">
      <formula>NOT(ISERROR(SEARCH("HABILITADO",F1248)))</formula>
    </cfRule>
    <cfRule type="containsText" dxfId="800" priority="726" operator="containsText" text="NO CUMPLE">
      <formula>NOT(ISERROR(SEARCH("NO CUMPLE",F1248)))</formula>
    </cfRule>
    <cfRule type="containsText" dxfId="799" priority="727" operator="containsText" text="CUMPLE">
      <formula>NOT(ISERROR(SEARCH("CUMPLE",F1248)))</formula>
    </cfRule>
  </conditionalFormatting>
  <conditionalFormatting sqref="F1261:F1264">
    <cfRule type="containsText" dxfId="798" priority="720" operator="containsText" text="NO HABILITADO">
      <formula>NOT(ISERROR(SEARCH("NO HABILITADO",F1261)))</formula>
    </cfRule>
    <cfRule type="containsText" dxfId="797" priority="721" operator="containsText" text="HABILITADO">
      <formula>NOT(ISERROR(SEARCH("HABILITADO",F1261)))</formula>
    </cfRule>
    <cfRule type="containsText" dxfId="796" priority="722" operator="containsText" text="NO CUMPLE">
      <formula>NOT(ISERROR(SEARCH("NO CUMPLE",F1261)))</formula>
    </cfRule>
    <cfRule type="containsText" dxfId="795" priority="723" operator="containsText" text="CUMPLE">
      <formula>NOT(ISERROR(SEARCH("CUMPLE",F1261)))</formula>
    </cfRule>
  </conditionalFormatting>
  <conditionalFormatting sqref="F1266">
    <cfRule type="containsText" dxfId="794" priority="716" operator="containsText" text="NO HABILITADO">
      <formula>NOT(ISERROR(SEARCH("NO HABILITADO",F1266)))</formula>
    </cfRule>
    <cfRule type="containsText" dxfId="793" priority="717" operator="containsText" text="HABILITADO">
      <formula>NOT(ISERROR(SEARCH("HABILITADO",F1266)))</formula>
    </cfRule>
    <cfRule type="containsText" dxfId="792" priority="718" operator="containsText" text="NO CUMPLE">
      <formula>NOT(ISERROR(SEARCH("NO CUMPLE",F1266)))</formula>
    </cfRule>
    <cfRule type="containsText" dxfId="791" priority="719" operator="containsText" text="CUMPLE">
      <formula>NOT(ISERROR(SEARCH("CUMPLE",F1266)))</formula>
    </cfRule>
  </conditionalFormatting>
  <conditionalFormatting sqref="F1279:F1281">
    <cfRule type="containsText" dxfId="790" priority="712" operator="containsText" text="NO HABILITADO">
      <formula>NOT(ISERROR(SEARCH("NO HABILITADO",F1279)))</formula>
    </cfRule>
    <cfRule type="containsText" dxfId="789" priority="713" operator="containsText" text="HABILITADO">
      <formula>NOT(ISERROR(SEARCH("HABILITADO",F1279)))</formula>
    </cfRule>
    <cfRule type="containsText" dxfId="788" priority="714" operator="containsText" text="NO CUMPLE">
      <formula>NOT(ISERROR(SEARCH("NO CUMPLE",F1279)))</formula>
    </cfRule>
    <cfRule type="containsText" dxfId="787" priority="715" operator="containsText" text="CUMPLE">
      <formula>NOT(ISERROR(SEARCH("CUMPLE",F1279)))</formula>
    </cfRule>
  </conditionalFormatting>
  <conditionalFormatting sqref="F1293:F1296">
    <cfRule type="containsText" dxfId="786" priority="708" operator="containsText" text="NO HABILITADO">
      <formula>NOT(ISERROR(SEARCH("NO HABILITADO",F1293)))</formula>
    </cfRule>
    <cfRule type="containsText" dxfId="785" priority="709" operator="containsText" text="HABILITADO">
      <formula>NOT(ISERROR(SEARCH("HABILITADO",F1293)))</formula>
    </cfRule>
    <cfRule type="containsText" dxfId="784" priority="710" operator="containsText" text="NO CUMPLE">
      <formula>NOT(ISERROR(SEARCH("NO CUMPLE",F1293)))</formula>
    </cfRule>
    <cfRule type="containsText" dxfId="783" priority="711" operator="containsText" text="CUMPLE">
      <formula>NOT(ISERROR(SEARCH("CUMPLE",F1293)))</formula>
    </cfRule>
  </conditionalFormatting>
  <conditionalFormatting sqref="F1309:F1310">
    <cfRule type="containsText" dxfId="782" priority="704" operator="containsText" text="NO HABILITADO">
      <formula>NOT(ISERROR(SEARCH("NO HABILITADO",F1309)))</formula>
    </cfRule>
    <cfRule type="containsText" dxfId="781" priority="705" operator="containsText" text="HABILITADO">
      <formula>NOT(ISERROR(SEARCH("HABILITADO",F1309)))</formula>
    </cfRule>
    <cfRule type="containsText" dxfId="780" priority="706" operator="containsText" text="NO CUMPLE">
      <formula>NOT(ISERROR(SEARCH("NO CUMPLE",F1309)))</formula>
    </cfRule>
    <cfRule type="containsText" dxfId="779" priority="707" operator="containsText" text="CUMPLE">
      <formula>NOT(ISERROR(SEARCH("CUMPLE",F1309)))</formula>
    </cfRule>
  </conditionalFormatting>
  <conditionalFormatting sqref="F1322:F1325">
    <cfRule type="containsText" dxfId="778" priority="700" operator="containsText" text="NO HABILITADO">
      <formula>NOT(ISERROR(SEARCH("NO HABILITADO",F1322)))</formula>
    </cfRule>
    <cfRule type="containsText" dxfId="777" priority="701" operator="containsText" text="HABILITADO">
      <formula>NOT(ISERROR(SEARCH("HABILITADO",F1322)))</formula>
    </cfRule>
    <cfRule type="containsText" dxfId="776" priority="702" operator="containsText" text="NO CUMPLE">
      <formula>NOT(ISERROR(SEARCH("NO CUMPLE",F1322)))</formula>
    </cfRule>
    <cfRule type="containsText" dxfId="775" priority="703" operator="containsText" text="CUMPLE">
      <formula>NOT(ISERROR(SEARCH("CUMPLE",F1322)))</formula>
    </cfRule>
  </conditionalFormatting>
  <conditionalFormatting sqref="F1338:F1341">
    <cfRule type="containsText" dxfId="774" priority="696" operator="containsText" text="NO HABILITADO">
      <formula>NOT(ISERROR(SEARCH("NO HABILITADO",F1338)))</formula>
    </cfRule>
    <cfRule type="containsText" dxfId="773" priority="697" operator="containsText" text="HABILITADO">
      <formula>NOT(ISERROR(SEARCH("HABILITADO",F1338)))</formula>
    </cfRule>
    <cfRule type="containsText" dxfId="772" priority="698" operator="containsText" text="NO CUMPLE">
      <formula>NOT(ISERROR(SEARCH("NO CUMPLE",F1338)))</formula>
    </cfRule>
    <cfRule type="containsText" dxfId="771" priority="699" operator="containsText" text="CUMPLE">
      <formula>NOT(ISERROR(SEARCH("CUMPLE",F1338)))</formula>
    </cfRule>
  </conditionalFormatting>
  <conditionalFormatting sqref="F1353:F1355">
    <cfRule type="containsText" dxfId="770" priority="692" operator="containsText" text="NO HABILITADO">
      <formula>NOT(ISERROR(SEARCH("NO HABILITADO",F1353)))</formula>
    </cfRule>
    <cfRule type="containsText" dxfId="769" priority="693" operator="containsText" text="HABILITADO">
      <formula>NOT(ISERROR(SEARCH("HABILITADO",F1353)))</formula>
    </cfRule>
    <cfRule type="containsText" dxfId="768" priority="694" operator="containsText" text="NO CUMPLE">
      <formula>NOT(ISERROR(SEARCH("NO CUMPLE",F1353)))</formula>
    </cfRule>
    <cfRule type="containsText" dxfId="767" priority="695" operator="containsText" text="CUMPLE">
      <formula>NOT(ISERROR(SEARCH("CUMPLE",F1353)))</formula>
    </cfRule>
  </conditionalFormatting>
  <conditionalFormatting sqref="F1368">
    <cfRule type="containsText" dxfId="766" priority="688" operator="containsText" text="NO HABILITADO">
      <formula>NOT(ISERROR(SEARCH("NO HABILITADO",F1368)))</formula>
    </cfRule>
    <cfRule type="containsText" dxfId="765" priority="689" operator="containsText" text="HABILITADO">
      <formula>NOT(ISERROR(SEARCH("HABILITADO",F1368)))</formula>
    </cfRule>
    <cfRule type="containsText" dxfId="764" priority="690" operator="containsText" text="NO CUMPLE">
      <formula>NOT(ISERROR(SEARCH("NO CUMPLE",F1368)))</formula>
    </cfRule>
    <cfRule type="containsText" dxfId="763" priority="691" operator="containsText" text="CUMPLE">
      <formula>NOT(ISERROR(SEARCH("CUMPLE",F1368)))</formula>
    </cfRule>
  </conditionalFormatting>
  <conditionalFormatting sqref="F1370:F1372">
    <cfRule type="containsText" dxfId="762" priority="684" operator="containsText" text="NO HABILITADO">
      <formula>NOT(ISERROR(SEARCH("NO HABILITADO",F1370)))</formula>
    </cfRule>
    <cfRule type="containsText" dxfId="761" priority="685" operator="containsText" text="HABILITADO">
      <formula>NOT(ISERROR(SEARCH("HABILITADO",F1370)))</formula>
    </cfRule>
    <cfRule type="containsText" dxfId="760" priority="686" operator="containsText" text="NO CUMPLE">
      <formula>NOT(ISERROR(SEARCH("NO CUMPLE",F1370)))</formula>
    </cfRule>
    <cfRule type="containsText" dxfId="759" priority="687" operator="containsText" text="CUMPLE">
      <formula>NOT(ISERROR(SEARCH("CUMPLE",F1370)))</formula>
    </cfRule>
  </conditionalFormatting>
  <conditionalFormatting sqref="F1384:F1385">
    <cfRule type="containsText" dxfId="758" priority="680" operator="containsText" text="NO HABILITADO">
      <formula>NOT(ISERROR(SEARCH("NO HABILITADO",F1384)))</formula>
    </cfRule>
    <cfRule type="containsText" dxfId="757" priority="681" operator="containsText" text="HABILITADO">
      <formula>NOT(ISERROR(SEARCH("HABILITADO",F1384)))</formula>
    </cfRule>
    <cfRule type="containsText" dxfId="756" priority="682" operator="containsText" text="NO CUMPLE">
      <formula>NOT(ISERROR(SEARCH("NO CUMPLE",F1384)))</formula>
    </cfRule>
    <cfRule type="containsText" dxfId="755" priority="683" operator="containsText" text="CUMPLE">
      <formula>NOT(ISERROR(SEARCH("CUMPLE",F1384)))</formula>
    </cfRule>
  </conditionalFormatting>
  <conditionalFormatting sqref="F1387">
    <cfRule type="containsText" dxfId="754" priority="676" operator="containsText" text="NO HABILITADO">
      <formula>NOT(ISERROR(SEARCH("NO HABILITADO",F1387)))</formula>
    </cfRule>
    <cfRule type="containsText" dxfId="753" priority="677" operator="containsText" text="HABILITADO">
      <formula>NOT(ISERROR(SEARCH("HABILITADO",F1387)))</formula>
    </cfRule>
    <cfRule type="containsText" dxfId="752" priority="678" operator="containsText" text="NO CUMPLE">
      <formula>NOT(ISERROR(SEARCH("NO CUMPLE",F1387)))</formula>
    </cfRule>
    <cfRule type="containsText" dxfId="751" priority="679" operator="containsText" text="CUMPLE">
      <formula>NOT(ISERROR(SEARCH("CUMPLE",F1387)))</formula>
    </cfRule>
  </conditionalFormatting>
  <conditionalFormatting sqref="F1400:F1403">
    <cfRule type="containsText" dxfId="750" priority="672" operator="containsText" text="NO HABILITADO">
      <formula>NOT(ISERROR(SEARCH("NO HABILITADO",F1400)))</formula>
    </cfRule>
    <cfRule type="containsText" dxfId="749" priority="673" operator="containsText" text="HABILITADO">
      <formula>NOT(ISERROR(SEARCH("HABILITADO",F1400)))</formula>
    </cfRule>
    <cfRule type="containsText" dxfId="748" priority="674" operator="containsText" text="NO CUMPLE">
      <formula>NOT(ISERROR(SEARCH("NO CUMPLE",F1400)))</formula>
    </cfRule>
    <cfRule type="containsText" dxfId="747" priority="675" operator="containsText" text="CUMPLE">
      <formula>NOT(ISERROR(SEARCH("CUMPLE",F1400)))</formula>
    </cfRule>
  </conditionalFormatting>
  <conditionalFormatting sqref="F1416">
    <cfRule type="containsText" dxfId="746" priority="668" operator="containsText" text="NO HABILITADO">
      <formula>NOT(ISERROR(SEARCH("NO HABILITADO",F1416)))</formula>
    </cfRule>
    <cfRule type="containsText" dxfId="745" priority="669" operator="containsText" text="HABILITADO">
      <formula>NOT(ISERROR(SEARCH("HABILITADO",F1416)))</formula>
    </cfRule>
    <cfRule type="containsText" dxfId="744" priority="670" operator="containsText" text="NO CUMPLE">
      <formula>NOT(ISERROR(SEARCH("NO CUMPLE",F1416)))</formula>
    </cfRule>
    <cfRule type="containsText" dxfId="743" priority="671" operator="containsText" text="CUMPLE">
      <formula>NOT(ISERROR(SEARCH("CUMPLE",F1416)))</formula>
    </cfRule>
  </conditionalFormatting>
  <conditionalFormatting sqref="F1418">
    <cfRule type="containsText" dxfId="742" priority="664" operator="containsText" text="NO HABILITADO">
      <formula>NOT(ISERROR(SEARCH("NO HABILITADO",F1418)))</formula>
    </cfRule>
    <cfRule type="containsText" dxfId="741" priority="665" operator="containsText" text="HABILITADO">
      <formula>NOT(ISERROR(SEARCH("HABILITADO",F1418)))</formula>
    </cfRule>
    <cfRule type="containsText" dxfId="740" priority="666" operator="containsText" text="NO CUMPLE">
      <formula>NOT(ISERROR(SEARCH("NO CUMPLE",F1418)))</formula>
    </cfRule>
    <cfRule type="containsText" dxfId="739" priority="667" operator="containsText" text="CUMPLE">
      <formula>NOT(ISERROR(SEARCH("CUMPLE",F1418)))</formula>
    </cfRule>
  </conditionalFormatting>
  <conditionalFormatting sqref="F1431:F1435">
    <cfRule type="containsText" dxfId="738" priority="660" operator="containsText" text="NO HABILITADO">
      <formula>NOT(ISERROR(SEARCH("NO HABILITADO",F1431)))</formula>
    </cfRule>
    <cfRule type="containsText" dxfId="737" priority="661" operator="containsText" text="HABILITADO">
      <formula>NOT(ISERROR(SEARCH("HABILITADO",F1431)))</formula>
    </cfRule>
    <cfRule type="containsText" dxfId="736" priority="662" operator="containsText" text="NO CUMPLE">
      <formula>NOT(ISERROR(SEARCH("NO CUMPLE",F1431)))</formula>
    </cfRule>
    <cfRule type="containsText" dxfId="735" priority="663" operator="containsText" text="CUMPLE">
      <formula>NOT(ISERROR(SEARCH("CUMPLE",F1431)))</formula>
    </cfRule>
  </conditionalFormatting>
  <conditionalFormatting sqref="F1447:F1452">
    <cfRule type="containsText" dxfId="734" priority="656" operator="containsText" text="NO HABILITADO">
      <formula>NOT(ISERROR(SEARCH("NO HABILITADO",F1447)))</formula>
    </cfRule>
    <cfRule type="containsText" dxfId="733" priority="657" operator="containsText" text="HABILITADO">
      <formula>NOT(ISERROR(SEARCH("HABILITADO",F1447)))</formula>
    </cfRule>
    <cfRule type="containsText" dxfId="732" priority="658" operator="containsText" text="NO CUMPLE">
      <formula>NOT(ISERROR(SEARCH("NO CUMPLE",F1447)))</formula>
    </cfRule>
    <cfRule type="containsText" dxfId="731" priority="659" operator="containsText" text="CUMPLE">
      <formula>NOT(ISERROR(SEARCH("CUMPLE",F1447)))</formula>
    </cfRule>
  </conditionalFormatting>
  <conditionalFormatting sqref="F1464">
    <cfRule type="containsText" dxfId="730" priority="652" operator="containsText" text="NO HABILITADO">
      <formula>NOT(ISERROR(SEARCH("NO HABILITADO",F1464)))</formula>
    </cfRule>
    <cfRule type="containsText" dxfId="729" priority="653" operator="containsText" text="HABILITADO">
      <formula>NOT(ISERROR(SEARCH("HABILITADO",F1464)))</formula>
    </cfRule>
    <cfRule type="containsText" dxfId="728" priority="654" operator="containsText" text="NO CUMPLE">
      <formula>NOT(ISERROR(SEARCH("NO CUMPLE",F1464)))</formula>
    </cfRule>
    <cfRule type="containsText" dxfId="727" priority="655" operator="containsText" text="CUMPLE">
      <formula>NOT(ISERROR(SEARCH("CUMPLE",F1464)))</formula>
    </cfRule>
  </conditionalFormatting>
  <conditionalFormatting sqref="F1466:F1467">
    <cfRule type="containsText" dxfId="726" priority="648" operator="containsText" text="NO HABILITADO">
      <formula>NOT(ISERROR(SEARCH("NO HABILITADO",F1466)))</formula>
    </cfRule>
    <cfRule type="containsText" dxfId="725" priority="649" operator="containsText" text="HABILITADO">
      <formula>NOT(ISERROR(SEARCH("HABILITADO",F1466)))</formula>
    </cfRule>
    <cfRule type="containsText" dxfId="724" priority="650" operator="containsText" text="NO CUMPLE">
      <formula>NOT(ISERROR(SEARCH("NO CUMPLE",F1466)))</formula>
    </cfRule>
    <cfRule type="containsText" dxfId="723" priority="651" operator="containsText" text="CUMPLE">
      <formula>NOT(ISERROR(SEARCH("CUMPLE",F1466)))</formula>
    </cfRule>
  </conditionalFormatting>
  <conditionalFormatting sqref="F1479">
    <cfRule type="containsText" dxfId="722" priority="644" operator="containsText" text="NO HABILITADO">
      <formula>NOT(ISERROR(SEARCH("NO HABILITADO",F1479)))</formula>
    </cfRule>
    <cfRule type="containsText" dxfId="721" priority="645" operator="containsText" text="HABILITADO">
      <formula>NOT(ISERROR(SEARCH("HABILITADO",F1479)))</formula>
    </cfRule>
    <cfRule type="containsText" dxfId="720" priority="646" operator="containsText" text="NO CUMPLE">
      <formula>NOT(ISERROR(SEARCH("NO CUMPLE",F1479)))</formula>
    </cfRule>
    <cfRule type="containsText" dxfId="719" priority="647" operator="containsText" text="CUMPLE">
      <formula>NOT(ISERROR(SEARCH("CUMPLE",F1479)))</formula>
    </cfRule>
  </conditionalFormatting>
  <conditionalFormatting sqref="F1482:F1486">
    <cfRule type="containsText" dxfId="718" priority="640" operator="containsText" text="NO HABILITADO">
      <formula>NOT(ISERROR(SEARCH("NO HABILITADO",F1482)))</formula>
    </cfRule>
    <cfRule type="containsText" dxfId="717" priority="641" operator="containsText" text="HABILITADO">
      <formula>NOT(ISERROR(SEARCH("HABILITADO",F1482)))</formula>
    </cfRule>
    <cfRule type="containsText" dxfId="716" priority="642" operator="containsText" text="NO CUMPLE">
      <formula>NOT(ISERROR(SEARCH("NO CUMPLE",F1482)))</formula>
    </cfRule>
    <cfRule type="containsText" dxfId="715" priority="643" operator="containsText" text="CUMPLE">
      <formula>NOT(ISERROR(SEARCH("CUMPLE",F1482)))</formula>
    </cfRule>
  </conditionalFormatting>
  <conditionalFormatting sqref="F1513">
    <cfRule type="containsText" dxfId="714" priority="636" operator="containsText" text="NO HABILITADO">
      <formula>NOT(ISERROR(SEARCH("NO HABILITADO",F1513)))</formula>
    </cfRule>
    <cfRule type="containsText" dxfId="713" priority="637" operator="containsText" text="HABILITADO">
      <formula>NOT(ISERROR(SEARCH("HABILITADO",F1513)))</formula>
    </cfRule>
    <cfRule type="containsText" dxfId="712" priority="638" operator="containsText" text="NO CUMPLE">
      <formula>NOT(ISERROR(SEARCH("NO CUMPLE",F1513)))</formula>
    </cfRule>
    <cfRule type="containsText" dxfId="711" priority="639" operator="containsText" text="CUMPLE">
      <formula>NOT(ISERROR(SEARCH("CUMPLE",F1513)))</formula>
    </cfRule>
  </conditionalFormatting>
  <conditionalFormatting sqref="F1526:F1527">
    <cfRule type="containsText" dxfId="710" priority="632" operator="containsText" text="NO HABILITADO">
      <formula>NOT(ISERROR(SEARCH("NO HABILITADO",F1526)))</formula>
    </cfRule>
    <cfRule type="containsText" dxfId="709" priority="633" operator="containsText" text="HABILITADO">
      <formula>NOT(ISERROR(SEARCH("HABILITADO",F1526)))</formula>
    </cfRule>
    <cfRule type="containsText" dxfId="708" priority="634" operator="containsText" text="NO CUMPLE">
      <formula>NOT(ISERROR(SEARCH("NO CUMPLE",F1526)))</formula>
    </cfRule>
    <cfRule type="containsText" dxfId="707" priority="635" operator="containsText" text="CUMPLE">
      <formula>NOT(ISERROR(SEARCH("CUMPLE",F1526)))</formula>
    </cfRule>
  </conditionalFormatting>
  <conditionalFormatting sqref="F1529:F1530">
    <cfRule type="containsText" dxfId="706" priority="628" operator="containsText" text="NO HABILITADO">
      <formula>NOT(ISERROR(SEARCH("NO HABILITADO",F1529)))</formula>
    </cfRule>
    <cfRule type="containsText" dxfId="705" priority="629" operator="containsText" text="HABILITADO">
      <formula>NOT(ISERROR(SEARCH("HABILITADO",F1529)))</formula>
    </cfRule>
    <cfRule type="containsText" dxfId="704" priority="630" operator="containsText" text="NO CUMPLE">
      <formula>NOT(ISERROR(SEARCH("NO CUMPLE",F1529)))</formula>
    </cfRule>
    <cfRule type="containsText" dxfId="703" priority="631" operator="containsText" text="CUMPLE">
      <formula>NOT(ISERROR(SEARCH("CUMPLE",F1529)))</formula>
    </cfRule>
  </conditionalFormatting>
  <conditionalFormatting sqref="F1542:F1543">
    <cfRule type="containsText" dxfId="702" priority="624" operator="containsText" text="NO HABILITADO">
      <formula>NOT(ISERROR(SEARCH("NO HABILITADO",F1542)))</formula>
    </cfRule>
    <cfRule type="containsText" dxfId="701" priority="625" operator="containsText" text="HABILITADO">
      <formula>NOT(ISERROR(SEARCH("HABILITADO",F1542)))</formula>
    </cfRule>
    <cfRule type="containsText" dxfId="700" priority="626" operator="containsText" text="NO CUMPLE">
      <formula>NOT(ISERROR(SEARCH("NO CUMPLE",F1542)))</formula>
    </cfRule>
    <cfRule type="containsText" dxfId="699" priority="627" operator="containsText" text="CUMPLE">
      <formula>NOT(ISERROR(SEARCH("CUMPLE",F1542)))</formula>
    </cfRule>
  </conditionalFormatting>
  <conditionalFormatting sqref="F1545">
    <cfRule type="containsText" dxfId="698" priority="620" operator="containsText" text="NO HABILITADO">
      <formula>NOT(ISERROR(SEARCH("NO HABILITADO",F1545)))</formula>
    </cfRule>
    <cfRule type="containsText" dxfId="697" priority="621" operator="containsText" text="HABILITADO">
      <formula>NOT(ISERROR(SEARCH("HABILITADO",F1545)))</formula>
    </cfRule>
    <cfRule type="containsText" dxfId="696" priority="622" operator="containsText" text="NO CUMPLE">
      <formula>NOT(ISERROR(SEARCH("NO CUMPLE",F1545)))</formula>
    </cfRule>
    <cfRule type="containsText" dxfId="695" priority="623" operator="containsText" text="CUMPLE">
      <formula>NOT(ISERROR(SEARCH("CUMPLE",F1545)))</formula>
    </cfRule>
  </conditionalFormatting>
  <conditionalFormatting sqref="F1547:F1548">
    <cfRule type="containsText" dxfId="694" priority="616" operator="containsText" text="NO HABILITADO">
      <formula>NOT(ISERROR(SEARCH("NO HABILITADO",F1547)))</formula>
    </cfRule>
    <cfRule type="containsText" dxfId="693" priority="617" operator="containsText" text="HABILITADO">
      <formula>NOT(ISERROR(SEARCH("HABILITADO",F1547)))</formula>
    </cfRule>
    <cfRule type="containsText" dxfId="692" priority="618" operator="containsText" text="NO CUMPLE">
      <formula>NOT(ISERROR(SEARCH("NO CUMPLE",F1547)))</formula>
    </cfRule>
    <cfRule type="containsText" dxfId="691" priority="619" operator="containsText" text="CUMPLE">
      <formula>NOT(ISERROR(SEARCH("CUMPLE",F1547)))</formula>
    </cfRule>
  </conditionalFormatting>
  <conditionalFormatting sqref="F1550">
    <cfRule type="containsText" dxfId="690" priority="612" operator="containsText" text="NO HABILITADO">
      <formula>NOT(ISERROR(SEARCH("NO HABILITADO",F1550)))</formula>
    </cfRule>
    <cfRule type="containsText" dxfId="689" priority="613" operator="containsText" text="HABILITADO">
      <formula>NOT(ISERROR(SEARCH("HABILITADO",F1550)))</formula>
    </cfRule>
    <cfRule type="containsText" dxfId="688" priority="614" operator="containsText" text="NO CUMPLE">
      <formula>NOT(ISERROR(SEARCH("NO CUMPLE",F1550)))</formula>
    </cfRule>
    <cfRule type="containsText" dxfId="687" priority="615" operator="containsText" text="CUMPLE">
      <formula>NOT(ISERROR(SEARCH("CUMPLE",F1550)))</formula>
    </cfRule>
  </conditionalFormatting>
  <conditionalFormatting sqref="F1562">
    <cfRule type="containsText" dxfId="686" priority="608" operator="containsText" text="NO HABILITADO">
      <formula>NOT(ISERROR(SEARCH("NO HABILITADO",F1562)))</formula>
    </cfRule>
    <cfRule type="containsText" dxfId="685" priority="609" operator="containsText" text="HABILITADO">
      <formula>NOT(ISERROR(SEARCH("HABILITADO",F1562)))</formula>
    </cfRule>
    <cfRule type="containsText" dxfId="684" priority="610" operator="containsText" text="NO CUMPLE">
      <formula>NOT(ISERROR(SEARCH("NO CUMPLE",F1562)))</formula>
    </cfRule>
    <cfRule type="containsText" dxfId="683" priority="611" operator="containsText" text="CUMPLE">
      <formula>NOT(ISERROR(SEARCH("CUMPLE",F1562)))</formula>
    </cfRule>
  </conditionalFormatting>
  <conditionalFormatting sqref="A1498">
    <cfRule type="containsText" dxfId="682" priority="556" operator="containsText" text="NO HABILITADO">
      <formula>NOT(ISERROR(SEARCH("NO HABILITADO",A1498)))</formula>
    </cfRule>
    <cfRule type="containsText" dxfId="681" priority="557" operator="containsText" text="HABILITADO">
      <formula>NOT(ISERROR(SEARCH("HABILITADO",A1498)))</formula>
    </cfRule>
    <cfRule type="containsText" dxfId="680" priority="558" operator="containsText" text="NO CUMPLE">
      <formula>NOT(ISERROR(SEARCH("NO CUMPLE",A1498)))</formula>
    </cfRule>
    <cfRule type="containsText" dxfId="679" priority="559" operator="containsText" text="CUMPLE">
      <formula>NOT(ISERROR(SEARCH("CUMPLE",A1498)))</formula>
    </cfRule>
  </conditionalFormatting>
  <conditionalFormatting sqref="A1500:A1501">
    <cfRule type="containsText" dxfId="678" priority="568" operator="containsText" text="NO HABILITADO">
      <formula>NOT(ISERROR(SEARCH("NO HABILITADO",A1500)))</formula>
    </cfRule>
    <cfRule type="containsText" dxfId="677" priority="569" operator="containsText" text="HABILITADO">
      <formula>NOT(ISERROR(SEARCH("HABILITADO",A1500)))</formula>
    </cfRule>
    <cfRule type="containsText" dxfId="676" priority="570" operator="containsText" text="NO CUMPLE">
      <formula>NOT(ISERROR(SEARCH("NO CUMPLE",A1500)))</formula>
    </cfRule>
    <cfRule type="containsText" dxfId="675" priority="571" operator="containsText" text="CUMPLE">
      <formula>NOT(ISERROR(SEARCH("CUMPLE",A1500)))</formula>
    </cfRule>
  </conditionalFormatting>
  <conditionalFormatting sqref="A1499:J1499">
    <cfRule type="containsText" dxfId="674" priority="598" operator="containsText" text="NO CUMPLE">
      <formula>NOT(ISERROR(SEARCH("NO CUMPLE",A1499)))</formula>
    </cfRule>
    <cfRule type="containsText" dxfId="673" priority="599" operator="containsText" text="CUMPLE">
      <formula>NOT(ISERROR(SEARCH("CUMPLE",A1499)))</formula>
    </cfRule>
    <cfRule type="containsText" dxfId="672" priority="600" operator="containsText" text="NO HABILITADO">
      <formula>NOT(ISERROR(SEARCH("NO HABILITADO",A1499)))</formula>
    </cfRule>
    <cfRule type="containsText" dxfId="671" priority="601" operator="containsText" text="HABILITADO">
      <formula>NOT(ISERROR(SEARCH("HABILITADO",A1499)))</formula>
    </cfRule>
  </conditionalFormatting>
  <conditionalFormatting sqref="N1502:P1502 D1498:E1498 G1498 I1498:J1498 B1500:C1501">
    <cfRule type="containsText" dxfId="670" priority="602" operator="containsText" text="NO HABILITADO">
      <formula>NOT(ISERROR(SEARCH("NO HABILITADO",B1498)))</formula>
    </cfRule>
  </conditionalFormatting>
  <conditionalFormatting sqref="B1500:C1501">
    <cfRule type="containsText" dxfId="669" priority="590" operator="containsText" text="NO CUMPLE">
      <formula>NOT(ISERROR(SEARCH("NO CUMPLE",B1500)))</formula>
    </cfRule>
    <cfRule type="containsText" dxfId="668" priority="591" operator="containsText" text="CUMPLE">
      <formula>NOT(ISERROR(SEARCH("CUMPLE",B1500)))</formula>
    </cfRule>
    <cfRule type="containsText" dxfId="667" priority="592" operator="containsText" text="NO HABILITADO">
      <formula>NOT(ISERROR(SEARCH("NO HABILITADO",B1500)))</formula>
    </cfRule>
    <cfRule type="containsText" dxfId="666" priority="593" operator="containsText" text="HABILITADO">
      <formula>NOT(ISERROR(SEARCH("HABILITADO",B1500)))</formula>
    </cfRule>
  </conditionalFormatting>
  <conditionalFormatting sqref="D1500:D1501">
    <cfRule type="containsText" dxfId="665" priority="576" operator="containsText" text="NO HABILITADO">
      <formula>NOT(ISERROR(SEARCH("NO HABILITADO",D1500)))</formula>
    </cfRule>
    <cfRule type="containsText" dxfId="664" priority="577" operator="containsText" text="HABILITADO">
      <formula>NOT(ISERROR(SEARCH("HABILITADO",D1500)))</formula>
    </cfRule>
    <cfRule type="containsText" dxfId="663" priority="578" operator="containsText" text="NO CUMPLE">
      <formula>NOT(ISERROR(SEARCH("NO CUMPLE",D1500)))</formula>
    </cfRule>
    <cfRule type="containsText" dxfId="662" priority="579" operator="containsText" text="CUMPLE">
      <formula>NOT(ISERROR(SEARCH("CUMPLE",D1500)))</formula>
    </cfRule>
  </conditionalFormatting>
  <conditionalFormatting sqref="D1498:E1498 N1502:P1502 G1498 I1498:J1498 B1500:C1501">
    <cfRule type="containsText" dxfId="661" priority="603" operator="containsText" text="HABILITADO">
      <formula>NOT(ISERROR(SEARCH("HABILITADO",B1498)))</formula>
    </cfRule>
  </conditionalFormatting>
  <conditionalFormatting sqref="D1498:E1498 O1498:P1501 L1498:L1500 G1498 I1498:J1498 B1500:C1501">
    <cfRule type="containsText" dxfId="660" priority="604" operator="containsText" text="NO CUMPLE">
      <formula>NOT(ISERROR(SEARCH("NO CUMPLE",B1498)))</formula>
    </cfRule>
    <cfRule type="containsText" dxfId="659" priority="605" operator="containsText" text="CUMPLE">
      <formula>NOT(ISERROR(SEARCH("CUMPLE",B1498)))</formula>
    </cfRule>
  </conditionalFormatting>
  <conditionalFormatting sqref="E1500:E1501">
    <cfRule type="containsText" dxfId="658" priority="594" operator="containsText" text="NO CUMPLE">
      <formula>NOT(ISERROR(SEARCH("NO CUMPLE",E1500)))</formula>
    </cfRule>
    <cfRule type="containsText" dxfId="657" priority="595" operator="containsText" text="CUMPLE">
      <formula>NOT(ISERROR(SEARCH("CUMPLE",E1500)))</formula>
    </cfRule>
    <cfRule type="containsText" dxfId="656" priority="596" operator="containsText" text="NO HABILITADO">
      <formula>NOT(ISERROR(SEARCH("NO HABILITADO",E1500)))</formula>
    </cfRule>
    <cfRule type="containsText" dxfId="655" priority="597" operator="containsText" text="HABILITADO">
      <formula>NOT(ISERROR(SEARCH("HABILITADO",E1500)))</formula>
    </cfRule>
  </conditionalFormatting>
  <conditionalFormatting sqref="I1500:I1501">
    <cfRule type="containsText" dxfId="654" priority="572" operator="containsText" text="NO HABILITADO">
      <formula>NOT(ISERROR(SEARCH("NO HABILITADO",I1500)))</formula>
    </cfRule>
    <cfRule type="containsText" dxfId="653" priority="573" operator="containsText" text="HABILITADO">
      <formula>NOT(ISERROR(SEARCH("HABILITADO",I1500)))</formula>
    </cfRule>
    <cfRule type="containsText" dxfId="652" priority="574" operator="containsText" text="NO CUMPLE">
      <formula>NOT(ISERROR(SEARCH("NO CUMPLE",I1500)))</formula>
    </cfRule>
    <cfRule type="containsText" dxfId="651" priority="575" operator="containsText" text="CUMPLE">
      <formula>NOT(ISERROR(SEARCH("CUMPLE",I1500)))</formula>
    </cfRule>
  </conditionalFormatting>
  <conditionalFormatting sqref="K1497 L1498 L1500 A1502:I1502">
    <cfRule type="containsText" dxfId="650" priority="607" operator="containsText" text="HABILITADO">
      <formula>NOT(ISERROR(SEARCH("HABILITADO",A1497)))</formula>
    </cfRule>
  </conditionalFormatting>
  <conditionalFormatting sqref="L1498:L1500 K1497 A1502:I1502">
    <cfRule type="containsText" dxfId="649" priority="606" operator="containsText" text="NO HABILITADO">
      <formula>NOT(ISERROR(SEARCH("NO HABILITADO",A1497)))</formula>
    </cfRule>
  </conditionalFormatting>
  <conditionalFormatting sqref="N1495:N1497 N1499">
    <cfRule type="containsText" dxfId="648" priority="582" operator="containsText" text="NO HABILITADO">
      <formula>NOT(ISERROR(SEARCH("NO HABILITADO",N1495)))</formula>
    </cfRule>
    <cfRule type="containsText" dxfId="647" priority="583" operator="containsText" text="HABILITADO">
      <formula>NOT(ISERROR(SEARCH("HABILITADO",N1495)))</formula>
    </cfRule>
  </conditionalFormatting>
  <conditionalFormatting sqref="N1498:P1498 N1500:P1501">
    <cfRule type="containsText" dxfId="646" priority="580" operator="containsText" text="NO HABILITADO">
      <formula>NOT(ISERROR(SEARCH("NO HABILITADO",N1498)))</formula>
    </cfRule>
    <cfRule type="containsText" dxfId="645" priority="581" operator="containsText" text="HABILITADO">
      <formula>NOT(ISERROR(SEARCH("HABILITADO",N1498)))</formula>
    </cfRule>
  </conditionalFormatting>
  <conditionalFormatting sqref="P1502">
    <cfRule type="containsText" dxfId="644" priority="588" operator="containsText" text="NO CUMPLE">
      <formula>NOT(ISERROR(SEARCH("NO CUMPLE",P1502)))</formula>
    </cfRule>
    <cfRule type="containsText" dxfId="643" priority="589" operator="containsText" text="CUMPLE">
      <formula>NOT(ISERROR(SEARCH("CUMPLE",P1502)))</formula>
    </cfRule>
  </conditionalFormatting>
  <conditionalFormatting sqref="Q1495:Q1496">
    <cfRule type="containsText" dxfId="642" priority="584" operator="containsText" text="NO CUMPLE">
      <formula>NOT(ISERROR(SEARCH("NO CUMPLE",Q1495)))</formula>
    </cfRule>
    <cfRule type="containsText" dxfId="641" priority="585" operator="containsText" text="CUMPLE">
      <formula>NOT(ISERROR(SEARCH("CUMPLE",Q1495)))</formula>
    </cfRule>
  </conditionalFormatting>
  <conditionalFormatting sqref="Q1495:XFD1496">
    <cfRule type="containsText" dxfId="640" priority="586" operator="containsText" text="NO HABILITADO">
      <formula>NOT(ISERROR(SEARCH("NO HABILITADO",Q1495)))</formula>
    </cfRule>
    <cfRule type="containsText" dxfId="639" priority="587" operator="containsText" text="HABILITADO">
      <formula>NOT(ISERROR(SEARCH("HABILITADO",Q1495)))</formula>
    </cfRule>
  </conditionalFormatting>
  <conditionalFormatting sqref="E1490">
    <cfRule type="containsText" dxfId="638" priority="554" operator="containsText" text="NO HABILITADO">
      <formula>NOT(ISERROR(SEARCH("NO HABILITADO",E1490)))</formula>
    </cfRule>
  </conditionalFormatting>
  <conditionalFormatting sqref="E1490">
    <cfRule type="containsText" dxfId="637" priority="552" operator="containsText" text="NO CUMPLE">
      <formula>NOT(ISERROR(SEARCH("NO CUMPLE",E1490)))</formula>
    </cfRule>
    <cfRule type="containsText" dxfId="636" priority="553" operator="containsText" text="CUMPLE">
      <formula>NOT(ISERROR(SEARCH("CUMPLE",E1490)))</formula>
    </cfRule>
  </conditionalFormatting>
  <conditionalFormatting sqref="E1490">
    <cfRule type="containsText" dxfId="635" priority="555" operator="containsText" text="HABILITADO">
      <formula>NOT(ISERROR(SEARCH("HABILITADO",E1490)))</formula>
    </cfRule>
  </conditionalFormatting>
  <conditionalFormatting sqref="D322">
    <cfRule type="containsText" dxfId="634" priority="540" operator="containsText" text="NO CUMPLE">
      <formula>NOT(ISERROR(SEARCH("NO CUMPLE",D322)))</formula>
    </cfRule>
    <cfRule type="containsText" dxfId="633" priority="541" operator="containsText" text="CUMPLE">
      <formula>NOT(ISERROR(SEARCH("CUMPLE",D322)))</formula>
    </cfRule>
  </conditionalFormatting>
  <conditionalFormatting sqref="D322">
    <cfRule type="containsText" dxfId="632" priority="542" operator="containsText" text="NO HABILITADO">
      <formula>NOT(ISERROR(SEARCH("NO HABILITADO",D322)))</formula>
    </cfRule>
  </conditionalFormatting>
  <conditionalFormatting sqref="D322">
    <cfRule type="containsText" dxfId="631" priority="543" operator="containsText" text="HABILITADO">
      <formula>NOT(ISERROR(SEARCH("HABILITADO",D322)))</formula>
    </cfRule>
  </conditionalFormatting>
  <conditionalFormatting sqref="D365 D351 D336">
    <cfRule type="containsText" dxfId="630" priority="536" operator="containsText" text="NO CUMPLE">
      <formula>NOT(ISERROR(SEARCH("NO CUMPLE",D336)))</formula>
    </cfRule>
    <cfRule type="containsText" dxfId="629" priority="537" operator="containsText" text="CUMPLE">
      <formula>NOT(ISERROR(SEARCH("CUMPLE",D336)))</formula>
    </cfRule>
  </conditionalFormatting>
  <conditionalFormatting sqref="D365 D351 D336">
    <cfRule type="containsText" dxfId="628" priority="538" operator="containsText" text="NO HABILITADO">
      <formula>NOT(ISERROR(SEARCH("NO HABILITADO",D336)))</formula>
    </cfRule>
  </conditionalFormatting>
  <conditionalFormatting sqref="D365 D351 D336">
    <cfRule type="containsText" dxfId="627" priority="539" operator="containsText" text="HABILITADO">
      <formula>NOT(ISERROR(SEARCH("HABILITADO",D336)))</formula>
    </cfRule>
  </conditionalFormatting>
  <conditionalFormatting sqref="D379">
    <cfRule type="containsText" dxfId="626" priority="532" operator="containsText" text="NO CUMPLE">
      <formula>NOT(ISERROR(SEARCH("NO CUMPLE",D379)))</formula>
    </cfRule>
    <cfRule type="containsText" dxfId="625" priority="533" operator="containsText" text="CUMPLE">
      <formula>NOT(ISERROR(SEARCH("CUMPLE",D379)))</formula>
    </cfRule>
  </conditionalFormatting>
  <conditionalFormatting sqref="D379">
    <cfRule type="containsText" dxfId="624" priority="534" operator="containsText" text="NO HABILITADO">
      <formula>NOT(ISERROR(SEARCH("NO HABILITADO",D379)))</formula>
    </cfRule>
  </conditionalFormatting>
  <conditionalFormatting sqref="D379">
    <cfRule type="containsText" dxfId="623" priority="535" operator="containsText" text="HABILITADO">
      <formula>NOT(ISERROR(SEARCH("HABILITADO",D379)))</formula>
    </cfRule>
  </conditionalFormatting>
  <conditionalFormatting sqref="D393">
    <cfRule type="containsText" dxfId="622" priority="528" operator="containsText" text="NO CUMPLE">
      <formula>NOT(ISERROR(SEARCH("NO CUMPLE",D393)))</formula>
    </cfRule>
    <cfRule type="containsText" dxfId="621" priority="529" operator="containsText" text="CUMPLE">
      <formula>NOT(ISERROR(SEARCH("CUMPLE",D393)))</formula>
    </cfRule>
  </conditionalFormatting>
  <conditionalFormatting sqref="D393">
    <cfRule type="containsText" dxfId="620" priority="530" operator="containsText" text="NO HABILITADO">
      <formula>NOT(ISERROR(SEARCH("NO HABILITADO",D393)))</formula>
    </cfRule>
  </conditionalFormatting>
  <conditionalFormatting sqref="D393">
    <cfRule type="containsText" dxfId="619" priority="531" operator="containsText" text="HABILITADO">
      <formula>NOT(ISERROR(SEARCH("HABILITADO",D393)))</formula>
    </cfRule>
  </conditionalFormatting>
  <conditionalFormatting sqref="D408">
    <cfRule type="containsText" dxfId="618" priority="524" operator="containsText" text="NO CUMPLE">
      <formula>NOT(ISERROR(SEARCH("NO CUMPLE",D408)))</formula>
    </cfRule>
    <cfRule type="containsText" dxfId="617" priority="525" operator="containsText" text="CUMPLE">
      <formula>NOT(ISERROR(SEARCH("CUMPLE",D408)))</formula>
    </cfRule>
  </conditionalFormatting>
  <conditionalFormatting sqref="D408">
    <cfRule type="containsText" dxfId="616" priority="526" operator="containsText" text="NO HABILITADO">
      <formula>NOT(ISERROR(SEARCH("NO HABILITADO",D408)))</formula>
    </cfRule>
  </conditionalFormatting>
  <conditionalFormatting sqref="D408">
    <cfRule type="containsText" dxfId="615" priority="527" operator="containsText" text="HABILITADO">
      <formula>NOT(ISERROR(SEARCH("HABILITADO",D408)))</formula>
    </cfRule>
  </conditionalFormatting>
  <conditionalFormatting sqref="D423">
    <cfRule type="containsText" dxfId="614" priority="520" operator="containsText" text="NO CUMPLE">
      <formula>NOT(ISERROR(SEARCH("NO CUMPLE",D423)))</formula>
    </cfRule>
    <cfRule type="containsText" dxfId="613" priority="521" operator="containsText" text="CUMPLE">
      <formula>NOT(ISERROR(SEARCH("CUMPLE",D423)))</formula>
    </cfRule>
  </conditionalFormatting>
  <conditionalFormatting sqref="D423">
    <cfRule type="containsText" dxfId="612" priority="522" operator="containsText" text="NO HABILITADO">
      <formula>NOT(ISERROR(SEARCH("NO HABILITADO",D423)))</formula>
    </cfRule>
  </conditionalFormatting>
  <conditionalFormatting sqref="D423">
    <cfRule type="containsText" dxfId="611" priority="523" operator="containsText" text="HABILITADO">
      <formula>NOT(ISERROR(SEARCH("HABILITADO",D423)))</formula>
    </cfRule>
  </conditionalFormatting>
  <conditionalFormatting sqref="D440">
    <cfRule type="containsText" dxfId="610" priority="516" operator="containsText" text="NO CUMPLE">
      <formula>NOT(ISERROR(SEARCH("NO CUMPLE",D440)))</formula>
    </cfRule>
    <cfRule type="containsText" dxfId="609" priority="517" operator="containsText" text="CUMPLE">
      <formula>NOT(ISERROR(SEARCH("CUMPLE",D440)))</formula>
    </cfRule>
  </conditionalFormatting>
  <conditionalFormatting sqref="D440">
    <cfRule type="containsText" dxfId="608" priority="518" operator="containsText" text="NO HABILITADO">
      <formula>NOT(ISERROR(SEARCH("NO HABILITADO",D440)))</formula>
    </cfRule>
  </conditionalFormatting>
  <conditionalFormatting sqref="D440">
    <cfRule type="containsText" dxfId="607" priority="519" operator="containsText" text="HABILITADO">
      <formula>NOT(ISERROR(SEARCH("HABILITADO",D440)))</formula>
    </cfRule>
  </conditionalFormatting>
  <conditionalFormatting sqref="D454">
    <cfRule type="containsText" dxfId="606" priority="512" operator="containsText" text="NO CUMPLE">
      <formula>NOT(ISERROR(SEARCH("NO CUMPLE",D454)))</formula>
    </cfRule>
    <cfRule type="containsText" dxfId="605" priority="513" operator="containsText" text="CUMPLE">
      <formula>NOT(ISERROR(SEARCH("CUMPLE",D454)))</formula>
    </cfRule>
  </conditionalFormatting>
  <conditionalFormatting sqref="D454">
    <cfRule type="containsText" dxfId="604" priority="514" operator="containsText" text="NO HABILITADO">
      <formula>NOT(ISERROR(SEARCH("NO HABILITADO",D454)))</formula>
    </cfRule>
  </conditionalFormatting>
  <conditionalFormatting sqref="D454">
    <cfRule type="containsText" dxfId="603" priority="515" operator="containsText" text="HABILITADO">
      <formula>NOT(ISERROR(SEARCH("HABILITADO",D454)))</formula>
    </cfRule>
  </conditionalFormatting>
  <conditionalFormatting sqref="D469">
    <cfRule type="containsText" dxfId="602" priority="508" operator="containsText" text="NO CUMPLE">
      <formula>NOT(ISERROR(SEARCH("NO CUMPLE",D469)))</formula>
    </cfRule>
    <cfRule type="containsText" dxfId="601" priority="509" operator="containsText" text="CUMPLE">
      <formula>NOT(ISERROR(SEARCH("CUMPLE",D469)))</formula>
    </cfRule>
  </conditionalFormatting>
  <conditionalFormatting sqref="D469">
    <cfRule type="containsText" dxfId="600" priority="510" operator="containsText" text="NO HABILITADO">
      <formula>NOT(ISERROR(SEARCH("NO HABILITADO",D469)))</formula>
    </cfRule>
  </conditionalFormatting>
  <conditionalFormatting sqref="D469">
    <cfRule type="containsText" dxfId="599" priority="511" operator="containsText" text="HABILITADO">
      <formula>NOT(ISERROR(SEARCH("HABILITADO",D469)))</formula>
    </cfRule>
  </conditionalFormatting>
  <conditionalFormatting sqref="D485">
    <cfRule type="containsText" dxfId="598" priority="504" operator="containsText" text="NO CUMPLE">
      <formula>NOT(ISERROR(SEARCH("NO CUMPLE",D485)))</formula>
    </cfRule>
    <cfRule type="containsText" dxfId="597" priority="505" operator="containsText" text="CUMPLE">
      <formula>NOT(ISERROR(SEARCH("CUMPLE",D485)))</formula>
    </cfRule>
  </conditionalFormatting>
  <conditionalFormatting sqref="D485">
    <cfRule type="containsText" dxfId="596" priority="506" operator="containsText" text="NO HABILITADO">
      <formula>NOT(ISERROR(SEARCH("NO HABILITADO",D485)))</formula>
    </cfRule>
  </conditionalFormatting>
  <conditionalFormatting sqref="D485">
    <cfRule type="containsText" dxfId="595" priority="507" operator="containsText" text="HABILITADO">
      <formula>NOT(ISERROR(SEARCH("HABILITADO",D485)))</formula>
    </cfRule>
  </conditionalFormatting>
  <conditionalFormatting sqref="D501">
    <cfRule type="containsText" dxfId="594" priority="500" operator="containsText" text="NO CUMPLE">
      <formula>NOT(ISERROR(SEARCH("NO CUMPLE",D501)))</formula>
    </cfRule>
    <cfRule type="containsText" dxfId="593" priority="501" operator="containsText" text="CUMPLE">
      <formula>NOT(ISERROR(SEARCH("CUMPLE",D501)))</formula>
    </cfRule>
  </conditionalFormatting>
  <conditionalFormatting sqref="D501">
    <cfRule type="containsText" dxfId="592" priority="502" operator="containsText" text="NO HABILITADO">
      <formula>NOT(ISERROR(SEARCH("NO HABILITADO",D501)))</formula>
    </cfRule>
  </conditionalFormatting>
  <conditionalFormatting sqref="D501">
    <cfRule type="containsText" dxfId="591" priority="503" operator="containsText" text="HABILITADO">
      <formula>NOT(ISERROR(SEARCH("HABILITADO",D501)))</formula>
    </cfRule>
  </conditionalFormatting>
  <conditionalFormatting sqref="D514">
    <cfRule type="containsText" dxfId="590" priority="496" operator="containsText" text="NO CUMPLE">
      <formula>NOT(ISERROR(SEARCH("NO CUMPLE",D514)))</formula>
    </cfRule>
    <cfRule type="containsText" dxfId="589" priority="497" operator="containsText" text="CUMPLE">
      <formula>NOT(ISERROR(SEARCH("CUMPLE",D514)))</formula>
    </cfRule>
  </conditionalFormatting>
  <conditionalFormatting sqref="D514">
    <cfRule type="containsText" dxfId="588" priority="498" operator="containsText" text="NO HABILITADO">
      <formula>NOT(ISERROR(SEARCH("NO HABILITADO",D514)))</formula>
    </cfRule>
  </conditionalFormatting>
  <conditionalFormatting sqref="D514">
    <cfRule type="containsText" dxfId="587" priority="499" operator="containsText" text="HABILITADO">
      <formula>NOT(ISERROR(SEARCH("HABILITADO",D514)))</formula>
    </cfRule>
  </conditionalFormatting>
  <conditionalFormatting sqref="D532">
    <cfRule type="containsText" dxfId="586" priority="492" operator="containsText" text="NO CUMPLE">
      <formula>NOT(ISERROR(SEARCH("NO CUMPLE",D532)))</formula>
    </cfRule>
    <cfRule type="containsText" dxfId="585" priority="493" operator="containsText" text="CUMPLE">
      <formula>NOT(ISERROR(SEARCH("CUMPLE",D532)))</formula>
    </cfRule>
  </conditionalFormatting>
  <conditionalFormatting sqref="D532">
    <cfRule type="containsText" dxfId="584" priority="494" operator="containsText" text="NO HABILITADO">
      <formula>NOT(ISERROR(SEARCH("NO HABILITADO",D532)))</formula>
    </cfRule>
  </conditionalFormatting>
  <conditionalFormatting sqref="D532">
    <cfRule type="containsText" dxfId="583" priority="495" operator="containsText" text="HABILITADO">
      <formula>NOT(ISERROR(SEARCH("HABILITADO",D532)))</formula>
    </cfRule>
  </conditionalFormatting>
  <conditionalFormatting sqref="D546">
    <cfRule type="containsText" dxfId="582" priority="488" operator="containsText" text="NO CUMPLE">
      <formula>NOT(ISERROR(SEARCH("NO CUMPLE",D546)))</formula>
    </cfRule>
    <cfRule type="containsText" dxfId="581" priority="489" operator="containsText" text="CUMPLE">
      <formula>NOT(ISERROR(SEARCH("CUMPLE",D546)))</formula>
    </cfRule>
  </conditionalFormatting>
  <conditionalFormatting sqref="D546">
    <cfRule type="containsText" dxfId="580" priority="490" operator="containsText" text="NO HABILITADO">
      <formula>NOT(ISERROR(SEARCH("NO HABILITADO",D546)))</formula>
    </cfRule>
  </conditionalFormatting>
  <conditionalFormatting sqref="D546">
    <cfRule type="containsText" dxfId="579" priority="491" operator="containsText" text="HABILITADO">
      <formula>NOT(ISERROR(SEARCH("HABILITADO",D546)))</formula>
    </cfRule>
  </conditionalFormatting>
  <conditionalFormatting sqref="D562">
    <cfRule type="containsText" dxfId="578" priority="484" operator="containsText" text="NO CUMPLE">
      <formula>NOT(ISERROR(SEARCH("NO CUMPLE",D562)))</formula>
    </cfRule>
    <cfRule type="containsText" dxfId="577" priority="485" operator="containsText" text="CUMPLE">
      <formula>NOT(ISERROR(SEARCH("CUMPLE",D562)))</formula>
    </cfRule>
  </conditionalFormatting>
  <conditionalFormatting sqref="D562">
    <cfRule type="containsText" dxfId="576" priority="486" operator="containsText" text="NO HABILITADO">
      <formula>NOT(ISERROR(SEARCH("NO HABILITADO",D562)))</formula>
    </cfRule>
  </conditionalFormatting>
  <conditionalFormatting sqref="D562">
    <cfRule type="containsText" dxfId="575" priority="487" operator="containsText" text="HABILITADO">
      <formula>NOT(ISERROR(SEARCH("HABILITADO",D562)))</formula>
    </cfRule>
  </conditionalFormatting>
  <conditionalFormatting sqref="D578">
    <cfRule type="containsText" dxfId="574" priority="480" operator="containsText" text="NO CUMPLE">
      <formula>NOT(ISERROR(SEARCH("NO CUMPLE",D578)))</formula>
    </cfRule>
    <cfRule type="containsText" dxfId="573" priority="481" operator="containsText" text="CUMPLE">
      <formula>NOT(ISERROR(SEARCH("CUMPLE",D578)))</formula>
    </cfRule>
  </conditionalFormatting>
  <conditionalFormatting sqref="D578">
    <cfRule type="containsText" dxfId="572" priority="482" operator="containsText" text="NO HABILITADO">
      <formula>NOT(ISERROR(SEARCH("NO HABILITADO",D578)))</formula>
    </cfRule>
  </conditionalFormatting>
  <conditionalFormatting sqref="D578">
    <cfRule type="containsText" dxfId="571" priority="483" operator="containsText" text="HABILITADO">
      <formula>NOT(ISERROR(SEARCH("HABILITADO",D578)))</formula>
    </cfRule>
  </conditionalFormatting>
  <conditionalFormatting sqref="D593">
    <cfRule type="containsText" dxfId="570" priority="476" operator="containsText" text="NO CUMPLE">
      <formula>NOT(ISERROR(SEARCH("NO CUMPLE",D593)))</formula>
    </cfRule>
    <cfRule type="containsText" dxfId="569" priority="477" operator="containsText" text="CUMPLE">
      <formula>NOT(ISERROR(SEARCH("CUMPLE",D593)))</formula>
    </cfRule>
  </conditionalFormatting>
  <conditionalFormatting sqref="D593">
    <cfRule type="containsText" dxfId="568" priority="478" operator="containsText" text="NO HABILITADO">
      <formula>NOT(ISERROR(SEARCH("NO HABILITADO",D593)))</formula>
    </cfRule>
  </conditionalFormatting>
  <conditionalFormatting sqref="D593">
    <cfRule type="containsText" dxfId="567" priority="479" operator="containsText" text="HABILITADO">
      <formula>NOT(ISERROR(SEARCH("HABILITADO",D593)))</formula>
    </cfRule>
  </conditionalFormatting>
  <conditionalFormatting sqref="D608">
    <cfRule type="containsText" dxfId="566" priority="472" operator="containsText" text="NO CUMPLE">
      <formula>NOT(ISERROR(SEARCH("NO CUMPLE",D608)))</formula>
    </cfRule>
    <cfRule type="containsText" dxfId="565" priority="473" operator="containsText" text="CUMPLE">
      <formula>NOT(ISERROR(SEARCH("CUMPLE",D608)))</formula>
    </cfRule>
  </conditionalFormatting>
  <conditionalFormatting sqref="D608">
    <cfRule type="containsText" dxfId="564" priority="474" operator="containsText" text="NO HABILITADO">
      <formula>NOT(ISERROR(SEARCH("NO HABILITADO",D608)))</formula>
    </cfRule>
  </conditionalFormatting>
  <conditionalFormatting sqref="D608">
    <cfRule type="containsText" dxfId="563" priority="475" operator="containsText" text="HABILITADO">
      <formula>NOT(ISERROR(SEARCH("HABILITADO",D608)))</formula>
    </cfRule>
  </conditionalFormatting>
  <conditionalFormatting sqref="D628">
    <cfRule type="containsText" dxfId="562" priority="468" operator="containsText" text="NO CUMPLE">
      <formula>NOT(ISERROR(SEARCH("NO CUMPLE",D628)))</formula>
    </cfRule>
    <cfRule type="containsText" dxfId="561" priority="469" operator="containsText" text="CUMPLE">
      <formula>NOT(ISERROR(SEARCH("CUMPLE",D628)))</formula>
    </cfRule>
  </conditionalFormatting>
  <conditionalFormatting sqref="D628">
    <cfRule type="containsText" dxfId="560" priority="470" operator="containsText" text="NO HABILITADO">
      <formula>NOT(ISERROR(SEARCH("NO HABILITADO",D628)))</formula>
    </cfRule>
  </conditionalFormatting>
  <conditionalFormatting sqref="D628">
    <cfRule type="containsText" dxfId="559" priority="471" operator="containsText" text="HABILITADO">
      <formula>NOT(ISERROR(SEARCH("HABILITADO",D628)))</formula>
    </cfRule>
  </conditionalFormatting>
  <conditionalFormatting sqref="D641">
    <cfRule type="containsText" dxfId="558" priority="464" operator="containsText" text="NO CUMPLE">
      <formula>NOT(ISERROR(SEARCH("NO CUMPLE",D641)))</formula>
    </cfRule>
    <cfRule type="containsText" dxfId="557" priority="465" operator="containsText" text="CUMPLE">
      <formula>NOT(ISERROR(SEARCH("CUMPLE",D641)))</formula>
    </cfRule>
  </conditionalFormatting>
  <conditionalFormatting sqref="D641">
    <cfRule type="containsText" dxfId="556" priority="466" operator="containsText" text="NO HABILITADO">
      <formula>NOT(ISERROR(SEARCH("NO HABILITADO",D641)))</formula>
    </cfRule>
  </conditionalFormatting>
  <conditionalFormatting sqref="D641">
    <cfRule type="containsText" dxfId="555" priority="467" operator="containsText" text="HABILITADO">
      <formula>NOT(ISERROR(SEARCH("HABILITADO",D641)))</formula>
    </cfRule>
  </conditionalFormatting>
  <conditionalFormatting sqref="D656">
    <cfRule type="containsText" dxfId="554" priority="460" operator="containsText" text="NO CUMPLE">
      <formula>NOT(ISERROR(SEARCH("NO CUMPLE",D656)))</formula>
    </cfRule>
    <cfRule type="containsText" dxfId="553" priority="461" operator="containsText" text="CUMPLE">
      <formula>NOT(ISERROR(SEARCH("CUMPLE",D656)))</formula>
    </cfRule>
  </conditionalFormatting>
  <conditionalFormatting sqref="D656">
    <cfRule type="containsText" dxfId="552" priority="462" operator="containsText" text="NO HABILITADO">
      <formula>NOT(ISERROR(SEARCH("NO HABILITADO",D656)))</formula>
    </cfRule>
  </conditionalFormatting>
  <conditionalFormatting sqref="D656">
    <cfRule type="containsText" dxfId="551" priority="463" operator="containsText" text="HABILITADO">
      <formula>NOT(ISERROR(SEARCH("HABILITADO",D656)))</formula>
    </cfRule>
  </conditionalFormatting>
  <conditionalFormatting sqref="D671">
    <cfRule type="containsText" dxfId="550" priority="456" operator="containsText" text="NO CUMPLE">
      <formula>NOT(ISERROR(SEARCH("NO CUMPLE",D671)))</formula>
    </cfRule>
    <cfRule type="containsText" dxfId="549" priority="457" operator="containsText" text="CUMPLE">
      <formula>NOT(ISERROR(SEARCH("CUMPLE",D671)))</formula>
    </cfRule>
  </conditionalFormatting>
  <conditionalFormatting sqref="D671">
    <cfRule type="containsText" dxfId="548" priority="458" operator="containsText" text="NO HABILITADO">
      <formula>NOT(ISERROR(SEARCH("NO HABILITADO",D671)))</formula>
    </cfRule>
  </conditionalFormatting>
  <conditionalFormatting sqref="D671">
    <cfRule type="containsText" dxfId="547" priority="459" operator="containsText" text="HABILITADO">
      <formula>NOT(ISERROR(SEARCH("HABILITADO",D671)))</formula>
    </cfRule>
  </conditionalFormatting>
  <conditionalFormatting sqref="D685">
    <cfRule type="containsText" dxfId="546" priority="452" operator="containsText" text="NO CUMPLE">
      <formula>NOT(ISERROR(SEARCH("NO CUMPLE",D685)))</formula>
    </cfRule>
    <cfRule type="containsText" dxfId="545" priority="453" operator="containsText" text="CUMPLE">
      <formula>NOT(ISERROR(SEARCH("CUMPLE",D685)))</formula>
    </cfRule>
  </conditionalFormatting>
  <conditionalFormatting sqref="D685">
    <cfRule type="containsText" dxfId="544" priority="454" operator="containsText" text="NO HABILITADO">
      <formula>NOT(ISERROR(SEARCH("NO HABILITADO",D685)))</formula>
    </cfRule>
  </conditionalFormatting>
  <conditionalFormatting sqref="D685">
    <cfRule type="containsText" dxfId="543" priority="455" operator="containsText" text="HABILITADO">
      <formula>NOT(ISERROR(SEARCH("HABILITADO",D685)))</formula>
    </cfRule>
  </conditionalFormatting>
  <conditionalFormatting sqref="D701">
    <cfRule type="containsText" dxfId="542" priority="448" operator="containsText" text="NO CUMPLE">
      <formula>NOT(ISERROR(SEARCH("NO CUMPLE",D701)))</formula>
    </cfRule>
    <cfRule type="containsText" dxfId="541" priority="449" operator="containsText" text="CUMPLE">
      <formula>NOT(ISERROR(SEARCH("CUMPLE",D701)))</formula>
    </cfRule>
  </conditionalFormatting>
  <conditionalFormatting sqref="D701">
    <cfRule type="containsText" dxfId="540" priority="450" operator="containsText" text="NO HABILITADO">
      <formula>NOT(ISERROR(SEARCH("NO HABILITADO",D701)))</formula>
    </cfRule>
  </conditionalFormatting>
  <conditionalFormatting sqref="D701">
    <cfRule type="containsText" dxfId="539" priority="451" operator="containsText" text="HABILITADO">
      <formula>NOT(ISERROR(SEARCH("HABILITADO",D701)))</formula>
    </cfRule>
  </conditionalFormatting>
  <conditionalFormatting sqref="D715">
    <cfRule type="containsText" dxfId="538" priority="444" operator="containsText" text="NO CUMPLE">
      <formula>NOT(ISERROR(SEARCH("NO CUMPLE",D715)))</formula>
    </cfRule>
    <cfRule type="containsText" dxfId="537" priority="445" operator="containsText" text="CUMPLE">
      <formula>NOT(ISERROR(SEARCH("CUMPLE",D715)))</formula>
    </cfRule>
  </conditionalFormatting>
  <conditionalFormatting sqref="D715">
    <cfRule type="containsText" dxfId="536" priority="446" operator="containsText" text="NO HABILITADO">
      <formula>NOT(ISERROR(SEARCH("NO HABILITADO",D715)))</formula>
    </cfRule>
  </conditionalFormatting>
  <conditionalFormatting sqref="D715">
    <cfRule type="containsText" dxfId="535" priority="447" operator="containsText" text="HABILITADO">
      <formula>NOT(ISERROR(SEARCH("HABILITADO",D715)))</formula>
    </cfRule>
  </conditionalFormatting>
  <conditionalFormatting sqref="D728">
    <cfRule type="containsText" dxfId="534" priority="440" operator="containsText" text="NO CUMPLE">
      <formula>NOT(ISERROR(SEARCH("NO CUMPLE",D728)))</formula>
    </cfRule>
    <cfRule type="containsText" dxfId="533" priority="441" operator="containsText" text="CUMPLE">
      <formula>NOT(ISERROR(SEARCH("CUMPLE",D728)))</formula>
    </cfRule>
  </conditionalFormatting>
  <conditionalFormatting sqref="D728">
    <cfRule type="containsText" dxfId="532" priority="442" operator="containsText" text="NO HABILITADO">
      <formula>NOT(ISERROR(SEARCH("NO HABILITADO",D728)))</formula>
    </cfRule>
  </conditionalFormatting>
  <conditionalFormatting sqref="D728">
    <cfRule type="containsText" dxfId="531" priority="443" operator="containsText" text="HABILITADO">
      <formula>NOT(ISERROR(SEARCH("HABILITADO",D728)))</formula>
    </cfRule>
  </conditionalFormatting>
  <conditionalFormatting sqref="D741">
    <cfRule type="containsText" dxfId="530" priority="436" operator="containsText" text="NO CUMPLE">
      <formula>NOT(ISERROR(SEARCH("NO CUMPLE",D741)))</formula>
    </cfRule>
    <cfRule type="containsText" dxfId="529" priority="437" operator="containsText" text="CUMPLE">
      <formula>NOT(ISERROR(SEARCH("CUMPLE",D741)))</formula>
    </cfRule>
  </conditionalFormatting>
  <conditionalFormatting sqref="D741">
    <cfRule type="containsText" dxfId="528" priority="438" operator="containsText" text="NO HABILITADO">
      <formula>NOT(ISERROR(SEARCH("NO HABILITADO",D741)))</formula>
    </cfRule>
  </conditionalFormatting>
  <conditionalFormatting sqref="D741">
    <cfRule type="containsText" dxfId="527" priority="439" operator="containsText" text="HABILITADO">
      <formula>NOT(ISERROR(SEARCH("HABILITADO",D741)))</formula>
    </cfRule>
  </conditionalFormatting>
  <conditionalFormatting sqref="D754">
    <cfRule type="containsText" dxfId="526" priority="432" operator="containsText" text="NO CUMPLE">
      <formula>NOT(ISERROR(SEARCH("NO CUMPLE",D754)))</formula>
    </cfRule>
    <cfRule type="containsText" dxfId="525" priority="433" operator="containsText" text="CUMPLE">
      <formula>NOT(ISERROR(SEARCH("CUMPLE",D754)))</formula>
    </cfRule>
  </conditionalFormatting>
  <conditionalFormatting sqref="D754">
    <cfRule type="containsText" dxfId="524" priority="434" operator="containsText" text="NO HABILITADO">
      <formula>NOT(ISERROR(SEARCH("NO HABILITADO",D754)))</formula>
    </cfRule>
  </conditionalFormatting>
  <conditionalFormatting sqref="D754">
    <cfRule type="containsText" dxfId="523" priority="435" operator="containsText" text="HABILITADO">
      <formula>NOT(ISERROR(SEARCH("HABILITADO",D754)))</formula>
    </cfRule>
  </conditionalFormatting>
  <conditionalFormatting sqref="D771">
    <cfRule type="containsText" dxfId="522" priority="428" operator="containsText" text="NO CUMPLE">
      <formula>NOT(ISERROR(SEARCH("NO CUMPLE",D771)))</formula>
    </cfRule>
    <cfRule type="containsText" dxfId="521" priority="429" operator="containsText" text="CUMPLE">
      <formula>NOT(ISERROR(SEARCH("CUMPLE",D771)))</formula>
    </cfRule>
  </conditionalFormatting>
  <conditionalFormatting sqref="D771">
    <cfRule type="containsText" dxfId="520" priority="430" operator="containsText" text="NO HABILITADO">
      <formula>NOT(ISERROR(SEARCH("NO HABILITADO",D771)))</formula>
    </cfRule>
  </conditionalFormatting>
  <conditionalFormatting sqref="D771">
    <cfRule type="containsText" dxfId="519" priority="431" operator="containsText" text="HABILITADO">
      <formula>NOT(ISERROR(SEARCH("HABILITADO",D771)))</formula>
    </cfRule>
  </conditionalFormatting>
  <conditionalFormatting sqref="D791">
    <cfRule type="containsText" dxfId="518" priority="424" operator="containsText" text="NO CUMPLE">
      <formula>NOT(ISERROR(SEARCH("NO CUMPLE",D791)))</formula>
    </cfRule>
    <cfRule type="containsText" dxfId="517" priority="425" operator="containsText" text="CUMPLE">
      <formula>NOT(ISERROR(SEARCH("CUMPLE",D791)))</formula>
    </cfRule>
  </conditionalFormatting>
  <conditionalFormatting sqref="D791">
    <cfRule type="containsText" dxfId="516" priority="426" operator="containsText" text="NO HABILITADO">
      <formula>NOT(ISERROR(SEARCH("NO HABILITADO",D791)))</formula>
    </cfRule>
  </conditionalFormatting>
  <conditionalFormatting sqref="D791">
    <cfRule type="containsText" dxfId="515" priority="427" operator="containsText" text="HABILITADO">
      <formula>NOT(ISERROR(SEARCH("HABILITADO",D791)))</formula>
    </cfRule>
  </conditionalFormatting>
  <conditionalFormatting sqref="D806">
    <cfRule type="containsText" dxfId="514" priority="420" operator="containsText" text="NO CUMPLE">
      <formula>NOT(ISERROR(SEARCH("NO CUMPLE",D806)))</formula>
    </cfRule>
    <cfRule type="containsText" dxfId="513" priority="421" operator="containsText" text="CUMPLE">
      <formula>NOT(ISERROR(SEARCH("CUMPLE",D806)))</formula>
    </cfRule>
  </conditionalFormatting>
  <conditionalFormatting sqref="D806">
    <cfRule type="containsText" dxfId="512" priority="422" operator="containsText" text="NO HABILITADO">
      <formula>NOT(ISERROR(SEARCH("NO HABILITADO",D806)))</formula>
    </cfRule>
  </conditionalFormatting>
  <conditionalFormatting sqref="D806">
    <cfRule type="containsText" dxfId="511" priority="423" operator="containsText" text="HABILITADO">
      <formula>NOT(ISERROR(SEARCH("HABILITADO",D806)))</formula>
    </cfRule>
  </conditionalFormatting>
  <conditionalFormatting sqref="D818">
    <cfRule type="containsText" dxfId="510" priority="416" operator="containsText" text="NO CUMPLE">
      <formula>NOT(ISERROR(SEARCH("NO CUMPLE",D818)))</formula>
    </cfRule>
    <cfRule type="containsText" dxfId="509" priority="417" operator="containsText" text="CUMPLE">
      <formula>NOT(ISERROR(SEARCH("CUMPLE",D818)))</formula>
    </cfRule>
  </conditionalFormatting>
  <conditionalFormatting sqref="D818">
    <cfRule type="containsText" dxfId="508" priority="418" operator="containsText" text="NO HABILITADO">
      <formula>NOT(ISERROR(SEARCH("NO HABILITADO",D818)))</formula>
    </cfRule>
  </conditionalFormatting>
  <conditionalFormatting sqref="D818">
    <cfRule type="containsText" dxfId="507" priority="419" operator="containsText" text="HABILITADO">
      <formula>NOT(ISERROR(SEARCH("HABILITADO",D818)))</formula>
    </cfRule>
  </conditionalFormatting>
  <conditionalFormatting sqref="D832">
    <cfRule type="containsText" dxfId="506" priority="412" operator="containsText" text="NO CUMPLE">
      <formula>NOT(ISERROR(SEARCH("NO CUMPLE",D832)))</formula>
    </cfRule>
    <cfRule type="containsText" dxfId="505" priority="413" operator="containsText" text="CUMPLE">
      <formula>NOT(ISERROR(SEARCH("CUMPLE",D832)))</formula>
    </cfRule>
  </conditionalFormatting>
  <conditionalFormatting sqref="D832">
    <cfRule type="containsText" dxfId="504" priority="414" operator="containsText" text="NO HABILITADO">
      <formula>NOT(ISERROR(SEARCH("NO HABILITADO",D832)))</formula>
    </cfRule>
  </conditionalFormatting>
  <conditionalFormatting sqref="D832">
    <cfRule type="containsText" dxfId="503" priority="415" operator="containsText" text="HABILITADO">
      <formula>NOT(ISERROR(SEARCH("HABILITADO",D832)))</formula>
    </cfRule>
  </conditionalFormatting>
  <conditionalFormatting sqref="D847">
    <cfRule type="containsText" dxfId="502" priority="408" operator="containsText" text="NO CUMPLE">
      <formula>NOT(ISERROR(SEARCH("NO CUMPLE",D847)))</formula>
    </cfRule>
    <cfRule type="containsText" dxfId="501" priority="409" operator="containsText" text="CUMPLE">
      <formula>NOT(ISERROR(SEARCH("CUMPLE",D847)))</formula>
    </cfRule>
  </conditionalFormatting>
  <conditionalFormatting sqref="D847">
    <cfRule type="containsText" dxfId="500" priority="410" operator="containsText" text="NO HABILITADO">
      <formula>NOT(ISERROR(SEARCH("NO HABILITADO",D847)))</formula>
    </cfRule>
  </conditionalFormatting>
  <conditionalFormatting sqref="D847">
    <cfRule type="containsText" dxfId="499" priority="411" operator="containsText" text="HABILITADO">
      <formula>NOT(ISERROR(SEARCH("HABILITADO",D847)))</formula>
    </cfRule>
  </conditionalFormatting>
  <conditionalFormatting sqref="D862">
    <cfRule type="containsText" dxfId="498" priority="404" operator="containsText" text="NO CUMPLE">
      <formula>NOT(ISERROR(SEARCH("NO CUMPLE",D862)))</formula>
    </cfRule>
    <cfRule type="containsText" dxfId="497" priority="405" operator="containsText" text="CUMPLE">
      <formula>NOT(ISERROR(SEARCH("CUMPLE",D862)))</formula>
    </cfRule>
  </conditionalFormatting>
  <conditionalFormatting sqref="D862">
    <cfRule type="containsText" dxfId="496" priority="406" operator="containsText" text="NO HABILITADO">
      <formula>NOT(ISERROR(SEARCH("NO HABILITADO",D862)))</formula>
    </cfRule>
  </conditionalFormatting>
  <conditionalFormatting sqref="D862">
    <cfRule type="containsText" dxfId="495" priority="407" operator="containsText" text="HABILITADO">
      <formula>NOT(ISERROR(SEARCH("HABILITADO",D862)))</formula>
    </cfRule>
  </conditionalFormatting>
  <conditionalFormatting sqref="D877">
    <cfRule type="containsText" dxfId="494" priority="400" operator="containsText" text="NO CUMPLE">
      <formula>NOT(ISERROR(SEARCH("NO CUMPLE",D877)))</formula>
    </cfRule>
    <cfRule type="containsText" dxfId="493" priority="401" operator="containsText" text="CUMPLE">
      <formula>NOT(ISERROR(SEARCH("CUMPLE",D877)))</formula>
    </cfRule>
  </conditionalFormatting>
  <conditionalFormatting sqref="D877">
    <cfRule type="containsText" dxfId="492" priority="402" operator="containsText" text="NO HABILITADO">
      <formula>NOT(ISERROR(SEARCH("NO HABILITADO",D877)))</formula>
    </cfRule>
  </conditionalFormatting>
  <conditionalFormatting sqref="D877">
    <cfRule type="containsText" dxfId="491" priority="403" operator="containsText" text="HABILITADO">
      <formula>NOT(ISERROR(SEARCH("HABILITADO",D877)))</formula>
    </cfRule>
  </conditionalFormatting>
  <conditionalFormatting sqref="D892">
    <cfRule type="containsText" dxfId="490" priority="396" operator="containsText" text="NO CUMPLE">
      <formula>NOT(ISERROR(SEARCH("NO CUMPLE",D892)))</formula>
    </cfRule>
    <cfRule type="containsText" dxfId="489" priority="397" operator="containsText" text="CUMPLE">
      <formula>NOT(ISERROR(SEARCH("CUMPLE",D892)))</formula>
    </cfRule>
  </conditionalFormatting>
  <conditionalFormatting sqref="D892">
    <cfRule type="containsText" dxfId="488" priority="398" operator="containsText" text="NO HABILITADO">
      <formula>NOT(ISERROR(SEARCH("NO HABILITADO",D892)))</formula>
    </cfRule>
  </conditionalFormatting>
  <conditionalFormatting sqref="D892">
    <cfRule type="containsText" dxfId="487" priority="399" operator="containsText" text="HABILITADO">
      <formula>NOT(ISERROR(SEARCH("HABILITADO",D892)))</formula>
    </cfRule>
  </conditionalFormatting>
  <conditionalFormatting sqref="D905">
    <cfRule type="containsText" dxfId="486" priority="392" operator="containsText" text="NO CUMPLE">
      <formula>NOT(ISERROR(SEARCH("NO CUMPLE",D905)))</formula>
    </cfRule>
    <cfRule type="containsText" dxfId="485" priority="393" operator="containsText" text="CUMPLE">
      <formula>NOT(ISERROR(SEARCH("CUMPLE",D905)))</formula>
    </cfRule>
  </conditionalFormatting>
  <conditionalFormatting sqref="D905">
    <cfRule type="containsText" dxfId="484" priority="394" operator="containsText" text="NO HABILITADO">
      <formula>NOT(ISERROR(SEARCH("NO HABILITADO",D905)))</formula>
    </cfRule>
  </conditionalFormatting>
  <conditionalFormatting sqref="D905">
    <cfRule type="containsText" dxfId="483" priority="395" operator="containsText" text="HABILITADO">
      <formula>NOT(ISERROR(SEARCH("HABILITADO",D905)))</formula>
    </cfRule>
  </conditionalFormatting>
  <conditionalFormatting sqref="D920">
    <cfRule type="containsText" dxfId="482" priority="388" operator="containsText" text="NO CUMPLE">
      <formula>NOT(ISERROR(SEARCH("NO CUMPLE",D920)))</formula>
    </cfRule>
    <cfRule type="containsText" dxfId="481" priority="389" operator="containsText" text="CUMPLE">
      <formula>NOT(ISERROR(SEARCH("CUMPLE",D920)))</formula>
    </cfRule>
  </conditionalFormatting>
  <conditionalFormatting sqref="D920">
    <cfRule type="containsText" dxfId="480" priority="390" operator="containsText" text="NO HABILITADO">
      <formula>NOT(ISERROR(SEARCH("NO HABILITADO",D920)))</formula>
    </cfRule>
  </conditionalFormatting>
  <conditionalFormatting sqref="D920">
    <cfRule type="containsText" dxfId="479" priority="391" operator="containsText" text="HABILITADO">
      <formula>NOT(ISERROR(SEARCH("HABILITADO",D920)))</formula>
    </cfRule>
  </conditionalFormatting>
  <conditionalFormatting sqref="D933">
    <cfRule type="containsText" dxfId="478" priority="384" operator="containsText" text="NO CUMPLE">
      <formula>NOT(ISERROR(SEARCH("NO CUMPLE",D933)))</formula>
    </cfRule>
    <cfRule type="containsText" dxfId="477" priority="385" operator="containsText" text="CUMPLE">
      <formula>NOT(ISERROR(SEARCH("CUMPLE",D933)))</formula>
    </cfRule>
  </conditionalFormatting>
  <conditionalFormatting sqref="D933">
    <cfRule type="containsText" dxfId="476" priority="386" operator="containsText" text="NO HABILITADO">
      <formula>NOT(ISERROR(SEARCH("NO HABILITADO",D933)))</formula>
    </cfRule>
  </conditionalFormatting>
  <conditionalFormatting sqref="D933">
    <cfRule type="containsText" dxfId="475" priority="387" operator="containsText" text="HABILITADO">
      <formula>NOT(ISERROR(SEARCH("HABILITADO",D933)))</formula>
    </cfRule>
  </conditionalFormatting>
  <conditionalFormatting sqref="D949">
    <cfRule type="containsText" dxfId="474" priority="380" operator="containsText" text="NO CUMPLE">
      <formula>NOT(ISERROR(SEARCH("NO CUMPLE",D949)))</formula>
    </cfRule>
    <cfRule type="containsText" dxfId="473" priority="381" operator="containsText" text="CUMPLE">
      <formula>NOT(ISERROR(SEARCH("CUMPLE",D949)))</formula>
    </cfRule>
  </conditionalFormatting>
  <conditionalFormatting sqref="D949">
    <cfRule type="containsText" dxfId="472" priority="382" operator="containsText" text="NO HABILITADO">
      <formula>NOT(ISERROR(SEARCH("NO HABILITADO",D949)))</formula>
    </cfRule>
  </conditionalFormatting>
  <conditionalFormatting sqref="D949">
    <cfRule type="containsText" dxfId="471" priority="383" operator="containsText" text="HABILITADO">
      <formula>NOT(ISERROR(SEARCH("HABILITADO",D949)))</formula>
    </cfRule>
  </conditionalFormatting>
  <conditionalFormatting sqref="D967">
    <cfRule type="containsText" dxfId="470" priority="376" operator="containsText" text="NO CUMPLE">
      <formula>NOT(ISERROR(SEARCH("NO CUMPLE",D967)))</formula>
    </cfRule>
    <cfRule type="containsText" dxfId="469" priority="377" operator="containsText" text="CUMPLE">
      <formula>NOT(ISERROR(SEARCH("CUMPLE",D967)))</formula>
    </cfRule>
  </conditionalFormatting>
  <conditionalFormatting sqref="D967">
    <cfRule type="containsText" dxfId="468" priority="378" operator="containsText" text="NO HABILITADO">
      <formula>NOT(ISERROR(SEARCH("NO HABILITADO",D967)))</formula>
    </cfRule>
  </conditionalFormatting>
  <conditionalFormatting sqref="D967">
    <cfRule type="containsText" dxfId="467" priority="379" operator="containsText" text="HABILITADO">
      <formula>NOT(ISERROR(SEARCH("HABILITADO",D967)))</formula>
    </cfRule>
  </conditionalFormatting>
  <conditionalFormatting sqref="D982">
    <cfRule type="containsText" dxfId="466" priority="372" operator="containsText" text="NO CUMPLE">
      <formula>NOT(ISERROR(SEARCH("NO CUMPLE",D982)))</formula>
    </cfRule>
    <cfRule type="containsText" dxfId="465" priority="373" operator="containsText" text="CUMPLE">
      <formula>NOT(ISERROR(SEARCH("CUMPLE",D982)))</formula>
    </cfRule>
  </conditionalFormatting>
  <conditionalFormatting sqref="D982">
    <cfRule type="containsText" dxfId="464" priority="374" operator="containsText" text="NO HABILITADO">
      <formula>NOT(ISERROR(SEARCH("NO HABILITADO",D982)))</formula>
    </cfRule>
  </conditionalFormatting>
  <conditionalFormatting sqref="D982">
    <cfRule type="containsText" dxfId="463" priority="375" operator="containsText" text="HABILITADO">
      <formula>NOT(ISERROR(SEARCH("HABILITADO",D982)))</formula>
    </cfRule>
  </conditionalFormatting>
  <conditionalFormatting sqref="D999">
    <cfRule type="containsText" dxfId="462" priority="368" operator="containsText" text="NO CUMPLE">
      <formula>NOT(ISERROR(SEARCH("NO CUMPLE",D999)))</formula>
    </cfRule>
    <cfRule type="containsText" dxfId="461" priority="369" operator="containsText" text="CUMPLE">
      <formula>NOT(ISERROR(SEARCH("CUMPLE",D999)))</formula>
    </cfRule>
  </conditionalFormatting>
  <conditionalFormatting sqref="D999">
    <cfRule type="containsText" dxfId="460" priority="370" operator="containsText" text="NO HABILITADO">
      <formula>NOT(ISERROR(SEARCH("NO HABILITADO",D999)))</formula>
    </cfRule>
  </conditionalFormatting>
  <conditionalFormatting sqref="D999">
    <cfRule type="containsText" dxfId="459" priority="371" operator="containsText" text="HABILITADO">
      <formula>NOT(ISERROR(SEARCH("HABILITADO",D999)))</formula>
    </cfRule>
  </conditionalFormatting>
  <conditionalFormatting sqref="D1011">
    <cfRule type="containsText" dxfId="458" priority="364" operator="containsText" text="NO CUMPLE">
      <formula>NOT(ISERROR(SEARCH("NO CUMPLE",D1011)))</formula>
    </cfRule>
    <cfRule type="containsText" dxfId="457" priority="365" operator="containsText" text="CUMPLE">
      <formula>NOT(ISERROR(SEARCH("CUMPLE",D1011)))</formula>
    </cfRule>
  </conditionalFormatting>
  <conditionalFormatting sqref="D1011">
    <cfRule type="containsText" dxfId="456" priority="366" operator="containsText" text="NO HABILITADO">
      <formula>NOT(ISERROR(SEARCH("NO HABILITADO",D1011)))</formula>
    </cfRule>
  </conditionalFormatting>
  <conditionalFormatting sqref="D1011">
    <cfRule type="containsText" dxfId="455" priority="367" operator="containsText" text="HABILITADO">
      <formula>NOT(ISERROR(SEARCH("HABILITADO",D1011)))</formula>
    </cfRule>
  </conditionalFormatting>
  <conditionalFormatting sqref="D1035">
    <cfRule type="containsText" dxfId="454" priority="360" operator="containsText" text="NO CUMPLE">
      <formula>NOT(ISERROR(SEARCH("NO CUMPLE",D1035)))</formula>
    </cfRule>
    <cfRule type="containsText" dxfId="453" priority="361" operator="containsText" text="CUMPLE">
      <formula>NOT(ISERROR(SEARCH("CUMPLE",D1035)))</formula>
    </cfRule>
  </conditionalFormatting>
  <conditionalFormatting sqref="D1035">
    <cfRule type="containsText" dxfId="452" priority="362" operator="containsText" text="NO HABILITADO">
      <formula>NOT(ISERROR(SEARCH("NO HABILITADO",D1035)))</formula>
    </cfRule>
  </conditionalFormatting>
  <conditionalFormatting sqref="D1035">
    <cfRule type="containsText" dxfId="451" priority="363" operator="containsText" text="HABILITADO">
      <formula>NOT(ISERROR(SEARCH("HABILITADO",D1035)))</formula>
    </cfRule>
  </conditionalFormatting>
  <conditionalFormatting sqref="D1051">
    <cfRule type="containsText" dxfId="450" priority="356" operator="containsText" text="NO CUMPLE">
      <formula>NOT(ISERROR(SEARCH("NO CUMPLE",D1051)))</formula>
    </cfRule>
    <cfRule type="containsText" dxfId="449" priority="357" operator="containsText" text="CUMPLE">
      <formula>NOT(ISERROR(SEARCH("CUMPLE",D1051)))</formula>
    </cfRule>
  </conditionalFormatting>
  <conditionalFormatting sqref="D1051">
    <cfRule type="containsText" dxfId="448" priority="358" operator="containsText" text="NO HABILITADO">
      <formula>NOT(ISERROR(SEARCH("NO HABILITADO",D1051)))</formula>
    </cfRule>
  </conditionalFormatting>
  <conditionalFormatting sqref="D1051">
    <cfRule type="containsText" dxfId="447" priority="359" operator="containsText" text="HABILITADO">
      <formula>NOT(ISERROR(SEARCH("HABILITADO",D1051)))</formula>
    </cfRule>
  </conditionalFormatting>
  <conditionalFormatting sqref="D1074">
    <cfRule type="containsText" dxfId="446" priority="352" operator="containsText" text="NO CUMPLE">
      <formula>NOT(ISERROR(SEARCH("NO CUMPLE",D1074)))</formula>
    </cfRule>
    <cfRule type="containsText" dxfId="445" priority="353" operator="containsText" text="CUMPLE">
      <formula>NOT(ISERROR(SEARCH("CUMPLE",D1074)))</formula>
    </cfRule>
  </conditionalFormatting>
  <conditionalFormatting sqref="D1074">
    <cfRule type="containsText" dxfId="444" priority="354" operator="containsText" text="NO HABILITADO">
      <formula>NOT(ISERROR(SEARCH("NO HABILITADO",D1074)))</formula>
    </cfRule>
  </conditionalFormatting>
  <conditionalFormatting sqref="D1074">
    <cfRule type="containsText" dxfId="443" priority="355" operator="containsText" text="HABILITADO">
      <formula>NOT(ISERROR(SEARCH("HABILITADO",D1074)))</formula>
    </cfRule>
  </conditionalFormatting>
  <conditionalFormatting sqref="D1094">
    <cfRule type="containsText" dxfId="442" priority="348" operator="containsText" text="NO CUMPLE">
      <formula>NOT(ISERROR(SEARCH("NO CUMPLE",D1094)))</formula>
    </cfRule>
    <cfRule type="containsText" dxfId="441" priority="349" operator="containsText" text="CUMPLE">
      <formula>NOT(ISERROR(SEARCH("CUMPLE",D1094)))</formula>
    </cfRule>
  </conditionalFormatting>
  <conditionalFormatting sqref="D1094">
    <cfRule type="containsText" dxfId="440" priority="350" operator="containsText" text="NO HABILITADO">
      <formula>NOT(ISERROR(SEARCH("NO HABILITADO",D1094)))</formula>
    </cfRule>
  </conditionalFormatting>
  <conditionalFormatting sqref="D1094">
    <cfRule type="containsText" dxfId="439" priority="351" operator="containsText" text="HABILITADO">
      <formula>NOT(ISERROR(SEARCH("HABILITADO",D1094)))</formula>
    </cfRule>
  </conditionalFormatting>
  <conditionalFormatting sqref="D1116">
    <cfRule type="containsText" dxfId="438" priority="344" operator="containsText" text="NO CUMPLE">
      <formula>NOT(ISERROR(SEARCH("NO CUMPLE",D1116)))</formula>
    </cfRule>
    <cfRule type="containsText" dxfId="437" priority="345" operator="containsText" text="CUMPLE">
      <formula>NOT(ISERROR(SEARCH("CUMPLE",D1116)))</formula>
    </cfRule>
  </conditionalFormatting>
  <conditionalFormatting sqref="D1116">
    <cfRule type="containsText" dxfId="436" priority="346" operator="containsText" text="NO HABILITADO">
      <formula>NOT(ISERROR(SEARCH("NO HABILITADO",D1116)))</formula>
    </cfRule>
  </conditionalFormatting>
  <conditionalFormatting sqref="D1116">
    <cfRule type="containsText" dxfId="435" priority="347" operator="containsText" text="HABILITADO">
      <formula>NOT(ISERROR(SEARCH("HABILITADO",D1116)))</formula>
    </cfRule>
  </conditionalFormatting>
  <conditionalFormatting sqref="D1137">
    <cfRule type="containsText" dxfId="434" priority="340" operator="containsText" text="NO CUMPLE">
      <formula>NOT(ISERROR(SEARCH("NO CUMPLE",D1137)))</formula>
    </cfRule>
    <cfRule type="containsText" dxfId="433" priority="341" operator="containsText" text="CUMPLE">
      <formula>NOT(ISERROR(SEARCH("CUMPLE",D1137)))</formula>
    </cfRule>
  </conditionalFormatting>
  <conditionalFormatting sqref="D1137">
    <cfRule type="containsText" dxfId="432" priority="342" operator="containsText" text="NO HABILITADO">
      <formula>NOT(ISERROR(SEARCH("NO HABILITADO",D1137)))</formula>
    </cfRule>
  </conditionalFormatting>
  <conditionalFormatting sqref="D1137">
    <cfRule type="containsText" dxfId="431" priority="343" operator="containsText" text="HABILITADO">
      <formula>NOT(ISERROR(SEARCH("HABILITADO",D1137)))</formula>
    </cfRule>
  </conditionalFormatting>
  <conditionalFormatting sqref="D1158">
    <cfRule type="containsText" dxfId="430" priority="336" operator="containsText" text="NO CUMPLE">
      <formula>NOT(ISERROR(SEARCH("NO CUMPLE",D1158)))</formula>
    </cfRule>
    <cfRule type="containsText" dxfId="429" priority="337" operator="containsText" text="CUMPLE">
      <formula>NOT(ISERROR(SEARCH("CUMPLE",D1158)))</formula>
    </cfRule>
  </conditionalFormatting>
  <conditionalFormatting sqref="D1158">
    <cfRule type="containsText" dxfId="428" priority="338" operator="containsText" text="NO HABILITADO">
      <formula>NOT(ISERROR(SEARCH("NO HABILITADO",D1158)))</formula>
    </cfRule>
  </conditionalFormatting>
  <conditionalFormatting sqref="D1158">
    <cfRule type="containsText" dxfId="427" priority="339" operator="containsText" text="HABILITADO">
      <formula>NOT(ISERROR(SEARCH("HABILITADO",D1158)))</formula>
    </cfRule>
  </conditionalFormatting>
  <conditionalFormatting sqref="D1173">
    <cfRule type="containsText" dxfId="426" priority="332" operator="containsText" text="NO CUMPLE">
      <formula>NOT(ISERROR(SEARCH("NO CUMPLE",D1173)))</formula>
    </cfRule>
    <cfRule type="containsText" dxfId="425" priority="333" operator="containsText" text="CUMPLE">
      <formula>NOT(ISERROR(SEARCH("CUMPLE",D1173)))</formula>
    </cfRule>
  </conditionalFormatting>
  <conditionalFormatting sqref="D1173">
    <cfRule type="containsText" dxfId="424" priority="334" operator="containsText" text="NO HABILITADO">
      <formula>NOT(ISERROR(SEARCH("NO HABILITADO",D1173)))</formula>
    </cfRule>
  </conditionalFormatting>
  <conditionalFormatting sqref="D1173">
    <cfRule type="containsText" dxfId="423" priority="335" operator="containsText" text="HABILITADO">
      <formula>NOT(ISERROR(SEARCH("HABILITADO",D1173)))</formula>
    </cfRule>
  </conditionalFormatting>
  <conditionalFormatting sqref="D1191">
    <cfRule type="containsText" dxfId="422" priority="328" operator="containsText" text="NO CUMPLE">
      <formula>NOT(ISERROR(SEARCH("NO CUMPLE",D1191)))</formula>
    </cfRule>
    <cfRule type="containsText" dxfId="421" priority="329" operator="containsText" text="CUMPLE">
      <formula>NOT(ISERROR(SEARCH("CUMPLE",D1191)))</formula>
    </cfRule>
  </conditionalFormatting>
  <conditionalFormatting sqref="D1191">
    <cfRule type="containsText" dxfId="420" priority="330" operator="containsText" text="NO HABILITADO">
      <formula>NOT(ISERROR(SEARCH("NO HABILITADO",D1191)))</formula>
    </cfRule>
  </conditionalFormatting>
  <conditionalFormatting sqref="D1191">
    <cfRule type="containsText" dxfId="419" priority="331" operator="containsText" text="HABILITADO">
      <formula>NOT(ISERROR(SEARCH("HABILITADO",D1191)))</formula>
    </cfRule>
  </conditionalFormatting>
  <conditionalFormatting sqref="D1210">
    <cfRule type="containsText" dxfId="418" priority="324" operator="containsText" text="NO CUMPLE">
      <formula>NOT(ISERROR(SEARCH("NO CUMPLE",D1210)))</formula>
    </cfRule>
    <cfRule type="containsText" dxfId="417" priority="325" operator="containsText" text="CUMPLE">
      <formula>NOT(ISERROR(SEARCH("CUMPLE",D1210)))</formula>
    </cfRule>
  </conditionalFormatting>
  <conditionalFormatting sqref="D1210">
    <cfRule type="containsText" dxfId="416" priority="326" operator="containsText" text="NO HABILITADO">
      <formula>NOT(ISERROR(SEARCH("NO HABILITADO",D1210)))</formula>
    </cfRule>
  </conditionalFormatting>
  <conditionalFormatting sqref="D1210">
    <cfRule type="containsText" dxfId="415" priority="327" operator="containsText" text="HABILITADO">
      <formula>NOT(ISERROR(SEARCH("HABILITADO",D1210)))</formula>
    </cfRule>
  </conditionalFormatting>
  <conditionalFormatting sqref="D1226">
    <cfRule type="containsText" dxfId="414" priority="320" operator="containsText" text="NO CUMPLE">
      <formula>NOT(ISERROR(SEARCH("NO CUMPLE",D1226)))</formula>
    </cfRule>
    <cfRule type="containsText" dxfId="413" priority="321" operator="containsText" text="CUMPLE">
      <formula>NOT(ISERROR(SEARCH("CUMPLE",D1226)))</formula>
    </cfRule>
  </conditionalFormatting>
  <conditionalFormatting sqref="D1226">
    <cfRule type="containsText" dxfId="412" priority="322" operator="containsText" text="NO HABILITADO">
      <formula>NOT(ISERROR(SEARCH("NO HABILITADO",D1226)))</formula>
    </cfRule>
  </conditionalFormatting>
  <conditionalFormatting sqref="D1226">
    <cfRule type="containsText" dxfId="411" priority="323" operator="containsText" text="HABILITADO">
      <formula>NOT(ISERROR(SEARCH("HABILITADO",D1226)))</formula>
    </cfRule>
  </conditionalFormatting>
  <conditionalFormatting sqref="D1239">
    <cfRule type="containsText" dxfId="410" priority="316" operator="containsText" text="NO CUMPLE">
      <formula>NOT(ISERROR(SEARCH("NO CUMPLE",D1239)))</formula>
    </cfRule>
    <cfRule type="containsText" dxfId="409" priority="317" operator="containsText" text="CUMPLE">
      <formula>NOT(ISERROR(SEARCH("CUMPLE",D1239)))</formula>
    </cfRule>
  </conditionalFormatting>
  <conditionalFormatting sqref="D1239">
    <cfRule type="containsText" dxfId="408" priority="318" operator="containsText" text="NO HABILITADO">
      <formula>NOT(ISERROR(SEARCH("NO HABILITADO",D1239)))</formula>
    </cfRule>
  </conditionalFormatting>
  <conditionalFormatting sqref="D1239">
    <cfRule type="containsText" dxfId="407" priority="319" operator="containsText" text="HABILITADO">
      <formula>NOT(ISERROR(SEARCH("HABILITADO",D1239)))</formula>
    </cfRule>
  </conditionalFormatting>
  <conditionalFormatting sqref="D1254">
    <cfRule type="containsText" dxfId="406" priority="312" operator="containsText" text="NO CUMPLE">
      <formula>NOT(ISERROR(SEARCH("NO CUMPLE",D1254)))</formula>
    </cfRule>
    <cfRule type="containsText" dxfId="405" priority="313" operator="containsText" text="CUMPLE">
      <formula>NOT(ISERROR(SEARCH("CUMPLE",D1254)))</formula>
    </cfRule>
  </conditionalFormatting>
  <conditionalFormatting sqref="D1254">
    <cfRule type="containsText" dxfId="404" priority="314" operator="containsText" text="NO HABILITADO">
      <formula>NOT(ISERROR(SEARCH("NO HABILITADO",D1254)))</formula>
    </cfRule>
  </conditionalFormatting>
  <conditionalFormatting sqref="D1254">
    <cfRule type="containsText" dxfId="403" priority="315" operator="containsText" text="HABILITADO">
      <formula>NOT(ISERROR(SEARCH("HABILITADO",D1254)))</formula>
    </cfRule>
  </conditionalFormatting>
  <conditionalFormatting sqref="D1271">
    <cfRule type="containsText" dxfId="402" priority="308" operator="containsText" text="NO CUMPLE">
      <formula>NOT(ISERROR(SEARCH("NO CUMPLE",D1271)))</formula>
    </cfRule>
    <cfRule type="containsText" dxfId="401" priority="309" operator="containsText" text="CUMPLE">
      <formula>NOT(ISERROR(SEARCH("CUMPLE",D1271)))</formula>
    </cfRule>
  </conditionalFormatting>
  <conditionalFormatting sqref="D1271">
    <cfRule type="containsText" dxfId="400" priority="310" operator="containsText" text="NO HABILITADO">
      <formula>NOT(ISERROR(SEARCH("NO HABILITADO",D1271)))</formula>
    </cfRule>
  </conditionalFormatting>
  <conditionalFormatting sqref="D1271">
    <cfRule type="containsText" dxfId="399" priority="311" operator="containsText" text="HABILITADO">
      <formula>NOT(ISERROR(SEARCH("HABILITADO",D1271)))</formula>
    </cfRule>
  </conditionalFormatting>
  <conditionalFormatting sqref="D1286">
    <cfRule type="containsText" dxfId="398" priority="304" operator="containsText" text="NO CUMPLE">
      <formula>NOT(ISERROR(SEARCH("NO CUMPLE",D1286)))</formula>
    </cfRule>
    <cfRule type="containsText" dxfId="397" priority="305" operator="containsText" text="CUMPLE">
      <formula>NOT(ISERROR(SEARCH("CUMPLE",D1286)))</formula>
    </cfRule>
  </conditionalFormatting>
  <conditionalFormatting sqref="D1286">
    <cfRule type="containsText" dxfId="396" priority="306" operator="containsText" text="NO HABILITADO">
      <formula>NOT(ISERROR(SEARCH("NO HABILITADO",D1286)))</formula>
    </cfRule>
  </conditionalFormatting>
  <conditionalFormatting sqref="D1286">
    <cfRule type="containsText" dxfId="395" priority="307" operator="containsText" text="HABILITADO">
      <formula>NOT(ISERROR(SEARCH("HABILITADO",D1286)))</formula>
    </cfRule>
  </conditionalFormatting>
  <conditionalFormatting sqref="D1302">
    <cfRule type="containsText" dxfId="394" priority="300" operator="containsText" text="NO CUMPLE">
      <formula>NOT(ISERROR(SEARCH("NO CUMPLE",D1302)))</formula>
    </cfRule>
    <cfRule type="containsText" dxfId="393" priority="301" operator="containsText" text="CUMPLE">
      <formula>NOT(ISERROR(SEARCH("CUMPLE",D1302)))</formula>
    </cfRule>
  </conditionalFormatting>
  <conditionalFormatting sqref="D1302">
    <cfRule type="containsText" dxfId="392" priority="302" operator="containsText" text="NO HABILITADO">
      <formula>NOT(ISERROR(SEARCH("NO HABILITADO",D1302)))</formula>
    </cfRule>
  </conditionalFormatting>
  <conditionalFormatting sqref="D1302">
    <cfRule type="containsText" dxfId="391" priority="303" operator="containsText" text="HABILITADO">
      <formula>NOT(ISERROR(SEARCH("HABILITADO",D1302)))</formula>
    </cfRule>
  </conditionalFormatting>
  <conditionalFormatting sqref="D1315">
    <cfRule type="containsText" dxfId="390" priority="296" operator="containsText" text="NO CUMPLE">
      <formula>NOT(ISERROR(SEARCH("NO CUMPLE",D1315)))</formula>
    </cfRule>
    <cfRule type="containsText" dxfId="389" priority="297" operator="containsText" text="CUMPLE">
      <formula>NOT(ISERROR(SEARCH("CUMPLE",D1315)))</formula>
    </cfRule>
  </conditionalFormatting>
  <conditionalFormatting sqref="D1315">
    <cfRule type="containsText" dxfId="388" priority="298" operator="containsText" text="NO HABILITADO">
      <formula>NOT(ISERROR(SEARCH("NO HABILITADO",D1315)))</formula>
    </cfRule>
  </conditionalFormatting>
  <conditionalFormatting sqref="D1315">
    <cfRule type="containsText" dxfId="387" priority="299" operator="containsText" text="HABILITADO">
      <formula>NOT(ISERROR(SEARCH("HABILITADO",D1315)))</formula>
    </cfRule>
  </conditionalFormatting>
  <conditionalFormatting sqref="D1330">
    <cfRule type="containsText" dxfId="386" priority="292" operator="containsText" text="NO CUMPLE">
      <formula>NOT(ISERROR(SEARCH("NO CUMPLE",D1330)))</formula>
    </cfRule>
    <cfRule type="containsText" dxfId="385" priority="293" operator="containsText" text="CUMPLE">
      <formula>NOT(ISERROR(SEARCH("CUMPLE",D1330)))</formula>
    </cfRule>
  </conditionalFormatting>
  <conditionalFormatting sqref="D1330">
    <cfRule type="containsText" dxfId="384" priority="294" operator="containsText" text="NO HABILITADO">
      <formula>NOT(ISERROR(SEARCH("NO HABILITADO",D1330)))</formula>
    </cfRule>
  </conditionalFormatting>
  <conditionalFormatting sqref="D1330">
    <cfRule type="containsText" dxfId="383" priority="295" operator="containsText" text="HABILITADO">
      <formula>NOT(ISERROR(SEARCH("HABILITADO",D1330)))</formula>
    </cfRule>
  </conditionalFormatting>
  <conditionalFormatting sqref="D1346">
    <cfRule type="containsText" dxfId="382" priority="288" operator="containsText" text="NO CUMPLE">
      <formula>NOT(ISERROR(SEARCH("NO CUMPLE",D1346)))</formula>
    </cfRule>
    <cfRule type="containsText" dxfId="381" priority="289" operator="containsText" text="CUMPLE">
      <formula>NOT(ISERROR(SEARCH("CUMPLE",D1346)))</formula>
    </cfRule>
  </conditionalFormatting>
  <conditionalFormatting sqref="D1346">
    <cfRule type="containsText" dxfId="380" priority="290" operator="containsText" text="NO HABILITADO">
      <formula>NOT(ISERROR(SEARCH("NO HABILITADO",D1346)))</formula>
    </cfRule>
  </conditionalFormatting>
  <conditionalFormatting sqref="D1346">
    <cfRule type="containsText" dxfId="379" priority="291" operator="containsText" text="HABILITADO">
      <formula>NOT(ISERROR(SEARCH("HABILITADO",D1346)))</formula>
    </cfRule>
  </conditionalFormatting>
  <conditionalFormatting sqref="D1361">
    <cfRule type="containsText" dxfId="378" priority="284" operator="containsText" text="NO CUMPLE">
      <formula>NOT(ISERROR(SEARCH("NO CUMPLE",D1361)))</formula>
    </cfRule>
    <cfRule type="containsText" dxfId="377" priority="285" operator="containsText" text="CUMPLE">
      <formula>NOT(ISERROR(SEARCH("CUMPLE",D1361)))</formula>
    </cfRule>
  </conditionalFormatting>
  <conditionalFormatting sqref="D1361">
    <cfRule type="containsText" dxfId="376" priority="286" operator="containsText" text="NO HABILITADO">
      <formula>NOT(ISERROR(SEARCH("NO HABILITADO",D1361)))</formula>
    </cfRule>
  </conditionalFormatting>
  <conditionalFormatting sqref="D1361">
    <cfRule type="containsText" dxfId="375" priority="287" operator="containsText" text="HABILITADO">
      <formula>NOT(ISERROR(SEARCH("HABILITADO",D1361)))</formula>
    </cfRule>
  </conditionalFormatting>
  <conditionalFormatting sqref="D1377">
    <cfRule type="containsText" dxfId="374" priority="280" operator="containsText" text="NO CUMPLE">
      <formula>NOT(ISERROR(SEARCH("NO CUMPLE",D1377)))</formula>
    </cfRule>
    <cfRule type="containsText" dxfId="373" priority="281" operator="containsText" text="CUMPLE">
      <formula>NOT(ISERROR(SEARCH("CUMPLE",D1377)))</formula>
    </cfRule>
  </conditionalFormatting>
  <conditionalFormatting sqref="D1377">
    <cfRule type="containsText" dxfId="372" priority="282" operator="containsText" text="NO HABILITADO">
      <formula>NOT(ISERROR(SEARCH("NO HABILITADO",D1377)))</formula>
    </cfRule>
  </conditionalFormatting>
  <conditionalFormatting sqref="D1377">
    <cfRule type="containsText" dxfId="371" priority="283" operator="containsText" text="HABILITADO">
      <formula>NOT(ISERROR(SEARCH("HABILITADO",D1377)))</formula>
    </cfRule>
  </conditionalFormatting>
  <conditionalFormatting sqref="D1392">
    <cfRule type="containsText" dxfId="370" priority="276" operator="containsText" text="NO CUMPLE">
      <formula>NOT(ISERROR(SEARCH("NO CUMPLE",D1392)))</formula>
    </cfRule>
    <cfRule type="containsText" dxfId="369" priority="277" operator="containsText" text="CUMPLE">
      <formula>NOT(ISERROR(SEARCH("CUMPLE",D1392)))</formula>
    </cfRule>
  </conditionalFormatting>
  <conditionalFormatting sqref="D1392">
    <cfRule type="containsText" dxfId="368" priority="278" operator="containsText" text="NO HABILITADO">
      <formula>NOT(ISERROR(SEARCH("NO HABILITADO",D1392)))</formula>
    </cfRule>
  </conditionalFormatting>
  <conditionalFormatting sqref="D1392">
    <cfRule type="containsText" dxfId="367" priority="279" operator="containsText" text="HABILITADO">
      <formula>NOT(ISERROR(SEARCH("HABILITADO",D1392)))</formula>
    </cfRule>
  </conditionalFormatting>
  <conditionalFormatting sqref="D1409">
    <cfRule type="containsText" dxfId="366" priority="272" operator="containsText" text="NO CUMPLE">
      <formula>NOT(ISERROR(SEARCH("NO CUMPLE",D1409)))</formula>
    </cfRule>
    <cfRule type="containsText" dxfId="365" priority="273" operator="containsText" text="CUMPLE">
      <formula>NOT(ISERROR(SEARCH("CUMPLE",D1409)))</formula>
    </cfRule>
  </conditionalFormatting>
  <conditionalFormatting sqref="D1409">
    <cfRule type="containsText" dxfId="364" priority="274" operator="containsText" text="NO HABILITADO">
      <formula>NOT(ISERROR(SEARCH("NO HABILITADO",D1409)))</formula>
    </cfRule>
  </conditionalFormatting>
  <conditionalFormatting sqref="D1409">
    <cfRule type="containsText" dxfId="363" priority="275" operator="containsText" text="HABILITADO">
      <formula>NOT(ISERROR(SEARCH("HABILITADO",D1409)))</formula>
    </cfRule>
  </conditionalFormatting>
  <conditionalFormatting sqref="D1424">
    <cfRule type="containsText" dxfId="362" priority="268" operator="containsText" text="NO CUMPLE">
      <formula>NOT(ISERROR(SEARCH("NO CUMPLE",D1424)))</formula>
    </cfRule>
    <cfRule type="containsText" dxfId="361" priority="269" operator="containsText" text="CUMPLE">
      <formula>NOT(ISERROR(SEARCH("CUMPLE",D1424)))</formula>
    </cfRule>
  </conditionalFormatting>
  <conditionalFormatting sqref="D1424">
    <cfRule type="containsText" dxfId="360" priority="270" operator="containsText" text="NO HABILITADO">
      <formula>NOT(ISERROR(SEARCH("NO HABILITADO",D1424)))</formula>
    </cfRule>
  </conditionalFormatting>
  <conditionalFormatting sqref="D1424">
    <cfRule type="containsText" dxfId="359" priority="271" operator="containsText" text="HABILITADO">
      <formula>NOT(ISERROR(SEARCH("HABILITADO",D1424)))</formula>
    </cfRule>
  </conditionalFormatting>
  <conditionalFormatting sqref="D1440">
    <cfRule type="containsText" dxfId="358" priority="264" operator="containsText" text="NO CUMPLE">
      <formula>NOT(ISERROR(SEARCH("NO CUMPLE",D1440)))</formula>
    </cfRule>
    <cfRule type="containsText" dxfId="357" priority="265" operator="containsText" text="CUMPLE">
      <formula>NOT(ISERROR(SEARCH("CUMPLE",D1440)))</formula>
    </cfRule>
  </conditionalFormatting>
  <conditionalFormatting sqref="D1440">
    <cfRule type="containsText" dxfId="356" priority="266" operator="containsText" text="NO HABILITADO">
      <formula>NOT(ISERROR(SEARCH("NO HABILITADO",D1440)))</formula>
    </cfRule>
  </conditionalFormatting>
  <conditionalFormatting sqref="D1440">
    <cfRule type="containsText" dxfId="355" priority="267" operator="containsText" text="HABILITADO">
      <formula>NOT(ISERROR(SEARCH("HABILITADO",D1440)))</formula>
    </cfRule>
  </conditionalFormatting>
  <conditionalFormatting sqref="D1457">
    <cfRule type="containsText" dxfId="354" priority="260" operator="containsText" text="NO CUMPLE">
      <formula>NOT(ISERROR(SEARCH("NO CUMPLE",D1457)))</formula>
    </cfRule>
    <cfRule type="containsText" dxfId="353" priority="261" operator="containsText" text="CUMPLE">
      <formula>NOT(ISERROR(SEARCH("CUMPLE",D1457)))</formula>
    </cfRule>
  </conditionalFormatting>
  <conditionalFormatting sqref="D1457">
    <cfRule type="containsText" dxfId="352" priority="262" operator="containsText" text="NO HABILITADO">
      <formula>NOT(ISERROR(SEARCH("NO HABILITADO",D1457)))</formula>
    </cfRule>
  </conditionalFormatting>
  <conditionalFormatting sqref="D1457">
    <cfRule type="containsText" dxfId="351" priority="263" operator="containsText" text="HABILITADO">
      <formula>NOT(ISERROR(SEARCH("HABILITADO",D1457)))</formula>
    </cfRule>
  </conditionalFormatting>
  <conditionalFormatting sqref="D1472">
    <cfRule type="containsText" dxfId="350" priority="256" operator="containsText" text="NO CUMPLE">
      <formula>NOT(ISERROR(SEARCH("NO CUMPLE",D1472)))</formula>
    </cfRule>
    <cfRule type="containsText" dxfId="349" priority="257" operator="containsText" text="CUMPLE">
      <formula>NOT(ISERROR(SEARCH("CUMPLE",D1472)))</formula>
    </cfRule>
  </conditionalFormatting>
  <conditionalFormatting sqref="D1472">
    <cfRule type="containsText" dxfId="348" priority="258" operator="containsText" text="NO HABILITADO">
      <formula>NOT(ISERROR(SEARCH("NO HABILITADO",D1472)))</formula>
    </cfRule>
  </conditionalFormatting>
  <conditionalFormatting sqref="D1472">
    <cfRule type="containsText" dxfId="347" priority="259" operator="containsText" text="HABILITADO">
      <formula>NOT(ISERROR(SEARCH("HABILITADO",D1472)))</formula>
    </cfRule>
  </conditionalFormatting>
  <conditionalFormatting sqref="D1491">
    <cfRule type="containsText" dxfId="346" priority="252" operator="containsText" text="NO CUMPLE">
      <formula>NOT(ISERROR(SEARCH("NO CUMPLE",D1491)))</formula>
    </cfRule>
    <cfRule type="containsText" dxfId="345" priority="253" operator="containsText" text="CUMPLE">
      <formula>NOT(ISERROR(SEARCH("CUMPLE",D1491)))</formula>
    </cfRule>
  </conditionalFormatting>
  <conditionalFormatting sqref="D1491">
    <cfRule type="containsText" dxfId="344" priority="254" operator="containsText" text="NO HABILITADO">
      <formula>NOT(ISERROR(SEARCH("NO HABILITADO",D1491)))</formula>
    </cfRule>
  </conditionalFormatting>
  <conditionalFormatting sqref="D1491">
    <cfRule type="containsText" dxfId="343" priority="255" operator="containsText" text="HABILITADO">
      <formula>NOT(ISERROR(SEARCH("HABILITADO",D1491)))</formula>
    </cfRule>
  </conditionalFormatting>
  <conditionalFormatting sqref="D1506">
    <cfRule type="containsText" dxfId="342" priority="248" operator="containsText" text="NO CUMPLE">
      <formula>NOT(ISERROR(SEARCH("NO CUMPLE",D1506)))</formula>
    </cfRule>
    <cfRule type="containsText" dxfId="341" priority="249" operator="containsText" text="CUMPLE">
      <formula>NOT(ISERROR(SEARCH("CUMPLE",D1506)))</formula>
    </cfRule>
  </conditionalFormatting>
  <conditionalFormatting sqref="D1506">
    <cfRule type="containsText" dxfId="340" priority="250" operator="containsText" text="NO HABILITADO">
      <formula>NOT(ISERROR(SEARCH("NO HABILITADO",D1506)))</formula>
    </cfRule>
  </conditionalFormatting>
  <conditionalFormatting sqref="D1506">
    <cfRule type="containsText" dxfId="339" priority="251" operator="containsText" text="HABILITADO">
      <formula>NOT(ISERROR(SEARCH("HABILITADO",D1506)))</formula>
    </cfRule>
  </conditionalFormatting>
  <conditionalFormatting sqref="D1519">
    <cfRule type="containsText" dxfId="338" priority="244" operator="containsText" text="NO CUMPLE">
      <formula>NOT(ISERROR(SEARCH("NO CUMPLE",D1519)))</formula>
    </cfRule>
    <cfRule type="containsText" dxfId="337" priority="245" operator="containsText" text="CUMPLE">
      <formula>NOT(ISERROR(SEARCH("CUMPLE",D1519)))</formula>
    </cfRule>
  </conditionalFormatting>
  <conditionalFormatting sqref="D1519">
    <cfRule type="containsText" dxfId="336" priority="246" operator="containsText" text="NO HABILITADO">
      <formula>NOT(ISERROR(SEARCH("NO HABILITADO",D1519)))</formula>
    </cfRule>
  </conditionalFormatting>
  <conditionalFormatting sqref="D1519">
    <cfRule type="containsText" dxfId="335" priority="247" operator="containsText" text="HABILITADO">
      <formula>NOT(ISERROR(SEARCH("HABILITADO",D1519)))</formula>
    </cfRule>
  </conditionalFormatting>
  <conditionalFormatting sqref="D1535">
    <cfRule type="containsText" dxfId="334" priority="240" operator="containsText" text="NO CUMPLE">
      <formula>NOT(ISERROR(SEARCH("NO CUMPLE",D1535)))</formula>
    </cfRule>
    <cfRule type="containsText" dxfId="333" priority="241" operator="containsText" text="CUMPLE">
      <formula>NOT(ISERROR(SEARCH("CUMPLE",D1535)))</formula>
    </cfRule>
  </conditionalFormatting>
  <conditionalFormatting sqref="D1535">
    <cfRule type="containsText" dxfId="332" priority="242" operator="containsText" text="NO HABILITADO">
      <formula>NOT(ISERROR(SEARCH("NO HABILITADO",D1535)))</formula>
    </cfRule>
  </conditionalFormatting>
  <conditionalFormatting sqref="D1535">
    <cfRule type="containsText" dxfId="331" priority="243" operator="containsText" text="HABILITADO">
      <formula>NOT(ISERROR(SEARCH("HABILITADO",D1535)))</formula>
    </cfRule>
  </conditionalFormatting>
  <conditionalFormatting sqref="D1555">
    <cfRule type="containsText" dxfId="330" priority="236" operator="containsText" text="NO CUMPLE">
      <formula>NOT(ISERROR(SEARCH("NO CUMPLE",D1555)))</formula>
    </cfRule>
    <cfRule type="containsText" dxfId="329" priority="237" operator="containsText" text="CUMPLE">
      <formula>NOT(ISERROR(SEARCH("CUMPLE",D1555)))</formula>
    </cfRule>
  </conditionalFormatting>
  <conditionalFormatting sqref="D1555">
    <cfRule type="containsText" dxfId="328" priority="238" operator="containsText" text="NO HABILITADO">
      <formula>NOT(ISERROR(SEARCH("NO HABILITADO",D1555)))</formula>
    </cfRule>
  </conditionalFormatting>
  <conditionalFormatting sqref="D1555">
    <cfRule type="containsText" dxfId="327" priority="239" operator="containsText" text="HABILITADO">
      <formula>NOT(ISERROR(SEARCH("HABILITADO",D1555)))</formula>
    </cfRule>
  </conditionalFormatting>
  <conditionalFormatting sqref="A328">
    <cfRule type="containsText" dxfId="326" priority="230" operator="containsText" text="NO HABILITADO">
      <formula>NOT(ISERROR(SEARCH("NO HABILITADO",A328)))</formula>
    </cfRule>
  </conditionalFormatting>
  <conditionalFormatting sqref="A328">
    <cfRule type="containsText" dxfId="325" priority="228" operator="containsText" text="NO CUMPLE">
      <formula>NOT(ISERROR(SEARCH("NO CUMPLE",A328)))</formula>
    </cfRule>
    <cfRule type="containsText" dxfId="324" priority="229" operator="containsText" text="CUMPLE">
      <formula>NOT(ISERROR(SEARCH("CUMPLE",A328)))</formula>
    </cfRule>
  </conditionalFormatting>
  <conditionalFormatting sqref="A328">
    <cfRule type="containsText" dxfId="323" priority="231" operator="containsText" text="HABILITADO">
      <formula>NOT(ISERROR(SEARCH("HABILITADO",A328)))</formula>
    </cfRule>
  </conditionalFormatting>
  <conditionalFormatting sqref="A342">
    <cfRule type="containsText" dxfId="322" priority="226" operator="containsText" text="NO HABILITADO">
      <formula>NOT(ISERROR(SEARCH("NO HABILITADO",A342)))</formula>
    </cfRule>
  </conditionalFormatting>
  <conditionalFormatting sqref="A342">
    <cfRule type="containsText" dxfId="321" priority="224" operator="containsText" text="NO CUMPLE">
      <formula>NOT(ISERROR(SEARCH("NO CUMPLE",A342)))</formula>
    </cfRule>
    <cfRule type="containsText" dxfId="320" priority="225" operator="containsText" text="CUMPLE">
      <formula>NOT(ISERROR(SEARCH("CUMPLE",A342)))</formula>
    </cfRule>
  </conditionalFormatting>
  <conditionalFormatting sqref="A342">
    <cfRule type="containsText" dxfId="319" priority="227" operator="containsText" text="HABILITADO">
      <formula>NOT(ISERROR(SEARCH("HABILITADO",A342)))</formula>
    </cfRule>
  </conditionalFormatting>
  <conditionalFormatting sqref="A634">
    <cfRule type="containsText" dxfId="318" priority="220" operator="containsText" text="NO CUMPLE">
      <formula>NOT(ISERROR(SEARCH("NO CUMPLE",A634)))</formula>
    </cfRule>
    <cfRule type="containsText" dxfId="317" priority="221" operator="containsText" text="CUMPLE">
      <formula>NOT(ISERROR(SEARCH("CUMPLE",A634)))</formula>
    </cfRule>
  </conditionalFormatting>
  <conditionalFormatting sqref="A634">
    <cfRule type="containsText" dxfId="316" priority="222" operator="containsText" text="NO HABILITADO">
      <formula>NOT(ISERROR(SEARCH("NO HABILITADO",A634)))</formula>
    </cfRule>
    <cfRule type="containsText" dxfId="315" priority="223" operator="containsText" text="HABILITADO">
      <formula>NOT(ISERROR(SEARCH("HABILITADO",A634)))</formula>
    </cfRule>
  </conditionalFormatting>
  <conditionalFormatting sqref="F311">
    <cfRule type="containsText" dxfId="314" priority="216" operator="containsText" text="NO HABILITADO">
      <formula>NOT(ISERROR(SEARCH("NO HABILITADO",F311)))</formula>
    </cfRule>
    <cfRule type="containsText" dxfId="313" priority="217" operator="containsText" text="HABILITADO">
      <formula>NOT(ISERROR(SEARCH("HABILITADO",F311)))</formula>
    </cfRule>
    <cfRule type="containsText" dxfId="312" priority="218" operator="containsText" text="NO CUMPLE">
      <formula>NOT(ISERROR(SEARCH("NO CUMPLE",F311)))</formula>
    </cfRule>
    <cfRule type="containsText" dxfId="311" priority="219" operator="containsText" text="CUMPLE">
      <formula>NOT(ISERROR(SEARCH("CUMPLE",F311)))</formula>
    </cfRule>
  </conditionalFormatting>
  <conditionalFormatting sqref="G1060:H1060">
    <cfRule type="containsText" dxfId="310" priority="213" operator="containsText" text="HABILITADO">
      <formula>NOT(ISERROR(SEARCH("HABILITADO",G1060)))</formula>
    </cfRule>
  </conditionalFormatting>
  <conditionalFormatting sqref="G1060:H1060">
    <cfRule type="containsText" dxfId="309" priority="212" operator="containsText" text="NO HABILITADO">
      <formula>NOT(ISERROR(SEARCH("NO HABILITADO",G1060)))</formula>
    </cfRule>
  </conditionalFormatting>
  <conditionalFormatting sqref="G1060:H1060">
    <cfRule type="containsText" dxfId="308" priority="214" operator="containsText" text="NO CUMPLE">
      <formula>NOT(ISERROR(SEARCH("NO CUMPLE",G1060)))</formula>
    </cfRule>
    <cfRule type="containsText" dxfId="307" priority="215" operator="containsText" text="CUMPLE">
      <formula>NOT(ISERROR(SEARCH("CUMPLE",G1060)))</formula>
    </cfRule>
  </conditionalFormatting>
  <conditionalFormatting sqref="F1060">
    <cfRule type="containsText" dxfId="306" priority="208" operator="containsText" text="NO HABILITADO">
      <formula>NOT(ISERROR(SEARCH("NO HABILITADO",F1060)))</formula>
    </cfRule>
    <cfRule type="containsText" dxfId="305" priority="209" operator="containsText" text="HABILITADO">
      <formula>NOT(ISERROR(SEARCH("HABILITADO",F1060)))</formula>
    </cfRule>
    <cfRule type="containsText" dxfId="304" priority="210" operator="containsText" text="NO CUMPLE">
      <formula>NOT(ISERROR(SEARCH("NO CUMPLE",F1060)))</formula>
    </cfRule>
    <cfRule type="containsText" dxfId="303" priority="211" operator="containsText" text="CUMPLE">
      <formula>NOT(ISERROR(SEARCH("CUMPLE",F1060)))</formula>
    </cfRule>
  </conditionalFormatting>
  <conditionalFormatting sqref="A1480">
    <cfRule type="containsText" dxfId="302" priority="180" operator="containsText" text="NO HABILITADO">
      <formula>NOT(ISERROR(SEARCH("NO HABILITADO",A1480)))</formula>
    </cfRule>
    <cfRule type="containsText" dxfId="301" priority="181" operator="containsText" text="HABILITADO">
      <formula>NOT(ISERROR(SEARCH("HABILITADO",A1480)))</formula>
    </cfRule>
    <cfRule type="containsText" dxfId="300" priority="182" operator="containsText" text="NO CUMPLE">
      <formula>NOT(ISERROR(SEARCH("NO CUMPLE",A1480)))</formula>
    </cfRule>
    <cfRule type="containsText" dxfId="299" priority="183" operator="containsText" text="CUMPLE">
      <formula>NOT(ISERROR(SEARCH("CUMPLE",A1480)))</formula>
    </cfRule>
  </conditionalFormatting>
  <conditionalFormatting sqref="R1480:XFD1480">
    <cfRule type="containsText" dxfId="298" priority="202" operator="containsText" text="NO HABILITADO">
      <formula>NOT(ISERROR(SEARCH("NO HABILITADO",R1480)))</formula>
    </cfRule>
  </conditionalFormatting>
  <conditionalFormatting sqref="D1480">
    <cfRule type="containsText" dxfId="297" priority="188" operator="containsText" text="NO HABILITADO">
      <formula>NOT(ISERROR(SEARCH("NO HABILITADO",D1480)))</formula>
    </cfRule>
    <cfRule type="containsText" dxfId="296" priority="189" operator="containsText" text="HABILITADO">
      <formula>NOT(ISERROR(SEARCH("HABILITADO",D1480)))</formula>
    </cfRule>
    <cfRule type="containsText" dxfId="295" priority="190" operator="containsText" text="NO CUMPLE">
      <formula>NOT(ISERROR(SEARCH("NO CUMPLE",D1480)))</formula>
    </cfRule>
    <cfRule type="containsText" dxfId="294" priority="191" operator="containsText" text="CUMPLE">
      <formula>NOT(ISERROR(SEARCH("CUMPLE",D1480)))</formula>
    </cfRule>
  </conditionalFormatting>
  <conditionalFormatting sqref="R1480:XFD1480">
    <cfRule type="containsText" dxfId="293" priority="203" operator="containsText" text="HABILITADO">
      <formula>NOT(ISERROR(SEARCH("HABILITADO",R1480)))</formula>
    </cfRule>
  </conditionalFormatting>
  <conditionalFormatting sqref="N1480:P1480">
    <cfRule type="containsText" dxfId="292" priority="204" operator="containsText" text="NO CUMPLE">
      <formula>NOT(ISERROR(SEARCH("NO CUMPLE",N1480)))</formula>
    </cfRule>
    <cfRule type="containsText" dxfId="291" priority="205" operator="containsText" text="CUMPLE">
      <formula>NOT(ISERROR(SEARCH("CUMPLE",N1480)))</formula>
    </cfRule>
  </conditionalFormatting>
  <conditionalFormatting sqref="E1480 G1480:H1480 J1480">
    <cfRule type="containsText" dxfId="290" priority="198" operator="containsText" text="NO CUMPLE">
      <formula>NOT(ISERROR(SEARCH("NO CUMPLE",E1480)))</formula>
    </cfRule>
    <cfRule type="containsText" dxfId="289" priority="199" operator="containsText" text="CUMPLE">
      <formula>NOT(ISERROR(SEARCH("CUMPLE",E1480)))</formula>
    </cfRule>
    <cfRule type="containsText" dxfId="288" priority="200" operator="containsText" text="NO HABILITADO">
      <formula>NOT(ISERROR(SEARCH("NO HABILITADO",E1480)))</formula>
    </cfRule>
    <cfRule type="containsText" dxfId="287" priority="201" operator="containsText" text="HABILITADO">
      <formula>NOT(ISERROR(SEARCH("HABILITADO",E1480)))</formula>
    </cfRule>
  </conditionalFormatting>
  <conditionalFormatting sqref="I1480">
    <cfRule type="containsText" dxfId="286" priority="184" operator="containsText" text="NO HABILITADO">
      <formula>NOT(ISERROR(SEARCH("NO HABILITADO",I1480)))</formula>
    </cfRule>
    <cfRule type="containsText" dxfId="285" priority="185" operator="containsText" text="HABILITADO">
      <formula>NOT(ISERROR(SEARCH("HABILITADO",I1480)))</formula>
    </cfRule>
    <cfRule type="containsText" dxfId="284" priority="186" operator="containsText" text="NO CUMPLE">
      <formula>NOT(ISERROR(SEARCH("NO CUMPLE",I1480)))</formula>
    </cfRule>
    <cfRule type="containsText" dxfId="283" priority="187" operator="containsText" text="CUMPLE">
      <formula>NOT(ISERROR(SEARCH("CUMPLE",I1480)))</formula>
    </cfRule>
  </conditionalFormatting>
  <conditionalFormatting sqref="N1480:P1480">
    <cfRule type="containsText" dxfId="282" priority="192" operator="containsText" text="NO HABILITADO">
      <formula>NOT(ISERROR(SEARCH("NO HABILITADO",N1480)))</formula>
    </cfRule>
    <cfRule type="containsText" dxfId="281" priority="193" operator="containsText" text="HABILITADO">
      <formula>NOT(ISERROR(SEARCH("HABILITADO",N1480)))</formula>
    </cfRule>
  </conditionalFormatting>
  <conditionalFormatting sqref="F1480">
    <cfRule type="containsText" dxfId="280" priority="176" operator="containsText" text="NO HABILITADO">
      <formula>NOT(ISERROR(SEARCH("NO HABILITADO",F1480)))</formula>
    </cfRule>
    <cfRule type="containsText" dxfId="279" priority="177" operator="containsText" text="HABILITADO">
      <formula>NOT(ISERROR(SEARCH("HABILITADO",F1480)))</formula>
    </cfRule>
    <cfRule type="containsText" dxfId="278" priority="178" operator="containsText" text="NO CUMPLE">
      <formula>NOT(ISERROR(SEARCH("NO CUMPLE",F1480)))</formula>
    </cfRule>
    <cfRule type="containsText" dxfId="277" priority="179" operator="containsText" text="CUMPLE">
      <formula>NOT(ISERROR(SEARCH("CUMPLE",F1480)))</formula>
    </cfRule>
  </conditionalFormatting>
  <conditionalFormatting sqref="R20:XFD20">
    <cfRule type="containsText" dxfId="276" priority="166" operator="containsText" text="NO HABILITADO">
      <formula>NOT(ISERROR(SEARCH("NO HABILITADO",R20)))</formula>
    </cfRule>
    <cfRule type="containsText" dxfId="275" priority="167" operator="containsText" text="HABILITADO">
      <formula>NOT(ISERROR(SEARCH("HABILITADO",R20)))</formula>
    </cfRule>
  </conditionalFormatting>
  <conditionalFormatting sqref="A20:J20 F20:F22">
    <cfRule type="containsText" dxfId="274" priority="170" operator="containsText" text="NO HABILITADO">
      <formula>NOT(ISERROR(SEARCH("NO HABILITADO",A20)))</formula>
    </cfRule>
    <cfRule type="containsText" dxfId="273" priority="171" operator="containsText" text="HABILITADO">
      <formula>NOT(ISERROR(SEARCH("HABILITADO",A20)))</formula>
    </cfRule>
  </conditionalFormatting>
  <conditionalFormatting sqref="N20:P20 L20">
    <cfRule type="containsText" dxfId="272" priority="168" operator="containsText" text="NO CUMPLE">
      <formula>NOT(ISERROR(SEARCH("NO CUMPLE",L20)))</formula>
    </cfRule>
    <cfRule type="containsText" dxfId="271" priority="169" operator="containsText" text="CUMPLE">
      <formula>NOT(ISERROR(SEARCH("CUMPLE",L20)))</formula>
    </cfRule>
  </conditionalFormatting>
  <conditionalFormatting sqref="A20:J20 F20:F22">
    <cfRule type="containsText" dxfId="270" priority="174" operator="containsText" text="NO CUMPLE">
      <formula>NOT(ISERROR(SEARCH("NO CUMPLE",A20)))</formula>
    </cfRule>
    <cfRule type="containsText" dxfId="269" priority="175" operator="containsText" text="CUMPLE">
      <formula>NOT(ISERROR(SEARCH("CUMPLE",A20)))</formula>
    </cfRule>
  </conditionalFormatting>
  <conditionalFormatting sqref="L20">
    <cfRule type="containsText" dxfId="268" priority="172" operator="containsText" text="NO HABILITADO">
      <formula>NOT(ISERROR(SEARCH("NO HABILITADO",L20)))</formula>
    </cfRule>
    <cfRule type="containsText" dxfId="267" priority="173" operator="containsText" text="HABILITADO">
      <formula>NOT(ISERROR(SEARCH("HABILITADO",L20)))</formula>
    </cfRule>
  </conditionalFormatting>
  <conditionalFormatting sqref="N20:P20">
    <cfRule type="containsText" dxfId="266" priority="164" operator="containsText" text="NO HABILITADO">
      <formula>NOT(ISERROR(SEARCH("NO HABILITADO",N20)))</formula>
    </cfRule>
    <cfRule type="containsText" dxfId="265" priority="165" operator="containsText" text="HABILITADO">
      <formula>NOT(ISERROR(SEARCH("HABILITADO",N20)))</formula>
    </cfRule>
  </conditionalFormatting>
  <conditionalFormatting sqref="R21:XFD21">
    <cfRule type="containsText" dxfId="264" priority="154" operator="containsText" text="NO HABILITADO">
      <formula>NOT(ISERROR(SEARCH("NO HABILITADO",R21)))</formula>
    </cfRule>
    <cfRule type="containsText" dxfId="263" priority="155" operator="containsText" text="HABILITADO">
      <formula>NOT(ISERROR(SEARCH("HABILITADO",R21)))</formula>
    </cfRule>
  </conditionalFormatting>
  <conditionalFormatting sqref="A21:J21">
    <cfRule type="containsText" dxfId="262" priority="158" operator="containsText" text="NO HABILITADO">
      <formula>NOT(ISERROR(SEARCH("NO HABILITADO",A21)))</formula>
    </cfRule>
    <cfRule type="containsText" dxfId="261" priority="159" operator="containsText" text="HABILITADO">
      <formula>NOT(ISERROR(SEARCH("HABILITADO",A21)))</formula>
    </cfRule>
  </conditionalFormatting>
  <conditionalFormatting sqref="N21:P21">
    <cfRule type="containsText" dxfId="260" priority="156" operator="containsText" text="NO CUMPLE">
      <formula>NOT(ISERROR(SEARCH("NO CUMPLE",N21)))</formula>
    </cfRule>
    <cfRule type="containsText" dxfId="259" priority="157" operator="containsText" text="CUMPLE">
      <formula>NOT(ISERROR(SEARCH("CUMPLE",N21)))</formula>
    </cfRule>
  </conditionalFormatting>
  <conditionalFormatting sqref="A21:J21">
    <cfRule type="containsText" dxfId="258" priority="162" operator="containsText" text="NO CUMPLE">
      <formula>NOT(ISERROR(SEARCH("NO CUMPLE",A21)))</formula>
    </cfRule>
    <cfRule type="containsText" dxfId="257" priority="163" operator="containsText" text="CUMPLE">
      <formula>NOT(ISERROR(SEARCH("CUMPLE",A21)))</formula>
    </cfRule>
  </conditionalFormatting>
  <conditionalFormatting sqref="N21:P21">
    <cfRule type="containsText" dxfId="256" priority="152" operator="containsText" text="NO HABILITADO">
      <formula>NOT(ISERROR(SEARCH("NO HABILITADO",N21)))</formula>
    </cfRule>
    <cfRule type="containsText" dxfId="255" priority="153" operator="containsText" text="HABILITADO">
      <formula>NOT(ISERROR(SEARCH("HABILITADO",N21)))</formula>
    </cfRule>
  </conditionalFormatting>
  <conditionalFormatting sqref="A18">
    <cfRule type="containsText" dxfId="254" priority="126" operator="containsText" text="NO HABILITADO">
      <formula>NOT(ISERROR(SEARCH("NO HABILITADO",A18)))</formula>
    </cfRule>
    <cfRule type="containsText" dxfId="253" priority="127" operator="containsText" text="HABILITADO">
      <formula>NOT(ISERROR(SEARCH("HABILITADO",A18)))</formula>
    </cfRule>
    <cfRule type="containsText" dxfId="252" priority="128" operator="containsText" text="NO CUMPLE">
      <formula>NOT(ISERROR(SEARCH("NO CUMPLE",A18)))</formula>
    </cfRule>
    <cfRule type="containsText" dxfId="251" priority="129" operator="containsText" text="CUMPLE">
      <formula>NOT(ISERROR(SEARCH("CUMPLE",A18)))</formula>
    </cfRule>
  </conditionalFormatting>
  <conditionalFormatting sqref="R18:XFD18">
    <cfRule type="containsText" dxfId="250" priority="148" operator="containsText" text="NO HABILITADO">
      <formula>NOT(ISERROR(SEARCH("NO HABILITADO",R18)))</formula>
    </cfRule>
    <cfRule type="containsText" dxfId="249" priority="149" operator="containsText" text="HABILITADO">
      <formula>NOT(ISERROR(SEARCH("HABILITADO",R18)))</formula>
    </cfRule>
  </conditionalFormatting>
  <conditionalFormatting sqref="N18:P18">
    <cfRule type="containsText" dxfId="248" priority="150" operator="containsText" text="NO CUMPLE">
      <formula>NOT(ISERROR(SEARCH("NO CUMPLE",N18)))</formula>
    </cfRule>
    <cfRule type="containsText" dxfId="247" priority="151" operator="containsText" text="CUMPLE">
      <formula>NOT(ISERROR(SEARCH("CUMPLE",N18)))</formula>
    </cfRule>
  </conditionalFormatting>
  <conditionalFormatting sqref="B18:C18">
    <cfRule type="containsText" dxfId="246" priority="136" operator="containsText" text="NO CUMPLE">
      <formula>NOT(ISERROR(SEARCH("NO CUMPLE",B18)))</formula>
    </cfRule>
    <cfRule type="containsText" dxfId="245" priority="137" operator="containsText" text="CUMPLE">
      <formula>NOT(ISERROR(SEARCH("CUMPLE",B18)))</formula>
    </cfRule>
    <cfRule type="containsText" dxfId="244" priority="138" operator="containsText" text="NO HABILITADO">
      <formula>NOT(ISERROR(SEARCH("NO HABILITADO",B18)))</formula>
    </cfRule>
    <cfRule type="containsText" dxfId="243" priority="139" operator="containsText" text="HABILITADO">
      <formula>NOT(ISERROR(SEARCH("HABILITADO",B18)))</formula>
    </cfRule>
  </conditionalFormatting>
  <conditionalFormatting sqref="D18">
    <cfRule type="containsText" dxfId="242" priority="130" operator="containsText" text="NO HABILITADO">
      <formula>NOT(ISERROR(SEARCH("NO HABILITADO",D18)))</formula>
    </cfRule>
    <cfRule type="containsText" dxfId="241" priority="131" operator="containsText" text="HABILITADO">
      <formula>NOT(ISERROR(SEARCH("HABILITADO",D18)))</formula>
    </cfRule>
    <cfRule type="containsText" dxfId="240" priority="132" operator="containsText" text="NO CUMPLE">
      <formula>NOT(ISERROR(SEARCH("NO CUMPLE",D18)))</formula>
    </cfRule>
    <cfRule type="containsText" dxfId="239" priority="133" operator="containsText" text="CUMPLE">
      <formula>NOT(ISERROR(SEARCH("CUMPLE",D18)))</formula>
    </cfRule>
  </conditionalFormatting>
  <conditionalFormatting sqref="E18 G18:H18 J18">
    <cfRule type="containsText" dxfId="238" priority="146" operator="containsText" text="NO HABILITADO">
      <formula>NOT(ISERROR(SEARCH("NO HABILITADO",E18)))</formula>
    </cfRule>
    <cfRule type="containsText" dxfId="237" priority="147" operator="containsText" text="HABILITADO">
      <formula>NOT(ISERROR(SEARCH("HABILITADO",E18)))</formula>
    </cfRule>
  </conditionalFormatting>
  <conditionalFormatting sqref="F18">
    <cfRule type="containsText" dxfId="236" priority="140" operator="containsText" text="NO CUMPLE">
      <formula>NOT(ISERROR(SEARCH("NO CUMPLE",F18)))</formula>
    </cfRule>
    <cfRule type="containsText" dxfId="235" priority="141" operator="containsText" text="CUMPLE">
      <formula>NOT(ISERROR(SEARCH("CUMPLE",F18)))</formula>
    </cfRule>
    <cfRule type="containsText" dxfId="234" priority="142" operator="containsText" text="NO HABILITADO">
      <formula>NOT(ISERROR(SEARCH("NO HABILITADO",F18)))</formula>
    </cfRule>
    <cfRule type="containsText" dxfId="233" priority="143" operator="containsText" text="HABILITADO">
      <formula>NOT(ISERROR(SEARCH("HABILITADO",F18)))</formula>
    </cfRule>
  </conditionalFormatting>
  <conditionalFormatting sqref="E18 G18:H18 J18">
    <cfRule type="containsText" dxfId="232" priority="144" operator="containsText" text="NO CUMPLE">
      <formula>NOT(ISERROR(SEARCH("NO CUMPLE",E18)))</formula>
    </cfRule>
    <cfRule type="containsText" dxfId="231" priority="145" operator="containsText" text="CUMPLE">
      <formula>NOT(ISERROR(SEARCH("CUMPLE",E18)))</formula>
    </cfRule>
  </conditionalFormatting>
  <conditionalFormatting sqref="I18">
    <cfRule type="containsText" dxfId="230" priority="122" operator="containsText" text="NO HABILITADO">
      <formula>NOT(ISERROR(SEARCH("NO HABILITADO",I18)))</formula>
    </cfRule>
    <cfRule type="containsText" dxfId="229" priority="123" operator="containsText" text="HABILITADO">
      <formula>NOT(ISERROR(SEARCH("HABILITADO",I18)))</formula>
    </cfRule>
    <cfRule type="containsText" dxfId="228" priority="124" operator="containsText" text="NO CUMPLE">
      <formula>NOT(ISERROR(SEARCH("NO CUMPLE",I18)))</formula>
    </cfRule>
    <cfRule type="containsText" dxfId="227" priority="125" operator="containsText" text="CUMPLE">
      <formula>NOT(ISERROR(SEARCH("CUMPLE",I18)))</formula>
    </cfRule>
  </conditionalFormatting>
  <conditionalFormatting sqref="N18:P18">
    <cfRule type="containsText" dxfId="226" priority="134" operator="containsText" text="NO HABILITADO">
      <formula>NOT(ISERROR(SEARCH("NO HABILITADO",N18)))</formula>
    </cfRule>
    <cfRule type="containsText" dxfId="225" priority="135" operator="containsText" text="HABILITADO">
      <formula>NOT(ISERROR(SEARCH("HABILITADO",N18)))</formula>
    </cfRule>
  </conditionalFormatting>
  <conditionalFormatting sqref="R16:XFD16">
    <cfRule type="containsText" dxfId="224" priority="112" operator="containsText" text="NO HABILITADO">
      <formula>NOT(ISERROR(SEARCH("NO HABILITADO",R16)))</formula>
    </cfRule>
    <cfRule type="containsText" dxfId="223" priority="113" operator="containsText" text="HABILITADO">
      <formula>NOT(ISERROR(SEARCH("HABILITADO",R16)))</formula>
    </cfRule>
  </conditionalFormatting>
  <conditionalFormatting sqref="A16:J16 F17:F18">
    <cfRule type="containsText" dxfId="222" priority="116" operator="containsText" text="NO HABILITADO">
      <formula>NOT(ISERROR(SEARCH("NO HABILITADO",A16)))</formula>
    </cfRule>
    <cfRule type="containsText" dxfId="221" priority="117" operator="containsText" text="HABILITADO">
      <formula>NOT(ISERROR(SEARCH("HABILITADO",A16)))</formula>
    </cfRule>
  </conditionalFormatting>
  <conditionalFormatting sqref="N16:P16 L16">
    <cfRule type="containsText" dxfId="220" priority="114" operator="containsText" text="NO CUMPLE">
      <formula>NOT(ISERROR(SEARCH("NO CUMPLE",L16)))</formula>
    </cfRule>
    <cfRule type="containsText" dxfId="219" priority="115" operator="containsText" text="CUMPLE">
      <formula>NOT(ISERROR(SEARCH("CUMPLE",L16)))</formula>
    </cfRule>
  </conditionalFormatting>
  <conditionalFormatting sqref="A16:J16 F17:F18">
    <cfRule type="containsText" dxfId="218" priority="120" operator="containsText" text="NO CUMPLE">
      <formula>NOT(ISERROR(SEARCH("NO CUMPLE",A16)))</formula>
    </cfRule>
    <cfRule type="containsText" dxfId="217" priority="121" operator="containsText" text="CUMPLE">
      <formula>NOT(ISERROR(SEARCH("CUMPLE",A16)))</formula>
    </cfRule>
  </conditionalFormatting>
  <conditionalFormatting sqref="L16">
    <cfRule type="containsText" dxfId="216" priority="118" operator="containsText" text="NO HABILITADO">
      <formula>NOT(ISERROR(SEARCH("NO HABILITADO",L16)))</formula>
    </cfRule>
    <cfRule type="containsText" dxfId="215" priority="119" operator="containsText" text="HABILITADO">
      <formula>NOT(ISERROR(SEARCH("HABILITADO",L16)))</formula>
    </cfRule>
  </conditionalFormatting>
  <conditionalFormatting sqref="N16:P16">
    <cfRule type="containsText" dxfId="214" priority="110" operator="containsText" text="NO HABILITADO">
      <formula>NOT(ISERROR(SEARCH("NO HABILITADO",N16)))</formula>
    </cfRule>
    <cfRule type="containsText" dxfId="213" priority="111" operator="containsText" text="HABILITADO">
      <formula>NOT(ISERROR(SEARCH("HABILITADO",N16)))</formula>
    </cfRule>
  </conditionalFormatting>
  <conditionalFormatting sqref="R17:XFD17">
    <cfRule type="containsText" dxfId="212" priority="102" operator="containsText" text="NO HABILITADO">
      <formula>NOT(ISERROR(SEARCH("NO HABILITADO",R17)))</formula>
    </cfRule>
    <cfRule type="containsText" dxfId="211" priority="103" operator="containsText" text="HABILITADO">
      <formula>NOT(ISERROR(SEARCH("HABILITADO",R17)))</formula>
    </cfRule>
  </conditionalFormatting>
  <conditionalFormatting sqref="A17:J17">
    <cfRule type="containsText" dxfId="210" priority="106" operator="containsText" text="NO HABILITADO">
      <formula>NOT(ISERROR(SEARCH("NO HABILITADO",A17)))</formula>
    </cfRule>
    <cfRule type="containsText" dxfId="209" priority="107" operator="containsText" text="HABILITADO">
      <formula>NOT(ISERROR(SEARCH("HABILITADO",A17)))</formula>
    </cfRule>
  </conditionalFormatting>
  <conditionalFormatting sqref="N17:P17">
    <cfRule type="containsText" dxfId="208" priority="104" operator="containsText" text="NO CUMPLE">
      <formula>NOT(ISERROR(SEARCH("NO CUMPLE",N17)))</formula>
    </cfRule>
    <cfRule type="containsText" dxfId="207" priority="105" operator="containsText" text="CUMPLE">
      <formula>NOT(ISERROR(SEARCH("CUMPLE",N17)))</formula>
    </cfRule>
  </conditionalFormatting>
  <conditionalFormatting sqref="A17:J17">
    <cfRule type="containsText" dxfId="206" priority="108" operator="containsText" text="NO CUMPLE">
      <formula>NOT(ISERROR(SEARCH("NO CUMPLE",A17)))</formula>
    </cfRule>
    <cfRule type="containsText" dxfId="205" priority="109" operator="containsText" text="CUMPLE">
      <formula>NOT(ISERROR(SEARCH("CUMPLE",A17)))</formula>
    </cfRule>
  </conditionalFormatting>
  <conditionalFormatting sqref="N17:P17">
    <cfRule type="containsText" dxfId="204" priority="100" operator="containsText" text="NO HABILITADO">
      <formula>NOT(ISERROR(SEARCH("NO HABILITADO",N17)))</formula>
    </cfRule>
    <cfRule type="containsText" dxfId="203" priority="101" operator="containsText" text="HABILITADO">
      <formula>NOT(ISERROR(SEARCH("HABILITADO",N17)))</formula>
    </cfRule>
  </conditionalFormatting>
  <conditionalFormatting sqref="A401:E401 G401:J401">
    <cfRule type="containsText" dxfId="202" priority="96" operator="containsText" text="NO CUMPLE">
      <formula>NOT(ISERROR(SEARCH("NO CUMPLE",A401)))</formula>
    </cfRule>
    <cfRule type="containsText" dxfId="201" priority="97" operator="containsText" text="CUMPLE">
      <formula>NOT(ISERROR(SEARCH("CUMPLE",A401)))</formula>
    </cfRule>
  </conditionalFormatting>
  <conditionalFormatting sqref="R401:XFD401 O401:P401 A401:E401 G401:J401">
    <cfRule type="containsText" dxfId="200" priority="95" operator="containsText" text="HABILITADO">
      <formula>NOT(ISERROR(SEARCH("HABILITADO",A401)))</formula>
    </cfRule>
  </conditionalFormatting>
  <conditionalFormatting sqref="N401:P401">
    <cfRule type="containsText" dxfId="199" priority="98" operator="containsText" text="NO CUMPLE">
      <formula>NOT(ISERROR(SEARCH("NO CUMPLE",N401)))</formula>
    </cfRule>
    <cfRule type="containsText" dxfId="198" priority="99" operator="containsText" text="CUMPLE">
      <formula>NOT(ISERROR(SEARCH("CUMPLE",N401)))</formula>
    </cfRule>
  </conditionalFormatting>
  <conditionalFormatting sqref="A401:E401 G401:J401">
    <cfRule type="containsText" dxfId="197" priority="93" operator="containsText" text="NO HABILITADO">
      <formula>NOT(ISERROR(SEARCH("NO HABILITADO",A401)))</formula>
    </cfRule>
  </conditionalFormatting>
  <conditionalFormatting sqref="R401:XFD401 O401:P401">
    <cfRule type="containsText" dxfId="196" priority="94" operator="containsText" text="NO HABILITADO">
      <formula>NOT(ISERROR(SEARCH("NO HABILITADO",O401)))</formula>
    </cfRule>
  </conditionalFormatting>
  <conditionalFormatting sqref="N401">
    <cfRule type="containsText" dxfId="195" priority="91" operator="containsText" text="NO HABILITADO">
      <formula>NOT(ISERROR(SEARCH("NO HABILITADO",N401)))</formula>
    </cfRule>
  </conditionalFormatting>
  <conditionalFormatting sqref="N401">
    <cfRule type="containsText" dxfId="194" priority="92" operator="containsText" text="HABILITADO">
      <formula>NOT(ISERROR(SEARCH("HABILITADO",N401)))</formula>
    </cfRule>
  </conditionalFormatting>
  <conditionalFormatting sqref="F401">
    <cfRule type="containsText" dxfId="193" priority="87" operator="containsText" text="NO HABILITADO">
      <formula>NOT(ISERROR(SEARCH("NO HABILITADO",F401)))</formula>
    </cfRule>
    <cfRule type="containsText" dxfId="192" priority="88" operator="containsText" text="HABILITADO">
      <formula>NOT(ISERROR(SEARCH("HABILITADO",F401)))</formula>
    </cfRule>
    <cfRule type="containsText" dxfId="191" priority="89" operator="containsText" text="NO CUMPLE">
      <formula>NOT(ISERROR(SEARCH("NO CUMPLE",F401)))</formula>
    </cfRule>
    <cfRule type="containsText" dxfId="190" priority="90" operator="containsText" text="CUMPLE">
      <formula>NOT(ISERROR(SEARCH("CUMPLE",F401)))</formula>
    </cfRule>
  </conditionalFormatting>
  <conditionalFormatting sqref="F1498">
    <cfRule type="containsText" dxfId="189" priority="83" operator="containsText" text="NO HABILITADO">
      <formula>NOT(ISERROR(SEARCH("NO HABILITADO",F1498)))</formula>
    </cfRule>
    <cfRule type="containsText" dxfId="188" priority="84" operator="containsText" text="HABILITADO">
      <formula>NOT(ISERROR(SEARCH("HABILITADO",F1498)))</formula>
    </cfRule>
    <cfRule type="containsText" dxfId="187" priority="85" operator="containsText" text="NO CUMPLE">
      <formula>NOT(ISERROR(SEARCH("NO CUMPLE",F1498)))</formula>
    </cfRule>
    <cfRule type="containsText" dxfId="186" priority="86" operator="containsText" text="CUMPLE">
      <formula>NOT(ISERROR(SEARCH("CUMPLE",F1498)))</formula>
    </cfRule>
  </conditionalFormatting>
  <conditionalFormatting sqref="H1498">
    <cfRule type="containsText" dxfId="185" priority="79" operator="containsText" text="NO CUMPLE">
      <formula>NOT(ISERROR(SEARCH("NO CUMPLE",H1498)))</formula>
    </cfRule>
    <cfRule type="containsText" dxfId="184" priority="80" operator="containsText" text="CUMPLE">
      <formula>NOT(ISERROR(SEARCH("CUMPLE",H1498)))</formula>
    </cfRule>
    <cfRule type="containsText" dxfId="183" priority="81" operator="containsText" text="NO HABILITADO">
      <formula>NOT(ISERROR(SEARCH("NO HABILITADO",H1498)))</formula>
    </cfRule>
    <cfRule type="containsText" dxfId="182" priority="82" operator="containsText" text="HABILITADO">
      <formula>NOT(ISERROR(SEARCH("HABILITADO",H1498)))</formula>
    </cfRule>
  </conditionalFormatting>
  <conditionalFormatting sqref="G1500:G1501">
    <cfRule type="containsText" dxfId="181" priority="75" operator="containsText" text="NO HABILITADO">
      <formula>NOT(ISERROR(SEARCH("NO HABILITADO",G1500)))</formula>
    </cfRule>
  </conditionalFormatting>
  <conditionalFormatting sqref="G1500:G1501">
    <cfRule type="containsText" dxfId="180" priority="76" operator="containsText" text="HABILITADO">
      <formula>NOT(ISERROR(SEARCH("HABILITADO",G1500)))</formula>
    </cfRule>
  </conditionalFormatting>
  <conditionalFormatting sqref="G1500:G1501">
    <cfRule type="containsText" dxfId="179" priority="77" operator="containsText" text="NO CUMPLE">
      <formula>NOT(ISERROR(SEARCH("NO CUMPLE",G1500)))</formula>
    </cfRule>
    <cfRule type="containsText" dxfId="178" priority="78" operator="containsText" text="CUMPLE">
      <formula>NOT(ISERROR(SEARCH("CUMPLE",G1500)))</formula>
    </cfRule>
  </conditionalFormatting>
  <conditionalFormatting sqref="F1500:F1501">
    <cfRule type="containsText" dxfId="177" priority="71" operator="containsText" text="NO HABILITADO">
      <formula>NOT(ISERROR(SEARCH("NO HABILITADO",F1500)))</formula>
    </cfRule>
    <cfRule type="containsText" dxfId="176" priority="72" operator="containsText" text="HABILITADO">
      <formula>NOT(ISERROR(SEARCH("HABILITADO",F1500)))</formula>
    </cfRule>
    <cfRule type="containsText" dxfId="175" priority="73" operator="containsText" text="NO CUMPLE">
      <formula>NOT(ISERROR(SEARCH("NO CUMPLE",F1500)))</formula>
    </cfRule>
    <cfRule type="containsText" dxfId="174" priority="74" operator="containsText" text="CUMPLE">
      <formula>NOT(ISERROR(SEARCH("CUMPLE",F1500)))</formula>
    </cfRule>
  </conditionalFormatting>
  <conditionalFormatting sqref="H1500:H1501">
    <cfRule type="containsText" dxfId="173" priority="67" operator="containsText" text="NO CUMPLE">
      <formula>NOT(ISERROR(SEARCH("NO CUMPLE",H1500)))</formula>
    </cfRule>
    <cfRule type="containsText" dxfId="172" priority="68" operator="containsText" text="CUMPLE">
      <formula>NOT(ISERROR(SEARCH("CUMPLE",H1500)))</formula>
    </cfRule>
    <cfRule type="containsText" dxfId="171" priority="69" operator="containsText" text="NO HABILITADO">
      <formula>NOT(ISERROR(SEARCH("NO HABILITADO",H1500)))</formula>
    </cfRule>
    <cfRule type="containsText" dxfId="170" priority="70" operator="containsText" text="HABILITADO">
      <formula>NOT(ISERROR(SEARCH("HABILITADO",H1500)))</formula>
    </cfRule>
  </conditionalFormatting>
  <conditionalFormatting sqref="J1500:J1501">
    <cfRule type="containsText" dxfId="169" priority="63" operator="containsText" text="NO HABILITADO">
      <formula>NOT(ISERROR(SEARCH("NO HABILITADO",J1500)))</formula>
    </cfRule>
  </conditionalFormatting>
  <conditionalFormatting sqref="J1500:J1501">
    <cfRule type="containsText" dxfId="168" priority="64" operator="containsText" text="HABILITADO">
      <formula>NOT(ISERROR(SEARCH("HABILITADO",J1500)))</formula>
    </cfRule>
  </conditionalFormatting>
  <conditionalFormatting sqref="J1500:J1501">
    <cfRule type="containsText" dxfId="167" priority="65" operator="containsText" text="NO CUMPLE">
      <formula>NOT(ISERROR(SEARCH("NO CUMPLE",J1500)))</formula>
    </cfRule>
    <cfRule type="containsText" dxfId="166" priority="66" operator="containsText" text="CUMPLE">
      <formula>NOT(ISERROR(SEARCH("CUMPLE",J1500)))</formula>
    </cfRule>
  </conditionalFormatting>
  <conditionalFormatting sqref="L220">
    <cfRule type="containsText" dxfId="165" priority="60" operator="containsText" text="HABILITADO">
      <formula>NOT(ISERROR(SEARCH("HABILITADO",L220)))</formula>
    </cfRule>
  </conditionalFormatting>
  <conditionalFormatting sqref="L220">
    <cfRule type="containsText" dxfId="164" priority="61" operator="containsText" text="NO CUMPLE">
      <formula>NOT(ISERROR(SEARCH("NO CUMPLE",L220)))</formula>
    </cfRule>
    <cfRule type="containsText" dxfId="163" priority="62" operator="containsText" text="CUMPLE">
      <formula>NOT(ISERROR(SEARCH("CUMPLE",L220)))</formula>
    </cfRule>
  </conditionalFormatting>
  <conditionalFormatting sqref="L220">
    <cfRule type="containsText" dxfId="162" priority="59" operator="containsText" text="NO HABILITADO">
      <formula>NOT(ISERROR(SEARCH("NO HABILITADO",L220)))</formula>
    </cfRule>
  </conditionalFormatting>
  <conditionalFormatting sqref="L250">
    <cfRule type="containsText" dxfId="161" priority="56" operator="containsText" text="HABILITADO">
      <formula>NOT(ISERROR(SEARCH("HABILITADO",L250)))</formula>
    </cfRule>
  </conditionalFormatting>
  <conditionalFormatting sqref="L250">
    <cfRule type="containsText" dxfId="160" priority="57" operator="containsText" text="NO CUMPLE">
      <formula>NOT(ISERROR(SEARCH("NO CUMPLE",L250)))</formula>
    </cfRule>
    <cfRule type="containsText" dxfId="159" priority="58" operator="containsText" text="CUMPLE">
      <formula>NOT(ISERROR(SEARCH("CUMPLE",L250)))</formula>
    </cfRule>
  </conditionalFormatting>
  <conditionalFormatting sqref="L250">
    <cfRule type="containsText" dxfId="158" priority="55" operator="containsText" text="NO HABILITADO">
      <formula>NOT(ISERROR(SEARCH("NO HABILITADO",L250)))</formula>
    </cfRule>
  </conditionalFormatting>
  <conditionalFormatting sqref="L417">
    <cfRule type="containsText" dxfId="157" priority="52" operator="containsText" text="HABILITADO">
      <formula>NOT(ISERROR(SEARCH("HABILITADO",L417)))</formula>
    </cfRule>
  </conditionalFormatting>
  <conditionalFormatting sqref="L417">
    <cfRule type="containsText" dxfId="156" priority="53" operator="containsText" text="NO CUMPLE">
      <formula>NOT(ISERROR(SEARCH("NO CUMPLE",L417)))</formula>
    </cfRule>
    <cfRule type="containsText" dxfId="155" priority="54" operator="containsText" text="CUMPLE">
      <formula>NOT(ISERROR(SEARCH("CUMPLE",L417)))</formula>
    </cfRule>
  </conditionalFormatting>
  <conditionalFormatting sqref="L417">
    <cfRule type="containsText" dxfId="154" priority="51" operator="containsText" text="NO HABILITADO">
      <formula>NOT(ISERROR(SEARCH("NO HABILITADO",L417)))</formula>
    </cfRule>
  </conditionalFormatting>
  <conditionalFormatting sqref="K414">
    <cfRule type="containsText" dxfId="153" priority="49" operator="containsText" text="NO CUMPLE">
      <formula>NOT(ISERROR(SEARCH("NO CUMPLE",K414)))</formula>
    </cfRule>
    <cfRule type="containsText" dxfId="152" priority="50" operator="containsText" text="CUMPLE">
      <formula>NOT(ISERROR(SEARCH("CUMPLE",K414)))</formula>
    </cfRule>
  </conditionalFormatting>
  <conditionalFormatting sqref="K414">
    <cfRule type="containsText" dxfId="151" priority="48" operator="containsText" text="HABILITADO">
      <formula>NOT(ISERROR(SEARCH("HABILITADO",K414)))</formula>
    </cfRule>
  </conditionalFormatting>
  <conditionalFormatting sqref="K414">
    <cfRule type="containsText" dxfId="150" priority="47" operator="containsText" text="NO HABILITADO">
      <formula>NOT(ISERROR(SEARCH("NO HABILITADO",K414)))</formula>
    </cfRule>
  </conditionalFormatting>
  <conditionalFormatting sqref="L463">
    <cfRule type="containsText" dxfId="149" priority="44" operator="containsText" text="HABILITADO">
      <formula>NOT(ISERROR(SEARCH("HABILITADO",L463)))</formula>
    </cfRule>
  </conditionalFormatting>
  <conditionalFormatting sqref="L463">
    <cfRule type="containsText" dxfId="148" priority="45" operator="containsText" text="NO CUMPLE">
      <formula>NOT(ISERROR(SEARCH("NO CUMPLE",L463)))</formula>
    </cfRule>
    <cfRule type="containsText" dxfId="147" priority="46" operator="containsText" text="CUMPLE">
      <formula>NOT(ISERROR(SEARCH("CUMPLE",L463)))</formula>
    </cfRule>
  </conditionalFormatting>
  <conditionalFormatting sqref="L463">
    <cfRule type="containsText" dxfId="146" priority="43" operator="containsText" text="NO HABILITADO">
      <formula>NOT(ISERROR(SEARCH("NO HABILITADO",L463)))</formula>
    </cfRule>
  </conditionalFormatting>
  <conditionalFormatting sqref="L526">
    <cfRule type="containsText" dxfId="145" priority="40" operator="containsText" text="HABILITADO">
      <formula>NOT(ISERROR(SEARCH("HABILITADO",L526)))</formula>
    </cfRule>
  </conditionalFormatting>
  <conditionalFormatting sqref="L526">
    <cfRule type="containsText" dxfId="144" priority="39" operator="containsText" text="NO HABILITADO">
      <formula>NOT(ISERROR(SEARCH("NO HABILITADO",L526)))</formula>
    </cfRule>
  </conditionalFormatting>
  <conditionalFormatting sqref="L526">
    <cfRule type="containsText" dxfId="143" priority="41" operator="containsText" text="NO CUMPLE">
      <formula>NOT(ISERROR(SEARCH("NO CUMPLE",L526)))</formula>
    </cfRule>
    <cfRule type="containsText" dxfId="142" priority="42" operator="containsText" text="CUMPLE">
      <formula>NOT(ISERROR(SEARCH("CUMPLE",L526)))</formula>
    </cfRule>
  </conditionalFormatting>
  <conditionalFormatting sqref="A825:A827">
    <cfRule type="containsText" dxfId="141" priority="35" operator="containsText" text="NO HABILITADO">
      <formula>NOT(ISERROR(SEARCH("NO HABILITADO",A825)))</formula>
    </cfRule>
    <cfRule type="containsText" dxfId="140" priority="36" operator="containsText" text="HABILITADO">
      <formula>NOT(ISERROR(SEARCH("HABILITADO",A825)))</formula>
    </cfRule>
  </conditionalFormatting>
  <conditionalFormatting sqref="A825:A827">
    <cfRule type="containsText" dxfId="139" priority="37" operator="containsText" text="NO CUMPLE">
      <formula>NOT(ISERROR(SEARCH("NO CUMPLE",A825)))</formula>
    </cfRule>
    <cfRule type="containsText" dxfId="138" priority="38" operator="containsText" text="CUMPLE">
      <formula>NOT(ISERROR(SEARCH("CUMPLE",A825)))</formula>
    </cfRule>
  </conditionalFormatting>
  <conditionalFormatting sqref="B825:C827">
    <cfRule type="containsText" dxfId="137" priority="31" operator="containsText" text="NO HABILITADO">
      <formula>NOT(ISERROR(SEARCH("NO HABILITADO",B825)))</formula>
    </cfRule>
    <cfRule type="containsText" dxfId="136" priority="32" operator="containsText" text="HABILITADO">
      <formula>NOT(ISERROR(SEARCH("HABILITADO",B825)))</formula>
    </cfRule>
  </conditionalFormatting>
  <conditionalFormatting sqref="B825:C827">
    <cfRule type="containsText" dxfId="135" priority="33" operator="containsText" text="NO CUMPLE">
      <formula>NOT(ISERROR(SEARCH("NO CUMPLE",B825)))</formula>
    </cfRule>
    <cfRule type="containsText" dxfId="134" priority="34" operator="containsText" text="CUMPLE">
      <formula>NOT(ISERROR(SEARCH("CUMPLE",B825)))</formula>
    </cfRule>
  </conditionalFormatting>
  <conditionalFormatting sqref="I825:I827">
    <cfRule type="containsText" dxfId="133" priority="27" operator="containsText" text="NO HABILITADO">
      <formula>NOT(ISERROR(SEARCH("NO HABILITADO",I825)))</formula>
    </cfRule>
    <cfRule type="containsText" dxfId="132" priority="28" operator="containsText" text="HABILITADO">
      <formula>NOT(ISERROR(SEARCH("HABILITADO",I825)))</formula>
    </cfRule>
  </conditionalFormatting>
  <conditionalFormatting sqref="I825:I827">
    <cfRule type="containsText" dxfId="131" priority="29" operator="containsText" text="NO CUMPLE">
      <formula>NOT(ISERROR(SEARCH("NO CUMPLE",I825)))</formula>
    </cfRule>
    <cfRule type="containsText" dxfId="130" priority="30" operator="containsText" text="CUMPLE">
      <formula>NOT(ISERROR(SEARCH("CUMPLE",I825)))</formula>
    </cfRule>
  </conditionalFormatting>
  <conditionalFormatting sqref="A839:A840">
    <cfRule type="containsText" dxfId="129" priority="23" operator="containsText" text="NO HABILITADO">
      <formula>NOT(ISERROR(SEARCH("NO HABILITADO",A839)))</formula>
    </cfRule>
    <cfRule type="containsText" dxfId="128" priority="24" operator="containsText" text="HABILITADO">
      <formula>NOT(ISERROR(SEARCH("HABILITADO",A839)))</formula>
    </cfRule>
  </conditionalFormatting>
  <conditionalFormatting sqref="A839:A840">
    <cfRule type="containsText" dxfId="127" priority="25" operator="containsText" text="NO CUMPLE">
      <formula>NOT(ISERROR(SEARCH("NO CUMPLE",A839)))</formula>
    </cfRule>
    <cfRule type="containsText" dxfId="126" priority="26" operator="containsText" text="CUMPLE">
      <formula>NOT(ISERROR(SEARCH("CUMPLE",A839)))</formula>
    </cfRule>
  </conditionalFormatting>
  <conditionalFormatting sqref="A856">
    <cfRule type="containsText" dxfId="125" priority="19" operator="containsText" text="NO HABILITADO">
      <formula>NOT(ISERROR(SEARCH("NO HABILITADO",A856)))</formula>
    </cfRule>
    <cfRule type="containsText" dxfId="124" priority="20" operator="containsText" text="HABILITADO">
      <formula>NOT(ISERROR(SEARCH("HABILITADO",A856)))</formula>
    </cfRule>
  </conditionalFormatting>
  <conditionalFormatting sqref="A856">
    <cfRule type="containsText" dxfId="123" priority="21" operator="containsText" text="NO CUMPLE">
      <formula>NOT(ISERROR(SEARCH("NO CUMPLE",A856)))</formula>
    </cfRule>
    <cfRule type="containsText" dxfId="122" priority="22" operator="containsText" text="CUMPLE">
      <formula>NOT(ISERROR(SEARCH("CUMPLE",A856)))</formula>
    </cfRule>
  </conditionalFormatting>
  <conditionalFormatting sqref="A870:A872">
    <cfRule type="containsText" dxfId="121" priority="15" operator="containsText" text="NO HABILITADO">
      <formula>NOT(ISERROR(SEARCH("NO HABILITADO",A870)))</formula>
    </cfRule>
    <cfRule type="containsText" dxfId="120" priority="16" operator="containsText" text="HABILITADO">
      <formula>NOT(ISERROR(SEARCH("HABILITADO",A870)))</formula>
    </cfRule>
  </conditionalFormatting>
  <conditionalFormatting sqref="A870:A872">
    <cfRule type="containsText" dxfId="119" priority="17" operator="containsText" text="NO CUMPLE">
      <formula>NOT(ISERROR(SEARCH("NO CUMPLE",A870)))</formula>
    </cfRule>
    <cfRule type="containsText" dxfId="118" priority="18" operator="containsText" text="CUMPLE">
      <formula>NOT(ISERROR(SEARCH("CUMPLE",A870)))</formula>
    </cfRule>
  </conditionalFormatting>
  <conditionalFormatting sqref="B870:C872">
    <cfRule type="containsText" dxfId="117" priority="11" operator="containsText" text="NO CUMPLE">
      <formula>NOT(ISERROR(SEARCH("NO CUMPLE",B870)))</formula>
    </cfRule>
    <cfRule type="containsText" dxfId="116" priority="12" operator="containsText" text="CUMPLE">
      <formula>NOT(ISERROR(SEARCH("CUMPLE",B870)))</formula>
    </cfRule>
    <cfRule type="containsText" dxfId="115" priority="13" operator="containsText" text="NO HABILITADO">
      <formula>NOT(ISERROR(SEARCH("NO HABILITADO",B870)))</formula>
    </cfRule>
    <cfRule type="containsText" dxfId="114" priority="14" operator="containsText" text="HABILITADO">
      <formula>NOT(ISERROR(SEARCH("HABILITADO",B870)))</formula>
    </cfRule>
  </conditionalFormatting>
  <conditionalFormatting sqref="A912:A914">
    <cfRule type="containsText" dxfId="113" priority="7" operator="containsText" text="NO CUMPLE">
      <formula>NOT(ISERROR(SEARCH("NO CUMPLE",A912)))</formula>
    </cfRule>
    <cfRule type="containsText" dxfId="112" priority="8" operator="containsText" text="CUMPLE">
      <formula>NOT(ISERROR(SEARCH("CUMPLE",A912)))</formula>
    </cfRule>
    <cfRule type="containsText" dxfId="111" priority="9" operator="containsText" text="NO HABILITADO">
      <formula>NOT(ISERROR(SEARCH("NO HABILITADO",A912)))</formula>
    </cfRule>
    <cfRule type="containsText" dxfId="110" priority="10" operator="containsText" text="HABILITADO">
      <formula>NOT(ISERROR(SEARCH("HABILITADO",A912)))</formula>
    </cfRule>
  </conditionalFormatting>
  <conditionalFormatting sqref="R989">
    <cfRule type="containsText" dxfId="109" priority="5" operator="containsText" text="NO HABILITADO">
      <formula>NOT(ISERROR(SEARCH("NO HABILITADO",R989)))</formula>
    </cfRule>
    <cfRule type="containsText" dxfId="108" priority="6" operator="containsText" text="HABILITADO">
      <formula>NOT(ISERROR(SEARCH("HABILITADO",R989)))</formula>
    </cfRule>
  </conditionalFormatting>
  <conditionalFormatting sqref="O1500:O1501">
    <cfRule type="containsText" dxfId="107" priority="3" operator="containsText" text="NO CUMPLE">
      <formula>NOT(ISERROR(SEARCH("NO CUMPLE",O1500)))</formula>
    </cfRule>
    <cfRule type="containsText" dxfId="106" priority="4" operator="containsText" text="CUMPLE">
      <formula>NOT(ISERROR(SEARCH("CUMPLE",O1500)))</formula>
    </cfRule>
  </conditionalFormatting>
  <conditionalFormatting sqref="P1500:P1501">
    <cfRule type="containsText" dxfId="105" priority="1" operator="containsText" text="NO CUMPLE">
      <formula>NOT(ISERROR(SEARCH("NO CUMPLE",P1500)))</formula>
    </cfRule>
    <cfRule type="containsText" dxfId="104" priority="2" operator="containsText" text="CUMPLE">
      <formula>NOT(ISERROR(SEARCH("CUMPLE",P1500)))</formula>
    </cfRule>
  </conditionalFormatting>
  <dataValidations count="1">
    <dataValidation type="list" allowBlank="1" showInputMessage="1" showErrorMessage="1" sqref="J38:J40 J34:J35 N34:P35 J70 J68 J82:J84 M81:M84 J99:J101 J96:J97 N96:P97 J113:J115 M112:M115 J127:J128 N127:P128 M126:M129 J145 J141:J143 N141:P143 M140:M145 J157:J159 M156:M159 J176 J171:J174 N171:P174 M170:M176 J188:J191 N188:P191 J204:J205 M203:M205 J220:J221 J217:J218 N217:P218 M216:M221 J233:J235 M232:M235 J250:J251 J247:J248 N247:P248 M246:M251 J267 J263:J265 N263:P265 M262:M267 J279:J280 M278:M280 J295:J299 J292:J293 N292:P293 M291:M299 M187:M192 J311 N311:P311 N68:P68 J313:J317 J343:J346 N361:P361 N358:P359 M357:M360 J374 J372 N372:P372 J386:J388 J403 N400:P401 J417:J418 J415 N415:P415 M414:M418 J463:J464 J461 N461:P461 J447:J449 N447:P450 M446:M449 N463:P465 M460:M464 N476:P476 N478:P478 M475:M480 N480:P481 M491:M496 N495:P497 N492:P493 M507:M509 N510:P510 N508:P508 J508 N526:P528 M538:M541 N539:P542 J553:J556 N574:P574 M584:M588 N585:P587 N589:P589 M599:M603 J602:J603 N602:P604 M328:M331 J329:J331 N329:P332 M342:M346 N343:P347 J358:J359 M371:M374 N374:P375 M385:M388 N386:P389 N403:P404 M777:M786 N417:P419 J430:J434 M429:M435 N430:P434 N436:P436 J478 J480 J476 J495:J496 J492:J493 J524 J526:J527 J521:J522 N521:P522 N524:P524 M520:M527 J539:J541 N295:P300 N558:P558 N553:P556 J569:J572 M568:M573 N569:P572 J585:J587 J600 N600:P600 J615:J620 N615:P620 J622 M614:M623 N622:P622 N624:P626 J635:J636 M634:M636 J648:J651 M647:M651 J663:J665 N663:P665 J680 J678 N678:P678 N697:P697 J692:J695 M691:M696 J708:J710 J722:J723 N748:P749 M721:M723 J735:J736 M734:M736 J748:J749 N751:P751 M747:M750 M677:M680 N680:P681 M662:M666 N667:P667 N635:P637 N648:P652 N692:P695 N735:P737 N722:P724 M707:M710 N708:P711 J786 JF786 TB786 ACX786 AMT786 AWP786 BGL786 BQH786 CAD786 CJZ786 CTV786 DDR786 DNN786 DXJ786 EHF786 ERB786 FAX786 FKT786 FUP786 GEL786 GOH786 GYD786 HHZ786 HRV786 IBR786 ILN786 IVJ786 JFF786 JPB786 JYX786 KIT786 KSP786 LCL786 LMH786 LWD786 MFZ786 MPV786 MZR786 NJN786 NTJ786 ODF786 ONB786 OWX786 PGT786 PQP786 QAL786 QKH786 QUD786 RDZ786 RNV786 RXR786 SHN786 SRJ786 TBF786 TLB786 TUX786 UET786 UOP786 UYL786 VIH786 VSD786 WBZ786 WLV786 WVR786 J761:J766 JF761:JF766 TB761:TB766 ACX761:ACX766 AMT761:AMT766 AWP761:AWP766 BGL761:BGL766 BQH761:BQH766 CAD761:CAD766 CJZ761:CJZ766 CTV761:CTV766 DDR761:DDR766 DNN761:DNN766 DXJ761:DXJ766 EHF761:EHF766 ERB761:ERB766 FAX761:FAX766 FKT761:FKT766 FUP761:FUP766 GEL761:GEL766 GOH761:GOH766 GYD761:GYD766 HHZ761:HHZ766 HRV761:HRV766 IBR761:IBR766 ILN761:ILN766 IVJ761:IVJ766 JFF761:JFF766 JPB761:JPB766 JYX761:JYX766 KIT761:KIT766 KSP761:KSP766 LCL761:LCL766 LMH761:LMH766 LWD761:LWD766 MFZ761:MFZ766 MPV761:MPV766 MZR761:MZR766 NJN761:NJN766 NTJ761:NTJ766 ODF761:ODF766 ONB761:ONB766 OWX761:OWX766 PGT761:PGT766 PQP761:PQP766 QAL761:QAL766 QKH761:QKH766 QUD761:QUD766 RDZ761:RDZ766 RNV761:RNV766 RXR761:RXR766 SHN761:SHN766 SRJ761:SRJ766 TBF761:TBF766 TLB761:TLB766 TUX761:TUX766 UET761:UET766 UOP761:UOP766 UYL761:UYL766 VIH761:VIH766 VSD761:VSD766 WBZ761:WBZ766 WLV761:WLV766 WVR761:WVR766 M760:M766 JI760:JI766 TE760:TE766 ADA760:ADA766 AMW760:AMW766 AWS760:AWS766 BGO760:BGO766 BQK760:BQK766 CAG760:CAG766 CKC760:CKC766 CTY760:CTY766 DDU760:DDU766 DNQ760:DNQ766 DXM760:DXM766 EHI760:EHI766 ERE760:ERE766 FBA760:FBA766 FKW760:FKW766 FUS760:FUS766 GEO760:GEO766 GOK760:GOK766 GYG760:GYG766 HIC760:HIC766 HRY760:HRY766 IBU760:IBU766 ILQ760:ILQ766 IVM760:IVM766 JFI760:JFI766 JPE760:JPE766 JZA760:JZA766 KIW760:KIW766 KSS760:KSS766 LCO760:LCO766 LMK760:LMK766 LWG760:LWG766 MGC760:MGC766 MPY760:MPY766 MZU760:MZU766 NJQ760:NJQ766 NTM760:NTM766 ODI760:ODI766 ONE760:ONE766 OXA760:OXA766 PGW760:PGW766 PQS760:PQS766 QAO760:QAO766 QKK760:QKK766 QUG760:QUG766 REC760:REC766 RNY760:RNY766 RXU760:RXU766 SHQ760:SHQ766 SRM760:SRM766 TBI760:TBI766 TLE760:TLE766 TVA760:TVA766 UEW760:UEW766 UOS760:UOS766 UYO760:UYO766 VIK760:VIK766 VSG760:VSG766 WCC760:WCC766 WLY760:WLY766 WVU760:WVU766 J778:J782 JF778:JF782 TB778:TB782 ACX778:ACX782 AMT778:AMT782 AWP778:AWP782 BGL778:BGL782 BQH778:BQH782 CAD778:CAD782 CJZ778:CJZ782 CTV778:CTV782 DDR778:DDR782 DNN778:DNN782 DXJ778:DXJ782 EHF778:EHF782 ERB778:ERB782 FAX778:FAX782 FKT778:FKT782 FUP778:FUP782 GEL778:GEL782 GOH778:GOH782 GYD778:GYD782 HHZ778:HHZ782 HRV778:HRV782 IBR778:IBR782 ILN778:ILN782 IVJ778:IVJ782 JFF778:JFF782 JPB778:JPB782 JYX778:JYX782 KIT778:KIT782 KSP778:KSP782 LCL778:LCL782 LMH778:LMH782 LWD778:LWD782 MFZ778:MFZ782 MPV778:MPV782 MZR778:MZR782 NJN778:NJN782 NTJ778:NTJ782 ODF778:ODF782 ONB778:ONB782 OWX778:OWX782 PGT778:PGT782 PQP778:PQP782 QAL778:QAL782 QKH778:QKH782 QUD778:QUD782 RDZ778:RDZ782 RNV778:RNV782 RXR778:RXR782 SHN778:SHN782 SRJ778:SRJ782 TBF778:TBF782 TLB778:TLB782 TUX778:TUX782 UET778:UET782 UOP778:UOP782 UYL778:UYL782 VIH778:VIH782 VSD778:VSD782 WBZ778:WBZ782 WLV778:WLV782 WVR778:WVR782 J784 JF784 TB784 ACX784 AMT784 AWP784 BGL784 BQH784 CAD784 CJZ784 CTV784 DDR784 DNN784 DXJ784 EHF784 ERB784 FAX784 FKT784 FUP784 GEL784 GOH784 GYD784 HHZ784 HRV784 IBR784 ILN784 IVJ784 JFF784 JPB784 JYX784 KIT784 KSP784 LCL784 LMH784 LWD784 MFZ784 MPV784 MZR784 NJN784 NTJ784 ODF784 ONB784 OWX784 PGT784 PQP784 QAL784 QKH784 QUD784 RDZ784 RNV784 RXR784 SHN784 SRJ784 TBF784 TLB784 TUX784 UET784 UOP784 UYL784 VIH784 VSD784 WBZ784 WLV784 WVR784 N778:P782 JJ778:JL782 TF778:TH782 ADB778:ADD782 AMX778:AMZ782 AWT778:AWV782 BGP778:BGR782 BQL778:BQN782 CAH778:CAJ782 CKD778:CKF782 CTZ778:CUB782 DDV778:DDX782 DNR778:DNT782 DXN778:DXP782 EHJ778:EHL782 ERF778:ERH782 FBB778:FBD782 FKX778:FKZ782 FUT778:FUV782 GEP778:GER782 GOL778:GON782 GYH778:GYJ782 HID778:HIF782 HRZ778:HSB782 IBV778:IBX782 ILR778:ILT782 IVN778:IVP782 JFJ778:JFL782 JPF778:JPH782 JZB778:JZD782 KIX778:KIZ782 KST778:KSV782 LCP778:LCR782 LML778:LMN782 LWH778:LWJ782 MGD778:MGF782 MPZ778:MQB782 MZV778:MZX782 NJR778:NJT782 NTN778:NTP782 ODJ778:ODL782 ONF778:ONH782 OXB778:OXD782 PGX778:PGZ782 PQT778:PQV782 QAP778:QAR782 QKL778:QKN782 QUH778:QUJ782 RED778:REF782 RNZ778:ROB782 RXV778:RXX782 SHR778:SHT782 SRN778:SRP782 TBJ778:TBL782 TLF778:TLH782 TVB778:TVD782 UEX778:UEZ782 UOT778:UOV782 UYP778:UYR782 VIL778:VIN782 VSH778:VSJ782 WCD778:WCF782 WLZ778:WMB782 WVV778:WVX782 N784:P784 JJ784:JL784 TF784:TH784 ADB784:ADD784 AMX784:AMZ784 AWT784:AWV784 BGP784:BGR784 BQL784:BQN784 CAH784:CAJ784 CKD784:CKF784 CTZ784:CUB784 DDV784:DDX784 DNR784:DNT784 DXN784:DXP784 EHJ784:EHL784 ERF784:ERH784 FBB784:FBD784 FKX784:FKZ784 FUT784:FUV784 GEP784:GER784 GOL784:GON784 GYH784:GYJ784 HID784:HIF784 HRZ784:HSB784 IBV784:IBX784 ILR784:ILT784 IVN784:IVP784 JFJ784:JFL784 JPF784:JPH784 JZB784:JZD784 KIX784:KIZ784 KST784:KSV784 LCP784:LCR784 LML784:LMN784 LWH784:LWJ784 MGD784:MGF784 MPZ784:MQB784 MZV784:MZX784 NJR784:NJT784 NTN784:NTP784 ODJ784:ODL784 ONF784:ONH784 OXB784:OXD784 PGX784:PGZ784 PQT784:PQV784 QAP784:QAR784 QKL784:QKN784 QUH784:QUJ784 RED784:REF784 RNZ784:ROB784 RXV784:RXX784 SHR784:SHT784 SRN784:SRP784 TBJ784:TBL784 TLF784:TLH784 TVB784:TVD784 UEX784:UEZ784 UOT784:UOV784 UYP784:UYR784 VIL784:VIN784 VSH784:VSJ784 WCD784:WCF784 WLZ784:WMB784 WVV784:WVX784 J798:J800 JF798:JF800 TB798:TB800 ACX798:ACX800 AMT798:AMT800 AWP798:AWP800 BGL798:BGL800 BQH798:BQH800 CAD798:CAD800 CJZ798:CJZ800 CTV798:CTV800 DDR798:DDR800 DNN798:DNN800 DXJ798:DXJ800 EHF798:EHF800 ERB798:ERB800 FAX798:FAX800 FKT798:FKT800 FUP798:FUP800 GEL798:GEL800 GOH798:GOH800 GYD798:GYD800 HHZ798:HHZ800 HRV798:HRV800 IBR798:IBR800 ILN798:ILN800 IVJ798:IVJ800 JFF798:JFF800 JPB798:JPB800 JYX798:JYX800 KIT798:KIT800 KSP798:KSP800 LCL798:LCL800 LMH798:LMH800 LWD798:LWD800 MFZ798:MFZ800 MPV798:MPV800 MZR798:MZR800 NJN798:NJN800 NTJ798:NTJ800 ODF798:ODF800 ONB798:ONB800 OWX798:OWX800 PGT798:PGT800 PQP798:PQP800 QAL798:QAL800 QKH798:QKH800 QUD798:QUD800 RDZ798:RDZ800 RNV798:RNV800 RXR798:RXR800 SHN798:SHN800 SRJ798:SRJ800 TBF798:TBF800 TLB798:TLB800 TUX798:TUX800 UET798:UET800 UOP798:UOP800 UYL798:UYL800 VIH798:VIH800 VSD798:VSD800 WBZ798:WBZ800 WLV798:WLV800 WVR798:WVR800 N798:P800 JJ798:JL800 TF798:TH800 ADB798:ADD800 AMX798:AMZ800 AWT798:AWV800 BGP798:BGR800 BQL798:BQN800 CAH798:CAJ800 CKD798:CKF800 CTZ798:CUB800 DDV798:DDX800 DNR798:DNT800 DXN798:DXP800 EHJ798:EHL800 ERF798:ERH800 FBB798:FBD800 FKX798:FKZ800 FUT798:FUV800 GEP798:GER800 GOL798:GON800 GYH798:GYJ800 HID798:HIF800 HRZ798:HSB800 IBV798:IBX800 ILR798:ILT800 IVN798:IVP800 JFJ798:JFL800 JPF798:JPH800 JZB798:JZD800 KIX798:KIZ800 KST798:KSV800 LCP798:LCR800 LML798:LMN800 LWH798:LWJ800 MGD798:MGF800 MPZ798:MQB800 MZV798:MZX800 NJR798:NJT800 NTN798:NTP800 ODJ798:ODL800 ONF798:ONH800 OXB798:OXD800 PGX798:PGZ800 PQT798:PQV800 QAP798:QAR800 QKL798:QKN800 QUH798:QUJ800 RED798:REF800 RNZ798:ROB800 RXV798:RXX800 SHR798:SHT800 SRN798:SRP800 TBJ798:TBL800 TLF798:TLH800 TVB798:TVD800 UEX798:UEZ800 UOT798:UOV800 UYP798:UYR800 VIL798:VIN800 VSH798:VSJ800 WCD798:WCF800 WLZ798:WMB800 WVV798:WVX800 M797:M801 JI797:JI801 TE797:TE801 ADA797:ADA801 AMW797:AMW801 AWS797:AWS801 BGO797:BGO801 BQK797:BQK801 CAG797:CAG801 CKC797:CKC801 CTY797:CTY801 DDU797:DDU801 DNQ797:DNQ801 DXM797:DXM801 EHI797:EHI801 ERE797:ERE801 FBA797:FBA801 FKW797:FKW801 FUS797:FUS801 GEO797:GEO801 GOK797:GOK801 GYG797:GYG801 HIC797:HIC801 HRY797:HRY801 IBU797:IBU801 ILQ797:ILQ801 IVM797:IVM801 JFI797:JFI801 JPE797:JPE801 JZA797:JZA801 KIW797:KIW801 KSS797:KSS801 LCO797:LCO801 LMK797:LMK801 LWG797:LWG801 MGC797:MGC801 MPY797:MPY801 MZU797:MZU801 NJQ797:NJQ801 NTM797:NTM801 ODI797:ODI801 ONE797:ONE801 OXA797:OXA801 PGW797:PGW801 PQS797:PQS801 QAO797:QAO801 QKK797:QKK801 QUG797:QUG801 REC797:REC801 RNY797:RNY801 RXU797:RXU801 SHQ797:SHQ801 SRM797:SRM801 TBI797:TBI801 TLE797:TLE801 TVA797:TVA801 UEW797:UEW801 UOS797:UOS801 UYO797:UYO801 VIK797:VIK801 VSG797:VSG801 WCC797:WCC801 WLY797:WLY801 WVU797:WVU801 J813 JF813 TB813 ACX813 AMT813 AWP813 BGL813 BQH813 CAD813 CJZ813 CTV813 DDR813 DNN813 DXJ813 EHF813 ERB813 FAX813 FKT813 FUP813 GEL813 GOH813 GYD813 HHZ813 HRV813 IBR813 ILN813 IVJ813 JFF813 JPB813 JYX813 KIT813 KSP813 LCL813 LMH813 LWD813 MFZ813 MPV813 MZR813 NJN813 NTJ813 ODF813 ONB813 OWX813 PGT813 PQP813 QAL813 QKH813 QUD813 RDZ813 RNV813 RXR813 SHN813 SRJ813 TBF813 TLB813 TUX813 UET813 UOP813 UYL813 VIH813 VSD813 WBZ813 WLV813 WVR813 M812:M813 JI812:JI813 TE812:TE813 ADA812:ADA813 AMW812:AMW813 AWS812:AWS813 BGO812:BGO813 BQK812:BQK813 CAG812:CAG813 CKC812:CKC813 CTY812:CTY813 DDU812:DDU813 DNQ812:DNQ813 DXM812:DXM813 EHI812:EHI813 ERE812:ERE813 FBA812:FBA813 FKW812:FKW813 FUS812:FUS813 GEO812:GEO813 GOK812:GOK813 GYG812:GYG813 HIC812:HIC813 HRY812:HRY813 IBU812:IBU813 ILQ812:ILQ813 IVM812:IVM813 JFI812:JFI813 JPE812:JPE813 JZA812:JZA813 KIW812:KIW813 KSS812:KSS813 LCO812:LCO813 LMK812:LMK813 LWG812:LWG813 MGC812:MGC813 MPY812:MPY813 MZU812:MZU813 NJQ812:NJQ813 NTM812:NTM813 ODI812:ODI813 ONE812:ONE813 OXA812:OXA813 PGW812:PGW813 PQS812:PQS813 QAO812:QAO813 QKK812:QKK813 QUG812:QUG813 REC812:REC813 RNY812:RNY813 RXU812:RXU813 SHQ812:SHQ813 SRM812:SRM813 TBI812:TBI813 TLE812:TLE813 TVA812:TVA813 UEW812:UEW813 UOS812:UOS813 UYO812:UYO813 VIK812:VIK813 VSG812:VSG813 WCC812:WCC813 WLY812:WLY813 WVU812:WVU813 J825:J827 JF825:JF827 TB825:TB827 ACX825:ACX827 AMT825:AMT827 AWP825:AWP827 BGL825:BGL827 BQH825:BQH827 CAD825:CAD827 CJZ825:CJZ827 CTV825:CTV827 DDR825:DDR827 DNN825:DNN827 DXJ825:DXJ827 EHF825:EHF827 ERB825:ERB827 FAX825:FAX827 FKT825:FKT827 FUP825:FUP827 GEL825:GEL827 GOH825:GOH827 GYD825:GYD827 HHZ825:HHZ827 HRV825:HRV827 IBR825:IBR827 ILN825:ILN827 IVJ825:IVJ827 JFF825:JFF827 JPB825:JPB827 JYX825:JYX827 KIT825:KIT827 KSP825:KSP827 LCL825:LCL827 LMH825:LMH827 LWD825:LWD827 MFZ825:MFZ827 MPV825:MPV827 MZR825:MZR827 NJN825:NJN827 NTJ825:NTJ827 ODF825:ODF827 ONB825:ONB827 OWX825:OWX827 PGT825:PGT827 PQP825:PQP827 QAL825:QAL827 QKH825:QKH827 QUD825:QUD827 RDZ825:RDZ827 RNV825:RNV827 RXR825:RXR827 SHN825:SHN827 SRJ825:SRJ827 TBF825:TBF827 TLB825:TLB827 TUX825:TUX827 UET825:UET827 UOP825:UOP827 UYL825:UYL827 VIH825:VIH827 VSD825:VSD827 WBZ825:WBZ827 WLV825:WLV827 WVR825:WVR827 M824:M827 JI824:JI827 TE824:TE827 ADA824:ADA827 AMW824:AMW827 AWS824:AWS827 BGO824:BGO827 BQK824:BQK827 CAG824:CAG827 CKC824:CKC827 CTY824:CTY827 DDU824:DDU827 DNQ824:DNQ827 DXM824:DXM827 EHI824:EHI827 ERE824:ERE827 FBA824:FBA827 FKW824:FKW827 FUS824:FUS827 GEO824:GEO827 GOK824:GOK827 GYG824:GYG827 HIC824:HIC827 HRY824:HRY827 IBU824:IBU827 ILQ824:ILQ827 IVM824:IVM827 JFI824:JFI827 JPE824:JPE827 JZA824:JZA827 KIW824:KIW827 KSS824:KSS827 LCO824:LCO827 LMK824:LMK827 LWG824:LWG827 MGC824:MGC827 MPY824:MPY827 MZU824:MZU827 NJQ824:NJQ827 NTM824:NTM827 ODI824:ODI827 ONE824:ONE827 OXA824:OXA827 PGW824:PGW827 PQS824:PQS827 QAO824:QAO827 QKK824:QKK827 QUG824:QUG827 REC824:REC827 RNY824:RNY827 RXU824:RXU827 SHQ824:SHQ827 SRM824:SRM827 TBI824:TBI827 TLE824:TLE827 TVA824:TVA827 UEW824:UEW827 UOS824:UOS827 UYO824:UYO827 VIK824:VIK827 VSG824:VSG827 WCC824:WCC827 WLY824:WLY827 WVU824:WVU827 J842 JF842 TB842 ACX842 AMT842 AWP842 BGL842 BQH842 CAD842 CJZ842 CTV842 DDR842 DNN842 DXJ842 EHF842 ERB842 FAX842 FKT842 FUP842 GEL842 GOH842 GYD842 HHZ842 HRV842 IBR842 ILN842 IVJ842 JFF842 JPB842 JYX842 KIT842 KSP842 LCL842 LMH842 LWD842 MFZ842 MPV842 MZR842 NJN842 NTJ842 ODF842 ONB842 OWX842 PGT842 PQP842 QAL842 QKH842 QUD842 RDZ842 RNV842 RXR842 SHN842 SRJ842 TBF842 TLB842 TUX842 UET842 UOP842 UYL842 VIH842 VSD842 WBZ842 WLV842 WVR842 J839:J840 JF839:JF840 TB839:TB840 ACX839:ACX840 AMT839:AMT840 AWP839:AWP840 BGL839:BGL840 BQH839:BQH840 CAD839:CAD840 CJZ839:CJZ840 CTV839:CTV840 DDR839:DDR840 DNN839:DNN840 DXJ839:DXJ840 EHF839:EHF840 ERB839:ERB840 FAX839:FAX840 FKT839:FKT840 FUP839:FUP840 GEL839:GEL840 GOH839:GOH840 GYD839:GYD840 HHZ839:HHZ840 HRV839:HRV840 IBR839:IBR840 ILN839:ILN840 IVJ839:IVJ840 JFF839:JFF840 JPB839:JPB840 JYX839:JYX840 KIT839:KIT840 KSP839:KSP840 LCL839:LCL840 LMH839:LMH840 LWD839:LWD840 MFZ839:MFZ840 MPV839:MPV840 MZR839:MZR840 NJN839:NJN840 NTJ839:NTJ840 ODF839:ODF840 ONB839:ONB840 OWX839:OWX840 PGT839:PGT840 PQP839:PQP840 QAL839:QAL840 QKH839:QKH840 QUD839:QUD840 RDZ839:RDZ840 RNV839:RNV840 RXR839:RXR840 SHN839:SHN840 SRJ839:SRJ840 TBF839:TBF840 TLB839:TLB840 TUX839:TUX840 UET839:UET840 UOP839:UOP840 UYL839:UYL840 VIH839:VIH840 VSD839:VSD840 WBZ839:WBZ840 WLV839:WLV840 WVR839:WVR840 N839:P840 JJ839:JL840 TF839:TH840 ADB839:ADD840 AMX839:AMZ840 AWT839:AWV840 BGP839:BGR840 BQL839:BQN840 CAH839:CAJ840 CKD839:CKF840 CTZ839:CUB840 DDV839:DDX840 DNR839:DNT840 DXN839:DXP840 EHJ839:EHL840 ERF839:ERH840 FBB839:FBD840 FKX839:FKZ840 FUT839:FUV840 GEP839:GER840 GOL839:GON840 GYH839:GYJ840 HID839:HIF840 HRZ839:HSB840 IBV839:IBX840 ILR839:ILT840 IVN839:IVP840 JFJ839:JFL840 JPF839:JPH840 JZB839:JZD840 KIX839:KIZ840 KST839:KSV840 LCP839:LCR840 LML839:LMN840 LWH839:LWJ840 MGD839:MGF840 MPZ839:MQB840 MZV839:MZX840 NJR839:NJT840 NTN839:NTP840 ODJ839:ODL840 ONF839:ONH840 OXB839:OXD840 PGX839:PGZ840 PQT839:PQV840 QAP839:QAR840 QKL839:QKN840 QUH839:QUJ840 RED839:REF840 RNZ839:ROB840 RXV839:RXX840 SHR839:SHT840 SRN839:SRP840 TBJ839:TBL840 TLF839:TLH840 TVB839:TVD840 UEX839:UEZ840 UOT839:UOV840 UYP839:UYR840 VIL839:VIN840 VSH839:VSJ840 WCD839:WCF840 WLZ839:WMB840 WVV839:WVX840 M838:M842 JI838:JI842 TE838:TE842 ADA838:ADA842 AMW838:AMW842 AWS838:AWS842 BGO838:BGO842 BQK838:BQK842 CAG838:CAG842 CKC838:CKC842 CTY838:CTY842 DDU838:DDU842 DNQ838:DNQ842 DXM838:DXM842 EHI838:EHI842 ERE838:ERE842 FBA838:FBA842 FKW838:FKW842 FUS838:FUS842 GEO838:GEO842 GOK838:GOK842 GYG838:GYG842 HIC838:HIC842 HRY838:HRY842 IBU838:IBU842 ILQ838:ILQ842 IVM838:IVM842 JFI838:JFI842 JPE838:JPE842 JZA838:JZA842 KIW838:KIW842 KSS838:KSS842 LCO838:LCO842 LMK838:LMK842 LWG838:LWG842 MGC838:MGC842 MPY838:MPY842 MZU838:MZU842 NJQ838:NJQ842 NTM838:NTM842 ODI838:ODI842 ONE838:ONE842 OXA838:OXA842 PGW838:PGW842 PQS838:PQS842 QAO838:QAO842 QKK838:QKK842 QUG838:QUG842 REC838:REC842 RNY838:RNY842 RXU838:RXU842 SHQ838:SHQ842 SRM838:SRM842 TBI838:TBI842 TLE838:TLE842 TVA838:TVA842 UEW838:UEW842 UOS838:UOS842 UYO838:UYO842 VIK838:VIK842 VSG838:VSG842 WCC838:WCC842 WLY838:WLY842 WVU838:WVU842 J854:J856 JF854:JF856 TB854:TB856 ACX854:ACX856 AMT854:AMT856 AWP854:AWP856 BGL854:BGL856 BQH854:BQH856 CAD854:CAD856 CJZ854:CJZ856 CTV854:CTV856 DDR854:DDR856 DNN854:DNN856 DXJ854:DXJ856 EHF854:EHF856 ERB854:ERB856 FAX854:FAX856 FKT854:FKT856 FUP854:FUP856 GEL854:GEL856 GOH854:GOH856 GYD854:GYD856 HHZ854:HHZ856 HRV854:HRV856 IBR854:IBR856 ILN854:ILN856 IVJ854:IVJ856 JFF854:JFF856 JPB854:JPB856 JYX854:JYX856 KIT854:KIT856 KSP854:KSP856 LCL854:LCL856 LMH854:LMH856 LWD854:LWD856 MFZ854:MFZ856 MPV854:MPV856 MZR854:MZR856 NJN854:NJN856 NTJ854:NTJ856 ODF854:ODF856 ONB854:ONB856 OWX854:OWX856 PGT854:PGT856 PQP854:PQP856 QAL854:QAL856 QKH854:QKH856 QUD854:QUD856 RDZ854:RDZ856 RNV854:RNV856 RXR854:RXR856 SHN854:SHN856 SRJ854:SRJ856 TBF854:TBF856 TLB854:TLB856 TUX854:TUX856 UET854:UET856 UOP854:UOP856 UYL854:UYL856 VIH854:VIH856 VSD854:VSD856 WBZ854:WBZ856 WLV854:WLV856 WVR854:WVR856 N854:P856 JJ854:JL856 TF854:TH856 ADB854:ADD856 AMX854:AMZ856 AWT854:AWV856 BGP854:BGR856 BQL854:BQN856 CAH854:CAJ856 CKD854:CKF856 CTZ854:CUB856 DDV854:DDX856 DNR854:DNT856 DXN854:DXP856 EHJ854:EHL856 ERF854:ERH856 FBB854:FBD856 FKX854:FKZ856 FUT854:FUV856 GEP854:GER856 GOL854:GON856 GYH854:GYJ856 HID854:HIF856 HRZ854:HSB856 IBV854:IBX856 ILR854:ILT856 IVN854:IVP856 JFJ854:JFL856 JPF854:JPH856 JZB854:JZD856 KIX854:KIZ856 KST854:KSV856 LCP854:LCR856 LML854:LMN856 LWH854:LWJ856 MGD854:MGF856 MPZ854:MQB856 MZV854:MZX856 NJR854:NJT856 NTN854:NTP856 ODJ854:ODL856 ONF854:ONH856 OXB854:OXD856 PGX854:PGZ856 PQT854:PQV856 QAP854:QAR856 QKL854:QKN856 QUH854:QUJ856 RED854:REF856 RNZ854:ROB856 RXV854:RXX856 SHR854:SHT856 SRN854:SRP856 TBJ854:TBL856 TLF854:TLH856 TVB854:TVD856 UEX854:UEZ856 UOT854:UOV856 UYP854:UYR856 VIL854:VIN856 VSH854:VSJ856 WCD854:WCF856 WLZ854:WMB856 WVV854:WVX856 M853:M857 JI853:JI857 TE853:TE857 ADA853:ADA857 AMW853:AMW857 AWS853:AWS857 BGO853:BGO857 BQK853:BQK857 CAG853:CAG857 CKC853:CKC857 CTY853:CTY857 DDU853:DDU857 DNQ853:DNQ857 DXM853:DXM857 EHI853:EHI857 ERE853:ERE857 FBA853:FBA857 FKW853:FKW857 FUS853:FUS857 GEO853:GEO857 GOK853:GOK857 GYG853:GYG857 HIC853:HIC857 HRY853:HRY857 IBU853:IBU857 ILQ853:ILQ857 IVM853:IVM857 JFI853:JFI857 JPE853:JPE857 JZA853:JZA857 KIW853:KIW857 KSS853:KSS857 LCO853:LCO857 LMK853:LMK857 LWG853:LWG857 MGC853:MGC857 MPY853:MPY857 MZU853:MZU857 NJQ853:NJQ857 NTM853:NTM857 ODI853:ODI857 ONE853:ONE857 OXA853:OXA857 PGW853:PGW857 PQS853:PQS857 QAO853:QAO857 QKK853:QKK857 QUG853:QUG857 REC853:REC857 RNY853:RNY857 RXU853:RXU857 SHQ853:SHQ857 SRM853:SRM857 TBI853:TBI857 TLE853:TLE857 TVA853:TVA857 UEW853:UEW857 UOS853:UOS857 UYO853:UYO857 VIK853:VIK857 VSG853:VSG857 WCC853:WCC857 WLY853:WLY857 WVU853:WVU857 J870:J872 JF870:JF872 TB870:TB872 ACX870:ACX872 AMT870:AMT872 AWP870:AWP872 BGL870:BGL872 BQH870:BQH872 CAD870:CAD872 CJZ870:CJZ872 CTV870:CTV872 DDR870:DDR872 DNN870:DNN872 DXJ870:DXJ872 EHF870:EHF872 ERB870:ERB872 FAX870:FAX872 FKT870:FKT872 FUP870:FUP872 GEL870:GEL872 GOH870:GOH872 GYD870:GYD872 HHZ870:HHZ872 HRV870:HRV872 IBR870:IBR872 ILN870:ILN872 IVJ870:IVJ872 JFF870:JFF872 JPB870:JPB872 JYX870:JYX872 KIT870:KIT872 KSP870:KSP872 LCL870:LCL872 LMH870:LMH872 LWD870:LWD872 MFZ870:MFZ872 MPV870:MPV872 MZR870:MZR872 NJN870:NJN872 NTJ870:NTJ872 ODF870:ODF872 ONB870:ONB872 OWX870:OWX872 PGT870:PGT872 PQP870:PQP872 QAL870:QAL872 QKH870:QKH872 QUD870:QUD872 RDZ870:RDZ872 RNV870:RNV872 RXR870:RXR872 SHN870:SHN872 SRJ870:SRJ872 TBF870:TBF872 TLB870:TLB872 TUX870:TUX872 UET870:UET872 UOP870:UOP872 UYL870:UYL872 VIH870:VIH872 VSD870:VSD872 WBZ870:WBZ872 WLV870:WLV872 WVR870:WVR872 J1029:J1030 J1023:J1024 J1026:J1027 N1018:P1021 N1023:P1024 N1029:P1031 N1026:P1027 M1017:M1030 J1046 J1042:J1044 N1042:P1044 M1041:M1046 J1068:J1069 J1062:J1063 J1065:J1066 J1058:J1060 N1058:P1060 N1062:P1063 N1068:P1070 N1065:P1066 M1057:M1069 J1088:J1089 J1083 J1085:J1086 J1081 N1081:P1081 N1083:P1083 N1088:P1090 N1085:P1086 J1110:J1111 J1103:J1108 J1101 N1101:P1101 N1110:P1112 N1103:P1108 J1131:J1132 J1128:J1129 J1123:J1125 N1123:P1125 N1131:P1133 N1128:P1129 J1152:J1153 J1149:J1150 J1144:J1145 N1144:P1145 J1018:J1021 N1149:P1150 N1152:P1154 J1168 J1165:J1166 N1165:P1166 M1164:M1168 J1180:J1182 N1180:P1182 M1179:M1186 J1204:J1205 J1184:J1186 N1198:P1202 M1197:M1205 J1198:J1202 M1216:M1221 J1233:J1234 M1232:M1234 J1248:J1249 J1246 N1246:P1246 J1266 J1217:J1221 N1261:P1264 M1260:M1266 J1261:J1264 J1279:J1281 J1309:J1310 M1308:M1310 J1322:J1325 J1338:J1341 N1353:P1355 J1368 N1368:P1368 J1353:J1355 J1293:J1296 N1293:P1296 M1292:M1297 M1321:M1325 M1352:M1356 J1370:J1372 J1387 JF1387 TB1387 ACX1387 AMT1387 AWP1387 BGL1387 BQH1387 CAD1387 CJZ1387 CTV1387 DDR1387 DNN1387 DXJ1387 EHF1387 ERB1387 FAX1387 FKT1387 FUP1387 GEL1387 GOH1387 GYD1387 HHZ1387 HRV1387 IBR1387 ILN1387 IVJ1387 JFF1387 JPB1387 JYX1387 KIT1387 KSP1387 LCL1387 LMH1387 LWD1387 MFZ1387 MPV1387 MZR1387 NJN1387 NTJ1387 ODF1387 ONB1387 OWX1387 PGT1387 PQP1387 QAL1387 QKH1387 QUD1387 RDZ1387 RNV1387 RXR1387 SHN1387 SRJ1387 TBF1387 TLB1387 TUX1387 UET1387 UOP1387 UYL1387 VIH1387 VSD1387 WBZ1387 WLV1387 WVR1387 J1384:J1385 JF1384:JF1385 TB1384:TB1385 ACX1384:ACX1385 AMT1384:AMT1385 AWP1384:AWP1385 BGL1384:BGL1385 BQH1384:BQH1385 CAD1384:CAD1385 CJZ1384:CJZ1385 CTV1384:CTV1385 DDR1384:DDR1385 DNN1384:DNN1385 DXJ1384:DXJ1385 EHF1384:EHF1385 ERB1384:ERB1385 FAX1384:FAX1385 FKT1384:FKT1385 FUP1384:FUP1385 GEL1384:GEL1385 GOH1384:GOH1385 GYD1384:GYD1385 HHZ1384:HHZ1385 HRV1384:HRV1385 IBR1384:IBR1385 ILN1384:ILN1385 IVJ1384:IVJ1385 JFF1384:JFF1385 JPB1384:JPB1385 JYX1384:JYX1385 KIT1384:KIT1385 KSP1384:KSP1385 LCL1384:LCL1385 LMH1384:LMH1385 LWD1384:LWD1385 MFZ1384:MFZ1385 MPV1384:MPV1385 MZR1384:MZR1385 NJN1384:NJN1385 NTJ1384:NTJ1385 ODF1384:ODF1385 ONB1384:ONB1385 OWX1384:OWX1385 PGT1384:PGT1385 PQP1384:PQP1385 QAL1384:QAL1385 QKH1384:QKH1385 QUD1384:QUD1385 RDZ1384:RDZ1385 RNV1384:RNV1385 RXR1384:RXR1385 SHN1384:SHN1385 SRJ1384:SRJ1385 TBF1384:TBF1385 TLB1384:TLB1385 TUX1384:TUX1385 UET1384:UET1385 UOP1384:UOP1385 UYL1384:UYL1385 VIH1384:VIH1385 VSD1384:VSD1385 WBZ1384:WBZ1385 WLV1384:WLV1385 WVR1384:WVR1385 N1384:P1385 JJ1384:JL1385 TF1384:TH1385 ADB1384:ADD1385 AMX1384:AMZ1385 AWT1384:AWV1385 BGP1384:BGR1385 BQL1384:BQN1385 CAH1384:CAJ1385 CKD1384:CKF1385 CTZ1384:CUB1385 DDV1384:DDX1385 DNR1384:DNT1385 DXN1384:DXP1385 EHJ1384:EHL1385 ERF1384:ERH1385 FBB1384:FBD1385 FKX1384:FKZ1385 FUT1384:FUV1385 GEP1384:GER1385 GOL1384:GON1385 GYH1384:GYJ1385 HID1384:HIF1385 HRZ1384:HSB1385 IBV1384:IBX1385 ILR1384:ILT1385 IVN1384:IVP1385 JFJ1384:JFL1385 JPF1384:JPH1385 JZB1384:JZD1385 KIX1384:KIZ1385 KST1384:KSV1385 LCP1384:LCR1385 LML1384:LMN1385 LWH1384:LWJ1385 MGD1384:MGF1385 MPZ1384:MQB1385 MZV1384:MZX1385 NJR1384:NJT1385 NTN1384:NTP1385 ODJ1384:ODL1385 ONF1384:ONH1385 OXB1384:OXD1385 PGX1384:PGZ1385 PQT1384:PQV1385 QAP1384:QAR1385 QKL1384:QKN1385 QUH1384:QUJ1385 RED1384:REF1385 RNZ1384:ROB1385 RXV1384:RXX1385 SHR1384:SHT1385 SRN1384:SRP1385 TBJ1384:TBL1385 TLF1384:TLH1385 TVB1384:TVD1385 UEX1384:UEZ1385 UOT1384:UOV1385 UYP1384:UYR1385 VIL1384:VIN1385 VSH1384:VSJ1385 WCD1384:WCF1385 WLZ1384:WMB1385 WVV1384:WVX1385 M1383:M1387 JI1383:JI1387 TE1383:TE1387 ADA1383:ADA1387 AMW1383:AMW1387 AWS1383:AWS1387 BGO1383:BGO1387 BQK1383:BQK1387 CAG1383:CAG1387 CKC1383:CKC1387 CTY1383:CTY1387 DDU1383:DDU1387 DNQ1383:DNQ1387 DXM1383:DXM1387 EHI1383:EHI1387 ERE1383:ERE1387 FBA1383:FBA1387 FKW1383:FKW1387 FUS1383:FUS1387 GEO1383:GEO1387 GOK1383:GOK1387 GYG1383:GYG1387 HIC1383:HIC1387 HRY1383:HRY1387 IBU1383:IBU1387 ILQ1383:ILQ1387 IVM1383:IVM1387 JFI1383:JFI1387 JPE1383:JPE1387 JZA1383:JZA1387 KIW1383:KIW1387 KSS1383:KSS1387 LCO1383:LCO1387 LMK1383:LMK1387 LWG1383:LWG1387 MGC1383:MGC1387 MPY1383:MPY1387 MZU1383:MZU1387 NJQ1383:NJQ1387 NTM1383:NTM1387 ODI1383:ODI1387 ONE1383:ONE1387 OXA1383:OXA1387 PGW1383:PGW1387 PQS1383:PQS1387 QAO1383:QAO1387 QKK1383:QKK1387 QUG1383:QUG1387 REC1383:REC1387 RNY1383:RNY1387 RXU1383:RXU1387 SHQ1383:SHQ1387 SRM1383:SRM1387 TBI1383:TBI1387 TLE1383:TLE1387 TVA1383:TVA1387 UEW1383:UEW1387 UOS1383:UOS1387 UYO1383:UYO1387 VIK1383:VIK1387 VSG1383:VSG1387 WCC1383:WCC1387 WLY1383:WLY1387 WVU1383:WVU1387 J1400:J1403 JF1400:JF1403 TB1400:TB1403 ACX1400:ACX1403 AMT1400:AMT1403 AWP1400:AWP1403 BGL1400:BGL1403 BQH1400:BQH1403 CAD1400:CAD1403 CJZ1400:CJZ1403 CTV1400:CTV1403 DDR1400:DDR1403 DNN1400:DNN1403 DXJ1400:DXJ1403 EHF1400:EHF1403 ERB1400:ERB1403 FAX1400:FAX1403 FKT1400:FKT1403 FUP1400:FUP1403 GEL1400:GEL1403 GOH1400:GOH1403 GYD1400:GYD1403 HHZ1400:HHZ1403 HRV1400:HRV1403 IBR1400:IBR1403 ILN1400:ILN1403 IVJ1400:IVJ1403 JFF1400:JFF1403 JPB1400:JPB1403 JYX1400:JYX1403 KIT1400:KIT1403 KSP1400:KSP1403 LCL1400:LCL1403 LMH1400:LMH1403 LWD1400:LWD1403 MFZ1400:MFZ1403 MPV1400:MPV1403 MZR1400:MZR1403 NJN1400:NJN1403 NTJ1400:NTJ1403 ODF1400:ODF1403 ONB1400:ONB1403 OWX1400:OWX1403 PGT1400:PGT1403 PQP1400:PQP1403 QAL1400:QAL1403 QKH1400:QKH1403 QUD1400:QUD1403 RDZ1400:RDZ1403 RNV1400:RNV1403 RXR1400:RXR1403 SHN1400:SHN1403 SRJ1400:SRJ1403 TBF1400:TBF1403 TLB1400:TLB1403 TUX1400:TUX1403 UET1400:UET1403 UOP1400:UOP1403 UYL1400:UYL1403 VIH1400:VIH1403 VSD1400:VSD1403 WBZ1400:WBZ1403 WLV1400:WLV1403 WVR1400:WVR1403 N1400:P1403 JJ1400:JL1403 TF1400:TH1403 ADB1400:ADD1403 AMX1400:AMZ1403 AWT1400:AWV1403 BGP1400:BGR1403 BQL1400:BQN1403 CAH1400:CAJ1403 CKD1400:CKF1403 CTZ1400:CUB1403 DDV1400:DDX1403 DNR1400:DNT1403 DXN1400:DXP1403 EHJ1400:EHL1403 ERF1400:ERH1403 FBB1400:FBD1403 FKX1400:FKZ1403 FUT1400:FUV1403 GEP1400:GER1403 GOL1400:GON1403 GYH1400:GYJ1403 HID1400:HIF1403 HRZ1400:HSB1403 IBV1400:IBX1403 ILR1400:ILT1403 IVN1400:IVP1403 JFJ1400:JFL1403 JPF1400:JPH1403 JZB1400:JZD1403 KIX1400:KIZ1403 KST1400:KSV1403 LCP1400:LCR1403 LML1400:LMN1403 LWH1400:LWJ1403 MGD1400:MGF1403 MPZ1400:MQB1403 MZV1400:MZX1403 NJR1400:NJT1403 NTN1400:NTP1403 ODJ1400:ODL1403 ONF1400:ONH1403 OXB1400:OXD1403 PGX1400:PGZ1403 PQT1400:PQV1403 QAP1400:QAR1403 QKL1400:QKN1403 QUH1400:QUJ1403 RED1400:REF1403 RNZ1400:ROB1403 RXV1400:RXX1403 SHR1400:SHT1403 SRN1400:SRP1403 TBJ1400:TBL1403 TLF1400:TLH1403 TVB1400:TVD1403 UEX1400:UEZ1403 UOT1400:UOV1403 UYP1400:UYR1403 VIL1400:VIN1403 VSH1400:VSJ1403 WCD1400:WCF1403 WLZ1400:WMB1403 WVV1400:WVX1403 J1418 JF1418 TB1418 ACX1418 AMT1418 AWP1418 BGL1418 BQH1418 CAD1418 CJZ1418 CTV1418 DDR1418 DNN1418 DXJ1418 EHF1418 ERB1418 FAX1418 FKT1418 FUP1418 GEL1418 GOH1418 GYD1418 HHZ1418 HRV1418 IBR1418 ILN1418 IVJ1418 JFF1418 JPB1418 JYX1418 KIT1418 KSP1418 LCL1418 LMH1418 LWD1418 MFZ1418 MPV1418 MZR1418 NJN1418 NTJ1418 ODF1418 ONB1418 OWX1418 PGT1418 PQP1418 QAL1418 QKH1418 QUD1418 RDZ1418 RNV1418 RXR1418 SHN1418 SRJ1418 TBF1418 TLB1418 TUX1418 UET1418 UOP1418 UYL1418 VIH1418 VSD1418 WBZ1418 WLV1418 WVR1418 J1416 JF1416 TB1416 ACX1416 AMT1416 AWP1416 BGL1416 BQH1416 CAD1416 CJZ1416 CTV1416 DDR1416 DNN1416 DXJ1416 EHF1416 ERB1416 FAX1416 FKT1416 FUP1416 GEL1416 GOH1416 GYD1416 HHZ1416 HRV1416 IBR1416 ILN1416 IVJ1416 JFF1416 JPB1416 JYX1416 KIT1416 KSP1416 LCL1416 LMH1416 LWD1416 MFZ1416 MPV1416 MZR1416 NJN1416 NTJ1416 ODF1416 ONB1416 OWX1416 PGT1416 PQP1416 QAL1416 QKH1416 QUD1416 RDZ1416 RNV1416 RXR1416 SHN1416 SRJ1416 TBF1416 TLB1416 TUX1416 UET1416 UOP1416 UYL1416 VIH1416 VSD1416 WBZ1416 WLV1416 WVR1416 N1416:P1416 JJ1416:JL1416 TF1416:TH1416 ADB1416:ADD1416 AMX1416:AMZ1416 AWT1416:AWV1416 BGP1416:BGR1416 BQL1416:BQN1416 CAH1416:CAJ1416 CKD1416:CKF1416 CTZ1416:CUB1416 DDV1416:DDX1416 DNR1416:DNT1416 DXN1416:DXP1416 EHJ1416:EHL1416 ERF1416:ERH1416 FBB1416:FBD1416 FKX1416:FKZ1416 FUT1416:FUV1416 GEP1416:GER1416 GOL1416:GON1416 GYH1416:GYJ1416 HID1416:HIF1416 HRZ1416:HSB1416 IBV1416:IBX1416 ILR1416:ILT1416 IVN1416:IVP1416 JFJ1416:JFL1416 JPF1416:JPH1416 JZB1416:JZD1416 KIX1416:KIZ1416 KST1416:KSV1416 LCP1416:LCR1416 LML1416:LMN1416 LWH1416:LWJ1416 MGD1416:MGF1416 MPZ1416:MQB1416 MZV1416:MZX1416 NJR1416:NJT1416 NTN1416:NTP1416 ODJ1416:ODL1416 ONF1416:ONH1416 OXB1416:OXD1416 PGX1416:PGZ1416 PQT1416:PQV1416 QAP1416:QAR1416 QKL1416:QKN1416 QUH1416:QUJ1416 RED1416:REF1416 RNZ1416:ROB1416 RXV1416:RXX1416 SHR1416:SHT1416 SRN1416:SRP1416 TBJ1416:TBL1416 TLF1416:TLH1416 TVB1416:TVD1416 UEX1416:UEZ1416 UOT1416:UOV1416 UYP1416:UYR1416 VIL1416:VIN1416 VSH1416:VSJ1416 WCD1416:WCF1416 WLZ1416:WMB1416 WVV1416:WVX1416 N1418:P1418 JJ1418:JL1418 TF1418:TH1418 ADB1418:ADD1418 AMX1418:AMZ1418 AWT1418:AWV1418 BGP1418:BGR1418 BQL1418:BQN1418 CAH1418:CAJ1418 CKD1418:CKF1418 CTZ1418:CUB1418 DDV1418:DDX1418 DNR1418:DNT1418 DXN1418:DXP1418 EHJ1418:EHL1418 ERF1418:ERH1418 FBB1418:FBD1418 FKX1418:FKZ1418 FUT1418:FUV1418 GEP1418:GER1418 GOL1418:GON1418 GYH1418:GYJ1418 HID1418:HIF1418 HRZ1418:HSB1418 IBV1418:IBX1418 ILR1418:ILT1418 IVN1418:IVP1418 JFJ1418:JFL1418 JPF1418:JPH1418 JZB1418:JZD1418 KIX1418:KIZ1418 KST1418:KSV1418 LCP1418:LCR1418 LML1418:LMN1418 LWH1418:LWJ1418 MGD1418:MGF1418 MPZ1418:MQB1418 MZV1418:MZX1418 NJR1418:NJT1418 NTN1418:NTP1418 ODJ1418:ODL1418 ONF1418:ONH1418 OXB1418:OXD1418 PGX1418:PGZ1418 PQT1418:PQV1418 QAP1418:QAR1418 QKL1418:QKN1418 QUH1418:QUJ1418 RED1418:REF1418 RNZ1418:ROB1418 RXV1418:RXX1418 SHR1418:SHT1418 SRN1418:SRP1418 TBJ1418:TBL1418 TLF1418:TLH1418 TVB1418:TVD1418 UEX1418:UEZ1418 UOT1418:UOV1418 UYP1418:UYR1418 VIL1418:VIN1418 VSH1418:VSJ1418 WCD1418:WCF1418 WLZ1418:WMB1418 WVV1418:WVX1418 J1431:J1435 JF1431:JF1435 TB1431:TB1435 ACX1431:ACX1435 AMT1431:AMT1435 AWP1431:AWP1435 BGL1431:BGL1435 BQH1431:BQH1435 CAD1431:CAD1435 CJZ1431:CJZ1435 CTV1431:CTV1435 DDR1431:DDR1435 DNN1431:DNN1435 DXJ1431:DXJ1435 EHF1431:EHF1435 ERB1431:ERB1435 FAX1431:FAX1435 FKT1431:FKT1435 FUP1431:FUP1435 GEL1431:GEL1435 GOH1431:GOH1435 GYD1431:GYD1435 HHZ1431:HHZ1435 HRV1431:HRV1435 IBR1431:IBR1435 ILN1431:ILN1435 IVJ1431:IVJ1435 JFF1431:JFF1435 JPB1431:JPB1435 JYX1431:JYX1435 KIT1431:KIT1435 KSP1431:KSP1435 LCL1431:LCL1435 LMH1431:LMH1435 LWD1431:LWD1435 MFZ1431:MFZ1435 MPV1431:MPV1435 MZR1431:MZR1435 NJN1431:NJN1435 NTJ1431:NTJ1435 ODF1431:ODF1435 ONB1431:ONB1435 OWX1431:OWX1435 PGT1431:PGT1435 PQP1431:PQP1435 QAL1431:QAL1435 QKH1431:QKH1435 QUD1431:QUD1435 RDZ1431:RDZ1435 RNV1431:RNV1435 RXR1431:RXR1435 SHN1431:SHN1435 SRJ1431:SRJ1435 TBF1431:TBF1435 TLB1431:TLB1435 TUX1431:TUX1435 UET1431:UET1435 UOP1431:UOP1435 UYL1431:UYL1435 VIH1431:VIH1435 VSD1431:VSD1435 WBZ1431:WBZ1435 WLV1431:WLV1435 WVR1431:WVR1435 J1447:J1452 JF1447:JF1452 TB1447:TB1452 ACX1447:ACX1452 AMT1447:AMT1452 AWP1447:AWP1452 BGL1447:BGL1452 BQH1447:BQH1452 CAD1447:CAD1452 CJZ1447:CJZ1452 CTV1447:CTV1452 DDR1447:DDR1452 DNN1447:DNN1452 DXJ1447:DXJ1452 EHF1447:EHF1452 ERB1447:ERB1452 FAX1447:FAX1452 FKT1447:FKT1452 FUP1447:FUP1452 GEL1447:GEL1452 GOH1447:GOH1452 GYD1447:GYD1452 HHZ1447:HHZ1452 HRV1447:HRV1452 IBR1447:IBR1452 ILN1447:ILN1452 IVJ1447:IVJ1452 JFF1447:JFF1452 JPB1447:JPB1452 JYX1447:JYX1452 KIT1447:KIT1452 KSP1447:KSP1452 LCL1447:LCL1452 LMH1447:LMH1452 LWD1447:LWD1452 MFZ1447:MFZ1452 MPV1447:MPV1452 MZR1447:MZR1452 NJN1447:NJN1452 NTJ1447:NTJ1452 ODF1447:ODF1452 ONB1447:ONB1452 OWX1447:OWX1452 PGT1447:PGT1452 PQP1447:PQP1452 QAL1447:QAL1452 QKH1447:QKH1452 QUD1447:QUD1452 RDZ1447:RDZ1452 RNV1447:RNV1452 RXR1447:RXR1452 SHN1447:SHN1452 SRJ1447:SRJ1452 TBF1447:TBF1452 TLB1447:TLB1452 TUX1447:TUX1452 UET1447:UET1452 UOP1447:UOP1452 UYL1447:UYL1452 VIH1447:VIH1452 VSD1447:VSD1452 WBZ1447:WBZ1452 WLV1447:WLV1452 WVR1447:WVR1452 J1466:J1467 JF1466:JF1467 TB1466:TB1467 ACX1466:ACX1467 AMT1466:AMT1467 AWP1466:AWP1467 BGL1466:BGL1467 BQH1466:BQH1467 CAD1466:CAD1467 CJZ1466:CJZ1467 CTV1466:CTV1467 DDR1466:DDR1467 DNN1466:DNN1467 DXJ1466:DXJ1467 EHF1466:EHF1467 ERB1466:ERB1467 FAX1466:FAX1467 FKT1466:FKT1467 FUP1466:FUP1467 GEL1466:GEL1467 GOH1466:GOH1467 GYD1466:GYD1467 HHZ1466:HHZ1467 HRV1466:HRV1467 IBR1466:IBR1467 ILN1466:ILN1467 IVJ1466:IVJ1467 JFF1466:JFF1467 JPB1466:JPB1467 JYX1466:JYX1467 KIT1466:KIT1467 KSP1466:KSP1467 LCL1466:LCL1467 LMH1466:LMH1467 LWD1466:LWD1467 MFZ1466:MFZ1467 MPV1466:MPV1467 MZR1466:MZR1467 NJN1466:NJN1467 NTJ1466:NTJ1467 ODF1466:ODF1467 ONB1466:ONB1467 OWX1466:OWX1467 PGT1466:PGT1467 PQP1466:PQP1467 QAL1466:QAL1467 QKH1466:QKH1467 QUD1466:QUD1467 RDZ1466:RDZ1467 RNV1466:RNV1467 RXR1466:RXR1467 SHN1466:SHN1467 SRJ1466:SRJ1467 TBF1466:TBF1467 TLB1466:TLB1467 TUX1466:TUX1467 UET1466:UET1467 UOP1466:UOP1467 UYL1466:UYL1467 VIH1466:VIH1467 VSD1466:VSD1467 WBZ1466:WBZ1467 WLV1466:WLV1467 WVR1466:WVR1467 J1464 JF1464 TB1464 ACX1464 AMT1464 AWP1464 BGL1464 BQH1464 CAD1464 CJZ1464 CTV1464 DDR1464 DNN1464 DXJ1464 EHF1464 ERB1464 FAX1464 FKT1464 FUP1464 GEL1464 GOH1464 GYD1464 HHZ1464 HRV1464 IBR1464 ILN1464 IVJ1464 JFF1464 JPB1464 JYX1464 KIT1464 KSP1464 LCL1464 LMH1464 LWD1464 MFZ1464 MPV1464 MZR1464 NJN1464 NTJ1464 ODF1464 ONB1464 OWX1464 PGT1464 PQP1464 QAL1464 QKH1464 QUD1464 RDZ1464 RNV1464 RXR1464 SHN1464 SRJ1464 TBF1464 TLB1464 TUX1464 UET1464 UOP1464 UYL1464 VIH1464 VSD1464 WBZ1464 WLV1464 WVR1464 N1464:P1464 JJ1464:JL1464 TF1464:TH1464 ADB1464:ADD1464 AMX1464:AMZ1464 AWT1464:AWV1464 BGP1464:BGR1464 BQL1464:BQN1464 CAH1464:CAJ1464 CKD1464:CKF1464 CTZ1464:CUB1464 DDV1464:DDX1464 DNR1464:DNT1464 DXN1464:DXP1464 EHJ1464:EHL1464 ERF1464:ERH1464 FBB1464:FBD1464 FKX1464:FKZ1464 FUT1464:FUV1464 GEP1464:GER1464 GOL1464:GON1464 GYH1464:GYJ1464 HID1464:HIF1464 HRZ1464:HSB1464 IBV1464:IBX1464 ILR1464:ILT1464 IVN1464:IVP1464 JFJ1464:JFL1464 JPF1464:JPH1464 JZB1464:JZD1464 KIX1464:KIZ1464 KST1464:KSV1464 LCP1464:LCR1464 LML1464:LMN1464 LWH1464:LWJ1464 MGD1464:MGF1464 MPZ1464:MQB1464 MZV1464:MZX1464 NJR1464:NJT1464 NTN1464:NTP1464 ODJ1464:ODL1464 ONF1464:ONH1464 OXB1464:OXD1464 PGX1464:PGZ1464 PQT1464:PQV1464 QAP1464:QAR1464 QKL1464:QKN1464 QUH1464:QUJ1464 RED1464:REF1464 RNZ1464:ROB1464 RXV1464:RXX1464 SHR1464:SHT1464 SRN1464:SRP1464 TBJ1464:TBL1464 TLF1464:TLH1464 TVB1464:TVD1464 UEX1464:UEZ1464 UOT1464:UOV1464 UYP1464:UYR1464 VIL1464:VIN1464 VSH1464:VSJ1464 WCD1464:WCF1464 WLZ1464:WMB1464 WVV1464:WVX1464 N1387:P1388 JJ1387:JL1388 TF1387:TH1388 ADB1387:ADD1388 AMX1387:AMZ1388 AWT1387:AWV1388 BGP1387:BGR1388 BQL1387:BQN1388 CAH1387:CAJ1388 CKD1387:CKF1388 CTZ1387:CUB1388 DDV1387:DDX1388 DNR1387:DNT1388 DXN1387:DXP1388 EHJ1387:EHL1388 ERF1387:ERH1388 FBB1387:FBD1388 FKX1387:FKZ1388 FUT1387:FUV1388 GEP1387:GER1388 GOL1387:GON1388 GYH1387:GYJ1388 HID1387:HIF1388 HRZ1387:HSB1388 IBV1387:IBX1388 ILR1387:ILT1388 IVN1387:IVP1388 JFJ1387:JFL1388 JPF1387:JPH1388 JZB1387:JZD1388 KIX1387:KIZ1388 KST1387:KSV1388 LCP1387:LCR1388 LML1387:LMN1388 LWH1387:LWJ1388 MGD1387:MGF1388 MPZ1387:MQB1388 MZV1387:MZX1388 NJR1387:NJT1388 NTN1387:NTP1388 ODJ1387:ODL1388 ONF1387:ONH1388 OXB1387:OXD1388 PGX1387:PGZ1388 PQT1387:PQV1388 QAP1387:QAR1388 QKL1387:QKN1388 QUH1387:QUJ1388 RED1387:REF1388 RNZ1387:ROB1388 RXV1387:RXX1388 SHR1387:SHT1388 SRN1387:SRP1388 TBJ1387:TBL1388 TLF1387:TLH1388 TVB1387:TVD1388 UEX1387:UEZ1388 UOT1387:UOV1388 UYP1387:UYR1388 VIL1387:VIN1388 VSH1387:VSJ1388 WCD1387:WCF1388 WLZ1387:WMB1388 WVV1387:WVX1388 N1405:P1405 JJ1405:JL1405 TF1405:TH1405 ADB1405:ADD1405 AMX1405:AMZ1405 AWT1405:AWV1405 BGP1405:BGR1405 BQL1405:BQN1405 CAH1405:CAJ1405 CKD1405:CKF1405 CTZ1405:CUB1405 DDV1405:DDX1405 DNR1405:DNT1405 DXN1405:DXP1405 EHJ1405:EHL1405 ERF1405:ERH1405 FBB1405:FBD1405 FKX1405:FKZ1405 FUT1405:FUV1405 GEP1405:GER1405 GOL1405:GON1405 GYH1405:GYJ1405 HID1405:HIF1405 HRZ1405:HSB1405 IBV1405:IBX1405 ILR1405:ILT1405 IVN1405:IVP1405 JFJ1405:JFL1405 JPF1405:JPH1405 JZB1405:JZD1405 KIX1405:KIZ1405 KST1405:KSV1405 LCP1405:LCR1405 LML1405:LMN1405 LWH1405:LWJ1405 MGD1405:MGF1405 MPZ1405:MQB1405 MZV1405:MZX1405 NJR1405:NJT1405 NTN1405:NTP1405 ODJ1405:ODL1405 ONF1405:ONH1405 OXB1405:OXD1405 PGX1405:PGZ1405 PQT1405:PQV1405 QAP1405:QAR1405 QKL1405:QKN1405 QUH1405:QUJ1405 RED1405:REF1405 RNZ1405:ROB1405 RXV1405:RXX1405 SHR1405:SHT1405 SRN1405:SRP1405 TBJ1405:TBL1405 TLF1405:TLH1405 TVB1405:TVD1405 UEX1405:UEZ1405 UOT1405:UOV1405 UYP1405:UYR1405 VIL1405:VIN1405 VSH1405:VSJ1405 WCD1405:WCF1405 WLZ1405:WMB1405 WVV1405:WVX1405 M1415:M1419 JI1415:JI1419 TE1415:TE1419 ADA1415:ADA1419 AMW1415:AMW1419 AWS1415:AWS1419 BGO1415:BGO1419 BQK1415:BQK1419 CAG1415:CAG1419 CKC1415:CKC1419 CTY1415:CTY1419 DDU1415:DDU1419 DNQ1415:DNQ1419 DXM1415:DXM1419 EHI1415:EHI1419 ERE1415:ERE1419 FBA1415:FBA1419 FKW1415:FKW1419 FUS1415:FUS1419 GEO1415:GEO1419 GOK1415:GOK1419 GYG1415:GYG1419 HIC1415:HIC1419 HRY1415:HRY1419 IBU1415:IBU1419 ILQ1415:ILQ1419 IVM1415:IVM1419 JFI1415:JFI1419 JPE1415:JPE1419 JZA1415:JZA1419 KIW1415:KIW1419 KSS1415:KSS1419 LCO1415:LCO1419 LMK1415:LMK1419 LWG1415:LWG1419 MGC1415:MGC1419 MPY1415:MPY1419 MZU1415:MZU1419 NJQ1415:NJQ1419 NTM1415:NTM1419 ODI1415:ODI1419 ONE1415:ONE1419 OXA1415:OXA1419 PGW1415:PGW1419 PQS1415:PQS1419 QAO1415:QAO1419 QKK1415:QKK1419 QUG1415:QUG1419 REC1415:REC1419 RNY1415:RNY1419 RXU1415:RXU1419 SHQ1415:SHQ1419 SRM1415:SRM1419 TBI1415:TBI1419 TLE1415:TLE1419 TVA1415:TVA1419 UEW1415:UEW1419 UOS1415:UOS1419 UYO1415:UYO1419 VIK1415:VIK1419 VSG1415:VSG1419 WCC1415:WCC1419 WLY1415:WLY1419 WVU1415:WVU1419 N1420:P1420 JJ1420:JL1420 TF1420:TH1420 ADB1420:ADD1420 AMX1420:AMZ1420 AWT1420:AWV1420 BGP1420:BGR1420 BQL1420:BQN1420 CAH1420:CAJ1420 CKD1420:CKF1420 CTZ1420:CUB1420 DDV1420:DDX1420 DNR1420:DNT1420 DXN1420:DXP1420 EHJ1420:EHL1420 ERF1420:ERH1420 FBB1420:FBD1420 FKX1420:FKZ1420 FUT1420:FUV1420 GEP1420:GER1420 GOL1420:GON1420 GYH1420:GYJ1420 HID1420:HIF1420 HRZ1420:HSB1420 IBV1420:IBX1420 ILR1420:ILT1420 IVN1420:IVP1420 JFJ1420:JFL1420 JPF1420:JPH1420 JZB1420:JZD1420 KIX1420:KIZ1420 KST1420:KSV1420 LCP1420:LCR1420 LML1420:LMN1420 LWH1420:LWJ1420 MGD1420:MGF1420 MPZ1420:MQB1420 MZV1420:MZX1420 NJR1420:NJT1420 NTN1420:NTP1420 ODJ1420:ODL1420 ONF1420:ONH1420 OXB1420:OXD1420 PGX1420:PGZ1420 PQT1420:PQV1420 QAP1420:QAR1420 QKL1420:QKN1420 QUH1420:QUJ1420 RED1420:REF1420 RNZ1420:ROB1420 RXV1420:RXX1420 SHR1420:SHT1420 SRN1420:SRP1420 TBJ1420:TBL1420 TLF1420:TLH1420 TVB1420:TVD1420 UEX1420:UEZ1420 UOT1420:UOV1420 UYP1420:UYR1420 VIL1420:VIN1420 VSH1420:VSJ1420 WCD1420:WCF1420 WLZ1420:WMB1420 WVV1420:WVX1420 M1430:M1435 JI1430:JI1435 TE1430:TE1435 ADA1430:ADA1435 AMW1430:AMW1435 AWS1430:AWS1435 BGO1430:BGO1435 BQK1430:BQK1435 CAG1430:CAG1435 CKC1430:CKC1435 CTY1430:CTY1435 DDU1430:DDU1435 DNQ1430:DNQ1435 DXM1430:DXM1435 EHI1430:EHI1435 ERE1430:ERE1435 FBA1430:FBA1435 FKW1430:FKW1435 FUS1430:FUS1435 GEO1430:GEO1435 GOK1430:GOK1435 GYG1430:GYG1435 HIC1430:HIC1435 HRY1430:HRY1435 IBU1430:IBU1435 ILQ1430:ILQ1435 IVM1430:IVM1435 JFI1430:JFI1435 JPE1430:JPE1435 JZA1430:JZA1435 KIW1430:KIW1435 KSS1430:KSS1435 LCO1430:LCO1435 LMK1430:LMK1435 LWG1430:LWG1435 MGC1430:MGC1435 MPY1430:MPY1435 MZU1430:MZU1435 NJQ1430:NJQ1435 NTM1430:NTM1435 ODI1430:ODI1435 ONE1430:ONE1435 OXA1430:OXA1435 PGW1430:PGW1435 PQS1430:PQS1435 QAO1430:QAO1435 QKK1430:QKK1435 QUG1430:QUG1435 REC1430:REC1435 RNY1430:RNY1435 RXU1430:RXU1435 SHQ1430:SHQ1435 SRM1430:SRM1435 TBI1430:TBI1435 TLE1430:TLE1435 TVA1430:TVA1435 UEW1430:UEW1435 UOS1430:UOS1435 UYO1430:UYO1435 VIK1430:VIK1435 VSG1430:VSG1435 WCC1430:WCC1435 WLY1430:WLY1435 WVU1430:WVU1435 N1431:P1436 JJ1431:JL1436 TF1431:TH1436 ADB1431:ADD1436 AMX1431:AMZ1436 AWT1431:AWV1436 BGP1431:BGR1436 BQL1431:BQN1436 CAH1431:CAJ1436 CKD1431:CKF1436 CTZ1431:CUB1436 DDV1431:DDX1436 DNR1431:DNT1436 DXN1431:DXP1436 EHJ1431:EHL1436 ERF1431:ERH1436 FBB1431:FBD1436 FKX1431:FKZ1436 FUT1431:FUV1436 GEP1431:GER1436 GOL1431:GON1436 GYH1431:GYJ1436 HID1431:HIF1436 HRZ1431:HSB1436 IBV1431:IBX1436 ILR1431:ILT1436 IVN1431:IVP1436 JFJ1431:JFL1436 JPF1431:JPH1436 JZB1431:JZD1436 KIX1431:KIZ1436 KST1431:KSV1436 LCP1431:LCR1436 LML1431:LMN1436 LWH1431:LWJ1436 MGD1431:MGF1436 MPZ1431:MQB1436 MZV1431:MZX1436 NJR1431:NJT1436 NTN1431:NTP1436 ODJ1431:ODL1436 ONF1431:ONH1436 OXB1431:OXD1436 PGX1431:PGZ1436 PQT1431:PQV1436 QAP1431:QAR1436 QKL1431:QKN1436 QUH1431:QUJ1436 RED1431:REF1436 RNZ1431:ROB1436 RXV1431:RXX1436 SHR1431:SHT1436 SRN1431:SRP1436 TBJ1431:TBL1436 TLF1431:TLH1436 TVB1431:TVD1436 UEX1431:UEZ1436 UOT1431:UOV1436 UYP1431:UYR1436 VIL1431:VIN1436 VSH1431:VSJ1436 WCD1431:WCF1436 WLZ1431:WMB1436 WVV1431:WVX1436 M1446:M1452 JI1446:JI1452 TE1446:TE1452 ADA1446:ADA1452 AMW1446:AMW1452 AWS1446:AWS1452 BGO1446:BGO1452 BQK1446:BQK1452 CAG1446:CAG1452 CKC1446:CKC1452 CTY1446:CTY1452 DDU1446:DDU1452 DNQ1446:DNQ1452 DXM1446:DXM1452 EHI1446:EHI1452 ERE1446:ERE1452 FBA1446:FBA1452 FKW1446:FKW1452 FUS1446:FUS1452 GEO1446:GEO1452 GOK1446:GOK1452 GYG1446:GYG1452 HIC1446:HIC1452 HRY1446:HRY1452 IBU1446:IBU1452 ILQ1446:ILQ1452 IVM1446:IVM1452 JFI1446:JFI1452 JPE1446:JPE1452 JZA1446:JZA1452 KIW1446:KIW1452 KSS1446:KSS1452 LCO1446:LCO1452 LMK1446:LMK1452 LWG1446:LWG1452 MGC1446:MGC1452 MPY1446:MPY1452 MZU1446:MZU1452 NJQ1446:NJQ1452 NTM1446:NTM1452 ODI1446:ODI1452 ONE1446:ONE1452 OXA1446:OXA1452 PGW1446:PGW1452 PQS1446:PQS1452 QAO1446:QAO1452 QKK1446:QKK1452 QUG1446:QUG1452 REC1446:REC1452 RNY1446:RNY1452 RXU1446:RXU1452 SHQ1446:SHQ1452 SRM1446:SRM1452 TBI1446:TBI1452 TLE1446:TLE1452 TVA1446:TVA1452 UEW1446:UEW1452 UOS1446:UOS1452 UYO1446:UYO1452 VIK1446:VIK1452 VSG1446:VSG1452 WCC1446:WCC1452 WLY1446:WLY1452 WVU1446:WVU1452 N1447:P1453 JJ1447:JL1453 TF1447:TH1453 ADB1447:ADD1453 AMX1447:AMZ1453 AWT1447:AWV1453 BGP1447:BGR1453 BQL1447:BQN1453 CAH1447:CAJ1453 CKD1447:CKF1453 CTZ1447:CUB1453 DDV1447:DDX1453 DNR1447:DNT1453 DXN1447:DXP1453 EHJ1447:EHL1453 ERF1447:ERH1453 FBB1447:FBD1453 FKX1447:FKZ1453 FUT1447:FUV1453 GEP1447:GER1453 GOL1447:GON1453 GYH1447:GYJ1453 HID1447:HIF1453 HRZ1447:HSB1453 IBV1447:IBX1453 ILR1447:ILT1453 IVN1447:IVP1453 JFJ1447:JFL1453 JPF1447:JPH1453 JZB1447:JZD1453 KIX1447:KIZ1453 KST1447:KSV1453 LCP1447:LCR1453 LML1447:LMN1453 LWH1447:LWJ1453 MGD1447:MGF1453 MPZ1447:MQB1453 MZV1447:MZX1453 NJR1447:NJT1453 NTN1447:NTP1453 ODJ1447:ODL1453 ONF1447:ONH1453 OXB1447:OXD1453 PGX1447:PGZ1453 PQT1447:PQV1453 QAP1447:QAR1453 QKL1447:QKN1453 QUH1447:QUJ1453 RED1447:REF1453 RNZ1447:ROB1453 RXV1447:RXX1453 SHR1447:SHT1453 SRN1447:SRP1453 TBJ1447:TBL1453 TLF1447:TLH1453 TVB1447:TVD1453 UEX1447:UEZ1453 UOT1447:UOV1453 UYP1447:UYR1453 VIL1447:VIN1453 VSH1447:VSJ1453 WCD1447:WCF1453 WLZ1447:WMB1453 WVV1447:WVX1453 M1463:M1467 JI1463:JI1467 TE1463:TE1467 ADA1463:ADA1467 AMW1463:AMW1467 AWS1463:AWS1467 BGO1463:BGO1467 BQK1463:BQK1467 CAG1463:CAG1467 CKC1463:CKC1467 CTY1463:CTY1467 DDU1463:DDU1467 DNQ1463:DNQ1467 DXM1463:DXM1467 EHI1463:EHI1467 ERE1463:ERE1467 FBA1463:FBA1467 FKW1463:FKW1467 FUS1463:FUS1467 GEO1463:GEO1467 GOK1463:GOK1467 GYG1463:GYG1467 HIC1463:HIC1467 HRY1463:HRY1467 IBU1463:IBU1467 ILQ1463:ILQ1467 IVM1463:IVM1467 JFI1463:JFI1467 JPE1463:JPE1467 JZA1463:JZA1467 KIW1463:KIW1467 KSS1463:KSS1467 LCO1463:LCO1467 LMK1463:LMK1467 LWG1463:LWG1467 MGC1463:MGC1467 MPY1463:MPY1467 MZU1463:MZU1467 NJQ1463:NJQ1467 NTM1463:NTM1467 ODI1463:ODI1467 ONE1463:ONE1467 OXA1463:OXA1467 PGW1463:PGW1467 PQS1463:PQS1467 QAO1463:QAO1467 QKK1463:QKK1467 QUG1463:QUG1467 REC1463:REC1467 RNY1463:RNY1467 RXU1463:RXU1467 SHQ1463:SHQ1467 SRM1463:SRM1467 TBI1463:TBI1467 TLE1463:TLE1467 TVA1463:TVA1467 UEW1463:UEW1467 UOS1463:UOS1467 UYO1463:UYO1467 VIK1463:VIK1467 VSG1463:VSG1467 WCC1463:WCC1467 WLY1463:WLY1467 WVU1463:WVU1467 N1466:P1468 JJ1466:JL1468 TF1466:TH1468 ADB1466:ADD1468 AMX1466:AMZ1468 AWT1466:AWV1468 BGP1466:BGR1468 BQL1466:BQN1468 CAH1466:CAJ1468 CKD1466:CKF1468 CTZ1466:CUB1468 DDV1466:DDX1468 DNR1466:DNT1468 DXN1466:DXP1468 EHJ1466:EHL1468 ERF1466:ERH1468 FBB1466:FBD1468 FKX1466:FKZ1468 FUT1466:FUV1468 GEP1466:GER1468 GOL1466:GON1468 GYH1466:GYJ1468 HID1466:HIF1468 HRZ1466:HSB1468 IBV1466:IBX1468 ILR1466:ILT1468 IVN1466:IVP1468 JFJ1466:JFL1468 JPF1466:JPH1468 JZB1466:JZD1468 KIX1466:KIZ1468 KST1466:KSV1468 LCP1466:LCR1468 LML1466:LMN1468 LWH1466:LWJ1468 MGD1466:MGF1468 MPZ1466:MQB1468 MZV1466:MZX1468 NJR1466:NJT1468 NTN1466:NTP1468 ODJ1466:ODL1468 ONF1466:ONH1468 OXB1466:OXD1468 PGX1466:PGZ1468 PQT1466:PQV1468 QAP1466:QAR1468 QKL1466:QKN1468 QUH1466:QUJ1468 RED1466:REF1468 RNZ1466:ROB1468 RXV1466:RXX1468 SHR1466:SHT1468 SRN1466:SRP1468 TBJ1466:TBL1468 TLF1466:TLH1468 TVB1466:TVD1468 UEX1466:UEZ1468 UOT1466:UOV1468 UYP1466:UYR1468 VIL1466:VIN1468 VSH1466:VSJ1468 WCD1466:WCF1468 WLZ1466:WMB1468 WVV1466:WVX1468 N1479:P1480 J1513 N1513:P1513 J1529:J1530 J1526:J1527 N1526:P1527 M1525:M1530 J1550 J1545 J1547:J1548 J1542:J1543 N1542:P1543 N1545:P1545 N1547:P1548 J1562 N1562:P1562 J1482:J1486 M1367:M1372 N1482:P1487 M1512:M1514 N1529:P1531 M1541:M1550 N1550:P1551 M1561:M1563 J1498 N1498:P1498 M1336:M1341 M1497:M1501 J1479:J1480 N313:P318 M310:M317 N1515:P1515 N130:P130 N1370:P1373 M1478:M1486 N20:P23 J20:J22 M15:M22 N16:P18 J16:J18 WVV786:WVX787 WLZ786:WMB787 WCD786:WCF787 VSH786:VSJ787 VIL786:VIN787 UYP786:UYR787 UOT786:UOV787 UEX786:UEZ787 TVB786:TVD787 TLF786:TLH787 TBJ786:TBL787 SRN786:SRP787 SHR786:SHT787 RXV786:RXX787 RNZ786:ROB787 RED786:REF787 QUH786:QUJ787 QKL786:QKN787 QAP786:QAR787 PQT786:PQV787 PGX786:PGZ787 OXB786:OXD787 ONF786:ONH787 ODJ786:ODL787 NTN786:NTP787 NJR786:NJT787 MZV786:MZX787 MPZ786:MQB787 MGD786:MGF787 LWH786:LWJ787 LML786:LMN787 LCP786:LCR787 KST786:KSV787 KIX786:KIZ787 JZB786:JZD787 JPF786:JPH787 JFJ786:JFL787 IVN786:IVP787 ILR786:ILT787 IBV786:IBX787 HRZ786:HSB787 HID786:HIF787 GYH786:GYJ787 GOL786:GON787 GEP786:GER787 FUT786:FUV787 FKX786:FKZ787 FBB786:FBD787 ERF786:ERH787 EHJ786:EHL787 DXN786:DXP787 DNR786:DNT787 DDV786:DDX787 CTZ786:CUB787 CKD786:CKF787 CAH786:CAJ787 BQL786:BQN787 BGP786:BGR787 AWT786:AWV787 AMX786:AMZ787 ADB786:ADD787 TF786:TH787 JJ786:JL787 N786:P787 WVU777:WVU786 WLY777:WLY786 WCC777:WCC786 VSG777:VSG786 VIK777:VIK786 UYO777:UYO786 UOS777:UOS786 UEW777:UEW786 TVA777:TVA786 TLE777:TLE786 TBI777:TBI786 SRM777:SRM786 SHQ777:SHQ786 RXU777:RXU786 RNY777:RNY786 REC777:REC786 QUG777:QUG786 QKK777:QKK786 QAO777:QAO786 PQS777:PQS786 PGW777:PGW786 OXA777:OXA786 ONE777:ONE786 ODI777:ODI786 NTM777:NTM786 NJQ777:NJQ786 MZU777:MZU786 MPY777:MPY786 MGC777:MGC786 LWG777:LWG786 LMK777:LMK786 LCO777:LCO786 KSS777:KSS786 KIW777:KIW786 JZA777:JZA786 JPE777:JPE786 JFI777:JFI786 IVM777:IVM786 ILQ777:ILQ786 IBU777:IBU786 HRY777:HRY786 HIC777:HIC786 GYG777:GYG786 GOK777:GOK786 GEO777:GEO786 FUS777:FUS786 FKW777:FKW786 FBA777:FBA786 ERE777:ERE786 EHI777:EHI786 DXM777:DXM786 DNQ777:DNQ786 DDU777:DDU786 CTY777:CTY786 CKC777:CKC786 CAG777:CAG786 BQK777:BQK786 BGO777:BGO786 AWS777:AWS786 AMW777:AMW786 ADA777:ADA786 TE777:TE786 JI777:JI786 M399:M403 J400:J401 N1338:P1342 J1500:J1501 N1046:P1047 N38:P41 M33:M40 M51:M56 J52:J56 N52:P57 N70:P71 M67:M70 N82:P85 N99:P102 M95:M101 N113:P116 N145:P146 N157:P160 N176:P177 N193:P193 N204:P206 N220:P222 N233:P236 N250:P252 N267:P268 N279:P281 M552:M556 WVV761:WVX767 WLZ761:WMB767 WCD761:WCF767 VSH761:VSJ767 VIL761:VIN767 UYP761:UYR767 UOT761:UOV767 UEX761:UEZ767 TVB761:TVD767 TLF761:TLH767 TBJ761:TBL767 SRN761:SRP767 SHR761:SHT767 RXV761:RXX767 RNZ761:ROB767 RED761:REF767 QUH761:QUJ767 QKL761:QKN767 QAP761:QAR767 PQT761:PQV767 PGX761:PGZ767 OXB761:OXD767 ONF761:ONH767 ODJ761:ODL767 NTN761:NTP767 NJR761:NJT767 MZV761:MZX767 MPZ761:MQB767 MGD761:MGF767 LWH761:LWJ767 LML761:LMN767 LCP761:LCR767 KST761:KSV767 KIX761:KIZ767 JZB761:JZD767 JPF761:JPH767 JFJ761:JFL767 IVN761:IVP767 ILR761:ILT767 IBV761:IBX767 HRZ761:HSB767 HID761:HIF767 GYH761:GYJ767 GOL761:GON767 GEP761:GER767 FUT761:FUV767 FKX761:FKZ767 FBB761:FBD767 ERF761:ERH767 EHJ761:EHL767 DXN761:DXP767 DNR761:DNT767 DDV761:DDX767 CTZ761:CUB767 CKD761:CKF767 CAH761:CAJ767 BQL761:BQN767 BGP761:BGR767 AWT761:AWV767 AMX761:AMZ767 ADB761:ADD767 TF761:TH767 JJ761:JL767 N761:P767 WVV802:WVX802 WLZ802:WMB802 WCD802:WCF802 VSH802:VSJ802 VIL802:VIN802 UYP802:UYR802 UOT802:UOV802 UEX802:UEZ802 TVB802:TVD802 TLF802:TLH802 TBJ802:TBL802 SRN802:SRP802 SHR802:SHT802 RXV802:RXX802 RNZ802:ROB802 RED802:REF802 QUH802:QUJ802 QKL802:QKN802 QAP802:QAR802 PQT802:PQV802 PGX802:PGZ802 OXB802:OXD802 ONF802:ONH802 ODJ802:ODL802 NTN802:NTP802 NJR802:NJT802 MZV802:MZX802 MPZ802:MQB802 MGD802:MGF802 LWH802:LWJ802 LML802:LMN802 LCP802:LCR802 KST802:KSV802 KIX802:KIZ802 JZB802:JZD802 JPF802:JPH802 JFJ802:JFL802 IVN802:IVP802 ILR802:ILT802 IBV802:IBX802 HRZ802:HSB802 HID802:HIF802 GYH802:GYJ802 GOL802:GON802 GEP802:GER802 FUT802:FUV802 FKX802:FKZ802 FBB802:FBD802 ERF802:ERH802 EHJ802:EHL802 DXN802:DXP802 DNR802:DNT802 DDV802:DDX802 CTZ802:CUB802 CKD802:CKF802 CAH802:CAJ802 BQL802:BQN802 BGP802:BGR802 AWT802:AWV802 AMX802:AMZ802 ADB802:ADD802 TF802:TH802 JJ802:JL802 N802:P802 WVV813:WVX814 WLZ813:WMB814 WCD813:WCF814 VSH813:VSJ814 VIL813:VIN814 UYP813:UYR814 UOT813:UOV814 UEX813:UEZ814 TVB813:TVD814 TLF813:TLH814 TBJ813:TBL814 SRN813:SRP814 SHR813:SHT814 RXV813:RXX814 RNZ813:ROB814 RED813:REF814 QUH813:QUJ814 QKL813:QKN814 QAP813:QAR814 PQT813:PQV814 PGX813:PGZ814 OXB813:OXD814 ONF813:ONH814 ODJ813:ODL814 NTN813:NTP814 NJR813:NJT814 MZV813:MZX814 MPZ813:MQB814 MGD813:MGF814 LWH813:LWJ814 LML813:LMN814 LCP813:LCR814 KST813:KSV814 KIX813:KIZ814 JZB813:JZD814 JPF813:JPH814 JFJ813:JFL814 IVN813:IVP814 ILR813:ILT814 IBV813:IBX814 HRZ813:HSB814 HID813:HIF814 GYH813:GYJ814 GOL813:GON814 GEP813:GER814 FUT813:FUV814 FKX813:FKZ814 FBB813:FBD814 ERF813:ERH814 EHJ813:EHL814 DXN813:DXP814 DNR813:DNT814 DDV813:DDX814 CTZ813:CUB814 CKD813:CKF814 CAH813:CAJ814 BQL813:BQN814 BGP813:BGR814 AWT813:AWV814 AMX813:AMZ814 ADB813:ADD814 TF813:TH814 JJ813:JL814 N813:P814 WVV825:WVX828 WLZ825:WMB828 WCD825:WCF828 VSH825:VSJ828 VIL825:VIN828 UYP825:UYR828 UOT825:UOV828 UEX825:UEZ828 TVB825:TVD828 TLF825:TLH828 TBJ825:TBL828 SRN825:SRP828 SHR825:SHT828 RXV825:RXX828 RNZ825:ROB828 RED825:REF828 QUH825:QUJ828 QKL825:QKN828 QAP825:QAR828 PQT825:PQV828 PGX825:PGZ828 OXB825:OXD828 ONF825:ONH828 ODJ825:ODL828 NTN825:NTP828 NJR825:NJT828 MZV825:MZX828 MPZ825:MQB828 MGD825:MGF828 LWH825:LWJ828 LML825:LMN828 LCP825:LCR828 KST825:KSV828 KIX825:KIZ828 JZB825:JZD828 JPF825:JPH828 JFJ825:JFL828 IVN825:IVP828 ILR825:ILT828 IBV825:IBX828 HRZ825:HSB828 HID825:HIF828 GYH825:GYJ828 GOL825:GON828 GEP825:GER828 FUT825:FUV828 FKX825:FKZ828 FBB825:FBD828 ERF825:ERH828 EHJ825:EHL828 DXN825:DXP828 DNR825:DNT828 DDV825:DDX828 CTZ825:CUB828 CKD825:CKF828 CAH825:CAJ828 BQL825:BQN828 BGP825:BGR828 AWT825:AWV828 AMX825:AMZ828 ADB825:ADD828 TF825:TH828 JJ825:JL828 N825:P828 WVV842:WVX843 WLZ842:WMB843 WCD842:WCF843 VSH842:VSJ843 VIL842:VIN843 UYP842:UYR843 UOT842:UOV843 UEX842:UEZ843 TVB842:TVD843 TLF842:TLH843 TBJ842:TBL843 SRN842:SRP843 SHR842:SHT843 RXV842:RXX843 RNZ842:ROB843 RED842:REF843 QUH842:QUJ843 QKL842:QKN843 QAP842:QAR843 PQT842:PQV843 PGX842:PGZ843 OXB842:OXD843 ONF842:ONH843 ODJ842:ODL843 NTN842:NTP843 NJR842:NJT843 MZV842:MZX843 MPZ842:MQB843 MGD842:MGF843 LWH842:LWJ843 LML842:LMN843 LCP842:LCR843 KST842:KSV843 KIX842:KIZ843 JZB842:JZD843 JPF842:JPH843 JFJ842:JFL843 IVN842:IVP843 ILR842:ILT843 IBV842:IBX843 HRZ842:HSB843 HID842:HIF843 GYH842:GYJ843 GOL842:GON843 GEP842:GER843 FUT842:FUV843 FKX842:FKZ843 FBB842:FBD843 ERF842:ERH843 EHJ842:EHL843 DXN842:DXP843 DNR842:DNT843 DDV842:DDX843 CTZ842:CUB843 CKD842:CKF843 CAH842:CAJ843 BQL842:BQN843 BGP842:BGR843 AWT842:AWV843 AMX842:AMZ843 ADB842:ADD843 TF842:TH843 JJ842:JL843 N842:P843 WVV858:WVX858 WLZ858:WMB858 WCD858:WCF858 VSH858:VSJ858 VIL858:VIN858 UYP858:UYR858 UOT858:UOV858 UEX858:UEZ858 TVB858:TVD858 TLF858:TLH858 TBJ858:TBL858 SRN858:SRP858 SHR858:SHT858 RXV858:RXX858 RNZ858:ROB858 RED858:REF858 QUH858:QUJ858 QKL858:QKN858 QAP858:QAR858 PQT858:PQV858 PGX858:PGZ858 OXB858:OXD858 ONF858:ONH858 ODJ858:ODL858 NTN858:NTP858 NJR858:NJT858 MZV858:MZX858 MPZ858:MQB858 MGD858:MGF858 LWH858:LWJ858 LML858:LMN858 LCP858:LCR858 KST858:KSV858 KIX858:KIZ858 JZB858:JZD858 JPF858:JPH858 JFJ858:JFL858 IVN858:IVP858 ILR858:ILT858 IBV858:IBX858 HRZ858:HSB858 HID858:HIF858 GYH858:GYJ858 GOL858:GON858 GEP858:GER858 FUT858:FUV858 FKX858:FKZ858 FBB858:FBD858 ERF858:ERH858 EHJ858:EHL858 DXN858:DXP858 DNR858:DNT858 DDV858:DDX858 CTZ858:CUB858 CKD858:CKF858 CAH858:CAJ858 BQL858:BQN858 BGP858:BGR858 AWT858:AWV858 AMX858:AMZ858 ADB858:ADD858 TF858:TH858 JJ858:JL858 N858:P858 WVV870:WVX873 WLZ870:WMB873 WCD870:WCF873 VSH870:VSJ873 VIL870:VIN873 UYP870:UYR873 UOT870:UOV873 UEX870:UEZ873 TVB870:TVD873 TLF870:TLH873 TBJ870:TBL873 SRN870:SRP873 SHR870:SHT873 RXV870:RXX873 RNZ870:ROB873 RED870:REF873 QUH870:QUJ873 QKL870:QKN873 QAP870:QAR873 PQT870:PQV873 PGX870:PGZ873 OXB870:OXD873 ONF870:ONH873 ODJ870:ODL873 NTN870:NTP873 NJR870:NJT873 MZV870:MZX873 MPZ870:MQB873 MGD870:MGF873 LWH870:LWJ873 LML870:LMN873 LCP870:LCR873 KST870:KSV873 KIX870:KIZ873 JZB870:JZD873 JPF870:JPH873 JFJ870:JFL873 IVN870:IVP873 ILR870:ILT873 IBV870:IBX873 HRZ870:HSB873 HID870:HIF873 GYH870:GYJ873 GOL870:GON873 GEP870:GER873 FUT870:FUV873 FKX870:FKZ873 FBB870:FBD873 ERF870:ERH873 EHJ870:EHL873 DXN870:DXP873 DNR870:DNT873 DDV870:DDX873 CTZ870:CUB873 CKD870:CKF873 CAH870:CAJ873 BQL870:BQN873 BGP870:BGR873 AWT870:AWV873 AMX870:AMZ873 ADB870:ADD873 TF870:TH873 JJ870:JL873 N870:P873 M868:M872 M1080:M1089 M1100:M1111 M1122:M1132 N1168:P1169 M1143:M1153 N1147:P1147 J1147 N1204:P1206 N1184:P1187 N1248:P1250 M1245:M1249 N1233:P1235 N1217:P1222 N1298:P1298 N1279:P1282 M1277:M1281 N1266:P1267 N1322:P1326 N1309:P1311 N1357:P1357 WVU1398:WVU1404 WLY1398:WLY1404 WCC1398:WCC1404 VSG1398:VSG1404 VIK1398:VIK1404 UYO1398:UYO1404 UOS1398:UOS1404 UEW1398:UEW1404 TVA1398:TVA1404 TLE1398:TLE1404 TBI1398:TBI1404 SRM1398:SRM1404 SHQ1398:SHQ1404 RXU1398:RXU1404 RNY1398:RNY1404 REC1398:REC1404 QUG1398:QUG1404 QKK1398:QKK1404 QAO1398:QAO1404 PQS1398:PQS1404 PGW1398:PGW1404 OXA1398:OXA1404 ONE1398:ONE1404 ODI1398:ODI1404 NTM1398:NTM1404 NJQ1398:NJQ1404 MZU1398:MZU1404 MPY1398:MPY1404 MGC1398:MGC1404 LWG1398:LWG1404 LMK1398:LMK1404 LCO1398:LCO1404 KSS1398:KSS1404 KIW1398:KIW1404 JZA1398:JZA1404 JPE1398:JPE1404 JFI1398:JFI1404 IVM1398:IVM1404 ILQ1398:ILQ1404 IBU1398:IBU1404 HRY1398:HRY1404 HIC1398:HIC1404 GYG1398:GYG1404 GOK1398:GOK1404 GEO1398:GEO1404 FUS1398:FUS1404 FKW1398:FKW1404 FBA1398:FBA1404 ERE1398:ERE1404 EHI1398:EHI1404 DXM1398:DXM1404 DNQ1398:DNQ1404 DDU1398:DDU1404 CTY1398:CTY1404 CKC1398:CKC1404 CAG1398:CAG1404 BQK1398:BQK1404 BGO1398:BGO1404 AWS1398:AWS1404 AMW1398:AMW1404 ADA1398:ADA1404 TE1398:TE1404 JI1398:JI1404 M1398:M1404 N1564:P1564 N1500:P1502" xr:uid="{53978B99-5007-4BCB-B6AF-6992F5CE2D3B}">
      <formula1>$T$3:$T$4</formula1>
    </dataValidation>
  </dataValidations>
  <pageMargins left="0.7" right="0.7" top="0.75" bottom="0.75" header="0.51180555555555496" footer="0.51180555555555496"/>
  <pageSetup scale="13" firstPageNumber="0" orientation="portrait" r:id="rId1"/>
  <rowBreaks count="1" manualBreakCount="1">
    <brk id="1585" max="16383" man="1"/>
  </rowBreaks>
  <colBreaks count="1" manualBreakCount="1">
    <brk id="19" max="95" man="1"/>
  </col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83B13-A957-425A-BC60-89F4A99D81DA}">
  <sheetPr>
    <tabColor rgb="FF00B050"/>
  </sheetPr>
  <dimension ref="A1:I104"/>
  <sheetViews>
    <sheetView view="pageBreakPreview" zoomScale="55" zoomScaleNormal="70" zoomScaleSheetLayoutView="55" workbookViewId="0">
      <pane xSplit="1" ySplit="5" topLeftCell="B6" activePane="bottomRight" state="frozen"/>
      <selection pane="topRight"/>
      <selection pane="bottomLeft"/>
      <selection pane="bottomRight" sqref="A1:G1"/>
    </sheetView>
  </sheetViews>
  <sheetFormatPr baseColWidth="10" defaultColWidth="11.42578125" defaultRowHeight="15"/>
  <cols>
    <col min="1" max="1" width="16" bestFit="1" customWidth="1"/>
    <col min="2" max="2" width="80" bestFit="1" customWidth="1"/>
    <col min="3" max="3" width="39.28515625" customWidth="1"/>
    <col min="4" max="5" width="41.42578125" customWidth="1"/>
    <col min="6" max="6" width="45.28515625" customWidth="1"/>
    <col min="7" max="7" width="67.140625" customWidth="1"/>
    <col min="9" max="9" width="0" hidden="1" customWidth="1"/>
  </cols>
  <sheetData>
    <row r="1" spans="1:9" s="4" customFormat="1" ht="59.25" customHeight="1" thickBot="1">
      <c r="A1" s="563" t="s">
        <v>403</v>
      </c>
      <c r="B1" s="564"/>
      <c r="C1" s="564"/>
      <c r="D1" s="564"/>
      <c r="E1" s="564"/>
      <c r="F1" s="564"/>
      <c r="G1" s="565"/>
      <c r="I1" s="95" t="s">
        <v>404</v>
      </c>
    </row>
    <row r="2" spans="1:9" s="5" customFormat="1" ht="35.25" customHeight="1" thickBot="1">
      <c r="A2" s="566" t="s">
        <v>1</v>
      </c>
      <c r="B2" s="567"/>
      <c r="C2" s="567"/>
      <c r="D2" s="567"/>
      <c r="E2" s="567"/>
      <c r="F2" s="567"/>
      <c r="G2" s="568"/>
      <c r="I2" s="62" t="s">
        <v>405</v>
      </c>
    </row>
    <row r="3" spans="1:9" s="5" customFormat="1" ht="35.25" customHeight="1" thickBot="1">
      <c r="A3" s="566" t="s">
        <v>406</v>
      </c>
      <c r="B3" s="567"/>
      <c r="C3" s="567"/>
      <c r="D3" s="567"/>
      <c r="E3" s="567"/>
      <c r="F3" s="567"/>
      <c r="G3" s="568"/>
    </row>
    <row r="4" spans="1:9" ht="89.25" customHeight="1" thickBot="1">
      <c r="A4" s="569" t="s">
        <v>407</v>
      </c>
      <c r="B4" s="570"/>
      <c r="C4" s="570"/>
      <c r="D4" s="570"/>
      <c r="E4" s="570"/>
      <c r="F4" s="570"/>
      <c r="G4" s="571"/>
    </row>
    <row r="5" spans="1:9" ht="123" customHeight="1" thickBot="1">
      <c r="A5" s="118" t="s">
        <v>2</v>
      </c>
      <c r="B5" s="119" t="s">
        <v>408</v>
      </c>
      <c r="C5" s="335" t="s">
        <v>409</v>
      </c>
      <c r="D5" s="336" t="s">
        <v>410</v>
      </c>
      <c r="E5" s="337" t="s">
        <v>411</v>
      </c>
      <c r="F5" s="119" t="s">
        <v>412</v>
      </c>
      <c r="G5" s="119" t="s">
        <v>413</v>
      </c>
    </row>
    <row r="6" spans="1:9" s="24" customFormat="1" ht="18.75">
      <c r="A6" s="96">
        <v>1</v>
      </c>
      <c r="B6" s="96" t="str">
        <f>+VLOOKUP(A6,'LISTA DE OFERENTES'!$A$4:$B$102,2,FALSE)</f>
        <v>CONSORCIO INGESCOR R 8</v>
      </c>
      <c r="C6" s="97" t="s">
        <v>404</v>
      </c>
      <c r="D6" s="98" t="s">
        <v>404</v>
      </c>
      <c r="E6" s="99" t="s">
        <v>404</v>
      </c>
      <c r="F6" s="100" t="str">
        <f>+IF(AND(C6="CUMPLE",D6="CUMPLE",E6="CUMPLE"),"CUMPLE","NO CUMPLE")</f>
        <v>CUMPLE</v>
      </c>
      <c r="G6" s="63"/>
    </row>
    <row r="7" spans="1:9" ht="18.75">
      <c r="A7" s="101">
        <v>2</v>
      </c>
      <c r="B7" s="101" t="str">
        <f>+VLOOKUP(A7,'LISTA DE OFERENTES'!$A$4:$B$102,2,FALSE)</f>
        <v>CONSORCIO INTER 3A</v>
      </c>
      <c r="C7" s="102" t="s">
        <v>404</v>
      </c>
      <c r="D7" s="103" t="s">
        <v>404</v>
      </c>
      <c r="E7" s="104" t="s">
        <v>404</v>
      </c>
      <c r="F7" s="105" t="str">
        <f t="shared" ref="F7:F104" si="0">+IF(AND(C7="CUMPLE",D7="CUMPLE",E7="CUMPLE"),"CUMPLE","NO CUMPLE")</f>
        <v>CUMPLE</v>
      </c>
      <c r="G7" s="106"/>
    </row>
    <row r="8" spans="1:9" ht="18.75">
      <c r="A8" s="101">
        <v>3</v>
      </c>
      <c r="B8" s="101" t="str">
        <f>+VLOOKUP(A8,'LISTA DE OFERENTES'!$A$4:$B$102,2,FALSE)</f>
        <v>GRUPO METRO COLOMBIA SAS</v>
      </c>
      <c r="C8" s="102" t="s">
        <v>404</v>
      </c>
      <c r="D8" s="103" t="s">
        <v>404</v>
      </c>
      <c r="E8" s="104" t="s">
        <v>404</v>
      </c>
      <c r="F8" s="105" t="str">
        <f t="shared" si="0"/>
        <v>CUMPLE</v>
      </c>
      <c r="G8" s="106"/>
    </row>
    <row r="9" spans="1:9" ht="18.75">
      <c r="A9" s="101">
        <v>4</v>
      </c>
      <c r="B9" s="101" t="str">
        <f>+VLOOKUP(A9,'LISTA DE OFERENTES'!$A$4:$B$102,2,FALSE)</f>
        <v>CONSORCIO ECOS KENNEDY 003</v>
      </c>
      <c r="C9" s="102" t="s">
        <v>404</v>
      </c>
      <c r="D9" s="103" t="s">
        <v>404</v>
      </c>
      <c r="E9" s="104" t="s">
        <v>404</v>
      </c>
      <c r="F9" s="105" t="str">
        <f t="shared" ref="F9:F72" si="1">+IF(AND(C9="CUMPLE",D9="CUMPLE",E9="CUMPLE"),"CUMPLE","NO CUMPLE")</f>
        <v>CUMPLE</v>
      </c>
      <c r="G9" s="106"/>
    </row>
    <row r="10" spans="1:9" ht="18.75">
      <c r="A10" s="101">
        <v>5</v>
      </c>
      <c r="B10" s="101" t="str">
        <f>+VLOOKUP(A10,'LISTA DE OFERENTES'!$A$4:$B$102,2,FALSE)</f>
        <v>COMPAÑÍA DE PROYECTOS TECNICOS CPT S.A</v>
      </c>
      <c r="C10" s="102" t="s">
        <v>404</v>
      </c>
      <c r="D10" s="103" t="s">
        <v>404</v>
      </c>
      <c r="E10" s="104" t="s">
        <v>404</v>
      </c>
      <c r="F10" s="105" t="str">
        <f t="shared" si="1"/>
        <v>CUMPLE</v>
      </c>
      <c r="G10" s="106"/>
    </row>
    <row r="11" spans="1:9" ht="18.75">
      <c r="A11" s="101">
        <v>6</v>
      </c>
      <c r="B11" s="101" t="str">
        <f>+VLOOKUP(A11,'LISTA DE OFERENTES'!$A$4:$B$102,2,FALSE)</f>
        <v>CONSORCIO INTERMALLA VIAL LK</v>
      </c>
      <c r="C11" s="102" t="s">
        <v>404</v>
      </c>
      <c r="D11" s="103" t="s">
        <v>404</v>
      </c>
      <c r="E11" s="104" t="s">
        <v>404</v>
      </c>
      <c r="F11" s="105" t="str">
        <f t="shared" si="1"/>
        <v>CUMPLE</v>
      </c>
      <c r="G11" s="106"/>
    </row>
    <row r="12" spans="1:9" ht="18.75">
      <c r="A12" s="101">
        <v>7</v>
      </c>
      <c r="B12" s="101" t="str">
        <f>+VLOOKUP(A12,'LISTA DE OFERENTES'!$A$4:$B$102,2,FALSE)</f>
        <v>SADING GROUP S.A.S</v>
      </c>
      <c r="C12" s="102" t="s">
        <v>404</v>
      </c>
      <c r="D12" s="103" t="s">
        <v>404</v>
      </c>
      <c r="E12" s="104" t="s">
        <v>404</v>
      </c>
      <c r="F12" s="105" t="str">
        <f t="shared" si="1"/>
        <v>CUMPLE</v>
      </c>
      <c r="G12" s="106"/>
    </row>
    <row r="13" spans="1:9" ht="18.75">
      <c r="A13" s="101">
        <v>8</v>
      </c>
      <c r="B13" s="101" t="str">
        <f>+VLOOKUP(A13,'LISTA DE OFERENTES'!$A$4:$B$102,2,FALSE)</f>
        <v>CONSORCIO INTERKENNEDY AI</v>
      </c>
      <c r="C13" s="102" t="s">
        <v>404</v>
      </c>
      <c r="D13" s="103" t="s">
        <v>404</v>
      </c>
      <c r="E13" s="104" t="s">
        <v>404</v>
      </c>
      <c r="F13" s="105" t="str">
        <f t="shared" si="1"/>
        <v>CUMPLE</v>
      </c>
      <c r="G13" s="106"/>
    </row>
    <row r="14" spans="1:9" ht="18.75">
      <c r="A14" s="101">
        <v>9</v>
      </c>
      <c r="B14" s="101" t="str">
        <f>+VLOOKUP(A14,'LISTA DE OFERENTES'!$A$4:$B$102,2,FALSE)</f>
        <v>CONSORCIO KENNEDY003</v>
      </c>
      <c r="C14" s="102" t="s">
        <v>404</v>
      </c>
      <c r="D14" s="103" t="s">
        <v>404</v>
      </c>
      <c r="E14" s="104" t="s">
        <v>404</v>
      </c>
      <c r="F14" s="105" t="str">
        <f t="shared" si="1"/>
        <v>CUMPLE</v>
      </c>
      <c r="G14" s="106"/>
    </row>
    <row r="15" spans="1:9" ht="18.75">
      <c r="A15" s="101">
        <v>10</v>
      </c>
      <c r="B15" s="101" t="str">
        <f>+VLOOKUP(A15,'LISTA DE OFERENTES'!$A$4:$B$102,2,FALSE)</f>
        <v>CIVING INGENIEROS CONTRATISTAS S.A.S</v>
      </c>
      <c r="C15" s="102" t="s">
        <v>404</v>
      </c>
      <c r="D15" s="103" t="s">
        <v>404</v>
      </c>
      <c r="E15" s="104" t="s">
        <v>404</v>
      </c>
      <c r="F15" s="105" t="str">
        <f t="shared" si="1"/>
        <v>CUMPLE</v>
      </c>
      <c r="G15" s="106"/>
    </row>
    <row r="16" spans="1:9" ht="18.75">
      <c r="A16" s="101">
        <v>11</v>
      </c>
      <c r="B16" s="101" t="str">
        <f>+VLOOKUP(A16,'LISTA DE OFERENTES'!$A$4:$B$102,2,FALSE)</f>
        <v>CONSORCIO EMPRESARIAL</v>
      </c>
      <c r="C16" s="102" t="s">
        <v>404</v>
      </c>
      <c r="D16" s="103" t="s">
        <v>404</v>
      </c>
      <c r="E16" s="104" t="s">
        <v>404</v>
      </c>
      <c r="F16" s="105" t="str">
        <f t="shared" si="1"/>
        <v>CUMPLE</v>
      </c>
      <c r="G16" s="106"/>
    </row>
    <row r="17" spans="1:7" ht="18.75">
      <c r="A17" s="101">
        <v>12</v>
      </c>
      <c r="B17" s="101" t="str">
        <f>+VLOOKUP(A17,'LISTA DE OFERENTES'!$A$4:$B$102,2,FALSE)</f>
        <v>CONSORCIO KENNEDY INTERESVIAL</v>
      </c>
      <c r="C17" s="102" t="s">
        <v>404</v>
      </c>
      <c r="D17" s="103" t="s">
        <v>404</v>
      </c>
      <c r="E17" s="104" t="s">
        <v>404</v>
      </c>
      <c r="F17" s="105" t="str">
        <f t="shared" si="1"/>
        <v>CUMPLE</v>
      </c>
      <c r="G17" s="106"/>
    </row>
    <row r="18" spans="1:7" ht="18.75">
      <c r="A18" s="101">
        <v>13</v>
      </c>
      <c r="B18" s="101" t="str">
        <f>+VLOOKUP(A18,'LISTA DE OFERENTES'!$A$4:$B$102,2,FALSE)</f>
        <v>UNIOBRAS DEL ORIENTE SAS</v>
      </c>
      <c r="C18" s="102" t="s">
        <v>404</v>
      </c>
      <c r="D18" s="103" t="s">
        <v>404</v>
      </c>
      <c r="E18" s="104" t="s">
        <v>404</v>
      </c>
      <c r="F18" s="105" t="str">
        <f t="shared" si="1"/>
        <v>CUMPLE</v>
      </c>
      <c r="G18" s="106"/>
    </row>
    <row r="19" spans="1:7" ht="18.75">
      <c r="A19" s="101">
        <v>14</v>
      </c>
      <c r="B19" s="101" t="str">
        <f>+VLOOKUP(A19,'LISTA DE OFERENTES'!$A$4:$B$102,2,FALSE)</f>
        <v>CONSORCIO HUPK VIAS DE KENNEDY</v>
      </c>
      <c r="C19" s="102" t="s">
        <v>404</v>
      </c>
      <c r="D19" s="103" t="s">
        <v>404</v>
      </c>
      <c r="E19" s="104" t="s">
        <v>404</v>
      </c>
      <c r="F19" s="105" t="str">
        <f t="shared" si="1"/>
        <v>CUMPLE</v>
      </c>
      <c r="G19" s="106"/>
    </row>
    <row r="20" spans="1:7" ht="18.75">
      <c r="A20" s="101">
        <v>15</v>
      </c>
      <c r="B20" s="101" t="str">
        <f>+VLOOKUP(A20,'LISTA DE OFERENTES'!$A$4:$B$102,2,FALSE)</f>
        <v>INGEVAL SAS</v>
      </c>
      <c r="C20" s="102" t="s">
        <v>404</v>
      </c>
      <c r="D20" s="103" t="s">
        <v>404</v>
      </c>
      <c r="E20" s="104" t="s">
        <v>404</v>
      </c>
      <c r="F20" s="105" t="str">
        <f t="shared" si="1"/>
        <v>CUMPLE</v>
      </c>
      <c r="G20" s="106"/>
    </row>
    <row r="21" spans="1:7" ht="18.75">
      <c r="A21" s="101">
        <v>16</v>
      </c>
      <c r="B21" s="101" t="str">
        <f>+VLOOKUP(A21,'LISTA DE OFERENTES'!$A$4:$B$102,2,FALSE)</f>
        <v>CONSORCIO MALLA VIAL G&amp;G</v>
      </c>
      <c r="C21" s="102" t="s">
        <v>404</v>
      </c>
      <c r="D21" s="103" t="s">
        <v>404</v>
      </c>
      <c r="E21" s="104" t="s">
        <v>404</v>
      </c>
      <c r="F21" s="105" t="str">
        <f t="shared" si="1"/>
        <v>CUMPLE</v>
      </c>
      <c r="G21" s="106"/>
    </row>
    <row r="22" spans="1:7" ht="18.75">
      <c r="A22" s="101">
        <v>17</v>
      </c>
      <c r="B22" s="101" t="str">
        <f>+VLOOKUP(A22,'LISTA DE OFERENTES'!$A$4:$B$102,2,FALSE)</f>
        <v>CONSORCIO KENNEDY LGI</v>
      </c>
      <c r="C22" s="102" t="s">
        <v>404</v>
      </c>
      <c r="D22" s="103" t="s">
        <v>404</v>
      </c>
      <c r="E22" s="104" t="s">
        <v>404</v>
      </c>
      <c r="F22" s="105" t="str">
        <f t="shared" si="1"/>
        <v>CUMPLE</v>
      </c>
      <c r="G22" s="106"/>
    </row>
    <row r="23" spans="1:7" ht="18.75">
      <c r="A23" s="101">
        <v>18</v>
      </c>
      <c r="B23" s="101" t="str">
        <f>+VLOOKUP(A23,'LISTA DE OFERENTES'!$A$4:$B$102,2,FALSE)</f>
        <v>ICE SAS</v>
      </c>
      <c r="C23" s="102" t="s">
        <v>404</v>
      </c>
      <c r="D23" s="103" t="s">
        <v>404</v>
      </c>
      <c r="E23" s="104" t="s">
        <v>404</v>
      </c>
      <c r="F23" s="105" t="str">
        <f t="shared" si="1"/>
        <v>CUMPLE</v>
      </c>
      <c r="G23" s="106"/>
    </row>
    <row r="24" spans="1:7" ht="18.75">
      <c r="A24" s="101">
        <v>19</v>
      </c>
      <c r="B24" s="101" t="str">
        <f>+VLOOKUP(A24,'LISTA DE OFERENTES'!$A$4:$B$102,2,FALSE)</f>
        <v>CONSORCIO INTERKENNEDY CC</v>
      </c>
      <c r="C24" s="102" t="s">
        <v>404</v>
      </c>
      <c r="D24" s="103" t="s">
        <v>404</v>
      </c>
      <c r="E24" s="104" t="s">
        <v>404</v>
      </c>
      <c r="F24" s="105" t="str">
        <f t="shared" si="1"/>
        <v>CUMPLE</v>
      </c>
      <c r="G24" s="106"/>
    </row>
    <row r="25" spans="1:7" ht="18.75">
      <c r="A25" s="101">
        <v>20</v>
      </c>
      <c r="B25" s="101" t="str">
        <f>+VLOOKUP(A25,'LISTA DE OFERENTES'!$A$4:$B$102,2,FALSE)</f>
        <v>CONSORCIO INTER VIAS KENNEDY</v>
      </c>
      <c r="C25" s="102" t="s">
        <v>404</v>
      </c>
      <c r="D25" s="103" t="s">
        <v>404</v>
      </c>
      <c r="E25" s="104" t="s">
        <v>404</v>
      </c>
      <c r="F25" s="105" t="str">
        <f t="shared" si="1"/>
        <v>CUMPLE</v>
      </c>
      <c r="G25" s="106"/>
    </row>
    <row r="26" spans="1:7" ht="18.75">
      <c r="A26" s="101">
        <v>21</v>
      </c>
      <c r="B26" s="101" t="str">
        <f>+VLOOKUP(A26,'LISTA DE OFERENTES'!$A$4:$B$102,2,FALSE)</f>
        <v>HMV SOLUCIONES SAS</v>
      </c>
      <c r="C26" s="102" t="s">
        <v>404</v>
      </c>
      <c r="D26" s="103" t="s">
        <v>404</v>
      </c>
      <c r="E26" s="104" t="s">
        <v>404</v>
      </c>
      <c r="F26" s="105" t="str">
        <f t="shared" si="1"/>
        <v>CUMPLE</v>
      </c>
      <c r="G26" s="106"/>
    </row>
    <row r="27" spans="1:7" ht="18.75">
      <c r="A27" s="101">
        <v>22</v>
      </c>
      <c r="B27" s="101" t="str">
        <f>+VLOOKUP(A27,'LISTA DE OFERENTES'!$A$4:$B$102,2,FALSE)</f>
        <v>UMBRELLA INTERNATIONAL S.A.S</v>
      </c>
      <c r="C27" s="102" t="s">
        <v>404</v>
      </c>
      <c r="D27" s="103" t="s">
        <v>404</v>
      </c>
      <c r="E27" s="104" t="s">
        <v>404</v>
      </c>
      <c r="F27" s="105" t="str">
        <f t="shared" si="1"/>
        <v>CUMPLE</v>
      </c>
      <c r="G27" s="106"/>
    </row>
    <row r="28" spans="1:7" ht="18.75">
      <c r="A28" s="101">
        <v>23</v>
      </c>
      <c r="B28" s="101" t="str">
        <f>+VLOOKUP(A28,'LISTA DE OFERENTES'!$A$4:$B$102,2,FALSE)</f>
        <v>CONSORCIO DS</v>
      </c>
      <c r="C28" s="102" t="s">
        <v>404</v>
      </c>
      <c r="D28" s="103" t="s">
        <v>404</v>
      </c>
      <c r="E28" s="104" t="s">
        <v>404</v>
      </c>
      <c r="F28" s="105" t="str">
        <f t="shared" si="1"/>
        <v>CUMPLE</v>
      </c>
      <c r="G28" s="106"/>
    </row>
    <row r="29" spans="1:7" ht="18.75">
      <c r="A29" s="101">
        <v>24</v>
      </c>
      <c r="B29" s="101" t="str">
        <f>+VLOOKUP(A29,'LISTA DE OFERENTES'!$A$4:$B$102,2,FALSE)</f>
        <v>CONSORCIO INTERKENNEDY MV</v>
      </c>
      <c r="C29" s="102" t="s">
        <v>404</v>
      </c>
      <c r="D29" s="103" t="s">
        <v>404</v>
      </c>
      <c r="E29" s="104" t="s">
        <v>404</v>
      </c>
      <c r="F29" s="105" t="str">
        <f t="shared" si="1"/>
        <v>CUMPLE</v>
      </c>
      <c r="G29" s="106"/>
    </row>
    <row r="30" spans="1:7" ht="18.75">
      <c r="A30" s="101">
        <v>25</v>
      </c>
      <c r="B30" s="101" t="str">
        <f>+VLOOKUP(A30,'LISTA DE OFERENTES'!$A$4:$B$102,2,FALSE)</f>
        <v>CONSULTORES DONOVAN S.A.S</v>
      </c>
      <c r="C30" s="102" t="s">
        <v>404</v>
      </c>
      <c r="D30" s="103" t="s">
        <v>404</v>
      </c>
      <c r="E30" s="104" t="s">
        <v>404</v>
      </c>
      <c r="F30" s="105" t="str">
        <f t="shared" si="1"/>
        <v>CUMPLE</v>
      </c>
      <c r="G30" s="106"/>
    </row>
    <row r="31" spans="1:7" ht="18.75">
      <c r="A31" s="101">
        <v>26</v>
      </c>
      <c r="B31" s="101" t="str">
        <f>+VLOOKUP(A31,'LISTA DE OFERENTES'!$A$4:$B$102,2,FALSE)</f>
        <v>CONSORCIO KENNEDY JINT 3</v>
      </c>
      <c r="C31" s="102" t="s">
        <v>404</v>
      </c>
      <c r="D31" s="103" t="s">
        <v>404</v>
      </c>
      <c r="E31" s="104" t="s">
        <v>404</v>
      </c>
      <c r="F31" s="105" t="str">
        <f t="shared" si="1"/>
        <v>CUMPLE</v>
      </c>
      <c r="G31" s="106"/>
    </row>
    <row r="32" spans="1:7" ht="18.75">
      <c r="A32" s="101">
        <v>27</v>
      </c>
      <c r="B32" s="101" t="str">
        <f>+VLOOKUP(A32,'LISTA DE OFERENTES'!$A$4:$B$102,2,FALSE)</f>
        <v>CONSORCIO CONSERVACION MO 003</v>
      </c>
      <c r="C32" s="102" t="s">
        <v>404</v>
      </c>
      <c r="D32" s="103" t="s">
        <v>404</v>
      </c>
      <c r="E32" s="104" t="s">
        <v>404</v>
      </c>
      <c r="F32" s="105" t="str">
        <f t="shared" si="1"/>
        <v>CUMPLE</v>
      </c>
      <c r="G32" s="106"/>
    </row>
    <row r="33" spans="1:7" ht="18.75">
      <c r="A33" s="101">
        <v>28</v>
      </c>
      <c r="B33" s="101" t="str">
        <f>+VLOOKUP(A33,'LISTA DE OFERENTES'!$A$4:$B$102,2,FALSE)</f>
        <v>CONSORCIO SERBET KENNEDY</v>
      </c>
      <c r="C33" s="102" t="s">
        <v>404</v>
      </c>
      <c r="D33" s="103" t="s">
        <v>404</v>
      </c>
      <c r="E33" s="104" t="s">
        <v>404</v>
      </c>
      <c r="F33" s="105" t="str">
        <f t="shared" si="1"/>
        <v>CUMPLE</v>
      </c>
      <c r="G33" s="106"/>
    </row>
    <row r="34" spans="1:7" ht="45">
      <c r="A34" s="101">
        <v>29</v>
      </c>
      <c r="B34" s="101" t="str">
        <f>+VLOOKUP(A34,'LISTA DE OFERENTES'!$A$4:$B$102,2,FALSE)</f>
        <v>INTERLAB INGENIERIA S.A.S</v>
      </c>
      <c r="C34" s="102" t="s">
        <v>404</v>
      </c>
      <c r="D34" s="103" t="s">
        <v>404</v>
      </c>
      <c r="E34" s="104" t="s">
        <v>405</v>
      </c>
      <c r="F34" s="105" t="str">
        <f t="shared" si="1"/>
        <v>NO CUMPLE</v>
      </c>
      <c r="G34" s="106" t="s">
        <v>414</v>
      </c>
    </row>
    <row r="35" spans="1:7" ht="18.75">
      <c r="A35" s="101">
        <v>30</v>
      </c>
      <c r="B35" s="101" t="str">
        <f>+VLOOKUP(A35,'LISTA DE OFERENTES'!$A$4:$B$102,2,FALSE)</f>
        <v>CONSORCIO KENNEDY 2025</v>
      </c>
      <c r="C35" s="102" t="s">
        <v>404</v>
      </c>
      <c r="D35" s="103" t="s">
        <v>404</v>
      </c>
      <c r="E35" s="104" t="s">
        <v>404</v>
      </c>
      <c r="F35" s="105" t="str">
        <f t="shared" si="1"/>
        <v>CUMPLE</v>
      </c>
      <c r="G35" s="106"/>
    </row>
    <row r="36" spans="1:7" ht="18.75">
      <c r="A36" s="101">
        <v>31</v>
      </c>
      <c r="B36" s="101" t="str">
        <f>+VLOOKUP(A36,'LISTA DE OFERENTES'!$A$4:$B$102,2,FALSE)</f>
        <v>MGC VIAS KENNEDY.</v>
      </c>
      <c r="C36" s="102" t="s">
        <v>404</v>
      </c>
      <c r="D36" s="103" t="s">
        <v>404</v>
      </c>
      <c r="E36" s="104" t="s">
        <v>404</v>
      </c>
      <c r="F36" s="105" t="str">
        <f t="shared" si="1"/>
        <v>CUMPLE</v>
      </c>
      <c r="G36" s="106"/>
    </row>
    <row r="37" spans="1:7" ht="18.75">
      <c r="A37" s="101">
        <v>32</v>
      </c>
      <c r="B37" s="101" t="str">
        <f>+VLOOKUP(A37,'LISTA DE OFERENTES'!$A$4:$B$102,2,FALSE)</f>
        <v>CONSORCIO TECNOLOGICO 11.</v>
      </c>
      <c r="C37" s="102" t="s">
        <v>404</v>
      </c>
      <c r="D37" s="103" t="s">
        <v>404</v>
      </c>
      <c r="E37" s="104" t="s">
        <v>404</v>
      </c>
      <c r="F37" s="105" t="str">
        <f t="shared" si="1"/>
        <v>CUMPLE</v>
      </c>
      <c r="G37" s="106"/>
    </row>
    <row r="38" spans="1:7" ht="18.75">
      <c r="A38" s="101">
        <v>33</v>
      </c>
      <c r="B38" s="101" t="str">
        <f>+VLOOKUP(A38,'LISTA DE OFERENTES'!$A$4:$B$102,2,FALSE)</f>
        <v>CONSORCIO INTERPROVIAL KENNEDY</v>
      </c>
      <c r="C38" s="102" t="s">
        <v>404</v>
      </c>
      <c r="D38" s="103" t="s">
        <v>404</v>
      </c>
      <c r="E38" s="104" t="s">
        <v>404</v>
      </c>
      <c r="F38" s="105" t="str">
        <f t="shared" si="1"/>
        <v>CUMPLE</v>
      </c>
      <c r="G38" s="106"/>
    </row>
    <row r="39" spans="1:7" ht="18.75">
      <c r="A39" s="101">
        <v>34</v>
      </c>
      <c r="B39" s="101" t="str">
        <f>+VLOOKUP(A39,'LISTA DE OFERENTES'!$A$4:$B$102,2,FALSE)</f>
        <v>CONSORCIO TECHOTIBA.</v>
      </c>
      <c r="C39" s="102" t="s">
        <v>404</v>
      </c>
      <c r="D39" s="103" t="s">
        <v>404</v>
      </c>
      <c r="E39" s="104" t="s">
        <v>404</v>
      </c>
      <c r="F39" s="105" t="str">
        <f t="shared" si="1"/>
        <v>CUMPLE</v>
      </c>
      <c r="G39" s="106"/>
    </row>
    <row r="40" spans="1:7" ht="18.75">
      <c r="A40" s="101">
        <v>35</v>
      </c>
      <c r="B40" s="101" t="str">
        <f>+VLOOKUP(A40,'LISTA DE OFERENTES'!$A$4:$B$102,2,FALSE)</f>
        <v>IAR PROYECTOS SAS</v>
      </c>
      <c r="C40" s="102" t="s">
        <v>404</v>
      </c>
      <c r="D40" s="103" t="s">
        <v>404</v>
      </c>
      <c r="E40" s="104" t="s">
        <v>404</v>
      </c>
      <c r="F40" s="105" t="str">
        <f t="shared" si="1"/>
        <v>CUMPLE</v>
      </c>
      <c r="G40" s="106"/>
    </row>
    <row r="41" spans="1:7" ht="18.75">
      <c r="A41" s="101">
        <v>36</v>
      </c>
      <c r="B41" s="101" t="str">
        <f>+VLOOKUP(A41,'LISTA DE OFERENTES'!$A$4:$B$102,2,FALSE)</f>
        <v>CONSORCIO INTERURBANO</v>
      </c>
      <c r="C41" s="102" t="s">
        <v>404</v>
      </c>
      <c r="D41" s="103" t="s">
        <v>404</v>
      </c>
      <c r="E41" s="104" t="s">
        <v>404</v>
      </c>
      <c r="F41" s="105" t="str">
        <f t="shared" si="1"/>
        <v>CUMPLE</v>
      </c>
      <c r="G41" s="106"/>
    </row>
    <row r="42" spans="1:7" ht="18.75">
      <c r="A42" s="101">
        <v>37</v>
      </c>
      <c r="B42" s="101" t="str">
        <f>+VLOOKUP(A42,'LISTA DE OFERENTES'!$A$4:$B$102,2,FALSE)</f>
        <v>CONSORCIO INTERVIAL KENNEDY.</v>
      </c>
      <c r="C42" s="102" t="s">
        <v>404</v>
      </c>
      <c r="D42" s="103" t="s">
        <v>404</v>
      </c>
      <c r="E42" s="104" t="s">
        <v>404</v>
      </c>
      <c r="F42" s="105" t="str">
        <f t="shared" si="1"/>
        <v>CUMPLE</v>
      </c>
      <c r="G42" s="106"/>
    </row>
    <row r="43" spans="1:7" ht="18.75">
      <c r="A43" s="101">
        <v>38</v>
      </c>
      <c r="B43" s="101" t="str">
        <f>+VLOOKUP(A43,'LISTA DE OFERENTES'!$A$4:$B$102,2,FALSE)</f>
        <v>CONSORCIO SPL INGENIERÍA 78</v>
      </c>
      <c r="C43" s="102" t="s">
        <v>404</v>
      </c>
      <c r="D43" s="103" t="s">
        <v>404</v>
      </c>
      <c r="E43" s="104" t="s">
        <v>404</v>
      </c>
      <c r="F43" s="105" t="str">
        <f t="shared" si="1"/>
        <v>CUMPLE</v>
      </c>
      <c r="G43" s="106"/>
    </row>
    <row r="44" spans="1:7" ht="18.75">
      <c r="A44" s="101">
        <v>39</v>
      </c>
      <c r="B44" s="101" t="str">
        <f>+VLOOKUP(A44,'LISTA DE OFERENTES'!$A$4:$B$102,2,FALSE)</f>
        <v>CONSORCIO VIAL TAED KENNEDY</v>
      </c>
      <c r="C44" s="102" t="s">
        <v>404</v>
      </c>
      <c r="D44" s="103" t="s">
        <v>404</v>
      </c>
      <c r="E44" s="104" t="s">
        <v>404</v>
      </c>
      <c r="F44" s="105" t="str">
        <f t="shared" si="1"/>
        <v>CUMPLE</v>
      </c>
      <c r="G44" s="106"/>
    </row>
    <row r="45" spans="1:7" ht="18.75">
      <c r="A45" s="101">
        <v>40</v>
      </c>
      <c r="B45" s="101" t="str">
        <f>+VLOOKUP(A45,'LISTA DE OFERENTES'!$A$4:$B$102,2,FALSE)</f>
        <v>CONSORCIO CONEXIÓN VIAL KENNEDY.</v>
      </c>
      <c r="C45" s="102" t="s">
        <v>404</v>
      </c>
      <c r="D45" s="103" t="s">
        <v>404</v>
      </c>
      <c r="E45" s="104" t="s">
        <v>404</v>
      </c>
      <c r="F45" s="105" t="str">
        <f t="shared" si="1"/>
        <v>CUMPLE</v>
      </c>
      <c r="G45" s="106"/>
    </row>
    <row r="46" spans="1:7" ht="18.75">
      <c r="A46" s="101">
        <v>41</v>
      </c>
      <c r="B46" s="101" t="str">
        <f>+VLOOKUP(A46,'LISTA DE OFERENTES'!$A$4:$B$102,2,FALSE)</f>
        <v>CB INGENIEROS S.A.S</v>
      </c>
      <c r="C46" s="102" t="s">
        <v>404</v>
      </c>
      <c r="D46" s="103" t="s">
        <v>404</v>
      </c>
      <c r="E46" s="104" t="s">
        <v>404</v>
      </c>
      <c r="F46" s="105" t="str">
        <f t="shared" si="1"/>
        <v>CUMPLE</v>
      </c>
      <c r="G46" s="106"/>
    </row>
    <row r="47" spans="1:7" ht="18.75">
      <c r="A47" s="101">
        <v>42</v>
      </c>
      <c r="B47" s="101" t="str">
        <f>+VLOOKUP(A47,'LISTA DE OFERENTES'!$A$4:$B$102,2,FALSE)</f>
        <v>INGENIEROS CONSTRUCTORES Y ASESORES S.A.S</v>
      </c>
      <c r="C47" s="102" t="s">
        <v>404</v>
      </c>
      <c r="D47" s="103" t="s">
        <v>404</v>
      </c>
      <c r="E47" s="104" t="s">
        <v>404</v>
      </c>
      <c r="F47" s="105" t="str">
        <f t="shared" si="1"/>
        <v>CUMPLE</v>
      </c>
      <c r="G47" s="106"/>
    </row>
    <row r="48" spans="1:7" ht="18.75">
      <c r="A48" s="101">
        <v>43</v>
      </c>
      <c r="B48" s="101" t="str">
        <f>+VLOOKUP(A48,'LISTA DE OFERENTES'!$A$4:$B$102,2,FALSE)</f>
        <v>CONSORCIO VIAL KENNEDY</v>
      </c>
      <c r="C48" s="102" t="s">
        <v>404</v>
      </c>
      <c r="D48" s="103" t="s">
        <v>404</v>
      </c>
      <c r="E48" s="104" t="s">
        <v>404</v>
      </c>
      <c r="F48" s="105" t="str">
        <f t="shared" si="1"/>
        <v>CUMPLE</v>
      </c>
      <c r="G48" s="106"/>
    </row>
    <row r="49" spans="1:7" ht="18.75">
      <c r="A49" s="101">
        <v>44</v>
      </c>
      <c r="B49" s="101" t="str">
        <f>+VLOOKUP(A49,'LISTA DE OFERENTES'!$A$4:$B$102,2,FALSE)</f>
        <v>CONSORCIO INFRAESTRUCTURA KENNEDY 2025.</v>
      </c>
      <c r="C49" s="102" t="s">
        <v>404</v>
      </c>
      <c r="D49" s="103" t="s">
        <v>404</v>
      </c>
      <c r="E49" s="104" t="s">
        <v>404</v>
      </c>
      <c r="F49" s="105" t="str">
        <f t="shared" si="1"/>
        <v>CUMPLE</v>
      </c>
      <c r="G49" s="106"/>
    </row>
    <row r="50" spans="1:7" ht="18.75">
      <c r="A50" s="101">
        <v>45</v>
      </c>
      <c r="B50" s="101" t="str">
        <f>+VLOOKUP(A50,'LISTA DE OFERENTES'!$A$4:$B$102,2,FALSE)</f>
        <v>CONSORCIO ALFAYIZIN</v>
      </c>
      <c r="C50" s="102" t="s">
        <v>404</v>
      </c>
      <c r="D50" s="103" t="s">
        <v>405</v>
      </c>
      <c r="E50" s="104" t="s">
        <v>404</v>
      </c>
      <c r="F50" s="105" t="str">
        <f t="shared" si="1"/>
        <v>NO CUMPLE</v>
      </c>
      <c r="G50" s="106"/>
    </row>
    <row r="51" spans="1:7" ht="18.75">
      <c r="A51" s="101">
        <v>46</v>
      </c>
      <c r="B51" s="101" t="str">
        <f>+VLOOKUP(A51,'LISTA DE OFERENTES'!$A$4:$B$102,2,FALSE)</f>
        <v>TERRA PROYECTOS CIVILES S.A.S</v>
      </c>
      <c r="C51" s="102" t="s">
        <v>404</v>
      </c>
      <c r="D51" s="103" t="s">
        <v>404</v>
      </c>
      <c r="E51" s="104" t="s">
        <v>404</v>
      </c>
      <c r="F51" s="105" t="str">
        <f t="shared" si="1"/>
        <v>CUMPLE</v>
      </c>
      <c r="G51" s="106"/>
    </row>
    <row r="52" spans="1:7" ht="18.75">
      <c r="A52" s="101">
        <v>47</v>
      </c>
      <c r="B52" s="101" t="str">
        <f>+VLOOKUP(A52,'LISTA DE OFERENTES'!$A$4:$B$102,2,FALSE)</f>
        <v>ARQUITECTURA E INGENIERIA DE CONSULTA ARINCO S.A.S</v>
      </c>
      <c r="C52" s="102" t="s">
        <v>404</v>
      </c>
      <c r="D52" s="103" t="s">
        <v>404</v>
      </c>
      <c r="E52" s="104" t="s">
        <v>404</v>
      </c>
      <c r="F52" s="105" t="str">
        <f t="shared" si="1"/>
        <v>CUMPLE</v>
      </c>
      <c r="G52" s="106"/>
    </row>
    <row r="53" spans="1:7" ht="18.75">
      <c r="A53" s="101">
        <v>48</v>
      </c>
      <c r="B53" s="101" t="str">
        <f>+VLOOKUP(A53,'LISTA DE OFERENTES'!$A$4:$B$102,2,FALSE)</f>
        <v>SAVIMAC SAS.</v>
      </c>
      <c r="C53" s="102" t="s">
        <v>404</v>
      </c>
      <c r="D53" s="103" t="s">
        <v>404</v>
      </c>
      <c r="E53" s="104" t="s">
        <v>404</v>
      </c>
      <c r="F53" s="105" t="str">
        <f t="shared" si="1"/>
        <v>CUMPLE</v>
      </c>
      <c r="G53" s="106"/>
    </row>
    <row r="54" spans="1:7" ht="18.75">
      <c r="A54" s="101">
        <v>49</v>
      </c>
      <c r="B54" s="101" t="str">
        <f>+VLOOKUP(A54,'LISTA DE OFERENTES'!$A$4:$B$102,2,FALSE)</f>
        <v>CONSORCIO VÍAS URBANAS P&amp;C K-003 - 2025.</v>
      </c>
      <c r="C54" s="102" t="s">
        <v>404</v>
      </c>
      <c r="D54" s="103" t="s">
        <v>404</v>
      </c>
      <c r="E54" s="104" t="s">
        <v>404</v>
      </c>
      <c r="F54" s="105" t="str">
        <f t="shared" si="1"/>
        <v>CUMPLE</v>
      </c>
      <c r="G54" s="106"/>
    </row>
    <row r="55" spans="1:7" ht="18.75">
      <c r="A55" s="101">
        <v>50</v>
      </c>
      <c r="B55" s="101" t="str">
        <f>+VLOOKUP(A55,'LISTA DE OFERENTES'!$A$4:$B$102,2,FALSE)</f>
        <v>BB CONSULTORA SAS</v>
      </c>
      <c r="C55" s="102" t="s">
        <v>404</v>
      </c>
      <c r="D55" s="103" t="s">
        <v>404</v>
      </c>
      <c r="E55" s="104" t="s">
        <v>404</v>
      </c>
      <c r="F55" s="105" t="str">
        <f t="shared" si="1"/>
        <v>CUMPLE</v>
      </c>
      <c r="G55" s="106"/>
    </row>
    <row r="56" spans="1:7" ht="18.75">
      <c r="A56" s="101">
        <v>51</v>
      </c>
      <c r="B56" s="101" t="str">
        <f>+VLOOKUP(A56,'LISTA DE OFERENTES'!$A$4:$B$102,2,FALSE)</f>
        <v>CONSORCIO KENNEDY 3M</v>
      </c>
      <c r="C56" s="102" t="s">
        <v>404</v>
      </c>
      <c r="D56" s="103" t="s">
        <v>404</v>
      </c>
      <c r="E56" s="104" t="s">
        <v>404</v>
      </c>
      <c r="F56" s="105" t="str">
        <f t="shared" si="1"/>
        <v>CUMPLE</v>
      </c>
      <c r="G56" s="106"/>
    </row>
    <row r="57" spans="1:7" ht="18.75">
      <c r="A57" s="101">
        <v>52</v>
      </c>
      <c r="B57" s="101" t="str">
        <f>+VLOOKUP(A57,'LISTA DE OFERENTES'!$A$4:$B$102,2,FALSE)</f>
        <v>CONSORCIO CGR KENNEDY.</v>
      </c>
      <c r="C57" s="102" t="s">
        <v>404</v>
      </c>
      <c r="D57" s="103" t="s">
        <v>404</v>
      </c>
      <c r="E57" s="104" t="s">
        <v>404</v>
      </c>
      <c r="F57" s="105" t="str">
        <f t="shared" si="1"/>
        <v>CUMPLE</v>
      </c>
      <c r="G57" s="106"/>
    </row>
    <row r="58" spans="1:7" ht="18.75">
      <c r="A58" s="101">
        <v>53</v>
      </c>
      <c r="B58" s="101" t="str">
        <f>+VLOOKUP(A58,'LISTA DE OFERENTES'!$A$4:$B$102,2,FALSE)</f>
        <v>PROBINTEC S.A.S.</v>
      </c>
      <c r="C58" s="102" t="s">
        <v>404</v>
      </c>
      <c r="D58" s="103" t="s">
        <v>404</v>
      </c>
      <c r="E58" s="104" t="s">
        <v>404</v>
      </c>
      <c r="F58" s="105" t="str">
        <f t="shared" si="1"/>
        <v>CUMPLE</v>
      </c>
      <c r="G58" s="106"/>
    </row>
    <row r="59" spans="1:7" ht="18.75">
      <c r="A59" s="101">
        <v>54</v>
      </c>
      <c r="B59" s="101" t="str">
        <f>+VLOOKUP(A59,'LISTA DE OFERENTES'!$A$4:$B$102,2,FALSE)</f>
        <v>INTERVENTORIA Y CONSTRUCIVILES SAS</v>
      </c>
      <c r="C59" s="102" t="s">
        <v>404</v>
      </c>
      <c r="D59" s="103" t="s">
        <v>404</v>
      </c>
      <c r="E59" s="104" t="s">
        <v>404</v>
      </c>
      <c r="F59" s="105" t="str">
        <f t="shared" si="1"/>
        <v>CUMPLE</v>
      </c>
      <c r="G59" s="106"/>
    </row>
    <row r="60" spans="1:7" ht="18.75">
      <c r="A60" s="101">
        <v>55</v>
      </c>
      <c r="B60" s="101" t="str">
        <f>+VLOOKUP(A60,'LISTA DE OFERENTES'!$A$4:$B$102,2,FALSE)</f>
        <v>CONSORCIO AL-IN 2025</v>
      </c>
      <c r="C60" s="102" t="s">
        <v>404</v>
      </c>
      <c r="D60" s="103" t="s">
        <v>404</v>
      </c>
      <c r="E60" s="104" t="s">
        <v>404</v>
      </c>
      <c r="F60" s="105" t="str">
        <f t="shared" si="1"/>
        <v>CUMPLE</v>
      </c>
      <c r="G60" s="106"/>
    </row>
    <row r="61" spans="1:7" ht="18.75">
      <c r="A61" s="101">
        <v>56</v>
      </c>
      <c r="B61" s="101" t="str">
        <f>+VLOOKUP(A61,'LISTA DE OFERENTES'!$A$4:$B$102,2,FALSE)</f>
        <v>CONSORCIO INTERVIAS KENNEDY 03</v>
      </c>
      <c r="C61" s="102" t="s">
        <v>404</v>
      </c>
      <c r="D61" s="103" t="s">
        <v>404</v>
      </c>
      <c r="E61" s="104" t="s">
        <v>404</v>
      </c>
      <c r="F61" s="105" t="str">
        <f t="shared" si="1"/>
        <v>CUMPLE</v>
      </c>
      <c r="G61" s="106"/>
    </row>
    <row r="62" spans="1:7" ht="18.75">
      <c r="A62" s="101">
        <v>57</v>
      </c>
      <c r="B62" s="101" t="str">
        <f>+VLOOKUP(A62,'LISTA DE OFERENTES'!$A$4:$B$102,2,FALSE)</f>
        <v>CONSORCIO INTER VIAS KENNEDY 2025</v>
      </c>
      <c r="C62" s="102" t="s">
        <v>404</v>
      </c>
      <c r="D62" s="103" t="s">
        <v>404</v>
      </c>
      <c r="E62" s="104" t="s">
        <v>404</v>
      </c>
      <c r="F62" s="105" t="str">
        <f t="shared" si="1"/>
        <v>CUMPLE</v>
      </c>
      <c r="G62" s="106"/>
    </row>
    <row r="63" spans="1:7" ht="18.75">
      <c r="A63" s="101">
        <v>58</v>
      </c>
      <c r="B63" s="101" t="str">
        <f>+VLOOKUP(A63,'LISTA DE OFERENTES'!$A$4:$B$102,2,FALSE)</f>
        <v>INVELER CONSULTORIA S.A.S</v>
      </c>
      <c r="C63" s="102" t="s">
        <v>404</v>
      </c>
      <c r="D63" s="103" t="s">
        <v>404</v>
      </c>
      <c r="E63" s="104" t="s">
        <v>404</v>
      </c>
      <c r="F63" s="105" t="str">
        <f t="shared" si="1"/>
        <v>CUMPLE</v>
      </c>
      <c r="G63" s="106"/>
    </row>
    <row r="64" spans="1:7" ht="18.75">
      <c r="A64" s="101">
        <v>59</v>
      </c>
      <c r="B64" s="101" t="str">
        <f>+VLOOKUP(A64,'LISTA DE OFERENTES'!$A$4:$B$102,2,FALSE)</f>
        <v>CONSORCIO G2 2025.</v>
      </c>
      <c r="C64" s="102" t="s">
        <v>404</v>
      </c>
      <c r="D64" s="103" t="s">
        <v>404</v>
      </c>
      <c r="E64" s="104" t="s">
        <v>404</v>
      </c>
      <c r="F64" s="105" t="str">
        <f t="shared" si="1"/>
        <v>CUMPLE</v>
      </c>
      <c r="G64" s="106"/>
    </row>
    <row r="65" spans="1:7" ht="18.75">
      <c r="A65" s="101">
        <v>60</v>
      </c>
      <c r="B65" s="101" t="str">
        <f>+VLOOKUP(A65,'LISTA DE OFERENTES'!$A$4:$B$102,2,FALSE)</f>
        <v>CONSORCIO FENIX.</v>
      </c>
      <c r="C65" s="102" t="s">
        <v>404</v>
      </c>
      <c r="D65" s="103" t="s">
        <v>404</v>
      </c>
      <c r="E65" s="104" t="s">
        <v>404</v>
      </c>
      <c r="F65" s="105" t="str">
        <f t="shared" si="1"/>
        <v>CUMPLE</v>
      </c>
      <c r="G65" s="106"/>
    </row>
    <row r="66" spans="1:7" ht="18.75">
      <c r="A66" s="101">
        <v>61</v>
      </c>
      <c r="B66" s="101" t="str">
        <f>+VLOOKUP(A66,'LISTA DE OFERENTES'!$A$4:$B$102,2,FALSE)</f>
        <v>PIV INGENIERIA S.A.S.</v>
      </c>
      <c r="C66" s="102" t="s">
        <v>404</v>
      </c>
      <c r="D66" s="103" t="s">
        <v>404</v>
      </c>
      <c r="E66" s="104" t="s">
        <v>404</v>
      </c>
      <c r="F66" s="105" t="str">
        <f t="shared" si="1"/>
        <v>CUMPLE</v>
      </c>
      <c r="G66" s="106"/>
    </row>
    <row r="67" spans="1:7" ht="18.75">
      <c r="A67" s="101">
        <v>62</v>
      </c>
      <c r="B67" s="101" t="str">
        <f>+VLOOKUP(A67,'LISTA DE OFERENTES'!$A$4:$B$102,2,FALSE)</f>
        <v>CONSORCIO KENNEDY 03 2025</v>
      </c>
      <c r="C67" s="102" t="s">
        <v>404</v>
      </c>
      <c r="D67" s="103" t="s">
        <v>404</v>
      </c>
      <c r="E67" s="104" t="s">
        <v>404</v>
      </c>
      <c r="F67" s="105" t="str">
        <f t="shared" si="1"/>
        <v>CUMPLE</v>
      </c>
      <c r="G67" s="106"/>
    </row>
    <row r="68" spans="1:7" ht="18.75">
      <c r="A68" s="101">
        <v>63</v>
      </c>
      <c r="B68" s="101" t="str">
        <f>+VLOOKUP(A68,'LISTA DE OFERENTES'!$A$4:$B$102,2,FALSE)</f>
        <v>C INTERVIAS T&amp;P KENNEDY</v>
      </c>
      <c r="C68" s="102" t="s">
        <v>404</v>
      </c>
      <c r="D68" s="103" t="s">
        <v>404</v>
      </c>
      <c r="E68" s="104" t="s">
        <v>404</v>
      </c>
      <c r="F68" s="105" t="str">
        <f t="shared" si="1"/>
        <v>CUMPLE</v>
      </c>
      <c r="G68" s="106"/>
    </row>
    <row r="69" spans="1:7" ht="18.75">
      <c r="A69" s="101">
        <v>64</v>
      </c>
      <c r="B69" s="101" t="str">
        <f>+VLOOKUP(A69,'LISTA DE OFERENTES'!$A$4:$B$102,2,FALSE)</f>
        <v>CONSORCIO TS 03</v>
      </c>
      <c r="C69" s="102" t="s">
        <v>404</v>
      </c>
      <c r="D69" s="103" t="s">
        <v>404</v>
      </c>
      <c r="E69" s="104" t="s">
        <v>404</v>
      </c>
      <c r="F69" s="105" t="str">
        <f t="shared" si="1"/>
        <v>CUMPLE</v>
      </c>
      <c r="G69" s="106"/>
    </row>
    <row r="70" spans="1:7" ht="18.75">
      <c r="A70" s="101">
        <v>65</v>
      </c>
      <c r="B70" s="101" t="str">
        <f>+VLOOKUP(A70,'LISTA DE OFERENTES'!$A$4:$B$102,2,FALSE)</f>
        <v>CONSORCIO ID CONSERVACION KENNEDY</v>
      </c>
      <c r="C70" s="102" t="s">
        <v>404</v>
      </c>
      <c r="D70" s="103" t="s">
        <v>404</v>
      </c>
      <c r="E70" s="104" t="s">
        <v>404</v>
      </c>
      <c r="F70" s="105" t="str">
        <f t="shared" si="1"/>
        <v>CUMPLE</v>
      </c>
      <c r="G70" s="106"/>
    </row>
    <row r="71" spans="1:7" ht="18.75">
      <c r="A71" s="101">
        <v>66</v>
      </c>
      <c r="B71" s="101" t="str">
        <f>+VLOOKUP(A71,'LISTA DE OFERENTES'!$A$4:$B$102,2,FALSE)</f>
        <v>PROYECTO SANABRIA SAS</v>
      </c>
      <c r="C71" s="102" t="s">
        <v>404</v>
      </c>
      <c r="D71" s="103" t="s">
        <v>404</v>
      </c>
      <c r="E71" s="104" t="s">
        <v>404</v>
      </c>
      <c r="F71" s="105" t="str">
        <f t="shared" si="1"/>
        <v>CUMPLE</v>
      </c>
      <c r="G71" s="106"/>
    </row>
    <row r="72" spans="1:7" ht="18.75">
      <c r="A72" s="101">
        <v>67</v>
      </c>
      <c r="B72" s="101" t="str">
        <f>+VLOOKUP(A72,'LISTA DE OFERENTES'!$A$4:$B$102,2,FALSE)</f>
        <v>CONSORCIO CONSERVACIÓN VELNEC</v>
      </c>
      <c r="C72" s="102" t="s">
        <v>404</v>
      </c>
      <c r="D72" s="103" t="s">
        <v>404</v>
      </c>
      <c r="E72" s="104" t="s">
        <v>404</v>
      </c>
      <c r="F72" s="105" t="str">
        <f t="shared" si="1"/>
        <v>CUMPLE</v>
      </c>
      <c r="G72" s="106"/>
    </row>
    <row r="73" spans="1:7" ht="18.75">
      <c r="A73" s="101">
        <v>68</v>
      </c>
      <c r="B73" s="101" t="str">
        <f>+VLOOKUP(A73,'LISTA DE OFERENTES'!$A$4:$B$102,2,FALSE)</f>
        <v>CONSORCIO CONSERVACION KENNEDY</v>
      </c>
      <c r="C73" s="102" t="s">
        <v>404</v>
      </c>
      <c r="D73" s="103" t="s">
        <v>404</v>
      </c>
      <c r="E73" s="104" t="s">
        <v>404</v>
      </c>
      <c r="F73" s="105" t="str">
        <f t="shared" ref="F73:F103" si="2">+IF(AND(C73="CUMPLE",D73="CUMPLE",E73="CUMPLE"),"CUMPLE","NO CUMPLE")</f>
        <v>CUMPLE</v>
      </c>
      <c r="G73" s="106"/>
    </row>
    <row r="74" spans="1:7" ht="18.75">
      <c r="A74" s="101">
        <v>69</v>
      </c>
      <c r="B74" s="101" t="str">
        <f>+VLOOKUP(A74,'LISTA DE OFERENTES'!$A$4:$B$102,2,FALSE)</f>
        <v>CONSORCIO INTERVIAL KENNEDY</v>
      </c>
      <c r="C74" s="102" t="s">
        <v>404</v>
      </c>
      <c r="D74" s="103" t="s">
        <v>404</v>
      </c>
      <c r="E74" s="104" t="s">
        <v>404</v>
      </c>
      <c r="F74" s="105" t="str">
        <f t="shared" si="2"/>
        <v>CUMPLE</v>
      </c>
      <c r="G74" s="106"/>
    </row>
    <row r="75" spans="1:7" ht="18.75">
      <c r="A75" s="101">
        <v>70</v>
      </c>
      <c r="B75" s="101" t="str">
        <f>+VLOOKUP(A75,'LISTA DE OFERENTES'!$A$4:$B$102,2,FALSE)</f>
        <v xml:space="preserve">CONSORCIO SOLUCIONES IRIS </v>
      </c>
      <c r="C75" s="102" t="s">
        <v>404</v>
      </c>
      <c r="D75" s="103" t="s">
        <v>404</v>
      </c>
      <c r="E75" s="104" t="s">
        <v>404</v>
      </c>
      <c r="F75" s="105" t="str">
        <f t="shared" si="2"/>
        <v>CUMPLE</v>
      </c>
      <c r="G75" s="106"/>
    </row>
    <row r="76" spans="1:7" ht="18.75">
      <c r="A76" s="101">
        <v>71</v>
      </c>
      <c r="B76" s="101" t="str">
        <f>+VLOOKUP(A76,'LISTA DE OFERENTES'!$A$4:$B$102,2,FALSE)</f>
        <v>CONSORCIO KENNEDY VIAL</v>
      </c>
      <c r="C76" s="102" t="s">
        <v>404</v>
      </c>
      <c r="D76" s="103" t="s">
        <v>404</v>
      </c>
      <c r="E76" s="104" t="s">
        <v>404</v>
      </c>
      <c r="F76" s="105" t="str">
        <f t="shared" si="2"/>
        <v>CUMPLE</v>
      </c>
      <c r="G76" s="106"/>
    </row>
    <row r="77" spans="1:7" ht="18.75">
      <c r="A77" s="101">
        <v>72</v>
      </c>
      <c r="B77" s="101" t="str">
        <f>+VLOOKUP(A77,'LISTA DE OFERENTES'!$A$4:$B$102,2,FALSE)</f>
        <v>CONSORCIO VALICON UNIVERSAL</v>
      </c>
      <c r="C77" s="102" t="s">
        <v>404</v>
      </c>
      <c r="D77" s="103" t="s">
        <v>404</v>
      </c>
      <c r="E77" s="104" t="s">
        <v>404</v>
      </c>
      <c r="F77" s="105" t="str">
        <f t="shared" si="2"/>
        <v>CUMPLE</v>
      </c>
      <c r="G77" s="106"/>
    </row>
    <row r="78" spans="1:7" ht="18.75">
      <c r="A78" s="101">
        <v>73</v>
      </c>
      <c r="B78" s="101" t="str">
        <f>+VLOOKUP(A78,'LISTA DE OFERENTES'!$A$4:$B$102,2,FALSE)</f>
        <v>CONSORCIO VIAL KENNEDY IC</v>
      </c>
      <c r="C78" s="102" t="s">
        <v>404</v>
      </c>
      <c r="D78" s="103" t="s">
        <v>404</v>
      </c>
      <c r="E78" s="104" t="s">
        <v>404</v>
      </c>
      <c r="F78" s="105" t="str">
        <f t="shared" si="2"/>
        <v>CUMPLE</v>
      </c>
      <c r="G78" s="106"/>
    </row>
    <row r="79" spans="1:7" ht="18.75">
      <c r="A79" s="101">
        <v>74</v>
      </c>
      <c r="B79" s="101" t="str">
        <f>+VLOOKUP(A79,'LISTA DE OFERENTES'!$A$4:$B$102,2,FALSE)</f>
        <v>CONSORCIO INTERVIAL GINPROSA.</v>
      </c>
      <c r="C79" s="102" t="s">
        <v>404</v>
      </c>
      <c r="D79" s="103" t="s">
        <v>404</v>
      </c>
      <c r="E79" s="104" t="s">
        <v>404</v>
      </c>
      <c r="F79" s="105" t="str">
        <f t="shared" si="2"/>
        <v>CUMPLE</v>
      </c>
      <c r="G79" s="106"/>
    </row>
    <row r="80" spans="1:7" ht="18.75">
      <c r="A80" s="101">
        <v>75</v>
      </c>
      <c r="B80" s="101" t="str">
        <f>+VLOOKUP(A80,'LISTA DE OFERENTES'!$A$4:$B$102,2,FALSE)</f>
        <v>CONSORCIO INTERVIAL CAPITAL</v>
      </c>
      <c r="C80" s="102" t="s">
        <v>404</v>
      </c>
      <c r="D80" s="103" t="s">
        <v>404</v>
      </c>
      <c r="E80" s="104" t="s">
        <v>404</v>
      </c>
      <c r="F80" s="105" t="str">
        <f t="shared" si="2"/>
        <v>CUMPLE</v>
      </c>
      <c r="G80" s="106"/>
    </row>
    <row r="81" spans="1:7" ht="18.75">
      <c r="A81" s="101">
        <v>76</v>
      </c>
      <c r="B81" s="101" t="str">
        <f>+VLOOKUP(A81,'LISTA DE OFERENTES'!$A$4:$B$102,2,FALSE)</f>
        <v>CONSORCIO MALLA VIAL KENNEDY</v>
      </c>
      <c r="C81" s="102" t="s">
        <v>404</v>
      </c>
      <c r="D81" s="103" t="s">
        <v>404</v>
      </c>
      <c r="E81" s="104" t="s">
        <v>404</v>
      </c>
      <c r="F81" s="105" t="str">
        <f t="shared" si="2"/>
        <v>CUMPLE</v>
      </c>
      <c r="G81" s="106"/>
    </row>
    <row r="82" spans="1:7" ht="18.75">
      <c r="A82" s="101">
        <v>77</v>
      </c>
      <c r="B82" s="101" t="str">
        <f>+VLOOKUP(A82,'LISTA DE OFERENTES'!$A$4:$B$102,2,FALSE)</f>
        <v>PROYECTOS E INTERVENTORIAS S.A.S</v>
      </c>
      <c r="C82" s="102" t="s">
        <v>404</v>
      </c>
      <c r="D82" s="103" t="s">
        <v>404</v>
      </c>
      <c r="E82" s="104" t="s">
        <v>404</v>
      </c>
      <c r="F82" s="105" t="str">
        <f t="shared" si="2"/>
        <v>CUMPLE</v>
      </c>
      <c r="G82" s="106"/>
    </row>
    <row r="83" spans="1:7" ht="18.75">
      <c r="A83" s="101">
        <v>78</v>
      </c>
      <c r="B83" s="101" t="str">
        <f>+VLOOKUP(A83,'LISTA DE OFERENTES'!$A$4:$B$102,2,FALSE)</f>
        <v xml:space="preserve">Lemoine Rivera Ingenieros Asociados S.A.S </v>
      </c>
      <c r="C83" s="102" t="s">
        <v>404</v>
      </c>
      <c r="D83" s="103" t="s">
        <v>405</v>
      </c>
      <c r="E83" s="104" t="s">
        <v>404</v>
      </c>
      <c r="F83" s="105" t="str">
        <f t="shared" si="2"/>
        <v>NO CUMPLE</v>
      </c>
      <c r="G83" s="106"/>
    </row>
    <row r="84" spans="1:7" ht="18.75">
      <c r="A84" s="101">
        <v>79</v>
      </c>
      <c r="B84" s="101" t="str">
        <f>+VLOOKUP(A84,'LISTA DE OFERENTES'!$A$4:$B$102,2,FALSE)</f>
        <v>Consorcio Escalí</v>
      </c>
      <c r="C84" s="102" t="s">
        <v>404</v>
      </c>
      <c r="D84" s="103" t="s">
        <v>405</v>
      </c>
      <c r="E84" s="104" t="s">
        <v>405</v>
      </c>
      <c r="F84" s="105" t="str">
        <f t="shared" si="2"/>
        <v>NO CUMPLE</v>
      </c>
      <c r="G84" s="106"/>
    </row>
    <row r="85" spans="1:7" ht="18.75">
      <c r="A85" s="101">
        <v>80</v>
      </c>
      <c r="B85" s="101" t="str">
        <f>+VLOOKUP(A85,'LISTA DE OFERENTES'!$A$4:$B$102,2,FALSE)</f>
        <v>CONSORCIO CAS KENNEDY</v>
      </c>
      <c r="C85" s="102" t="s">
        <v>404</v>
      </c>
      <c r="D85" s="103" t="s">
        <v>404</v>
      </c>
      <c r="E85" s="104" t="s">
        <v>404</v>
      </c>
      <c r="F85" s="105" t="str">
        <f t="shared" si="2"/>
        <v>CUMPLE</v>
      </c>
      <c r="G85" s="106"/>
    </row>
    <row r="86" spans="1:7" ht="18.75">
      <c r="A86" s="101">
        <v>81</v>
      </c>
      <c r="B86" s="101" t="str">
        <f>+VLOOKUP(A86,'LISTA DE OFERENTES'!$A$4:$B$102,2,FALSE)</f>
        <v>CONSORCIO TIMIZA 25</v>
      </c>
      <c r="C86" s="102" t="s">
        <v>404</v>
      </c>
      <c r="D86" s="103" t="s">
        <v>404</v>
      </c>
      <c r="E86" s="104" t="s">
        <v>404</v>
      </c>
      <c r="F86" s="105" t="str">
        <f t="shared" si="2"/>
        <v>CUMPLE</v>
      </c>
      <c r="G86" s="106"/>
    </row>
    <row r="87" spans="1:7" ht="18.75">
      <c r="A87" s="101">
        <v>82</v>
      </c>
      <c r="B87" s="101" t="str">
        <f>+VLOOKUP(A87,'LISTA DE OFERENTES'!$A$4:$B$102,2,FALSE)</f>
        <v>CONSORCIO INTERVIAL KENNEDY</v>
      </c>
      <c r="C87" s="102" t="s">
        <v>404</v>
      </c>
      <c r="D87" s="103" t="s">
        <v>404</v>
      </c>
      <c r="E87" s="104" t="s">
        <v>404</v>
      </c>
      <c r="F87" s="105" t="str">
        <f t="shared" si="2"/>
        <v>CUMPLE</v>
      </c>
      <c r="G87" s="106"/>
    </row>
    <row r="88" spans="1:7" ht="18.75">
      <c r="A88" s="101">
        <v>83</v>
      </c>
      <c r="B88" s="101" t="str">
        <f>+VLOOKUP(A88,'LISTA DE OFERENTES'!$A$4:$B$102,2,FALSE)</f>
        <v xml:space="preserve">JOYCO S.A.S BIC </v>
      </c>
      <c r="C88" s="102" t="s">
        <v>404</v>
      </c>
      <c r="D88" s="103" t="s">
        <v>404</v>
      </c>
      <c r="E88" s="104" t="s">
        <v>404</v>
      </c>
      <c r="F88" s="105" t="str">
        <f t="shared" si="2"/>
        <v>CUMPLE</v>
      </c>
      <c r="G88" s="106"/>
    </row>
    <row r="89" spans="1:7" ht="18.75">
      <c r="A89" s="101">
        <v>84</v>
      </c>
      <c r="B89" s="101" t="str">
        <f>+VLOOKUP(A89,'LISTA DE OFERENTES'!$A$4:$B$102,2,FALSE)</f>
        <v>ARCA ARQUITECTURA E INGENIERÍA S.A</v>
      </c>
      <c r="C89" s="102" t="s">
        <v>404</v>
      </c>
      <c r="D89" s="103" t="s">
        <v>404</v>
      </c>
      <c r="E89" s="104" t="s">
        <v>404</v>
      </c>
      <c r="F89" s="105" t="str">
        <f t="shared" si="2"/>
        <v>CUMPLE</v>
      </c>
      <c r="G89" s="106"/>
    </row>
    <row r="90" spans="1:7" ht="18.75">
      <c r="A90" s="101">
        <v>85</v>
      </c>
      <c r="B90" s="101" t="str">
        <f>+VLOOKUP(A90,'LISTA DE OFERENTES'!$A$4:$B$102,2,FALSE)</f>
        <v xml:space="preserve">CONSORCIO PROES LATAM  </v>
      </c>
      <c r="C90" s="102" t="s">
        <v>404</v>
      </c>
      <c r="D90" s="103" t="s">
        <v>404</v>
      </c>
      <c r="E90" s="104" t="s">
        <v>404</v>
      </c>
      <c r="F90" s="105" t="str">
        <f t="shared" si="2"/>
        <v>CUMPLE</v>
      </c>
      <c r="G90" s="106"/>
    </row>
    <row r="91" spans="1:7" ht="18.75">
      <c r="A91" s="101">
        <v>86</v>
      </c>
      <c r="B91" s="101" t="str">
        <f>+VLOOKUP(A91,'LISTA DE OFERENTES'!$A$4:$B$102,2,FALSE)</f>
        <v>CONSORCIO GIS CONSERVIAL</v>
      </c>
      <c r="C91" s="102" t="s">
        <v>404</v>
      </c>
      <c r="D91" s="103" t="s">
        <v>404</v>
      </c>
      <c r="E91" s="104" t="s">
        <v>404</v>
      </c>
      <c r="F91" s="105" t="str">
        <f t="shared" si="2"/>
        <v>CUMPLE</v>
      </c>
      <c r="G91" s="106"/>
    </row>
    <row r="92" spans="1:7" ht="18.75">
      <c r="A92" s="101">
        <v>87</v>
      </c>
      <c r="B92" s="101" t="str">
        <f>+VLOOKUP(A92,'LISTA DE OFERENTES'!$A$4:$B$102,2,FALSE)</f>
        <v>CONSORCIO VIAL UJM</v>
      </c>
      <c r="C92" s="102" t="s">
        <v>404</v>
      </c>
      <c r="D92" s="103" t="s">
        <v>404</v>
      </c>
      <c r="E92" s="104" t="s">
        <v>404</v>
      </c>
      <c r="F92" s="105" t="str">
        <f t="shared" si="2"/>
        <v>CUMPLE</v>
      </c>
      <c r="G92" s="106"/>
    </row>
    <row r="93" spans="1:7" ht="18.75">
      <c r="A93" s="101">
        <v>88</v>
      </c>
      <c r="B93" s="101" t="str">
        <f>+VLOOKUP(A93,'LISTA DE OFERENTES'!$A$4:$B$102,2,FALSE)</f>
        <v>CONSORCIO MVIAL 2025</v>
      </c>
      <c r="C93" s="102" t="s">
        <v>404</v>
      </c>
      <c r="D93" s="103" t="s">
        <v>404</v>
      </c>
      <c r="E93" s="104" t="s">
        <v>404</v>
      </c>
      <c r="F93" s="105" t="str">
        <f t="shared" si="2"/>
        <v>CUMPLE</v>
      </c>
      <c r="G93" s="106"/>
    </row>
    <row r="94" spans="1:7" ht="18.75">
      <c r="A94" s="101">
        <v>89</v>
      </c>
      <c r="B94" s="101" t="str">
        <f>+VLOOKUP(A94,'LISTA DE OFERENTES'!$A$4:$B$102,2,FALSE)</f>
        <v>CONSORCIO INTERVIAL KENNEDY GH</v>
      </c>
      <c r="C94" s="102" t="s">
        <v>404</v>
      </c>
      <c r="D94" s="103" t="s">
        <v>404</v>
      </c>
      <c r="E94" s="104" t="s">
        <v>404</v>
      </c>
      <c r="F94" s="105" t="str">
        <f t="shared" si="2"/>
        <v>CUMPLE</v>
      </c>
      <c r="G94" s="106"/>
    </row>
    <row r="95" spans="1:7" ht="18.75">
      <c r="A95" s="101">
        <v>90</v>
      </c>
      <c r="B95" s="101" t="str">
        <f>+VLOOKUP(A95,'LISTA DE OFERENTES'!$A$4:$B$102,2,FALSE)</f>
        <v>CONSORCIO ALIANZA KENNEDY 2025</v>
      </c>
      <c r="C95" s="102" t="s">
        <v>404</v>
      </c>
      <c r="D95" s="103" t="s">
        <v>404</v>
      </c>
      <c r="E95" s="104" t="s">
        <v>404</v>
      </c>
      <c r="F95" s="105" t="str">
        <f t="shared" si="2"/>
        <v>CUMPLE</v>
      </c>
      <c r="G95" s="106"/>
    </row>
    <row r="96" spans="1:7" ht="18.75">
      <c r="A96" s="101">
        <v>91</v>
      </c>
      <c r="B96" s="101" t="str">
        <f>+VLOOKUP(A96,'LISTA DE OFERENTES'!$A$4:$B$102,2,FALSE)</f>
        <v>TECNUMEC SAS</v>
      </c>
      <c r="C96" s="102" t="s">
        <v>404</v>
      </c>
      <c r="D96" s="103" t="s">
        <v>404</v>
      </c>
      <c r="E96" s="104" t="s">
        <v>404</v>
      </c>
      <c r="F96" s="105" t="str">
        <f t="shared" si="2"/>
        <v>CUMPLE</v>
      </c>
      <c r="G96" s="106"/>
    </row>
    <row r="97" spans="1:7" ht="18.75">
      <c r="A97" s="101">
        <v>92</v>
      </c>
      <c r="B97" s="101" t="str">
        <f>+VLOOKUP(A97,'LISTA DE OFERENTES'!$A$4:$B$102,2,FALSE)</f>
        <v>ALIANZA INTEGRAL DE PROYECTOS SAS BIC</v>
      </c>
      <c r="C97" s="102" t="s">
        <v>404</v>
      </c>
      <c r="D97" s="103" t="s">
        <v>404</v>
      </c>
      <c r="E97" s="104" t="s">
        <v>404</v>
      </c>
      <c r="F97" s="105" t="str">
        <f t="shared" si="2"/>
        <v>CUMPLE</v>
      </c>
      <c r="G97" s="106"/>
    </row>
    <row r="98" spans="1:7" ht="18.75">
      <c r="A98" s="101">
        <v>93</v>
      </c>
      <c r="B98" s="101" t="str">
        <f>+VLOOKUP(A98,'LISTA DE OFERENTES'!$A$4:$B$102,2,FALSE)</f>
        <v>UT MALLA VIAL KENNEDY 2025</v>
      </c>
      <c r="C98" s="102" t="s">
        <v>404</v>
      </c>
      <c r="D98" s="103" t="s">
        <v>404</v>
      </c>
      <c r="E98" s="104" t="s">
        <v>404</v>
      </c>
      <c r="F98" s="105" t="str">
        <f t="shared" si="2"/>
        <v>CUMPLE</v>
      </c>
      <c r="G98" s="106"/>
    </row>
    <row r="99" spans="1:7" ht="18.75">
      <c r="A99" s="101">
        <v>94</v>
      </c>
      <c r="B99" s="101" t="str">
        <f>+VLOOKUP(A99,'LISTA DE OFERENTES'!$A$4:$B$102,2,FALSE)</f>
        <v>CONSORCIO VIAS LOCALES AEPRO</v>
      </c>
      <c r="C99" s="102" t="s">
        <v>404</v>
      </c>
      <c r="D99" s="103" t="s">
        <v>404</v>
      </c>
      <c r="E99" s="104" t="s">
        <v>404</v>
      </c>
      <c r="F99" s="105" t="str">
        <f t="shared" si="2"/>
        <v>CUMPLE</v>
      </c>
      <c r="G99" s="106"/>
    </row>
    <row r="100" spans="1:7" ht="30">
      <c r="A100" s="101">
        <v>95</v>
      </c>
      <c r="B100" s="101" t="str">
        <f>+VLOOKUP(A100,'LISTA DE OFERENTES'!$A$4:$B$102,2,FALSE)</f>
        <v>CONSORCIO INTEGRAL KENNEDY</v>
      </c>
      <c r="C100" s="102" t="s">
        <v>404</v>
      </c>
      <c r="D100" s="103" t="s">
        <v>405</v>
      </c>
      <c r="E100" s="104" t="s">
        <v>404</v>
      </c>
      <c r="F100" s="105" t="str">
        <f t="shared" si="2"/>
        <v>NO CUMPLE</v>
      </c>
      <c r="G100" s="106" t="s">
        <v>415</v>
      </c>
    </row>
    <row r="101" spans="1:7" ht="18.75">
      <c r="A101" s="101">
        <v>96</v>
      </c>
      <c r="B101" s="101" t="str">
        <f>+VLOOKUP(A101,'LISTA DE OFERENTES'!$A$4:$B$102,2,FALSE)</f>
        <v>CONSORCIO INTERVENTORÍA COANDINA</v>
      </c>
      <c r="C101" s="102" t="s">
        <v>404</v>
      </c>
      <c r="D101" s="103" t="s">
        <v>404</v>
      </c>
      <c r="E101" s="104" t="s">
        <v>404</v>
      </c>
      <c r="F101" s="105" t="str">
        <f t="shared" si="2"/>
        <v>CUMPLE</v>
      </c>
      <c r="G101" s="106"/>
    </row>
    <row r="102" spans="1:7" ht="18.75">
      <c r="A102" s="101">
        <v>97</v>
      </c>
      <c r="B102" s="101" t="str">
        <f>+VLOOKUP(A102,'LISTA DE OFERENTES'!$A$4:$B$102,2,FALSE)</f>
        <v>CONSORCIO GAB VIAL KENNEDY</v>
      </c>
      <c r="C102" s="102" t="s">
        <v>404</v>
      </c>
      <c r="D102" s="103" t="s">
        <v>404</v>
      </c>
      <c r="E102" s="104" t="s">
        <v>404</v>
      </c>
      <c r="F102" s="105" t="str">
        <f t="shared" si="2"/>
        <v>CUMPLE</v>
      </c>
      <c r="G102" s="106"/>
    </row>
    <row r="103" spans="1:7" ht="18.75">
      <c r="A103" s="101">
        <v>98</v>
      </c>
      <c r="B103" s="101" t="str">
        <f>+VLOOKUP(A103,'LISTA DE OFERENTES'!$A$4:$B$102,2,FALSE)</f>
        <v>CONSORCIO INT CONSERVACION 2025</v>
      </c>
      <c r="C103" s="102" t="s">
        <v>404</v>
      </c>
      <c r="D103" s="103" t="s">
        <v>404</v>
      </c>
      <c r="E103" s="104" t="s">
        <v>404</v>
      </c>
      <c r="F103" s="105" t="str">
        <f t="shared" si="2"/>
        <v>CUMPLE</v>
      </c>
      <c r="G103" s="106"/>
    </row>
    <row r="104" spans="1:7" ht="19.5" thickBot="1">
      <c r="A104" s="107">
        <v>99</v>
      </c>
      <c r="B104" s="107" t="str">
        <f>+VLOOKUP(A104,'LISTA DE OFERENTES'!$A$4:$B$102,2,FALSE)</f>
        <v>CONSORCIO INTERKENNEDY 2025</v>
      </c>
      <c r="C104" s="338" t="s">
        <v>404</v>
      </c>
      <c r="D104" s="339" t="s">
        <v>404</v>
      </c>
      <c r="E104" s="340" t="s">
        <v>404</v>
      </c>
      <c r="F104" s="108" t="str">
        <f t="shared" si="0"/>
        <v>CUMPLE</v>
      </c>
      <c r="G104" s="109"/>
    </row>
  </sheetData>
  <sheetProtection algorithmName="SHA-512" hashValue="LIGJgnDqHljqN2Bi142tfMJBeQoUeXghLCLCQ8hAXE5BsfMZOgH7wA7d+3nsaEtDYC/q3m2lwhBcszuMVBWwjA==" saltValue="OniqEEd0Bgvc0/86YK8Gag==" spinCount="100000" sheet="1" objects="1" scenarios="1"/>
  <mergeCells count="4">
    <mergeCell ref="A1:G1"/>
    <mergeCell ref="A2:G2"/>
    <mergeCell ref="A3:G3"/>
    <mergeCell ref="A4:G4"/>
  </mergeCells>
  <conditionalFormatting sqref="C6:E25">
    <cfRule type="containsText" dxfId="103" priority="25" operator="containsText" text="NO CUMPLE">
      <formula>NOT(ISERROR(SEARCH("NO CUMPLE",C6)))</formula>
    </cfRule>
    <cfRule type="containsText" dxfId="102" priority="26" operator="containsText" text="CUMPLE">
      <formula>NOT(ISERROR(SEARCH("CUMPLE",C6)))</formula>
    </cfRule>
  </conditionalFormatting>
  <conditionalFormatting sqref="F6:F104">
    <cfRule type="containsText" dxfId="101" priority="23" operator="containsText" text="NO CUMPLE">
      <formula>NOT(ISERROR(SEARCH("NO CUMPLE",F6)))</formula>
    </cfRule>
    <cfRule type="containsText" dxfId="100" priority="24" operator="containsText" text="CUMPLE">
      <formula>NOT(ISERROR(SEARCH("CUMPLE",F6)))</formula>
    </cfRule>
  </conditionalFormatting>
  <conditionalFormatting sqref="C26:E45">
    <cfRule type="containsText" dxfId="99" priority="21" operator="containsText" text="NO CUMPLE">
      <formula>NOT(ISERROR(SEARCH("NO CUMPLE",C26)))</formula>
    </cfRule>
    <cfRule type="containsText" dxfId="98" priority="22" operator="containsText" text="CUMPLE">
      <formula>NOT(ISERROR(SEARCH("CUMPLE",C26)))</formula>
    </cfRule>
  </conditionalFormatting>
  <conditionalFormatting sqref="C46:E50 C53:E54">
    <cfRule type="containsText" dxfId="97" priority="19" operator="containsText" text="NO CUMPLE">
      <formula>NOT(ISERROR(SEARCH("NO CUMPLE",C46)))</formula>
    </cfRule>
    <cfRule type="containsText" dxfId="96" priority="20" operator="containsText" text="CUMPLE">
      <formula>NOT(ISERROR(SEARCH("CUMPLE",C46)))</formula>
    </cfRule>
  </conditionalFormatting>
  <conditionalFormatting sqref="C51:E52">
    <cfRule type="containsText" dxfId="95" priority="17" operator="containsText" text="NO CUMPLE">
      <formula>NOT(ISERROR(SEARCH("NO CUMPLE",C51)))</formula>
    </cfRule>
    <cfRule type="containsText" dxfId="94" priority="18" operator="containsText" text="CUMPLE">
      <formula>NOT(ISERROR(SEARCH("CUMPLE",C51)))</formula>
    </cfRule>
  </conditionalFormatting>
  <conditionalFormatting sqref="C55:E71">
    <cfRule type="containsText" dxfId="93" priority="15" operator="containsText" text="NO CUMPLE">
      <formula>NOT(ISERROR(SEARCH("NO CUMPLE",C55)))</formula>
    </cfRule>
    <cfRule type="containsText" dxfId="92" priority="16" operator="containsText" text="CUMPLE">
      <formula>NOT(ISERROR(SEARCH("CUMPLE",C55)))</formula>
    </cfRule>
  </conditionalFormatting>
  <conditionalFormatting sqref="C73:E78">
    <cfRule type="containsText" dxfId="91" priority="13" operator="containsText" text="NO CUMPLE">
      <formula>NOT(ISERROR(SEARCH("NO CUMPLE",C73)))</formula>
    </cfRule>
    <cfRule type="containsText" dxfId="90" priority="14" operator="containsText" text="CUMPLE">
      <formula>NOT(ISERROR(SEARCH("CUMPLE",C73)))</formula>
    </cfRule>
  </conditionalFormatting>
  <conditionalFormatting sqref="C72:E72">
    <cfRule type="containsText" dxfId="89" priority="11" operator="containsText" text="NO CUMPLE">
      <formula>NOT(ISERROR(SEARCH("NO CUMPLE",C72)))</formula>
    </cfRule>
    <cfRule type="containsText" dxfId="88" priority="12" operator="containsText" text="CUMPLE">
      <formula>NOT(ISERROR(SEARCH("CUMPLE",C72)))</formula>
    </cfRule>
  </conditionalFormatting>
  <conditionalFormatting sqref="C79:E85">
    <cfRule type="containsText" dxfId="87" priority="9" operator="containsText" text="NO CUMPLE">
      <formula>NOT(ISERROR(SEARCH("NO CUMPLE",C79)))</formula>
    </cfRule>
    <cfRule type="containsText" dxfId="86" priority="10" operator="containsText" text="CUMPLE">
      <formula>NOT(ISERROR(SEARCH("CUMPLE",C79)))</formula>
    </cfRule>
  </conditionalFormatting>
  <conditionalFormatting sqref="C86:E92">
    <cfRule type="containsText" dxfId="85" priority="7" operator="containsText" text="NO CUMPLE">
      <formula>NOT(ISERROR(SEARCH("NO CUMPLE",C86)))</formula>
    </cfRule>
    <cfRule type="containsText" dxfId="84" priority="8" operator="containsText" text="CUMPLE">
      <formula>NOT(ISERROR(SEARCH("CUMPLE",C86)))</formula>
    </cfRule>
  </conditionalFormatting>
  <conditionalFormatting sqref="C93:E102">
    <cfRule type="containsText" dxfId="83" priority="5" operator="containsText" text="NO CUMPLE">
      <formula>NOT(ISERROR(SEARCH("NO CUMPLE",C93)))</formula>
    </cfRule>
    <cfRule type="containsText" dxfId="82" priority="6" operator="containsText" text="CUMPLE">
      <formula>NOT(ISERROR(SEARCH("CUMPLE",C93)))</formula>
    </cfRule>
  </conditionalFormatting>
  <conditionalFormatting sqref="C103:E104">
    <cfRule type="containsText" dxfId="81" priority="1" operator="containsText" text="NO CUMPLE">
      <formula>NOT(ISERROR(SEARCH("NO CUMPLE",C103)))</formula>
    </cfRule>
    <cfRule type="containsText" dxfId="80" priority="2" operator="containsText" text="CUMPLE">
      <formula>NOT(ISERROR(SEARCH("CUMPLE",C103)))</formula>
    </cfRule>
  </conditionalFormatting>
  <dataValidations count="1">
    <dataValidation type="list" allowBlank="1" showInputMessage="1" showErrorMessage="1" sqref="C6:E104" xr:uid="{E702B43F-6B24-4F06-A807-2C4986477121}">
      <formula1>$I$1:$I$2</formula1>
    </dataValidation>
  </dataValidations>
  <pageMargins left="0.7" right="0.7" top="0.75" bottom="0.75" header="0.3" footer="0.3"/>
  <pageSetup paperSize="9" scale="2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12183-AE66-4808-B8DD-8301165A5354}">
  <sheetPr>
    <tabColor theme="5" tint="-0.249977111117893"/>
  </sheetPr>
  <dimension ref="A1:G104"/>
  <sheetViews>
    <sheetView view="pageBreakPreview" zoomScale="55" zoomScaleNormal="70" zoomScaleSheetLayoutView="55" workbookViewId="0">
      <selection activeCell="A2" sqref="A2:G2"/>
    </sheetView>
  </sheetViews>
  <sheetFormatPr baseColWidth="10" defaultColWidth="9.140625" defaultRowHeight="15"/>
  <cols>
    <col min="1" max="1" width="7" style="5" customWidth="1"/>
    <col min="2" max="2" width="80" style="17" bestFit="1" customWidth="1"/>
    <col min="3" max="3" width="21.42578125" style="5" bestFit="1" customWidth="1"/>
    <col min="4" max="5" width="21" style="5" bestFit="1" customWidth="1"/>
    <col min="6" max="6" width="29" style="5" customWidth="1"/>
    <col min="7" max="7" width="63.7109375" style="16" customWidth="1"/>
    <col min="8" max="8" width="9.140625" style="5"/>
    <col min="9" max="9" width="49" style="5" customWidth="1"/>
    <col min="10" max="10" width="18.42578125" style="5" customWidth="1"/>
    <col min="11" max="16384" width="9.140625" style="5"/>
  </cols>
  <sheetData>
    <row r="1" spans="1:7" ht="31.5" customHeight="1" thickBot="1">
      <c r="A1" s="572" t="s">
        <v>403</v>
      </c>
      <c r="B1" s="573"/>
      <c r="C1" s="573"/>
      <c r="D1" s="573"/>
      <c r="E1" s="573"/>
      <c r="F1" s="574"/>
      <c r="G1" s="575"/>
    </row>
    <row r="2" spans="1:7" ht="31.5" customHeight="1" thickBot="1">
      <c r="A2" s="572" t="s">
        <v>1</v>
      </c>
      <c r="B2" s="573"/>
      <c r="C2" s="573"/>
      <c r="D2" s="573"/>
      <c r="E2" s="573"/>
      <c r="F2" s="574"/>
      <c r="G2" s="575"/>
    </row>
    <row r="3" spans="1:7" ht="112.5" customHeight="1" thickBot="1">
      <c r="A3" s="576" t="s">
        <v>407</v>
      </c>
      <c r="B3" s="577"/>
      <c r="C3" s="577"/>
      <c r="D3" s="577"/>
      <c r="E3" s="577"/>
      <c r="F3" s="578"/>
      <c r="G3" s="579"/>
    </row>
    <row r="4" spans="1:7" ht="14.1" customHeight="1" thickBot="1">
      <c r="A4" s="46"/>
      <c r="B4" s="22"/>
      <c r="C4" s="21"/>
      <c r="D4" s="21"/>
      <c r="E4" s="20"/>
      <c r="F4" s="19"/>
      <c r="G4" s="18"/>
    </row>
    <row r="5" spans="1:7" ht="60.75" customHeight="1" thickBot="1">
      <c r="A5" s="110"/>
      <c r="B5" s="272" t="s">
        <v>416</v>
      </c>
      <c r="C5" s="319" t="s">
        <v>417</v>
      </c>
      <c r="D5" s="71" t="s">
        <v>418</v>
      </c>
      <c r="E5" s="116" t="s">
        <v>419</v>
      </c>
      <c r="F5" s="116" t="s">
        <v>420</v>
      </c>
      <c r="G5" s="116" t="s">
        <v>421</v>
      </c>
    </row>
    <row r="6" spans="1:7" ht="18.75">
      <c r="A6" s="114">
        <v>1</v>
      </c>
      <c r="B6" s="317" t="str">
        <f>+VLOOKUP(A6,'LISTA DE OFERENTES'!$A$4:$B$102,2,FALSE)</f>
        <v>CONSORCIO INGESCOR R 8</v>
      </c>
      <c r="C6" s="323" t="s">
        <v>404</v>
      </c>
      <c r="D6" s="111" t="s">
        <v>404</v>
      </c>
      <c r="E6" s="326" t="str">
        <f>+VLOOKUP(A6,'REQUISITOS HAB. TECNICOS'!$A$6:$F$104,6,FALSE)</f>
        <v>CUMPLE</v>
      </c>
      <c r="F6" s="329" t="str">
        <f>+IF(AND(C6="CUMPLE",D6="CUMPLE",E6="CUMPLE"),"HABILITADO","NO HABILITADO")</f>
        <v>HABILITADO</v>
      </c>
      <c r="G6" s="320"/>
    </row>
    <row r="7" spans="1:7" ht="18.75">
      <c r="A7" s="115">
        <v>2</v>
      </c>
      <c r="B7" s="318" t="str">
        <f>+VLOOKUP(A7,'LISTA DE OFERENTES'!$A$4:$B$102,2,FALSE)</f>
        <v>CONSORCIO INTER 3A</v>
      </c>
      <c r="C7" s="324" t="s">
        <v>404</v>
      </c>
      <c r="D7" s="112" t="s">
        <v>404</v>
      </c>
      <c r="E7" s="327" t="str">
        <f>+VLOOKUP(A7,'REQUISITOS HAB. TECNICOS'!$A$6:$F$104,6,FALSE)</f>
        <v>CUMPLE</v>
      </c>
      <c r="F7" s="330" t="str">
        <f t="shared" ref="F7:F70" si="0">+IF(AND(C7="CUMPLE",D7="CUMPLE",E7="CUMPLE"),"HABILITADO","NO HABILITADO")</f>
        <v>HABILITADO</v>
      </c>
      <c r="G7" s="321"/>
    </row>
    <row r="8" spans="1:7" ht="18.75">
      <c r="A8" s="115">
        <v>3</v>
      </c>
      <c r="B8" s="318" t="str">
        <f>+VLOOKUP(A8,'LISTA DE OFERENTES'!$A$4:$B$102,2,FALSE)</f>
        <v>GRUPO METRO COLOMBIA SAS</v>
      </c>
      <c r="C8" s="324" t="s">
        <v>404</v>
      </c>
      <c r="D8" s="112" t="s">
        <v>404</v>
      </c>
      <c r="E8" s="327" t="str">
        <f>+VLOOKUP(A8,'REQUISITOS HAB. TECNICOS'!$A$6:$F$104,6,FALSE)</f>
        <v>CUMPLE</v>
      </c>
      <c r="F8" s="330" t="str">
        <f t="shared" si="0"/>
        <v>HABILITADO</v>
      </c>
      <c r="G8" s="321"/>
    </row>
    <row r="9" spans="1:7" ht="18.75">
      <c r="A9" s="115">
        <v>4</v>
      </c>
      <c r="B9" s="318" t="str">
        <f>+VLOOKUP(A9,'LISTA DE OFERENTES'!$A$4:$B$102,2,FALSE)</f>
        <v>CONSORCIO ECOS KENNEDY 003</v>
      </c>
      <c r="C9" s="324" t="s">
        <v>404</v>
      </c>
      <c r="D9" s="112" t="s">
        <v>404</v>
      </c>
      <c r="E9" s="327" t="str">
        <f>+VLOOKUP(A9,'REQUISITOS HAB. TECNICOS'!$A$6:$F$104,6,FALSE)</f>
        <v>CUMPLE</v>
      </c>
      <c r="F9" s="330" t="str">
        <f t="shared" si="0"/>
        <v>HABILITADO</v>
      </c>
      <c r="G9" s="321"/>
    </row>
    <row r="10" spans="1:7" ht="18.75">
      <c r="A10" s="115">
        <v>5</v>
      </c>
      <c r="B10" s="318" t="str">
        <f>+VLOOKUP(A10,'LISTA DE OFERENTES'!$A$4:$B$102,2,FALSE)</f>
        <v>COMPAÑÍA DE PROYECTOS TECNICOS CPT S.A</v>
      </c>
      <c r="C10" s="324" t="s">
        <v>404</v>
      </c>
      <c r="D10" s="112" t="s">
        <v>404</v>
      </c>
      <c r="E10" s="327" t="str">
        <f>+VLOOKUP(A10,'REQUISITOS HAB. TECNICOS'!$A$6:$F$104,6,FALSE)</f>
        <v>CUMPLE</v>
      </c>
      <c r="F10" s="330" t="str">
        <f t="shared" si="0"/>
        <v>HABILITADO</v>
      </c>
      <c r="G10" s="321"/>
    </row>
    <row r="11" spans="1:7" ht="18.75">
      <c r="A11" s="115">
        <v>6</v>
      </c>
      <c r="B11" s="318" t="str">
        <f>+VLOOKUP(A11,'LISTA DE OFERENTES'!$A$4:$B$102,2,FALSE)</f>
        <v>CONSORCIO INTERMALLA VIAL LK</v>
      </c>
      <c r="C11" s="324" t="s">
        <v>404</v>
      </c>
      <c r="D11" s="112" t="s">
        <v>404</v>
      </c>
      <c r="E11" s="327" t="str">
        <f>+VLOOKUP(A11,'REQUISITOS HAB. TECNICOS'!$A$6:$F$104,6,FALSE)</f>
        <v>CUMPLE</v>
      </c>
      <c r="F11" s="330" t="str">
        <f t="shared" si="0"/>
        <v>HABILITADO</v>
      </c>
      <c r="G11" s="321"/>
    </row>
    <row r="12" spans="1:7" ht="18.75">
      <c r="A12" s="115">
        <v>7</v>
      </c>
      <c r="B12" s="318" t="str">
        <f>+VLOOKUP(A12,'LISTA DE OFERENTES'!$A$4:$B$102,2,FALSE)</f>
        <v>SADING GROUP S.A.S</v>
      </c>
      <c r="C12" s="324" t="s">
        <v>404</v>
      </c>
      <c r="D12" s="112" t="s">
        <v>404</v>
      </c>
      <c r="E12" s="327" t="str">
        <f>+VLOOKUP(A12,'REQUISITOS HAB. TECNICOS'!$A$6:$F$104,6,FALSE)</f>
        <v>CUMPLE</v>
      </c>
      <c r="F12" s="330" t="str">
        <f t="shared" si="0"/>
        <v>HABILITADO</v>
      </c>
      <c r="G12" s="321"/>
    </row>
    <row r="13" spans="1:7" ht="18.75">
      <c r="A13" s="115">
        <v>8</v>
      </c>
      <c r="B13" s="318" t="str">
        <f>+VLOOKUP(A13,'LISTA DE OFERENTES'!$A$4:$B$102,2,FALSE)</f>
        <v>CONSORCIO INTERKENNEDY AI</v>
      </c>
      <c r="C13" s="324" t="s">
        <v>404</v>
      </c>
      <c r="D13" s="112" t="s">
        <v>404</v>
      </c>
      <c r="E13" s="327" t="str">
        <f>+VLOOKUP(A13,'REQUISITOS HAB. TECNICOS'!$A$6:$F$104,6,FALSE)</f>
        <v>CUMPLE</v>
      </c>
      <c r="F13" s="330" t="str">
        <f t="shared" si="0"/>
        <v>HABILITADO</v>
      </c>
      <c r="G13" s="321"/>
    </row>
    <row r="14" spans="1:7" ht="18.75">
      <c r="A14" s="115">
        <v>9</v>
      </c>
      <c r="B14" s="318" t="str">
        <f>+VLOOKUP(A14,'LISTA DE OFERENTES'!$A$4:$B$102,2,FALSE)</f>
        <v>CONSORCIO KENNEDY003</v>
      </c>
      <c r="C14" s="324" t="s">
        <v>404</v>
      </c>
      <c r="D14" s="112" t="s">
        <v>404</v>
      </c>
      <c r="E14" s="327" t="str">
        <f>+VLOOKUP(A14,'REQUISITOS HAB. TECNICOS'!$A$6:$F$104,6,FALSE)</f>
        <v>CUMPLE</v>
      </c>
      <c r="F14" s="330" t="str">
        <f t="shared" si="0"/>
        <v>HABILITADO</v>
      </c>
      <c r="G14" s="321"/>
    </row>
    <row r="15" spans="1:7" ht="18.75">
      <c r="A15" s="115">
        <v>10</v>
      </c>
      <c r="B15" s="318" t="str">
        <f>+VLOOKUP(A15,'LISTA DE OFERENTES'!$A$4:$B$102,2,FALSE)</f>
        <v>CIVING INGENIEROS CONTRATISTAS S.A.S</v>
      </c>
      <c r="C15" s="324" t="s">
        <v>404</v>
      </c>
      <c r="D15" s="112" t="s">
        <v>404</v>
      </c>
      <c r="E15" s="327" t="str">
        <f>+VLOOKUP(A15,'REQUISITOS HAB. TECNICOS'!$A$6:$F$104,6,FALSE)</f>
        <v>CUMPLE</v>
      </c>
      <c r="F15" s="330" t="str">
        <f t="shared" si="0"/>
        <v>HABILITADO</v>
      </c>
      <c r="G15" s="321"/>
    </row>
    <row r="16" spans="1:7" ht="18.75">
      <c r="A16" s="115">
        <v>11</v>
      </c>
      <c r="B16" s="318" t="str">
        <f>+VLOOKUP(A16,'LISTA DE OFERENTES'!$A$4:$B$102,2,FALSE)</f>
        <v>CONSORCIO EMPRESARIAL</v>
      </c>
      <c r="C16" s="324" t="s">
        <v>404</v>
      </c>
      <c r="D16" s="112" t="s">
        <v>404</v>
      </c>
      <c r="E16" s="327" t="str">
        <f>+VLOOKUP(A16,'REQUISITOS HAB. TECNICOS'!$A$6:$F$104,6,FALSE)</f>
        <v>CUMPLE</v>
      </c>
      <c r="F16" s="330" t="str">
        <f t="shared" si="0"/>
        <v>HABILITADO</v>
      </c>
      <c r="G16" s="321"/>
    </row>
    <row r="17" spans="1:7" ht="18.75">
      <c r="A17" s="115">
        <v>12</v>
      </c>
      <c r="B17" s="318" t="str">
        <f>+VLOOKUP(A17,'LISTA DE OFERENTES'!$A$4:$B$102,2,FALSE)</f>
        <v>CONSORCIO KENNEDY INTERESVIAL</v>
      </c>
      <c r="C17" s="324" t="s">
        <v>404</v>
      </c>
      <c r="D17" s="112" t="s">
        <v>404</v>
      </c>
      <c r="E17" s="327" t="str">
        <f>+VLOOKUP(A17,'REQUISITOS HAB. TECNICOS'!$A$6:$F$104,6,FALSE)</f>
        <v>CUMPLE</v>
      </c>
      <c r="F17" s="330" t="str">
        <f t="shared" si="0"/>
        <v>HABILITADO</v>
      </c>
      <c r="G17" s="321"/>
    </row>
    <row r="18" spans="1:7" ht="18.75">
      <c r="A18" s="115">
        <v>13</v>
      </c>
      <c r="B18" s="318" t="str">
        <f>+VLOOKUP(A18,'LISTA DE OFERENTES'!$A$4:$B$102,2,FALSE)</f>
        <v>UNIOBRAS DEL ORIENTE SAS</v>
      </c>
      <c r="C18" s="324" t="s">
        <v>404</v>
      </c>
      <c r="D18" s="112" t="s">
        <v>404</v>
      </c>
      <c r="E18" s="327" t="str">
        <f>+VLOOKUP(A18,'REQUISITOS HAB. TECNICOS'!$A$6:$F$104,6,FALSE)</f>
        <v>CUMPLE</v>
      </c>
      <c r="F18" s="330" t="str">
        <f t="shared" si="0"/>
        <v>HABILITADO</v>
      </c>
      <c r="G18" s="321"/>
    </row>
    <row r="19" spans="1:7" ht="18.75">
      <c r="A19" s="115">
        <v>14</v>
      </c>
      <c r="B19" s="318" t="str">
        <f>+VLOOKUP(A19,'LISTA DE OFERENTES'!$A$4:$B$102,2,FALSE)</f>
        <v>CONSORCIO HUPK VIAS DE KENNEDY</v>
      </c>
      <c r="C19" s="324" t="s">
        <v>404</v>
      </c>
      <c r="D19" s="112" t="s">
        <v>404</v>
      </c>
      <c r="E19" s="327" t="str">
        <f>+VLOOKUP(A19,'REQUISITOS HAB. TECNICOS'!$A$6:$F$104,6,FALSE)</f>
        <v>CUMPLE</v>
      </c>
      <c r="F19" s="330" t="str">
        <f t="shared" si="0"/>
        <v>HABILITADO</v>
      </c>
      <c r="G19" s="321"/>
    </row>
    <row r="20" spans="1:7" ht="18.75">
      <c r="A20" s="115">
        <v>15</v>
      </c>
      <c r="B20" s="318" t="str">
        <f>+VLOOKUP(A20,'LISTA DE OFERENTES'!$A$4:$B$102,2,FALSE)</f>
        <v>INGEVAL SAS</v>
      </c>
      <c r="C20" s="324" t="s">
        <v>404</v>
      </c>
      <c r="D20" s="112" t="s">
        <v>404</v>
      </c>
      <c r="E20" s="327" t="str">
        <f>+VLOOKUP(A20,'REQUISITOS HAB. TECNICOS'!$A$6:$F$104,6,FALSE)</f>
        <v>CUMPLE</v>
      </c>
      <c r="F20" s="330" t="str">
        <f t="shared" si="0"/>
        <v>HABILITADO</v>
      </c>
      <c r="G20" s="321"/>
    </row>
    <row r="21" spans="1:7" ht="18.75">
      <c r="A21" s="115">
        <v>16</v>
      </c>
      <c r="B21" s="318" t="str">
        <f>+VLOOKUP(A21,'LISTA DE OFERENTES'!$A$4:$B$102,2,FALSE)</f>
        <v>CONSORCIO MALLA VIAL G&amp;G</v>
      </c>
      <c r="C21" s="324" t="s">
        <v>404</v>
      </c>
      <c r="D21" s="112" t="s">
        <v>404</v>
      </c>
      <c r="E21" s="327" t="str">
        <f>+VLOOKUP(A21,'REQUISITOS HAB. TECNICOS'!$A$6:$F$104,6,FALSE)</f>
        <v>CUMPLE</v>
      </c>
      <c r="F21" s="330" t="str">
        <f t="shared" si="0"/>
        <v>HABILITADO</v>
      </c>
      <c r="G21" s="321"/>
    </row>
    <row r="22" spans="1:7" ht="19.5" thickBot="1">
      <c r="A22" s="397">
        <v>17</v>
      </c>
      <c r="B22" s="398" t="str">
        <f>+VLOOKUP(A22,'LISTA DE OFERENTES'!$A$4:$B$102,2,FALSE)</f>
        <v>CONSORCIO KENNEDY LGI</v>
      </c>
      <c r="C22" s="325" t="s">
        <v>404</v>
      </c>
      <c r="D22" s="113" t="s">
        <v>404</v>
      </c>
      <c r="E22" s="328" t="str">
        <f>+VLOOKUP(A22,'REQUISITOS HAB. TECNICOS'!$A$6:$F$104,6,FALSE)</f>
        <v>CUMPLE</v>
      </c>
      <c r="F22" s="331" t="str">
        <f t="shared" si="0"/>
        <v>HABILITADO</v>
      </c>
      <c r="G22" s="322"/>
    </row>
    <row r="23" spans="1:7" ht="18.75">
      <c r="A23" s="115">
        <v>18</v>
      </c>
      <c r="B23" s="318" t="str">
        <f>+VLOOKUP(A23,'LISTA DE OFERENTES'!$A$4:$B$102,2,FALSE)</f>
        <v>ICE SAS</v>
      </c>
      <c r="C23" s="387" t="s">
        <v>404</v>
      </c>
      <c r="D23" s="388" t="s">
        <v>405</v>
      </c>
      <c r="E23" s="389" t="str">
        <f>+VLOOKUP(A23,'REQUISITOS HAB. TECNICOS'!$A$6:$F$104,6,FALSE)</f>
        <v>CUMPLE</v>
      </c>
      <c r="F23" s="390" t="str">
        <f t="shared" si="0"/>
        <v>NO HABILITADO</v>
      </c>
      <c r="G23" s="391"/>
    </row>
    <row r="24" spans="1:7" ht="19.5" thickBot="1">
      <c r="A24" s="380">
        <v>19</v>
      </c>
      <c r="B24" s="381" t="str">
        <f>+VLOOKUP(A24,'LISTA DE OFERENTES'!$A$4:$B$102,2,FALSE)</f>
        <v>CONSORCIO INTERKENNEDY CC</v>
      </c>
      <c r="C24" s="382" t="s">
        <v>404</v>
      </c>
      <c r="D24" s="383" t="s">
        <v>405</v>
      </c>
      <c r="E24" s="384" t="str">
        <f>+VLOOKUP(A24,'REQUISITOS HAB. TECNICOS'!$A$6:$F$104,6,FALSE)</f>
        <v>CUMPLE</v>
      </c>
      <c r="F24" s="385" t="str">
        <f t="shared" si="0"/>
        <v>NO HABILITADO</v>
      </c>
      <c r="G24" s="386"/>
    </row>
    <row r="25" spans="1:7" ht="18.75">
      <c r="A25" s="114">
        <v>20</v>
      </c>
      <c r="B25" s="317" t="str">
        <f>+VLOOKUP(A25,'LISTA DE OFERENTES'!$A$4:$B$102,2,FALSE)</f>
        <v>CONSORCIO INTER VIAS KENNEDY</v>
      </c>
      <c r="C25" s="323" t="s">
        <v>404</v>
      </c>
      <c r="D25" s="111" t="s">
        <v>404</v>
      </c>
      <c r="E25" s="326" t="str">
        <f>+VLOOKUP(A25,'REQUISITOS HAB. TECNICOS'!$A$6:$F$104,6,FALSE)</f>
        <v>CUMPLE</v>
      </c>
      <c r="F25" s="329" t="str">
        <f t="shared" si="0"/>
        <v>HABILITADO</v>
      </c>
      <c r="G25" s="320"/>
    </row>
    <row r="26" spans="1:7" ht="18.75">
      <c r="A26" s="115">
        <v>21</v>
      </c>
      <c r="B26" s="318" t="str">
        <f>+VLOOKUP(A26,'LISTA DE OFERENTES'!$A$4:$B$102,2,FALSE)</f>
        <v>HMV SOLUCIONES SAS</v>
      </c>
      <c r="C26" s="324" t="s">
        <v>404</v>
      </c>
      <c r="D26" s="112" t="s">
        <v>404</v>
      </c>
      <c r="E26" s="327" t="str">
        <f>+VLOOKUP(A26,'REQUISITOS HAB. TECNICOS'!$A$6:$F$104,6,FALSE)</f>
        <v>CUMPLE</v>
      </c>
      <c r="F26" s="330" t="str">
        <f t="shared" si="0"/>
        <v>HABILITADO</v>
      </c>
      <c r="G26" s="321"/>
    </row>
    <row r="27" spans="1:7" ht="19.5" thickBot="1">
      <c r="A27" s="397">
        <v>22</v>
      </c>
      <c r="B27" s="398" t="str">
        <f>+VLOOKUP(A27,'LISTA DE OFERENTES'!$A$4:$B$102,2,FALSE)</f>
        <v>UMBRELLA INTERNATIONAL S.A.S</v>
      </c>
      <c r="C27" s="325" t="s">
        <v>404</v>
      </c>
      <c r="D27" s="113" t="s">
        <v>404</v>
      </c>
      <c r="E27" s="328" t="str">
        <f>+VLOOKUP(A27,'REQUISITOS HAB. TECNICOS'!$A$6:$F$104,6,FALSE)</f>
        <v>CUMPLE</v>
      </c>
      <c r="F27" s="331" t="str">
        <f t="shared" si="0"/>
        <v>HABILITADO</v>
      </c>
      <c r="G27" s="322"/>
    </row>
    <row r="28" spans="1:7" ht="19.5" thickBot="1">
      <c r="A28" s="380">
        <v>23</v>
      </c>
      <c r="B28" s="381" t="str">
        <f>+VLOOKUP(A28,'LISTA DE OFERENTES'!$A$4:$B$102,2,FALSE)</f>
        <v>CONSORCIO DS</v>
      </c>
      <c r="C28" s="392" t="s">
        <v>404</v>
      </c>
      <c r="D28" s="393" t="s">
        <v>405</v>
      </c>
      <c r="E28" s="394" t="str">
        <f>+VLOOKUP(A28,'REQUISITOS HAB. TECNICOS'!$A$6:$F$104,6,FALSE)</f>
        <v>CUMPLE</v>
      </c>
      <c r="F28" s="395" t="str">
        <f t="shared" si="0"/>
        <v>NO HABILITADO</v>
      </c>
      <c r="G28" s="396"/>
    </row>
    <row r="29" spans="1:7" ht="18.75">
      <c r="A29" s="114">
        <v>24</v>
      </c>
      <c r="B29" s="317" t="str">
        <f>+VLOOKUP(A29,'LISTA DE OFERENTES'!$A$4:$B$102,2,FALSE)</f>
        <v>CONSORCIO INTERKENNEDY MV</v>
      </c>
      <c r="C29" s="323" t="s">
        <v>404</v>
      </c>
      <c r="D29" s="111" t="s">
        <v>404</v>
      </c>
      <c r="E29" s="326" t="str">
        <f>+VLOOKUP(A29,'REQUISITOS HAB. TECNICOS'!$A$6:$F$104,6,FALSE)</f>
        <v>CUMPLE</v>
      </c>
      <c r="F29" s="329" t="str">
        <f t="shared" si="0"/>
        <v>HABILITADO</v>
      </c>
      <c r="G29" s="320"/>
    </row>
    <row r="30" spans="1:7" ht="18.75">
      <c r="A30" s="115">
        <v>25</v>
      </c>
      <c r="B30" s="318" t="str">
        <f>+VLOOKUP(A30,'LISTA DE OFERENTES'!$A$4:$B$102,2,FALSE)</f>
        <v>CONSULTORES DONOVAN S.A.S</v>
      </c>
      <c r="C30" s="324" t="s">
        <v>404</v>
      </c>
      <c r="D30" s="112" t="s">
        <v>404</v>
      </c>
      <c r="E30" s="327" t="str">
        <f>+VLOOKUP(A30,'REQUISITOS HAB. TECNICOS'!$A$6:$F$104,6,FALSE)</f>
        <v>CUMPLE</v>
      </c>
      <c r="F30" s="330" t="str">
        <f t="shared" si="0"/>
        <v>HABILITADO</v>
      </c>
      <c r="G30" s="321"/>
    </row>
    <row r="31" spans="1:7" ht="18.75">
      <c r="A31" s="115">
        <v>26</v>
      </c>
      <c r="B31" s="318" t="str">
        <f>+VLOOKUP(A31,'LISTA DE OFERENTES'!$A$4:$B$102,2,FALSE)</f>
        <v>CONSORCIO KENNEDY JINT 3</v>
      </c>
      <c r="C31" s="324" t="s">
        <v>404</v>
      </c>
      <c r="D31" s="112" t="s">
        <v>404</v>
      </c>
      <c r="E31" s="327" t="str">
        <f>+VLOOKUP(A31,'REQUISITOS HAB. TECNICOS'!$A$6:$F$104,6,FALSE)</f>
        <v>CUMPLE</v>
      </c>
      <c r="F31" s="330" t="str">
        <f t="shared" si="0"/>
        <v>HABILITADO</v>
      </c>
      <c r="G31" s="321"/>
    </row>
    <row r="32" spans="1:7" ht="18.75">
      <c r="A32" s="115">
        <v>27</v>
      </c>
      <c r="B32" s="318" t="str">
        <f>+VLOOKUP(A32,'LISTA DE OFERENTES'!$A$4:$B$102,2,FALSE)</f>
        <v>CONSORCIO CONSERVACION MO 003</v>
      </c>
      <c r="C32" s="324" t="s">
        <v>404</v>
      </c>
      <c r="D32" s="112" t="s">
        <v>404</v>
      </c>
      <c r="E32" s="327" t="str">
        <f>+VLOOKUP(A32,'REQUISITOS HAB. TECNICOS'!$A$6:$F$104,6,FALSE)</f>
        <v>CUMPLE</v>
      </c>
      <c r="F32" s="330" t="str">
        <f t="shared" si="0"/>
        <v>HABILITADO</v>
      </c>
      <c r="G32" s="321"/>
    </row>
    <row r="33" spans="1:7" ht="19.5" thickBot="1">
      <c r="A33" s="397">
        <v>28</v>
      </c>
      <c r="B33" s="398" t="str">
        <f>+VLOOKUP(A33,'LISTA DE OFERENTES'!$A$4:$B$102,2,FALSE)</f>
        <v>CONSORCIO SERBET KENNEDY</v>
      </c>
      <c r="C33" s="325" t="s">
        <v>404</v>
      </c>
      <c r="D33" s="113" t="s">
        <v>404</v>
      </c>
      <c r="E33" s="328" t="str">
        <f>+VLOOKUP(A33,'REQUISITOS HAB. TECNICOS'!$A$6:$F$104,6,FALSE)</f>
        <v>CUMPLE</v>
      </c>
      <c r="F33" s="331" t="str">
        <f t="shared" si="0"/>
        <v>HABILITADO</v>
      </c>
      <c r="G33" s="322"/>
    </row>
    <row r="34" spans="1:7" ht="19.5" thickBot="1">
      <c r="A34" s="380">
        <v>29</v>
      </c>
      <c r="B34" s="381" t="str">
        <f>+VLOOKUP(A34,'LISTA DE OFERENTES'!$A$4:$B$102,2,FALSE)</f>
        <v>INTERLAB INGENIERIA S.A.S</v>
      </c>
      <c r="C34" s="392" t="s">
        <v>405</v>
      </c>
      <c r="D34" s="393" t="s">
        <v>405</v>
      </c>
      <c r="E34" s="394" t="str">
        <f>+VLOOKUP(A34,'REQUISITOS HAB. TECNICOS'!$A$6:$F$104,6,FALSE)</f>
        <v>NO CUMPLE</v>
      </c>
      <c r="F34" s="395" t="str">
        <f t="shared" si="0"/>
        <v>NO HABILITADO</v>
      </c>
      <c r="G34" s="396"/>
    </row>
    <row r="35" spans="1:7" ht="18.75">
      <c r="A35" s="114">
        <v>30</v>
      </c>
      <c r="B35" s="317" t="str">
        <f>+VLOOKUP(A35,'LISTA DE OFERENTES'!$A$4:$B$102,2,FALSE)</f>
        <v>CONSORCIO KENNEDY 2025</v>
      </c>
      <c r="C35" s="323" t="s">
        <v>404</v>
      </c>
      <c r="D35" s="111" t="s">
        <v>404</v>
      </c>
      <c r="E35" s="326" t="str">
        <f>+VLOOKUP(A35,'REQUISITOS HAB. TECNICOS'!$A$6:$F$104,6,FALSE)</f>
        <v>CUMPLE</v>
      </c>
      <c r="F35" s="329" t="str">
        <f t="shared" si="0"/>
        <v>HABILITADO</v>
      </c>
      <c r="G35" s="320"/>
    </row>
    <row r="36" spans="1:7" ht="18.75">
      <c r="A36" s="115">
        <v>31</v>
      </c>
      <c r="B36" s="318" t="str">
        <f>+VLOOKUP(A36,'LISTA DE OFERENTES'!$A$4:$B$102,2,FALSE)</f>
        <v>MGC VIAS KENNEDY.</v>
      </c>
      <c r="C36" s="324" t="s">
        <v>404</v>
      </c>
      <c r="D36" s="112" t="s">
        <v>404</v>
      </c>
      <c r="E36" s="327" t="str">
        <f>+VLOOKUP(A36,'REQUISITOS HAB. TECNICOS'!$A$6:$F$104,6,FALSE)</f>
        <v>CUMPLE</v>
      </c>
      <c r="F36" s="330" t="str">
        <f t="shared" si="0"/>
        <v>HABILITADO</v>
      </c>
      <c r="G36" s="321"/>
    </row>
    <row r="37" spans="1:7" ht="18.75">
      <c r="A37" s="115">
        <v>32</v>
      </c>
      <c r="B37" s="318" t="str">
        <f>+VLOOKUP(A37,'LISTA DE OFERENTES'!$A$4:$B$102,2,FALSE)</f>
        <v>CONSORCIO TECNOLOGICO 11.</v>
      </c>
      <c r="C37" s="324" t="s">
        <v>404</v>
      </c>
      <c r="D37" s="112" t="s">
        <v>404</v>
      </c>
      <c r="E37" s="327" t="str">
        <f>+VLOOKUP(A37,'REQUISITOS HAB. TECNICOS'!$A$6:$F$104,6,FALSE)</f>
        <v>CUMPLE</v>
      </c>
      <c r="F37" s="330" t="str">
        <f t="shared" si="0"/>
        <v>HABILITADO</v>
      </c>
      <c r="G37" s="321"/>
    </row>
    <row r="38" spans="1:7" ht="18.75">
      <c r="A38" s="115">
        <v>33</v>
      </c>
      <c r="B38" s="318" t="str">
        <f>+VLOOKUP(A38,'LISTA DE OFERENTES'!$A$4:$B$102,2,FALSE)</f>
        <v>CONSORCIO INTERPROVIAL KENNEDY</v>
      </c>
      <c r="C38" s="324" t="s">
        <v>404</v>
      </c>
      <c r="D38" s="112" t="s">
        <v>404</v>
      </c>
      <c r="E38" s="327" t="str">
        <f>+VLOOKUP(A38,'REQUISITOS HAB. TECNICOS'!$A$6:$F$104,6,FALSE)</f>
        <v>CUMPLE</v>
      </c>
      <c r="F38" s="330" t="str">
        <f t="shared" si="0"/>
        <v>HABILITADO</v>
      </c>
      <c r="G38" s="321"/>
    </row>
    <row r="39" spans="1:7" ht="18.75">
      <c r="A39" s="115">
        <v>34</v>
      </c>
      <c r="B39" s="318" t="str">
        <f>+VLOOKUP(A39,'LISTA DE OFERENTES'!$A$4:$B$102,2,FALSE)</f>
        <v>CONSORCIO TECHOTIBA.</v>
      </c>
      <c r="C39" s="324" t="s">
        <v>404</v>
      </c>
      <c r="D39" s="112" t="s">
        <v>404</v>
      </c>
      <c r="E39" s="327" t="str">
        <f>+VLOOKUP(A39,'REQUISITOS HAB. TECNICOS'!$A$6:$F$104,6,FALSE)</f>
        <v>CUMPLE</v>
      </c>
      <c r="F39" s="330" t="str">
        <f t="shared" si="0"/>
        <v>HABILITADO</v>
      </c>
      <c r="G39" s="321"/>
    </row>
    <row r="40" spans="1:7" ht="18.75">
      <c r="A40" s="115">
        <v>35</v>
      </c>
      <c r="B40" s="318" t="str">
        <f>+VLOOKUP(A40,'LISTA DE OFERENTES'!$A$4:$B$102,2,FALSE)</f>
        <v>IAR PROYECTOS SAS</v>
      </c>
      <c r="C40" s="324" t="s">
        <v>404</v>
      </c>
      <c r="D40" s="112" t="s">
        <v>404</v>
      </c>
      <c r="E40" s="327" t="str">
        <f>+VLOOKUP(A40,'REQUISITOS HAB. TECNICOS'!$A$6:$F$104,6,FALSE)</f>
        <v>CUMPLE</v>
      </c>
      <c r="F40" s="330" t="str">
        <f t="shared" si="0"/>
        <v>HABILITADO</v>
      </c>
      <c r="G40" s="321"/>
    </row>
    <row r="41" spans="1:7" ht="19.5" thickBot="1">
      <c r="A41" s="397">
        <v>36</v>
      </c>
      <c r="B41" s="398" t="str">
        <f>+VLOOKUP(A41,'LISTA DE OFERENTES'!$A$4:$B$102,2,FALSE)</f>
        <v>CONSORCIO INTERURBANO</v>
      </c>
      <c r="C41" s="325" t="s">
        <v>404</v>
      </c>
      <c r="D41" s="113" t="s">
        <v>404</v>
      </c>
      <c r="E41" s="328" t="str">
        <f>+VLOOKUP(A41,'REQUISITOS HAB. TECNICOS'!$A$6:$F$104,6,FALSE)</f>
        <v>CUMPLE</v>
      </c>
      <c r="F41" s="331" t="str">
        <f t="shared" si="0"/>
        <v>HABILITADO</v>
      </c>
      <c r="G41" s="322"/>
    </row>
    <row r="42" spans="1:7" ht="19.5" thickBot="1">
      <c r="A42" s="380">
        <v>37</v>
      </c>
      <c r="B42" s="381" t="str">
        <f>+VLOOKUP(A42,'LISTA DE OFERENTES'!$A$4:$B$102,2,FALSE)</f>
        <v>CONSORCIO INTERVIAL KENNEDY.</v>
      </c>
      <c r="C42" s="392" t="s">
        <v>404</v>
      </c>
      <c r="D42" s="393" t="s">
        <v>405</v>
      </c>
      <c r="E42" s="394" t="str">
        <f>+VLOOKUP(A42,'REQUISITOS HAB. TECNICOS'!$A$6:$F$104,6,FALSE)</f>
        <v>CUMPLE</v>
      </c>
      <c r="F42" s="395" t="str">
        <f t="shared" si="0"/>
        <v>NO HABILITADO</v>
      </c>
      <c r="G42" s="396"/>
    </row>
    <row r="43" spans="1:7" ht="19.5" thickBot="1">
      <c r="A43" s="404">
        <v>38</v>
      </c>
      <c r="B43" s="405" t="str">
        <f>+VLOOKUP(A43,'LISTA DE OFERENTES'!$A$4:$B$102,2,FALSE)</f>
        <v>CONSORCIO SPL INGENIERÍA 78</v>
      </c>
      <c r="C43" s="406" t="s">
        <v>404</v>
      </c>
      <c r="D43" s="407" t="s">
        <v>404</v>
      </c>
      <c r="E43" s="408" t="str">
        <f>+VLOOKUP(A43,'REQUISITOS HAB. TECNICOS'!$A$6:$F$104,6,FALSE)</f>
        <v>CUMPLE</v>
      </c>
      <c r="F43" s="409" t="str">
        <f t="shared" si="0"/>
        <v>HABILITADO</v>
      </c>
      <c r="G43" s="410"/>
    </row>
    <row r="44" spans="1:7" ht="19.5" thickBot="1">
      <c r="A44" s="380">
        <v>39</v>
      </c>
      <c r="B44" s="381" t="str">
        <f>+VLOOKUP(A44,'LISTA DE OFERENTES'!$A$4:$B$102,2,FALSE)</f>
        <v>CONSORCIO VIAL TAED KENNEDY</v>
      </c>
      <c r="C44" s="392" t="s">
        <v>404</v>
      </c>
      <c r="D44" s="393" t="s">
        <v>405</v>
      </c>
      <c r="E44" s="394" t="str">
        <f>+VLOOKUP(A44,'REQUISITOS HAB. TECNICOS'!$A$6:$F$104,6,FALSE)</f>
        <v>CUMPLE</v>
      </c>
      <c r="F44" s="395" t="str">
        <f t="shared" si="0"/>
        <v>NO HABILITADO</v>
      </c>
      <c r="G44" s="396"/>
    </row>
    <row r="45" spans="1:7" ht="18.75">
      <c r="A45" s="114">
        <v>40</v>
      </c>
      <c r="B45" s="317" t="str">
        <f>+VLOOKUP(A45,'LISTA DE OFERENTES'!$A$4:$B$102,2,FALSE)</f>
        <v>CONSORCIO CONEXIÓN VIAL KENNEDY.</v>
      </c>
      <c r="C45" s="323" t="s">
        <v>404</v>
      </c>
      <c r="D45" s="111" t="s">
        <v>404</v>
      </c>
      <c r="E45" s="326" t="str">
        <f>+VLOOKUP(A45,'REQUISITOS HAB. TECNICOS'!$A$6:$F$104,6,FALSE)</f>
        <v>CUMPLE</v>
      </c>
      <c r="F45" s="329" t="str">
        <f t="shared" si="0"/>
        <v>HABILITADO</v>
      </c>
      <c r="G45" s="320"/>
    </row>
    <row r="46" spans="1:7" ht="19.5" thickBot="1">
      <c r="A46" s="397">
        <v>41</v>
      </c>
      <c r="B46" s="398" t="str">
        <f>+VLOOKUP(A46,'LISTA DE OFERENTES'!$A$4:$B$102,2,FALSE)</f>
        <v>CB INGENIEROS S.A.S</v>
      </c>
      <c r="C46" s="325" t="s">
        <v>404</v>
      </c>
      <c r="D46" s="113" t="s">
        <v>404</v>
      </c>
      <c r="E46" s="328" t="str">
        <f>+VLOOKUP(A46,'REQUISITOS HAB. TECNICOS'!$A$6:$F$104,6,FALSE)</f>
        <v>CUMPLE</v>
      </c>
      <c r="F46" s="331" t="str">
        <f t="shared" si="0"/>
        <v>HABILITADO</v>
      </c>
      <c r="G46" s="322"/>
    </row>
    <row r="47" spans="1:7" ht="19.5" thickBot="1">
      <c r="A47" s="380">
        <v>42</v>
      </c>
      <c r="B47" s="381" t="str">
        <f>+VLOOKUP(A47,'LISTA DE OFERENTES'!$A$4:$B$102,2,FALSE)</f>
        <v>INGENIEROS CONSTRUCTORES Y ASESORES S.A.S</v>
      </c>
      <c r="C47" s="392" t="s">
        <v>404</v>
      </c>
      <c r="D47" s="393" t="s">
        <v>405</v>
      </c>
      <c r="E47" s="394" t="str">
        <f>+VLOOKUP(A47,'REQUISITOS HAB. TECNICOS'!$A$6:$F$104,6,FALSE)</f>
        <v>CUMPLE</v>
      </c>
      <c r="F47" s="395" t="str">
        <f t="shared" si="0"/>
        <v>NO HABILITADO</v>
      </c>
      <c r="G47" s="396"/>
    </row>
    <row r="48" spans="1:7" ht="18.75">
      <c r="A48" s="114">
        <v>43</v>
      </c>
      <c r="B48" s="317" t="str">
        <f>+VLOOKUP(A48,'LISTA DE OFERENTES'!$A$4:$B$102,2,FALSE)</f>
        <v>CONSORCIO VIAL KENNEDY</v>
      </c>
      <c r="C48" s="323" t="s">
        <v>404</v>
      </c>
      <c r="D48" s="111" t="s">
        <v>404</v>
      </c>
      <c r="E48" s="326" t="str">
        <f>+VLOOKUP(A48,'REQUISITOS HAB. TECNICOS'!$A$6:$F$104,6,FALSE)</f>
        <v>CUMPLE</v>
      </c>
      <c r="F48" s="329" t="str">
        <f t="shared" si="0"/>
        <v>HABILITADO</v>
      </c>
      <c r="G48" s="320"/>
    </row>
    <row r="49" spans="1:7" ht="19.5" thickBot="1">
      <c r="A49" s="397">
        <v>44</v>
      </c>
      <c r="B49" s="398" t="str">
        <f>+VLOOKUP(A49,'LISTA DE OFERENTES'!$A$4:$B$102,2,FALSE)</f>
        <v>CONSORCIO INFRAESTRUCTURA KENNEDY 2025.</v>
      </c>
      <c r="C49" s="325" t="s">
        <v>404</v>
      </c>
      <c r="D49" s="113" t="s">
        <v>404</v>
      </c>
      <c r="E49" s="328" t="str">
        <f>+VLOOKUP(A49,'REQUISITOS HAB. TECNICOS'!$A$6:$F$104,6,FALSE)</f>
        <v>CUMPLE</v>
      </c>
      <c r="F49" s="331" t="str">
        <f t="shared" si="0"/>
        <v>HABILITADO</v>
      </c>
      <c r="G49" s="322"/>
    </row>
    <row r="50" spans="1:7" ht="18.75">
      <c r="A50" s="115">
        <v>45</v>
      </c>
      <c r="B50" s="318" t="str">
        <f>+VLOOKUP(A50,'LISTA DE OFERENTES'!$A$4:$B$102,2,FALSE)</f>
        <v>CONSORCIO ALFAYIZIN</v>
      </c>
      <c r="C50" s="387" t="s">
        <v>404</v>
      </c>
      <c r="D50" s="388" t="s">
        <v>404</v>
      </c>
      <c r="E50" s="389" t="str">
        <f>+VLOOKUP(A50,'REQUISITOS HAB. TECNICOS'!$A$6:$F$104,6,FALSE)</f>
        <v>NO CUMPLE</v>
      </c>
      <c r="F50" s="390" t="str">
        <f t="shared" si="0"/>
        <v>NO HABILITADO</v>
      </c>
      <c r="G50" s="391"/>
    </row>
    <row r="51" spans="1:7" ht="19.5" thickBot="1">
      <c r="A51" s="380">
        <v>46</v>
      </c>
      <c r="B51" s="381" t="str">
        <f>+VLOOKUP(A51,'LISTA DE OFERENTES'!$A$4:$B$102,2,FALSE)</f>
        <v>TERRA PROYECTOS CIVILES S.A.S</v>
      </c>
      <c r="C51" s="382" t="s">
        <v>404</v>
      </c>
      <c r="D51" s="383" t="s">
        <v>405</v>
      </c>
      <c r="E51" s="384" t="str">
        <f>+VLOOKUP(A51,'REQUISITOS HAB. TECNICOS'!$A$6:$F$104,6,FALSE)</f>
        <v>CUMPLE</v>
      </c>
      <c r="F51" s="385" t="str">
        <f t="shared" si="0"/>
        <v>NO HABILITADO</v>
      </c>
      <c r="G51" s="386"/>
    </row>
    <row r="52" spans="1:7" ht="18.75">
      <c r="A52" s="114">
        <v>47</v>
      </c>
      <c r="B52" s="317" t="str">
        <f>+VLOOKUP(A52,'LISTA DE OFERENTES'!$A$4:$B$102,2,FALSE)</f>
        <v>ARQUITECTURA E INGENIERIA DE CONSULTA ARINCO S.A.S</v>
      </c>
      <c r="C52" s="323" t="s">
        <v>404</v>
      </c>
      <c r="D52" s="111" t="s">
        <v>404</v>
      </c>
      <c r="E52" s="326" t="str">
        <f>+VLOOKUP(A52,'REQUISITOS HAB. TECNICOS'!$A$6:$F$104,6,FALSE)</f>
        <v>CUMPLE</v>
      </c>
      <c r="F52" s="329" t="str">
        <f t="shared" si="0"/>
        <v>HABILITADO</v>
      </c>
      <c r="G52" s="320"/>
    </row>
    <row r="53" spans="1:7" ht="18.75">
      <c r="A53" s="115">
        <v>48</v>
      </c>
      <c r="B53" s="318" t="str">
        <f>+VLOOKUP(A53,'LISTA DE OFERENTES'!$A$4:$B$102,2,FALSE)</f>
        <v>SAVIMAC SAS.</v>
      </c>
      <c r="C53" s="324" t="s">
        <v>404</v>
      </c>
      <c r="D53" s="112" t="s">
        <v>404</v>
      </c>
      <c r="E53" s="327" t="str">
        <f>+VLOOKUP(A53,'REQUISITOS HAB. TECNICOS'!$A$6:$F$104,6,FALSE)</f>
        <v>CUMPLE</v>
      </c>
      <c r="F53" s="330" t="str">
        <f t="shared" si="0"/>
        <v>HABILITADO</v>
      </c>
      <c r="G53" s="321"/>
    </row>
    <row r="54" spans="1:7" ht="18.75">
      <c r="A54" s="115">
        <v>49</v>
      </c>
      <c r="B54" s="318" t="str">
        <f>+VLOOKUP(A54,'LISTA DE OFERENTES'!$A$4:$B$102,2,FALSE)</f>
        <v>CONSORCIO VÍAS URBANAS P&amp;C K-003 - 2025.</v>
      </c>
      <c r="C54" s="324" t="s">
        <v>404</v>
      </c>
      <c r="D54" s="112" t="s">
        <v>404</v>
      </c>
      <c r="E54" s="327" t="str">
        <f>+VLOOKUP(A54,'REQUISITOS HAB. TECNICOS'!$A$6:$F$104,6,FALSE)</f>
        <v>CUMPLE</v>
      </c>
      <c r="F54" s="330" t="str">
        <f t="shared" si="0"/>
        <v>HABILITADO</v>
      </c>
      <c r="G54" s="321"/>
    </row>
    <row r="55" spans="1:7" ht="18.75">
      <c r="A55" s="115">
        <v>50</v>
      </c>
      <c r="B55" s="318" t="str">
        <f>+VLOOKUP(A55,'LISTA DE OFERENTES'!$A$4:$B$102,2,FALSE)</f>
        <v>BB CONSULTORA SAS</v>
      </c>
      <c r="C55" s="324" t="s">
        <v>404</v>
      </c>
      <c r="D55" s="112" t="s">
        <v>404</v>
      </c>
      <c r="E55" s="327" t="str">
        <f>+VLOOKUP(A55,'REQUISITOS HAB. TECNICOS'!$A$6:$F$104,6,FALSE)</f>
        <v>CUMPLE</v>
      </c>
      <c r="F55" s="330" t="str">
        <f t="shared" si="0"/>
        <v>HABILITADO</v>
      </c>
      <c r="G55" s="321"/>
    </row>
    <row r="56" spans="1:7" ht="18.75">
      <c r="A56" s="115">
        <v>51</v>
      </c>
      <c r="B56" s="318" t="str">
        <f>+VLOOKUP(A56,'LISTA DE OFERENTES'!$A$4:$B$102,2,FALSE)</f>
        <v>CONSORCIO KENNEDY 3M</v>
      </c>
      <c r="C56" s="324" t="s">
        <v>404</v>
      </c>
      <c r="D56" s="112" t="s">
        <v>404</v>
      </c>
      <c r="E56" s="327" t="str">
        <f>+VLOOKUP(A56,'REQUISITOS HAB. TECNICOS'!$A$6:$F$104,6,FALSE)</f>
        <v>CUMPLE</v>
      </c>
      <c r="F56" s="330" t="str">
        <f t="shared" si="0"/>
        <v>HABILITADO</v>
      </c>
      <c r="G56" s="321"/>
    </row>
    <row r="57" spans="1:7" ht="18.75">
      <c r="A57" s="115">
        <v>52</v>
      </c>
      <c r="B57" s="318" t="str">
        <f>+VLOOKUP(A57,'LISTA DE OFERENTES'!$A$4:$B$102,2,FALSE)</f>
        <v>CONSORCIO CGR KENNEDY.</v>
      </c>
      <c r="C57" s="324" t="s">
        <v>404</v>
      </c>
      <c r="D57" s="112" t="s">
        <v>404</v>
      </c>
      <c r="E57" s="327" t="str">
        <f>+VLOOKUP(A57,'REQUISITOS HAB. TECNICOS'!$A$6:$F$104,6,FALSE)</f>
        <v>CUMPLE</v>
      </c>
      <c r="F57" s="330" t="str">
        <f t="shared" si="0"/>
        <v>HABILITADO</v>
      </c>
      <c r="G57" s="321"/>
    </row>
    <row r="58" spans="1:7" ht="18.75">
      <c r="A58" s="115">
        <v>53</v>
      </c>
      <c r="B58" s="318" t="str">
        <f>+VLOOKUP(A58,'LISTA DE OFERENTES'!$A$4:$B$102,2,FALSE)</f>
        <v>PROBINTEC S.A.S.</v>
      </c>
      <c r="C58" s="324" t="s">
        <v>404</v>
      </c>
      <c r="D58" s="112" t="s">
        <v>404</v>
      </c>
      <c r="E58" s="327" t="str">
        <f>+VLOOKUP(A58,'REQUISITOS HAB. TECNICOS'!$A$6:$F$104,6,FALSE)</f>
        <v>CUMPLE</v>
      </c>
      <c r="F58" s="330" t="str">
        <f t="shared" si="0"/>
        <v>HABILITADO</v>
      </c>
      <c r="G58" s="321"/>
    </row>
    <row r="59" spans="1:7" ht="18.75">
      <c r="A59" s="115">
        <v>54</v>
      </c>
      <c r="B59" s="318" t="str">
        <f>+VLOOKUP(A59,'LISTA DE OFERENTES'!$A$4:$B$102,2,FALSE)</f>
        <v>INTERVENTORIA Y CONSTRUCIVILES SAS</v>
      </c>
      <c r="C59" s="324" t="s">
        <v>404</v>
      </c>
      <c r="D59" s="112" t="s">
        <v>404</v>
      </c>
      <c r="E59" s="327" t="str">
        <f>+VLOOKUP(A59,'REQUISITOS HAB. TECNICOS'!$A$6:$F$104,6,FALSE)</f>
        <v>CUMPLE</v>
      </c>
      <c r="F59" s="330" t="str">
        <f t="shared" si="0"/>
        <v>HABILITADO</v>
      </c>
      <c r="G59" s="321"/>
    </row>
    <row r="60" spans="1:7" ht="18.75">
      <c r="A60" s="115">
        <v>55</v>
      </c>
      <c r="B60" s="318" t="str">
        <f>+VLOOKUP(A60,'LISTA DE OFERENTES'!$A$4:$B$102,2,FALSE)</f>
        <v>CONSORCIO AL-IN 2025</v>
      </c>
      <c r="C60" s="324" t="s">
        <v>404</v>
      </c>
      <c r="D60" s="112" t="s">
        <v>404</v>
      </c>
      <c r="E60" s="327" t="str">
        <f>+VLOOKUP(A60,'REQUISITOS HAB. TECNICOS'!$A$6:$F$104,6,FALSE)</f>
        <v>CUMPLE</v>
      </c>
      <c r="F60" s="330" t="str">
        <f t="shared" si="0"/>
        <v>HABILITADO</v>
      </c>
      <c r="G60" s="321"/>
    </row>
    <row r="61" spans="1:7" ht="18.75">
      <c r="A61" s="115">
        <v>56</v>
      </c>
      <c r="B61" s="318" t="str">
        <f>+VLOOKUP(A61,'LISTA DE OFERENTES'!$A$4:$B$102,2,FALSE)</f>
        <v>CONSORCIO INTERVIAS KENNEDY 03</v>
      </c>
      <c r="C61" s="324" t="s">
        <v>404</v>
      </c>
      <c r="D61" s="112" t="s">
        <v>404</v>
      </c>
      <c r="E61" s="327" t="str">
        <f>+VLOOKUP(A61,'REQUISITOS HAB. TECNICOS'!$A$6:$F$104,6,FALSE)</f>
        <v>CUMPLE</v>
      </c>
      <c r="F61" s="330" t="str">
        <f t="shared" si="0"/>
        <v>HABILITADO</v>
      </c>
      <c r="G61" s="321"/>
    </row>
    <row r="62" spans="1:7" ht="18.75">
      <c r="A62" s="115">
        <v>57</v>
      </c>
      <c r="B62" s="318" t="str">
        <f>+VLOOKUP(A62,'LISTA DE OFERENTES'!$A$4:$B$102,2,FALSE)</f>
        <v>CONSORCIO INTER VIAS KENNEDY 2025</v>
      </c>
      <c r="C62" s="324" t="s">
        <v>404</v>
      </c>
      <c r="D62" s="112" t="s">
        <v>404</v>
      </c>
      <c r="E62" s="327" t="str">
        <f>+VLOOKUP(A62,'REQUISITOS HAB. TECNICOS'!$A$6:$F$104,6,FALSE)</f>
        <v>CUMPLE</v>
      </c>
      <c r="F62" s="330" t="str">
        <f t="shared" si="0"/>
        <v>HABILITADO</v>
      </c>
      <c r="G62" s="321"/>
    </row>
    <row r="63" spans="1:7" ht="19.5" thickBot="1">
      <c r="A63" s="397">
        <v>58</v>
      </c>
      <c r="B63" s="398" t="str">
        <f>+VLOOKUP(A63,'LISTA DE OFERENTES'!$A$4:$B$102,2,FALSE)</f>
        <v>INVELER CONSULTORIA S.A.S</v>
      </c>
      <c r="C63" s="325" t="s">
        <v>404</v>
      </c>
      <c r="D63" s="113" t="s">
        <v>404</v>
      </c>
      <c r="E63" s="328" t="str">
        <f>+VLOOKUP(A63,'REQUISITOS HAB. TECNICOS'!$A$6:$F$104,6,FALSE)</f>
        <v>CUMPLE</v>
      </c>
      <c r="F63" s="331" t="str">
        <f t="shared" si="0"/>
        <v>HABILITADO</v>
      </c>
      <c r="G63" s="322"/>
    </row>
    <row r="64" spans="1:7" ht="19.5" thickBot="1">
      <c r="A64" s="380">
        <v>59</v>
      </c>
      <c r="B64" s="381" t="str">
        <f>+VLOOKUP(A64,'LISTA DE OFERENTES'!$A$4:$B$102,2,FALSE)</f>
        <v>CONSORCIO G2 2025.</v>
      </c>
      <c r="C64" s="392" t="s">
        <v>405</v>
      </c>
      <c r="D64" s="393" t="s">
        <v>404</v>
      </c>
      <c r="E64" s="394" t="str">
        <f>+VLOOKUP(A64,'REQUISITOS HAB. TECNICOS'!$A$6:$F$104,6,FALSE)</f>
        <v>CUMPLE</v>
      </c>
      <c r="F64" s="395" t="str">
        <f t="shared" si="0"/>
        <v>NO HABILITADO</v>
      </c>
      <c r="G64" s="396"/>
    </row>
    <row r="65" spans="1:7" ht="18.75">
      <c r="A65" s="114">
        <v>60</v>
      </c>
      <c r="B65" s="317" t="str">
        <f>+VLOOKUP(A65,'LISTA DE OFERENTES'!$A$4:$B$102,2,FALSE)</f>
        <v>CONSORCIO FENIX.</v>
      </c>
      <c r="C65" s="323" t="s">
        <v>404</v>
      </c>
      <c r="D65" s="111" t="s">
        <v>404</v>
      </c>
      <c r="E65" s="326" t="str">
        <f>+VLOOKUP(A65,'REQUISITOS HAB. TECNICOS'!$A$6:$F$104,6,FALSE)</f>
        <v>CUMPLE</v>
      </c>
      <c r="F65" s="329" t="str">
        <f t="shared" si="0"/>
        <v>HABILITADO</v>
      </c>
      <c r="G65" s="320"/>
    </row>
    <row r="66" spans="1:7" ht="18.75">
      <c r="A66" s="115">
        <v>61</v>
      </c>
      <c r="B66" s="318" t="str">
        <f>+VLOOKUP(A66,'LISTA DE OFERENTES'!$A$4:$B$102,2,FALSE)</f>
        <v>PIV INGENIERIA S.A.S.</v>
      </c>
      <c r="C66" s="324" t="s">
        <v>404</v>
      </c>
      <c r="D66" s="112" t="s">
        <v>404</v>
      </c>
      <c r="E66" s="327" t="str">
        <f>+VLOOKUP(A66,'REQUISITOS HAB. TECNICOS'!$A$6:$F$104,6,FALSE)</f>
        <v>CUMPLE</v>
      </c>
      <c r="F66" s="330" t="str">
        <f t="shared" si="0"/>
        <v>HABILITADO</v>
      </c>
      <c r="G66" s="321"/>
    </row>
    <row r="67" spans="1:7" ht="18.75">
      <c r="A67" s="115">
        <v>62</v>
      </c>
      <c r="B67" s="318" t="str">
        <f>+VLOOKUP(A67,'LISTA DE OFERENTES'!$A$4:$B$102,2,FALSE)</f>
        <v>CONSORCIO KENNEDY 03 2025</v>
      </c>
      <c r="C67" s="324" t="s">
        <v>404</v>
      </c>
      <c r="D67" s="112" t="s">
        <v>404</v>
      </c>
      <c r="E67" s="327" t="str">
        <f>+VLOOKUP(A67,'REQUISITOS HAB. TECNICOS'!$A$6:$F$104,6,FALSE)</f>
        <v>CUMPLE</v>
      </c>
      <c r="F67" s="330" t="str">
        <f t="shared" si="0"/>
        <v>HABILITADO</v>
      </c>
      <c r="G67" s="321"/>
    </row>
    <row r="68" spans="1:7" ht="18.75">
      <c r="A68" s="115">
        <v>63</v>
      </c>
      <c r="B68" s="318" t="str">
        <f>+VLOOKUP(A68,'LISTA DE OFERENTES'!$A$4:$B$102,2,FALSE)</f>
        <v>C INTERVIAS T&amp;P KENNEDY</v>
      </c>
      <c r="C68" s="324" t="s">
        <v>404</v>
      </c>
      <c r="D68" s="112" t="s">
        <v>404</v>
      </c>
      <c r="E68" s="327" t="str">
        <f>+VLOOKUP(A68,'REQUISITOS HAB. TECNICOS'!$A$6:$F$104,6,FALSE)</f>
        <v>CUMPLE</v>
      </c>
      <c r="F68" s="330" t="str">
        <f t="shared" si="0"/>
        <v>HABILITADO</v>
      </c>
      <c r="G68" s="321"/>
    </row>
    <row r="69" spans="1:7" ht="18.75">
      <c r="A69" s="115">
        <v>64</v>
      </c>
      <c r="B69" s="318" t="str">
        <f>+VLOOKUP(A69,'LISTA DE OFERENTES'!$A$4:$B$102,2,FALSE)</f>
        <v>CONSORCIO TS 03</v>
      </c>
      <c r="C69" s="324" t="s">
        <v>404</v>
      </c>
      <c r="D69" s="112" t="s">
        <v>404</v>
      </c>
      <c r="E69" s="327" t="str">
        <f>+VLOOKUP(A69,'REQUISITOS HAB. TECNICOS'!$A$6:$F$104,6,FALSE)</f>
        <v>CUMPLE</v>
      </c>
      <c r="F69" s="330" t="str">
        <f t="shared" si="0"/>
        <v>HABILITADO</v>
      </c>
      <c r="G69" s="321"/>
    </row>
    <row r="70" spans="1:7" ht="18.75">
      <c r="A70" s="115">
        <v>65</v>
      </c>
      <c r="B70" s="318" t="str">
        <f>+VLOOKUP(A70,'LISTA DE OFERENTES'!$A$4:$B$102,2,FALSE)</f>
        <v>CONSORCIO ID CONSERVACION KENNEDY</v>
      </c>
      <c r="C70" s="324" t="s">
        <v>404</v>
      </c>
      <c r="D70" s="112" t="s">
        <v>404</v>
      </c>
      <c r="E70" s="327" t="str">
        <f>+VLOOKUP(A70,'REQUISITOS HAB. TECNICOS'!$A$6:$F$104,6,FALSE)</f>
        <v>CUMPLE</v>
      </c>
      <c r="F70" s="330" t="str">
        <f t="shared" si="0"/>
        <v>HABILITADO</v>
      </c>
      <c r="G70" s="321"/>
    </row>
    <row r="71" spans="1:7" ht="18.75">
      <c r="A71" s="115">
        <v>66</v>
      </c>
      <c r="B71" s="318" t="str">
        <f>+VLOOKUP(A71,'LISTA DE OFERENTES'!$A$4:$B$102,2,FALSE)</f>
        <v>PROYECTO SANABRIA SAS</v>
      </c>
      <c r="C71" s="324" t="s">
        <v>404</v>
      </c>
      <c r="D71" s="112" t="s">
        <v>404</v>
      </c>
      <c r="E71" s="327" t="str">
        <f>+VLOOKUP(A71,'REQUISITOS HAB. TECNICOS'!$A$6:$F$104,6,FALSE)</f>
        <v>CUMPLE</v>
      </c>
      <c r="F71" s="330" t="str">
        <f t="shared" ref="F71:F103" si="1">+IF(AND(C71="CUMPLE",D71="CUMPLE",E71="CUMPLE"),"HABILITADO","NO HABILITADO")</f>
        <v>HABILITADO</v>
      </c>
      <c r="G71" s="321"/>
    </row>
    <row r="72" spans="1:7" ht="18.75">
      <c r="A72" s="115">
        <v>67</v>
      </c>
      <c r="B72" s="318" t="str">
        <f>+VLOOKUP(A72,'LISTA DE OFERENTES'!$A$4:$B$102,2,FALSE)</f>
        <v>CONSORCIO CONSERVACIÓN VELNEC</v>
      </c>
      <c r="C72" s="324" t="s">
        <v>404</v>
      </c>
      <c r="D72" s="112" t="s">
        <v>404</v>
      </c>
      <c r="E72" s="327" t="str">
        <f>+VLOOKUP(A72,'REQUISITOS HAB. TECNICOS'!$A$6:$F$104,6,FALSE)</f>
        <v>CUMPLE</v>
      </c>
      <c r="F72" s="330" t="str">
        <f t="shared" si="1"/>
        <v>HABILITADO</v>
      </c>
      <c r="G72" s="321"/>
    </row>
    <row r="73" spans="1:7" ht="18.75">
      <c r="A73" s="115">
        <v>68</v>
      </c>
      <c r="B73" s="318" t="str">
        <f>+VLOOKUP(A73,'LISTA DE OFERENTES'!$A$4:$B$102,2,FALSE)</f>
        <v>CONSORCIO CONSERVACION KENNEDY</v>
      </c>
      <c r="C73" s="324" t="s">
        <v>404</v>
      </c>
      <c r="D73" s="112" t="s">
        <v>404</v>
      </c>
      <c r="E73" s="327" t="str">
        <f>+VLOOKUP(A73,'REQUISITOS HAB. TECNICOS'!$A$6:$F$104,6,FALSE)</f>
        <v>CUMPLE</v>
      </c>
      <c r="F73" s="330" t="str">
        <f t="shared" si="1"/>
        <v>HABILITADO</v>
      </c>
      <c r="G73" s="321"/>
    </row>
    <row r="74" spans="1:7" ht="18.75">
      <c r="A74" s="115">
        <v>69</v>
      </c>
      <c r="B74" s="318" t="str">
        <f>+VLOOKUP(A74,'LISTA DE OFERENTES'!$A$4:$B$102,2,FALSE)</f>
        <v>CONSORCIO INTERVIAL KENNEDY</v>
      </c>
      <c r="C74" s="324" t="s">
        <v>404</v>
      </c>
      <c r="D74" s="112" t="s">
        <v>404</v>
      </c>
      <c r="E74" s="327" t="str">
        <f>+VLOOKUP(A74,'REQUISITOS HAB. TECNICOS'!$A$6:$F$104,6,FALSE)</f>
        <v>CUMPLE</v>
      </c>
      <c r="F74" s="330" t="str">
        <f t="shared" si="1"/>
        <v>HABILITADO</v>
      </c>
      <c r="G74" s="321"/>
    </row>
    <row r="75" spans="1:7" ht="18.75">
      <c r="A75" s="115">
        <v>70</v>
      </c>
      <c r="B75" s="318" t="str">
        <f>+VLOOKUP(A75,'LISTA DE OFERENTES'!$A$4:$B$102,2,FALSE)</f>
        <v xml:space="preserve">CONSORCIO SOLUCIONES IRIS </v>
      </c>
      <c r="C75" s="324" t="s">
        <v>404</v>
      </c>
      <c r="D75" s="112" t="s">
        <v>404</v>
      </c>
      <c r="E75" s="327" t="str">
        <f>+VLOOKUP(A75,'REQUISITOS HAB. TECNICOS'!$A$6:$F$104,6,FALSE)</f>
        <v>CUMPLE</v>
      </c>
      <c r="F75" s="330" t="str">
        <f t="shared" si="1"/>
        <v>HABILITADO</v>
      </c>
      <c r="G75" s="321"/>
    </row>
    <row r="76" spans="1:7" ht="18.75">
      <c r="A76" s="115">
        <v>71</v>
      </c>
      <c r="B76" s="318" t="str">
        <f>+VLOOKUP(A76,'LISTA DE OFERENTES'!$A$4:$B$102,2,FALSE)</f>
        <v>CONSORCIO KENNEDY VIAL</v>
      </c>
      <c r="C76" s="324" t="s">
        <v>404</v>
      </c>
      <c r="D76" s="112" t="s">
        <v>404</v>
      </c>
      <c r="E76" s="327" t="str">
        <f>+VLOOKUP(A76,'REQUISITOS HAB. TECNICOS'!$A$6:$F$104,6,FALSE)</f>
        <v>CUMPLE</v>
      </c>
      <c r="F76" s="330" t="str">
        <f t="shared" si="1"/>
        <v>HABILITADO</v>
      </c>
      <c r="G76" s="321"/>
    </row>
    <row r="77" spans="1:7" ht="18.75">
      <c r="A77" s="115">
        <v>72</v>
      </c>
      <c r="B77" s="318" t="str">
        <f>+VLOOKUP(A77,'LISTA DE OFERENTES'!$A$4:$B$102,2,FALSE)</f>
        <v>CONSORCIO VALICON UNIVERSAL</v>
      </c>
      <c r="C77" s="324" t="s">
        <v>404</v>
      </c>
      <c r="D77" s="112" t="s">
        <v>404</v>
      </c>
      <c r="E77" s="327" t="str">
        <f>+VLOOKUP(A77,'REQUISITOS HAB. TECNICOS'!$A$6:$F$104,6,FALSE)</f>
        <v>CUMPLE</v>
      </c>
      <c r="F77" s="330" t="str">
        <f t="shared" si="1"/>
        <v>HABILITADO</v>
      </c>
      <c r="G77" s="321"/>
    </row>
    <row r="78" spans="1:7" ht="18.75">
      <c r="A78" s="115">
        <v>73</v>
      </c>
      <c r="B78" s="318" t="str">
        <f>+VLOOKUP(A78,'LISTA DE OFERENTES'!$A$4:$B$102,2,FALSE)</f>
        <v>CONSORCIO VIAL KENNEDY IC</v>
      </c>
      <c r="C78" s="324" t="s">
        <v>404</v>
      </c>
      <c r="D78" s="112" t="s">
        <v>404</v>
      </c>
      <c r="E78" s="327" t="str">
        <f>+VLOOKUP(A78,'REQUISITOS HAB. TECNICOS'!$A$6:$F$104,6,FALSE)</f>
        <v>CUMPLE</v>
      </c>
      <c r="F78" s="330" t="str">
        <f t="shared" si="1"/>
        <v>HABILITADO</v>
      </c>
      <c r="G78" s="321"/>
    </row>
    <row r="79" spans="1:7" ht="18.75">
      <c r="A79" s="115">
        <v>74</v>
      </c>
      <c r="B79" s="318" t="str">
        <f>+VLOOKUP(A79,'LISTA DE OFERENTES'!$A$4:$B$102,2,FALSE)</f>
        <v>CONSORCIO INTERVIAL GINPROSA.</v>
      </c>
      <c r="C79" s="324" t="s">
        <v>404</v>
      </c>
      <c r="D79" s="112" t="s">
        <v>404</v>
      </c>
      <c r="E79" s="327" t="str">
        <f>+VLOOKUP(A79,'REQUISITOS HAB. TECNICOS'!$A$6:$F$104,6,FALSE)</f>
        <v>CUMPLE</v>
      </c>
      <c r="F79" s="330" t="str">
        <f t="shared" si="1"/>
        <v>HABILITADO</v>
      </c>
      <c r="G79" s="321"/>
    </row>
    <row r="80" spans="1:7" ht="18.75">
      <c r="A80" s="115">
        <v>75</v>
      </c>
      <c r="B80" s="318" t="str">
        <f>+VLOOKUP(A80,'LISTA DE OFERENTES'!$A$4:$B$102,2,FALSE)</f>
        <v>CONSORCIO INTERVIAL CAPITAL</v>
      </c>
      <c r="C80" s="324" t="s">
        <v>404</v>
      </c>
      <c r="D80" s="112" t="s">
        <v>404</v>
      </c>
      <c r="E80" s="327" t="str">
        <f>+VLOOKUP(A80,'REQUISITOS HAB. TECNICOS'!$A$6:$F$104,6,FALSE)</f>
        <v>CUMPLE</v>
      </c>
      <c r="F80" s="330" t="str">
        <f t="shared" si="1"/>
        <v>HABILITADO</v>
      </c>
      <c r="G80" s="321"/>
    </row>
    <row r="81" spans="1:7" ht="19.5" thickBot="1">
      <c r="A81" s="397">
        <v>76</v>
      </c>
      <c r="B81" s="398" t="str">
        <f>+VLOOKUP(A81,'LISTA DE OFERENTES'!$A$4:$B$102,2,FALSE)</f>
        <v>CONSORCIO MALLA VIAL KENNEDY</v>
      </c>
      <c r="C81" s="325" t="s">
        <v>404</v>
      </c>
      <c r="D81" s="113" t="s">
        <v>404</v>
      </c>
      <c r="E81" s="328" t="str">
        <f>+VLOOKUP(A81,'REQUISITOS HAB. TECNICOS'!$A$6:$F$104,6,FALSE)</f>
        <v>CUMPLE</v>
      </c>
      <c r="F81" s="331" t="str">
        <f t="shared" si="1"/>
        <v>HABILITADO</v>
      </c>
      <c r="G81" s="322"/>
    </row>
    <row r="82" spans="1:7" ht="18.75">
      <c r="A82" s="115">
        <v>77</v>
      </c>
      <c r="B82" s="318" t="str">
        <f>+VLOOKUP(A82,'LISTA DE OFERENTES'!$A$4:$B$102,2,FALSE)</f>
        <v>PROYECTOS E INTERVENTORIAS S.A.S</v>
      </c>
      <c r="C82" s="387" t="s">
        <v>404</v>
      </c>
      <c r="D82" s="388" t="s">
        <v>405</v>
      </c>
      <c r="E82" s="389" t="str">
        <f>+VLOOKUP(A82,'REQUISITOS HAB. TECNICOS'!$A$6:$F$104,6,FALSE)</f>
        <v>CUMPLE</v>
      </c>
      <c r="F82" s="390" t="str">
        <f t="shared" si="1"/>
        <v>NO HABILITADO</v>
      </c>
      <c r="G82" s="391"/>
    </row>
    <row r="83" spans="1:7" ht="18.75">
      <c r="A83" s="115">
        <v>78</v>
      </c>
      <c r="B83" s="318" t="str">
        <f>+VLOOKUP(A83,'LISTA DE OFERENTES'!$A$4:$B$102,2,FALSE)</f>
        <v xml:space="preserve">Lemoine Rivera Ingenieros Asociados S.A.S </v>
      </c>
      <c r="C83" s="324" t="s">
        <v>404</v>
      </c>
      <c r="D83" s="112" t="s">
        <v>404</v>
      </c>
      <c r="E83" s="327" t="str">
        <f>+VLOOKUP(A83,'REQUISITOS HAB. TECNICOS'!$A$6:$F$104,6,FALSE)</f>
        <v>NO CUMPLE</v>
      </c>
      <c r="F83" s="330" t="str">
        <f t="shared" si="1"/>
        <v>NO HABILITADO</v>
      </c>
      <c r="G83" s="321"/>
    </row>
    <row r="84" spans="1:7" ht="19.5" thickBot="1">
      <c r="A84" s="380">
        <v>79</v>
      </c>
      <c r="B84" s="381" t="str">
        <f>+VLOOKUP(A84,'LISTA DE OFERENTES'!$A$4:$B$102,2,FALSE)</f>
        <v>Consorcio Escalí</v>
      </c>
      <c r="C84" s="382" t="s">
        <v>404</v>
      </c>
      <c r="D84" s="383" t="s">
        <v>405</v>
      </c>
      <c r="E84" s="384" t="str">
        <f>+VLOOKUP(A84,'REQUISITOS HAB. TECNICOS'!$A$6:$F$104,6,FALSE)</f>
        <v>NO CUMPLE</v>
      </c>
      <c r="F84" s="385" t="str">
        <f t="shared" si="1"/>
        <v>NO HABILITADO</v>
      </c>
      <c r="G84" s="386"/>
    </row>
    <row r="85" spans="1:7" ht="18.75">
      <c r="A85" s="114">
        <v>80</v>
      </c>
      <c r="B85" s="317" t="str">
        <f>+VLOOKUP(A85,'LISTA DE OFERENTES'!$A$4:$B$102,2,FALSE)</f>
        <v>CONSORCIO CAS KENNEDY</v>
      </c>
      <c r="C85" s="323" t="s">
        <v>404</v>
      </c>
      <c r="D85" s="111" t="s">
        <v>404</v>
      </c>
      <c r="E85" s="326" t="str">
        <f>+VLOOKUP(A85,'REQUISITOS HAB. TECNICOS'!$A$6:$F$104,6,FALSE)</f>
        <v>CUMPLE</v>
      </c>
      <c r="F85" s="329" t="str">
        <f t="shared" si="1"/>
        <v>HABILITADO</v>
      </c>
      <c r="G85" s="320"/>
    </row>
    <row r="86" spans="1:7" ht="18.75">
      <c r="A86" s="115">
        <v>81</v>
      </c>
      <c r="B86" s="318" t="str">
        <f>+VLOOKUP(A86,'LISTA DE OFERENTES'!$A$4:$B$102,2,FALSE)</f>
        <v>CONSORCIO TIMIZA 25</v>
      </c>
      <c r="C86" s="324" t="s">
        <v>404</v>
      </c>
      <c r="D86" s="112" t="s">
        <v>404</v>
      </c>
      <c r="E86" s="327" t="str">
        <f>+VLOOKUP(A86,'REQUISITOS HAB. TECNICOS'!$A$6:$F$104,6,FALSE)</f>
        <v>CUMPLE</v>
      </c>
      <c r="F86" s="330" t="str">
        <f t="shared" si="1"/>
        <v>HABILITADO</v>
      </c>
      <c r="G86" s="321"/>
    </row>
    <row r="87" spans="1:7" ht="18.75">
      <c r="A87" s="115">
        <v>82</v>
      </c>
      <c r="B87" s="318" t="str">
        <f>+VLOOKUP(A87,'LISTA DE OFERENTES'!$A$4:$B$102,2,FALSE)</f>
        <v>CONSORCIO INTERVIAL KENNEDY</v>
      </c>
      <c r="C87" s="324" t="s">
        <v>404</v>
      </c>
      <c r="D87" s="112" t="s">
        <v>404</v>
      </c>
      <c r="E87" s="327" t="str">
        <f>+VLOOKUP(A87,'REQUISITOS HAB. TECNICOS'!$A$6:$F$104,6,FALSE)</f>
        <v>CUMPLE</v>
      </c>
      <c r="F87" s="330" t="str">
        <f t="shared" si="1"/>
        <v>HABILITADO</v>
      </c>
      <c r="G87" s="321"/>
    </row>
    <row r="88" spans="1:7" ht="18.75">
      <c r="A88" s="115">
        <v>83</v>
      </c>
      <c r="B88" s="318" t="str">
        <f>+VLOOKUP(A88,'LISTA DE OFERENTES'!$A$4:$B$102,2,FALSE)</f>
        <v xml:space="preserve">JOYCO S.A.S BIC </v>
      </c>
      <c r="C88" s="324" t="s">
        <v>404</v>
      </c>
      <c r="D88" s="112" t="s">
        <v>404</v>
      </c>
      <c r="E88" s="327" t="str">
        <f>+VLOOKUP(A88,'REQUISITOS HAB. TECNICOS'!$A$6:$F$104,6,FALSE)</f>
        <v>CUMPLE</v>
      </c>
      <c r="F88" s="330" t="str">
        <f t="shared" si="1"/>
        <v>HABILITADO</v>
      </c>
      <c r="G88" s="321"/>
    </row>
    <row r="89" spans="1:7" ht="18.75">
      <c r="A89" s="115">
        <v>84</v>
      </c>
      <c r="B89" s="318" t="str">
        <f>+VLOOKUP(A89,'LISTA DE OFERENTES'!$A$4:$B$102,2,FALSE)</f>
        <v>ARCA ARQUITECTURA E INGENIERÍA S.A</v>
      </c>
      <c r="C89" s="324" t="s">
        <v>404</v>
      </c>
      <c r="D89" s="112" t="s">
        <v>404</v>
      </c>
      <c r="E89" s="327" t="str">
        <f>+VLOOKUP(A89,'REQUISITOS HAB. TECNICOS'!$A$6:$F$104,6,FALSE)</f>
        <v>CUMPLE</v>
      </c>
      <c r="F89" s="330" t="str">
        <f t="shared" si="1"/>
        <v>HABILITADO</v>
      </c>
      <c r="G89" s="321"/>
    </row>
    <row r="90" spans="1:7" ht="18.75">
      <c r="A90" s="115">
        <v>85</v>
      </c>
      <c r="B90" s="318" t="str">
        <f>+VLOOKUP(A90,'LISTA DE OFERENTES'!$A$4:$B$102,2,FALSE)</f>
        <v xml:space="preserve">CONSORCIO PROES LATAM  </v>
      </c>
      <c r="C90" s="324" t="s">
        <v>404</v>
      </c>
      <c r="D90" s="112" t="s">
        <v>404</v>
      </c>
      <c r="E90" s="327" t="str">
        <f>+VLOOKUP(A90,'REQUISITOS HAB. TECNICOS'!$A$6:$F$104,6,FALSE)</f>
        <v>CUMPLE</v>
      </c>
      <c r="F90" s="330" t="str">
        <f t="shared" si="1"/>
        <v>HABILITADO</v>
      </c>
      <c r="G90" s="321"/>
    </row>
    <row r="91" spans="1:7" ht="18.75">
      <c r="A91" s="115">
        <v>86</v>
      </c>
      <c r="B91" s="318" t="str">
        <f>+VLOOKUP(A91,'LISTA DE OFERENTES'!$A$4:$B$102,2,FALSE)</f>
        <v>CONSORCIO GIS CONSERVIAL</v>
      </c>
      <c r="C91" s="324" t="s">
        <v>404</v>
      </c>
      <c r="D91" s="112" t="s">
        <v>404</v>
      </c>
      <c r="E91" s="327" t="str">
        <f>+VLOOKUP(A91,'REQUISITOS HAB. TECNICOS'!$A$6:$F$104,6,FALSE)</f>
        <v>CUMPLE</v>
      </c>
      <c r="F91" s="330" t="str">
        <f t="shared" si="1"/>
        <v>HABILITADO</v>
      </c>
      <c r="G91" s="321"/>
    </row>
    <row r="92" spans="1:7" ht="18.75">
      <c r="A92" s="115">
        <v>87</v>
      </c>
      <c r="B92" s="318" t="str">
        <f>+VLOOKUP(A92,'LISTA DE OFERENTES'!$A$4:$B$102,2,FALSE)</f>
        <v>CONSORCIO VIAL UJM</v>
      </c>
      <c r="C92" s="324" t="s">
        <v>404</v>
      </c>
      <c r="D92" s="112" t="s">
        <v>404</v>
      </c>
      <c r="E92" s="327" t="str">
        <f>+VLOOKUP(A92,'REQUISITOS HAB. TECNICOS'!$A$6:$F$104,6,FALSE)</f>
        <v>CUMPLE</v>
      </c>
      <c r="F92" s="330" t="str">
        <f t="shared" si="1"/>
        <v>HABILITADO</v>
      </c>
      <c r="G92" s="321"/>
    </row>
    <row r="93" spans="1:7" ht="19.5" thickBot="1">
      <c r="A93" s="397">
        <v>88</v>
      </c>
      <c r="B93" s="398" t="str">
        <f>+VLOOKUP(A93,'LISTA DE OFERENTES'!$A$4:$B$102,2,FALSE)</f>
        <v>CONSORCIO MVIAL 2025</v>
      </c>
      <c r="C93" s="325" t="s">
        <v>404</v>
      </c>
      <c r="D93" s="113" t="s">
        <v>404</v>
      </c>
      <c r="E93" s="328" t="str">
        <f>+VLOOKUP(A93,'REQUISITOS HAB. TECNICOS'!$A$6:$F$104,6,FALSE)</f>
        <v>CUMPLE</v>
      </c>
      <c r="F93" s="331" t="str">
        <f t="shared" si="1"/>
        <v>HABILITADO</v>
      </c>
      <c r="G93" s="322"/>
    </row>
    <row r="94" spans="1:7" ht="19.5" thickBot="1">
      <c r="A94" s="380">
        <v>89</v>
      </c>
      <c r="B94" s="381" t="str">
        <f>+VLOOKUP(A94,'LISTA DE OFERENTES'!$A$4:$B$102,2,FALSE)</f>
        <v>CONSORCIO INTERVIAL KENNEDY GH</v>
      </c>
      <c r="C94" s="392" t="s">
        <v>404</v>
      </c>
      <c r="D94" s="393" t="s">
        <v>405</v>
      </c>
      <c r="E94" s="394" t="str">
        <f>+VLOOKUP(A94,'REQUISITOS HAB. TECNICOS'!$A$6:$F$104,6,FALSE)</f>
        <v>CUMPLE</v>
      </c>
      <c r="F94" s="395" t="str">
        <f t="shared" si="1"/>
        <v>NO HABILITADO</v>
      </c>
      <c r="G94" s="396"/>
    </row>
    <row r="95" spans="1:7" ht="18.75">
      <c r="A95" s="114">
        <v>90</v>
      </c>
      <c r="B95" s="317" t="str">
        <f>+VLOOKUP(A95,'LISTA DE OFERENTES'!$A$4:$B$102,2,FALSE)</f>
        <v>CONSORCIO ALIANZA KENNEDY 2025</v>
      </c>
      <c r="C95" s="323" t="s">
        <v>404</v>
      </c>
      <c r="D95" s="111" t="s">
        <v>404</v>
      </c>
      <c r="E95" s="326" t="str">
        <f>+VLOOKUP(A95,'REQUISITOS HAB. TECNICOS'!$A$6:$F$104,6,FALSE)</f>
        <v>CUMPLE</v>
      </c>
      <c r="F95" s="329" t="str">
        <f t="shared" si="1"/>
        <v>HABILITADO</v>
      </c>
      <c r="G95" s="320"/>
    </row>
    <row r="96" spans="1:7" ht="18.75">
      <c r="A96" s="115">
        <v>91</v>
      </c>
      <c r="B96" s="318" t="str">
        <f>+VLOOKUP(A96,'LISTA DE OFERENTES'!$A$4:$B$102,2,FALSE)</f>
        <v>TECNUMEC SAS</v>
      </c>
      <c r="C96" s="324" t="s">
        <v>404</v>
      </c>
      <c r="D96" s="112" t="s">
        <v>404</v>
      </c>
      <c r="E96" s="327" t="str">
        <f>+VLOOKUP(A96,'REQUISITOS HAB. TECNICOS'!$A$6:$F$104,6,FALSE)</f>
        <v>CUMPLE</v>
      </c>
      <c r="F96" s="330" t="str">
        <f t="shared" si="1"/>
        <v>HABILITADO</v>
      </c>
      <c r="G96" s="321"/>
    </row>
    <row r="97" spans="1:7" ht="18.75">
      <c r="A97" s="115">
        <v>92</v>
      </c>
      <c r="B97" s="318" t="str">
        <f>+VLOOKUP(A97,'LISTA DE OFERENTES'!$A$4:$B$102,2,FALSE)</f>
        <v>ALIANZA INTEGRAL DE PROYECTOS SAS BIC</v>
      </c>
      <c r="C97" s="324" t="s">
        <v>404</v>
      </c>
      <c r="D97" s="112" t="s">
        <v>404</v>
      </c>
      <c r="E97" s="327" t="str">
        <f>+VLOOKUP(A97,'REQUISITOS HAB. TECNICOS'!$A$6:$F$104,6,FALSE)</f>
        <v>CUMPLE</v>
      </c>
      <c r="F97" s="330" t="str">
        <f t="shared" si="1"/>
        <v>HABILITADO</v>
      </c>
      <c r="G97" s="321"/>
    </row>
    <row r="98" spans="1:7" ht="18.75">
      <c r="A98" s="115">
        <v>93</v>
      </c>
      <c r="B98" s="318" t="str">
        <f>+VLOOKUP(A98,'LISTA DE OFERENTES'!$A$4:$B$102,2,FALSE)</f>
        <v>UT MALLA VIAL KENNEDY 2025</v>
      </c>
      <c r="C98" s="324" t="s">
        <v>404</v>
      </c>
      <c r="D98" s="112" t="s">
        <v>404</v>
      </c>
      <c r="E98" s="327" t="str">
        <f>+VLOOKUP(A98,'REQUISITOS HAB. TECNICOS'!$A$6:$F$104,6,FALSE)</f>
        <v>CUMPLE</v>
      </c>
      <c r="F98" s="330" t="str">
        <f t="shared" si="1"/>
        <v>HABILITADO</v>
      </c>
      <c r="G98" s="321"/>
    </row>
    <row r="99" spans="1:7" ht="19.5" thickBot="1">
      <c r="A99" s="397">
        <v>94</v>
      </c>
      <c r="B99" s="398" t="str">
        <f>+VLOOKUP(A99,'LISTA DE OFERENTES'!$A$4:$B$102,2,FALSE)</f>
        <v>CONSORCIO VIAS LOCALES AEPRO</v>
      </c>
      <c r="C99" s="325" t="s">
        <v>404</v>
      </c>
      <c r="D99" s="113" t="s">
        <v>404</v>
      </c>
      <c r="E99" s="328" t="str">
        <f>+VLOOKUP(A99,'REQUISITOS HAB. TECNICOS'!$A$6:$F$104,6,FALSE)</f>
        <v>CUMPLE</v>
      </c>
      <c r="F99" s="331" t="str">
        <f t="shared" si="1"/>
        <v>HABILITADO</v>
      </c>
      <c r="G99" s="322"/>
    </row>
    <row r="100" spans="1:7" ht="19.5" thickBot="1">
      <c r="A100" s="380">
        <v>95</v>
      </c>
      <c r="B100" s="381" t="str">
        <f>+VLOOKUP(A100,'LISTA DE OFERENTES'!$A$4:$B$102,2,FALSE)</f>
        <v>CONSORCIO INTEGRAL KENNEDY</v>
      </c>
      <c r="C100" s="392" t="s">
        <v>404</v>
      </c>
      <c r="D100" s="393" t="s">
        <v>404</v>
      </c>
      <c r="E100" s="394" t="str">
        <f>+VLOOKUP(A100,'REQUISITOS HAB. TECNICOS'!$A$6:$F$104,6,FALSE)</f>
        <v>NO CUMPLE</v>
      </c>
      <c r="F100" s="395" t="str">
        <f t="shared" si="1"/>
        <v>NO HABILITADO</v>
      </c>
      <c r="G100" s="396"/>
    </row>
    <row r="101" spans="1:7" ht="19.5" thickBot="1">
      <c r="A101" s="404">
        <v>96</v>
      </c>
      <c r="B101" s="405" t="str">
        <f>+VLOOKUP(A101,'LISTA DE OFERENTES'!$A$4:$B$102,2,FALSE)</f>
        <v>CONSORCIO INTERVENTORÍA COANDINA</v>
      </c>
      <c r="C101" s="406" t="s">
        <v>404</v>
      </c>
      <c r="D101" s="407" t="s">
        <v>404</v>
      </c>
      <c r="E101" s="408" t="str">
        <f>+VLOOKUP(A101,'REQUISITOS HAB. TECNICOS'!$A$6:$F$104,6,FALSE)</f>
        <v>CUMPLE</v>
      </c>
      <c r="F101" s="409" t="str">
        <f t="shared" si="1"/>
        <v>HABILITADO</v>
      </c>
      <c r="G101" s="410"/>
    </row>
    <row r="102" spans="1:7" ht="19.5" thickBot="1">
      <c r="A102" s="380">
        <v>97</v>
      </c>
      <c r="B102" s="381" t="str">
        <f>+VLOOKUP(A102,'LISTA DE OFERENTES'!$A$4:$B$102,2,FALSE)</f>
        <v>CONSORCIO GAB VIAL KENNEDY</v>
      </c>
      <c r="C102" s="392" t="s">
        <v>404</v>
      </c>
      <c r="D102" s="393" t="s">
        <v>405</v>
      </c>
      <c r="E102" s="394" t="str">
        <f>+VLOOKUP(A102,'REQUISITOS HAB. TECNICOS'!$A$6:$F$104,6,FALSE)</f>
        <v>CUMPLE</v>
      </c>
      <c r="F102" s="395" t="str">
        <f t="shared" si="1"/>
        <v>NO HABILITADO</v>
      </c>
      <c r="G102" s="396"/>
    </row>
    <row r="103" spans="1:7" ht="19.5" thickBot="1">
      <c r="A103" s="404">
        <v>98</v>
      </c>
      <c r="B103" s="405" t="str">
        <f>+VLOOKUP(A103,'LISTA DE OFERENTES'!$A$4:$B$102,2,FALSE)</f>
        <v>CONSORCIO INT CONSERVACION 2025</v>
      </c>
      <c r="C103" s="406" t="s">
        <v>404</v>
      </c>
      <c r="D103" s="407" t="s">
        <v>404</v>
      </c>
      <c r="E103" s="408" t="str">
        <f>+VLOOKUP(A103,'REQUISITOS HAB. TECNICOS'!$A$6:$F$104,6,FALSE)</f>
        <v>CUMPLE</v>
      </c>
      <c r="F103" s="409" t="str">
        <f t="shared" si="1"/>
        <v>HABILITADO</v>
      </c>
      <c r="G103" s="410"/>
    </row>
    <row r="104" spans="1:7" ht="19.5" thickBot="1">
      <c r="A104" s="397">
        <v>99</v>
      </c>
      <c r="B104" s="398" t="str">
        <f>+VLOOKUP(A104,'LISTA DE OFERENTES'!$A$4:$B$102,2,FALSE)</f>
        <v>CONSORCIO INTERKENNEDY 2025</v>
      </c>
      <c r="C104" s="399" t="s">
        <v>404</v>
      </c>
      <c r="D104" s="400" t="s">
        <v>405</v>
      </c>
      <c r="E104" s="401" t="str">
        <f>+VLOOKUP(A104,'REQUISITOS HAB. TECNICOS'!$A$6:$F$104,6,FALSE)</f>
        <v>CUMPLE</v>
      </c>
      <c r="F104" s="402" t="str">
        <f t="shared" ref="F104" si="2">+IF(AND(C104="CUMPLE",D104="CUMPLE",E104="CUMPLE"),"HABILITADO","NO HABILITADO")</f>
        <v>NO HABILITADO</v>
      </c>
      <c r="G104" s="403"/>
    </row>
  </sheetData>
  <sheetProtection algorithmName="SHA-512" hashValue="MttuCIwIQmhM6GqBwfOai3xMLbW0XKO7l4a88Q/tVc9kylKyGJhDSzAGFufIsuSjoD68jxK/o+JHi1NxZQ9H3Q==" saltValue="6cZlWb7T3V8AwUwB7wRl6w==" spinCount="100000" sheet="1" objects="1" scenarios="1"/>
  <dataConsolidate link="1"/>
  <mergeCells count="3">
    <mergeCell ref="A1:G1"/>
    <mergeCell ref="A2:G2"/>
    <mergeCell ref="A3:G3"/>
  </mergeCells>
  <conditionalFormatting sqref="E6:E103">
    <cfRule type="containsText" dxfId="79" priority="135" operator="containsText" text="NO HABIL">
      <formula>NOT(ISERROR(SEARCH("NO HABIL",E6)))</formula>
    </cfRule>
    <cfRule type="containsText" dxfId="78" priority="136" operator="containsText" text="NO HABIL ">
      <formula>NOT(ISERROR(SEARCH("NO HABIL ",E6)))</formula>
    </cfRule>
  </conditionalFormatting>
  <conditionalFormatting sqref="E6:E103">
    <cfRule type="containsText" dxfId="77" priority="129" operator="containsText" text="NO HABIL">
      <formula>NOT(ISERROR(SEARCH("NO HABIL",E6)))</formula>
    </cfRule>
    <cfRule type="containsText" dxfId="76" priority="130" operator="containsText" text="NO HABIL ">
      <formula>NOT(ISERROR(SEARCH("NO HABIL ",E6)))</formula>
    </cfRule>
  </conditionalFormatting>
  <conditionalFormatting sqref="E6:E103">
    <cfRule type="containsText" dxfId="75" priority="127" operator="containsText" text="NO HABIL">
      <formula>NOT(ISERROR(SEARCH("NO HABIL",E6)))</formula>
    </cfRule>
    <cfRule type="containsText" dxfId="74" priority="128" operator="containsText" text="NO HABIL ">
      <formula>NOT(ISERROR(SEARCH("NO HABIL ",E6)))</formula>
    </cfRule>
  </conditionalFormatting>
  <conditionalFormatting sqref="E6:E103">
    <cfRule type="containsText" dxfId="73" priority="93" operator="containsText" text="NO HABIL">
      <formula>NOT(ISERROR(SEARCH("NO HABIL",E6)))</formula>
    </cfRule>
    <cfRule type="containsText" dxfId="72" priority="94" operator="containsText" text="NO HABIL ">
      <formula>NOT(ISERROR(SEARCH("NO HABIL ",E6)))</formula>
    </cfRule>
  </conditionalFormatting>
  <conditionalFormatting sqref="E6:E103">
    <cfRule type="containsText" dxfId="71" priority="91" operator="containsText" text="NO HABIL">
      <formula>NOT(ISERROR(SEARCH("NO HABIL",E6)))</formula>
    </cfRule>
    <cfRule type="containsText" dxfId="70" priority="92" operator="containsText" text="NO HABIL ">
      <formula>NOT(ISERROR(SEARCH("NO HABIL ",E6)))</formula>
    </cfRule>
  </conditionalFormatting>
  <conditionalFormatting sqref="E6:E103">
    <cfRule type="containsText" dxfId="69" priority="89" operator="containsText" text="NO HABIL">
      <formula>NOT(ISERROR(SEARCH("NO HABIL",E6)))</formula>
    </cfRule>
    <cfRule type="containsText" dxfId="68" priority="90" operator="containsText" text="NO HABIL ">
      <formula>NOT(ISERROR(SEARCH("NO HABIL ",E6)))</formula>
    </cfRule>
  </conditionalFormatting>
  <conditionalFormatting sqref="E6:E103">
    <cfRule type="containsText" dxfId="67" priority="87" operator="containsText" text="NO HABIL">
      <formula>NOT(ISERROR(SEARCH("NO HABIL",E6)))</formula>
    </cfRule>
    <cfRule type="containsText" dxfId="66" priority="88" operator="containsText" text="NO HABIL ">
      <formula>NOT(ISERROR(SEARCH("NO HABIL ",E6)))</formula>
    </cfRule>
  </conditionalFormatting>
  <conditionalFormatting sqref="E6:E103">
    <cfRule type="containsText" dxfId="65" priority="85" operator="containsText" text="NO HABIL">
      <formula>NOT(ISERROR(SEARCH("NO HABIL",E6)))</formula>
    </cfRule>
    <cfRule type="containsText" dxfId="64" priority="86" operator="containsText" text="NO HABIL ">
      <formula>NOT(ISERROR(SEARCH("NO HABIL ",E6)))</formula>
    </cfRule>
  </conditionalFormatting>
  <conditionalFormatting sqref="E6:E103">
    <cfRule type="containsText" dxfId="63" priority="83" operator="containsText" text="NO HABIL">
      <formula>NOT(ISERROR(SEARCH("NO HABIL",E6)))</formula>
    </cfRule>
    <cfRule type="containsText" dxfId="62" priority="84" operator="containsText" text="NO HABIL ">
      <formula>NOT(ISERROR(SEARCH("NO HABIL ",E6)))</formula>
    </cfRule>
  </conditionalFormatting>
  <conditionalFormatting sqref="E104">
    <cfRule type="containsText" dxfId="61" priority="53" operator="containsText" text="NO HABIL">
      <formula>NOT(ISERROR(SEARCH("NO HABIL",E104)))</formula>
    </cfRule>
    <cfRule type="containsText" dxfId="60" priority="54" operator="containsText" text="NO HABIL ">
      <formula>NOT(ISERROR(SEARCH("NO HABIL ",E104)))</formula>
    </cfRule>
  </conditionalFormatting>
  <conditionalFormatting sqref="E104">
    <cfRule type="containsText" dxfId="59" priority="51" operator="containsText" text="NO HABIL">
      <formula>NOT(ISERROR(SEARCH("NO HABIL",E104)))</formula>
    </cfRule>
    <cfRule type="containsText" dxfId="58" priority="52" operator="containsText" text="NO HABIL ">
      <formula>NOT(ISERROR(SEARCH("NO HABIL ",E104)))</formula>
    </cfRule>
  </conditionalFormatting>
  <conditionalFormatting sqref="E104">
    <cfRule type="containsText" dxfId="57" priority="49" operator="containsText" text="NO HABIL">
      <formula>NOT(ISERROR(SEARCH("NO HABIL",E104)))</formula>
    </cfRule>
    <cfRule type="containsText" dxfId="56" priority="50" operator="containsText" text="NO HABIL ">
      <formula>NOT(ISERROR(SEARCH("NO HABIL ",E104)))</formula>
    </cfRule>
  </conditionalFormatting>
  <conditionalFormatting sqref="E104">
    <cfRule type="containsText" dxfId="55" priority="47" operator="containsText" text="NO HABIL">
      <formula>NOT(ISERROR(SEARCH("NO HABIL",E104)))</formula>
    </cfRule>
    <cfRule type="containsText" dxfId="54" priority="48" operator="containsText" text="NO HABIL ">
      <formula>NOT(ISERROR(SEARCH("NO HABIL ",E104)))</formula>
    </cfRule>
  </conditionalFormatting>
  <conditionalFormatting sqref="E104">
    <cfRule type="containsText" dxfId="53" priority="45" operator="containsText" text="NO HABIL">
      <formula>NOT(ISERROR(SEARCH("NO HABIL",E104)))</formula>
    </cfRule>
    <cfRule type="containsText" dxfId="52" priority="46" operator="containsText" text="NO HABIL ">
      <formula>NOT(ISERROR(SEARCH("NO HABIL ",E104)))</formula>
    </cfRule>
  </conditionalFormatting>
  <conditionalFormatting sqref="E104">
    <cfRule type="containsText" dxfId="51" priority="43" operator="containsText" text="NO HABIL">
      <formula>NOT(ISERROR(SEARCH("NO HABIL",E104)))</formula>
    </cfRule>
    <cfRule type="containsText" dxfId="50" priority="44" operator="containsText" text="NO HABIL ">
      <formula>NOT(ISERROR(SEARCH("NO HABIL ",E104)))</formula>
    </cfRule>
  </conditionalFormatting>
  <conditionalFormatting sqref="E104">
    <cfRule type="containsText" dxfId="49" priority="41" operator="containsText" text="NO HABIL">
      <formula>NOT(ISERROR(SEARCH("NO HABIL",E104)))</formula>
    </cfRule>
    <cfRule type="containsText" dxfId="48" priority="42" operator="containsText" text="NO HABIL ">
      <formula>NOT(ISERROR(SEARCH("NO HABIL ",E104)))</formula>
    </cfRule>
  </conditionalFormatting>
  <conditionalFormatting sqref="A1:XFD5 A105:XFD1048576 A6:B104 E6:XFD104">
    <cfRule type="containsText" dxfId="47" priority="23" operator="containsText" text="NO HABILITADO">
      <formula>NOT(ISERROR(SEARCH("NO HABILITADO",A1)))</formula>
    </cfRule>
    <cfRule type="containsText" dxfId="46" priority="24" operator="containsText" text="HABILITADO">
      <formula>NOT(ISERROR(SEARCH("HABILITADO",A1)))</formula>
    </cfRule>
    <cfRule type="containsText" dxfId="45" priority="25" operator="containsText" text="NO CUMPLE">
      <formula>NOT(ISERROR(SEARCH("NO CUMPLE",A1)))</formula>
    </cfRule>
    <cfRule type="containsText" dxfId="44" priority="26" operator="containsText" text="CUMPLE">
      <formula>NOT(ISERROR(SEARCH("CUMPLE",A1)))</formula>
    </cfRule>
  </conditionalFormatting>
  <conditionalFormatting sqref="C6:D104">
    <cfRule type="containsText" dxfId="43" priority="21" operator="containsText" text="NO HABIL">
      <formula>NOT(ISERROR(SEARCH("NO HABIL",C6)))</formula>
    </cfRule>
    <cfRule type="containsText" dxfId="42" priority="22" operator="containsText" text="NO HABIL ">
      <formula>NOT(ISERROR(SEARCH("NO HABIL ",C6)))</formula>
    </cfRule>
  </conditionalFormatting>
  <conditionalFormatting sqref="C6:D104">
    <cfRule type="containsText" dxfId="41" priority="19" operator="containsText" text="NO HABIL">
      <formula>NOT(ISERROR(SEARCH("NO HABIL",C6)))</formula>
    </cfRule>
    <cfRule type="containsText" dxfId="40" priority="20" operator="containsText" text="NO HABIL ">
      <formula>NOT(ISERROR(SEARCH("NO HABIL ",C6)))</formula>
    </cfRule>
  </conditionalFormatting>
  <conditionalFormatting sqref="C6:D104">
    <cfRule type="containsText" dxfId="39" priority="17" operator="containsText" text="NO HABIL">
      <formula>NOT(ISERROR(SEARCH("NO HABIL",C6)))</formula>
    </cfRule>
    <cfRule type="containsText" dxfId="38" priority="18" operator="containsText" text="NO HABIL ">
      <formula>NOT(ISERROR(SEARCH("NO HABIL ",C6)))</formula>
    </cfRule>
  </conditionalFormatting>
  <conditionalFormatting sqref="C6:D104">
    <cfRule type="containsText" dxfId="37" priority="15" operator="containsText" text="NO HABIL">
      <formula>NOT(ISERROR(SEARCH("NO HABIL",C6)))</formula>
    </cfRule>
    <cfRule type="containsText" dxfId="36" priority="16" operator="containsText" text="NO HABIL ">
      <formula>NOT(ISERROR(SEARCH("NO HABIL ",C6)))</formula>
    </cfRule>
  </conditionalFormatting>
  <conditionalFormatting sqref="C6:D104">
    <cfRule type="containsText" dxfId="35" priority="13" operator="containsText" text="NO HABIL">
      <formula>NOT(ISERROR(SEARCH("NO HABIL",C6)))</formula>
    </cfRule>
    <cfRule type="containsText" dxfId="34" priority="14" operator="containsText" text="NO HABIL ">
      <formula>NOT(ISERROR(SEARCH("NO HABIL ",C6)))</formula>
    </cfRule>
  </conditionalFormatting>
  <conditionalFormatting sqref="C6:D104">
    <cfRule type="containsText" dxfId="33" priority="11" operator="containsText" text="NO HABIL">
      <formula>NOT(ISERROR(SEARCH("NO HABIL",C6)))</formula>
    </cfRule>
    <cfRule type="containsText" dxfId="32" priority="12" operator="containsText" text="NO HABIL ">
      <formula>NOT(ISERROR(SEARCH("NO HABIL ",C6)))</formula>
    </cfRule>
  </conditionalFormatting>
  <conditionalFormatting sqref="C6:D104">
    <cfRule type="containsText" dxfId="31" priority="9" operator="containsText" text="NO HABIL">
      <formula>NOT(ISERROR(SEARCH("NO HABIL",C6)))</formula>
    </cfRule>
    <cfRule type="containsText" dxfId="30" priority="10" operator="containsText" text="NO HABIL ">
      <formula>NOT(ISERROR(SEARCH("NO HABIL ",C6)))</formula>
    </cfRule>
  </conditionalFormatting>
  <conditionalFormatting sqref="C6:D104">
    <cfRule type="containsText" dxfId="29" priority="7" operator="containsText" text="NO HABIL">
      <formula>NOT(ISERROR(SEARCH("NO HABIL",C6)))</formula>
    </cfRule>
    <cfRule type="containsText" dxfId="28" priority="8" operator="containsText" text="NO HABIL ">
      <formula>NOT(ISERROR(SEARCH("NO HABIL ",C6)))</formula>
    </cfRule>
  </conditionalFormatting>
  <conditionalFormatting sqref="C6:D104">
    <cfRule type="containsText" dxfId="27" priority="5" operator="containsText" text="NO HABIL">
      <formula>NOT(ISERROR(SEARCH("NO HABIL",C6)))</formula>
    </cfRule>
    <cfRule type="containsText" dxfId="26" priority="6" operator="containsText" text="NO HABIL ">
      <formula>NOT(ISERROR(SEARCH("NO HABIL ",C6)))</formula>
    </cfRule>
  </conditionalFormatting>
  <conditionalFormatting sqref="C6:D104">
    <cfRule type="containsText" dxfId="25" priority="1" operator="containsText" text="NO HABILITADO">
      <formula>NOT(ISERROR(SEARCH("NO HABILITADO",C6)))</formula>
    </cfRule>
    <cfRule type="containsText" dxfId="24" priority="2" operator="containsText" text="HABILITADO">
      <formula>NOT(ISERROR(SEARCH("HABILITADO",C6)))</formula>
    </cfRule>
    <cfRule type="containsText" dxfId="23" priority="3" operator="containsText" text="NO CUMPLE">
      <formula>NOT(ISERROR(SEARCH("NO CUMPLE",C6)))</formula>
    </cfRule>
    <cfRule type="containsText" dxfId="22" priority="4" operator="containsText" text="CUMPLE">
      <formula>NOT(ISERROR(SEARCH("CUMPLE",C6)))</formula>
    </cfRule>
  </conditionalFormatting>
  <pageMargins left="0.70866141732283472" right="0.70866141732283472" top="0.74803149606299213" bottom="0.74803149606299213" header="0.51181102362204722" footer="0.51181102362204722"/>
  <pageSetup scale="50" firstPageNumber="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9FFA7-3BBA-4D70-B71A-515A20D79098}">
  <sheetPr>
    <tabColor rgb="FF00B050"/>
  </sheetPr>
  <dimension ref="A1:J94"/>
  <sheetViews>
    <sheetView zoomScaleNormal="100" workbookViewId="0">
      <selection sqref="A1:F1"/>
    </sheetView>
  </sheetViews>
  <sheetFormatPr baseColWidth="10" defaultColWidth="11.42578125" defaultRowHeight="15"/>
  <cols>
    <col min="1" max="1" width="9" style="292" customWidth="1"/>
    <col min="2" max="2" width="70.5703125" style="292" bestFit="1" customWidth="1"/>
    <col min="3" max="3" width="20.28515625" style="292" bestFit="1" customWidth="1"/>
    <col min="4" max="4" width="21.140625" style="292" customWidth="1"/>
    <col min="5" max="5" width="14.140625" style="292" customWidth="1"/>
    <col min="6" max="6" width="41.5703125" style="292" customWidth="1"/>
    <col min="7" max="7" width="11.42578125" style="292"/>
    <col min="8" max="8" width="32.7109375" style="292" customWidth="1"/>
    <col min="9" max="9" width="20.140625" style="292" customWidth="1"/>
    <col min="10" max="16384" width="11.42578125" style="292"/>
  </cols>
  <sheetData>
    <row r="1" spans="1:10" ht="27" thickBot="1">
      <c r="A1" s="580" t="s">
        <v>1027</v>
      </c>
      <c r="B1" s="581"/>
      <c r="C1" s="581"/>
      <c r="D1" s="581"/>
      <c r="E1" s="581"/>
      <c r="F1" s="582"/>
    </row>
    <row r="2" spans="1:10" ht="16.5" customHeight="1" thickBot="1">
      <c r="A2" s="583" t="s">
        <v>1028</v>
      </c>
      <c r="B2" s="584"/>
      <c r="C2" s="584"/>
      <c r="D2" s="584"/>
      <c r="E2" s="584"/>
      <c r="F2" s="585"/>
      <c r="H2" s="293" t="s">
        <v>1029</v>
      </c>
      <c r="I2" s="294">
        <v>67.5</v>
      </c>
    </row>
    <row r="3" spans="1:10" ht="16.5" customHeight="1" thickBot="1">
      <c r="A3" s="583" t="s">
        <v>1</v>
      </c>
      <c r="B3" s="584"/>
      <c r="C3" s="584"/>
      <c r="D3" s="584"/>
      <c r="E3" s="584"/>
      <c r="F3" s="585"/>
      <c r="H3" s="293" t="s">
        <v>1030</v>
      </c>
      <c r="I3" s="294">
        <v>3913.24</v>
      </c>
    </row>
    <row r="4" spans="1:10" ht="17.25" customHeight="1" thickBot="1">
      <c r="A4" s="295"/>
      <c r="B4" s="296"/>
      <c r="C4" s="297"/>
      <c r="D4" s="297"/>
      <c r="E4" s="297"/>
      <c r="F4" s="298"/>
      <c r="H4" s="299" t="s">
        <v>1031</v>
      </c>
      <c r="I4" s="300">
        <v>24</v>
      </c>
    </row>
    <row r="5" spans="1:10" ht="17.25" customHeight="1" thickBot="1">
      <c r="A5" s="301"/>
      <c r="B5" s="302"/>
      <c r="C5" s="303"/>
      <c r="D5" s="303"/>
      <c r="E5" s="303"/>
      <c r="F5" s="304"/>
      <c r="H5" s="293" t="s">
        <v>1032</v>
      </c>
      <c r="I5" s="305">
        <v>82</v>
      </c>
    </row>
    <row r="6" spans="1:10" ht="17.25" customHeight="1">
      <c r="A6" s="306"/>
      <c r="B6" s="302"/>
      <c r="C6" s="307"/>
      <c r="D6" s="307"/>
      <c r="E6" s="307"/>
      <c r="F6" s="308"/>
    </row>
    <row r="7" spans="1:10" ht="17.25" customHeight="1">
      <c r="A7" s="306"/>
      <c r="B7" s="302"/>
      <c r="C7" s="307"/>
      <c r="D7" s="307"/>
      <c r="E7" s="307"/>
      <c r="F7" s="308"/>
    </row>
    <row r="8" spans="1:10" ht="17.25" customHeight="1">
      <c r="A8" s="309"/>
      <c r="C8" s="303"/>
      <c r="D8" s="303"/>
      <c r="E8" s="303"/>
      <c r="F8" s="310"/>
    </row>
    <row r="9" spans="1:10" ht="15.75" thickBot="1">
      <c r="A9" s="309"/>
      <c r="F9" s="311"/>
    </row>
    <row r="10" spans="1:10" ht="51.75" customHeight="1" thickBot="1">
      <c r="A10" s="316" t="s">
        <v>1038</v>
      </c>
      <c r="B10" s="316" t="s">
        <v>1033</v>
      </c>
      <c r="C10" s="312" t="s">
        <v>1034</v>
      </c>
      <c r="D10" s="313" t="s">
        <v>1035</v>
      </c>
      <c r="E10" s="312" t="s">
        <v>1036</v>
      </c>
      <c r="F10" s="314" t="s">
        <v>1037</v>
      </c>
    </row>
    <row r="11" spans="1:10" s="355" customFormat="1" ht="15" customHeight="1">
      <c r="A11" s="350">
        <v>1</v>
      </c>
      <c r="B11" s="351" t="str">
        <f>VLOOKUP(A11,'LISTA DE OFERENTES'!$A$4:$B$102,2,FALSE)</f>
        <v>CONSORCIO INGESCOR R 8</v>
      </c>
      <c r="C11" s="352">
        <f>+'EXPERIENCIA DEL PROPONENTE'!C10</f>
        <v>2609.9287773999999</v>
      </c>
      <c r="D11" s="586">
        <f>+MEDIAN(C11:C92)</f>
        <v>2367.880852777138</v>
      </c>
      <c r="E11" s="353">
        <f>$D$11-C11</f>
        <v>-242.04792462286196</v>
      </c>
      <c r="F11" s="354">
        <f>+IF(((1-(ABS(($D$11-C11)/$D$11)))*$I$2)&gt;=0,((1-(ABS(($D$11-C11)/$D$11)))*$I$2),0)</f>
        <v>60.600060379777517</v>
      </c>
      <c r="J11" s="356"/>
    </row>
    <row r="12" spans="1:10" s="355" customFormat="1" ht="15" customHeight="1">
      <c r="A12" s="345">
        <v>2</v>
      </c>
      <c r="B12" s="346" t="str">
        <f>VLOOKUP(A12,'LISTA DE OFERENTES'!$A$4:$B$102,2,FALSE)</f>
        <v>CONSORCIO INTER 3A</v>
      </c>
      <c r="C12" s="347">
        <f>+'EXPERIENCIA DEL PROPONENTE'!C28</f>
        <v>2135.947374932829</v>
      </c>
      <c r="D12" s="587"/>
      <c r="E12" s="348">
        <f t="shared" ref="E12:E75" si="0">$D$11-C12</f>
        <v>231.93347784430898</v>
      </c>
      <c r="F12" s="349">
        <f t="shared" ref="F12:F75" si="1">+IF(((1-(ABS(($D$11-C12)/$D$11)))*$I$2)&gt;=0,((1-(ABS(($D$11-C12)/$D$11)))*$I$2),0)</f>
        <v>60.888387875965343</v>
      </c>
      <c r="J12" s="356"/>
    </row>
    <row r="13" spans="1:10" s="355" customFormat="1" ht="15" customHeight="1">
      <c r="A13" s="345">
        <v>3</v>
      </c>
      <c r="B13" s="346" t="str">
        <f>VLOOKUP(A13,'LISTA DE OFERENTES'!$A$4:$B$102,2,FALSE)</f>
        <v>GRUPO METRO COLOMBIA SAS</v>
      </c>
      <c r="C13" s="347">
        <f>+'EXPERIENCIA DEL PROPONENTE'!C46</f>
        <v>2578.4217758979075</v>
      </c>
      <c r="D13" s="587"/>
      <c r="E13" s="348">
        <f t="shared" si="0"/>
        <v>-210.54092312076955</v>
      </c>
      <c r="F13" s="349">
        <f t="shared" si="1"/>
        <v>61.498214777578795</v>
      </c>
      <c r="J13" s="356"/>
    </row>
    <row r="14" spans="1:10" s="355" customFormat="1" ht="15" customHeight="1">
      <c r="A14" s="345">
        <v>4</v>
      </c>
      <c r="B14" s="346" t="str">
        <f>VLOOKUP(A14,'LISTA DE OFERENTES'!$A$4:$B$102,2,FALSE)</f>
        <v>CONSORCIO ECOS KENNEDY 003</v>
      </c>
      <c r="C14" s="347">
        <f>+'EXPERIENCIA DEL PROPONENTE'!C62</f>
        <v>2829.4829416568491</v>
      </c>
      <c r="D14" s="587"/>
      <c r="E14" s="348">
        <f t="shared" si="0"/>
        <v>-461.60208887971112</v>
      </c>
      <c r="F14" s="349">
        <f t="shared" si="1"/>
        <v>54.341339181894611</v>
      </c>
      <c r="J14" s="356"/>
    </row>
    <row r="15" spans="1:10" s="355" customFormat="1" ht="15" customHeight="1">
      <c r="A15" s="345">
        <v>5</v>
      </c>
      <c r="B15" s="346" t="str">
        <f>VLOOKUP(A15,'LISTA DE OFERENTES'!$A$4:$B$102,2,FALSE)</f>
        <v>COMPAÑÍA DE PROYECTOS TECNICOS CPT S.A</v>
      </c>
      <c r="C15" s="347">
        <f>+'EXPERIENCIA DEL PROPONENTE'!C76</f>
        <v>2554.2573773574236</v>
      </c>
      <c r="D15" s="587"/>
      <c r="E15" s="348">
        <f t="shared" si="0"/>
        <v>-186.3765245802856</v>
      </c>
      <c r="F15" s="349">
        <f t="shared" si="1"/>
        <v>62.187057250192929</v>
      </c>
      <c r="J15" s="356"/>
    </row>
    <row r="16" spans="1:10" s="355" customFormat="1" ht="15" customHeight="1">
      <c r="A16" s="345">
        <v>6</v>
      </c>
      <c r="B16" s="346" t="str">
        <f>VLOOKUP(A16,'LISTA DE OFERENTES'!$A$4:$B$102,2,FALSE)</f>
        <v>CONSORCIO INTERMALLA VIAL LK</v>
      </c>
      <c r="C16" s="347">
        <f>+'EXPERIENCIA DEL PROPONENTE'!C90</f>
        <v>3032.3359990248164</v>
      </c>
      <c r="D16" s="587"/>
      <c r="E16" s="348">
        <f t="shared" si="0"/>
        <v>-664.45514624767839</v>
      </c>
      <c r="F16" s="349">
        <f t="shared" si="1"/>
        <v>48.558708119069536</v>
      </c>
      <c r="J16" s="356"/>
    </row>
    <row r="17" spans="1:10" s="355" customFormat="1" ht="15" customHeight="1">
      <c r="A17" s="345">
        <v>7</v>
      </c>
      <c r="B17" s="346" t="str">
        <f>VLOOKUP(A17,'LISTA DE OFERENTES'!$A$4:$B$102,2,FALSE)</f>
        <v>SADING GROUP S.A.S</v>
      </c>
      <c r="C17" s="347">
        <f>+'EXPERIENCIA DEL PROPONENTE'!C107</f>
        <v>2803.2848288968976</v>
      </c>
      <c r="D17" s="587"/>
      <c r="E17" s="348">
        <f t="shared" si="0"/>
        <v>-435.40397611975959</v>
      </c>
      <c r="F17" s="349">
        <f t="shared" si="1"/>
        <v>55.088155732745435</v>
      </c>
      <c r="J17" s="356"/>
    </row>
    <row r="18" spans="1:10" s="355" customFormat="1" ht="15" customHeight="1">
      <c r="A18" s="345">
        <v>8</v>
      </c>
      <c r="B18" s="346" t="str">
        <f>VLOOKUP(A18,'LISTA DE OFERENTES'!$A$4:$B$102,2,FALSE)</f>
        <v>CONSORCIO INTERKENNEDY AI</v>
      </c>
      <c r="C18" s="347">
        <f>+'EXPERIENCIA DEL PROPONENTE'!C121</f>
        <v>3109.4272956538134</v>
      </c>
      <c r="D18" s="587"/>
      <c r="E18" s="348">
        <f t="shared" si="0"/>
        <v>-741.54644287667543</v>
      </c>
      <c r="F18" s="349">
        <f t="shared" si="1"/>
        <v>46.361104926174825</v>
      </c>
      <c r="J18" s="356"/>
    </row>
    <row r="19" spans="1:10" s="355" customFormat="1" ht="15" customHeight="1">
      <c r="A19" s="345">
        <v>9</v>
      </c>
      <c r="B19" s="346" t="str">
        <f>VLOOKUP(A19,'LISTA DE OFERENTES'!$A$4:$B$102,2,FALSE)</f>
        <v>CONSORCIO KENNEDY003</v>
      </c>
      <c r="C19" s="347">
        <f>+'EXPERIENCIA DEL PROPONENTE'!C135</f>
        <v>2277.6317270079658</v>
      </c>
      <c r="D19" s="587"/>
      <c r="E19" s="348">
        <f t="shared" si="0"/>
        <v>90.249125769172224</v>
      </c>
      <c r="F19" s="349">
        <f t="shared" si="1"/>
        <v>64.927313125880289</v>
      </c>
      <c r="J19" s="356"/>
    </row>
    <row r="20" spans="1:10" s="355" customFormat="1" ht="15" customHeight="1">
      <c r="A20" s="345">
        <v>10</v>
      </c>
      <c r="B20" s="346" t="str">
        <f>VLOOKUP(A20,'LISTA DE OFERENTES'!$A$4:$B$102,2,FALSE)</f>
        <v>CIVING INGENIEROS CONTRATISTAS S.A.S</v>
      </c>
      <c r="C20" s="347">
        <f>+'EXPERIENCIA DEL PROPONENTE'!C151</f>
        <v>3603.5390571034318</v>
      </c>
      <c r="D20" s="587"/>
      <c r="E20" s="348">
        <f t="shared" si="0"/>
        <v>-1235.6582043262938</v>
      </c>
      <c r="F20" s="349">
        <f t="shared" si="1"/>
        <v>32.275707065580555</v>
      </c>
      <c r="J20" s="356"/>
    </row>
    <row r="21" spans="1:10" s="355" customFormat="1" ht="15" customHeight="1">
      <c r="A21" s="345">
        <v>11</v>
      </c>
      <c r="B21" s="346" t="str">
        <f>VLOOKUP(A21,'LISTA DE OFERENTES'!$A$4:$B$102,2,FALSE)</f>
        <v>CONSORCIO EMPRESARIAL</v>
      </c>
      <c r="C21" s="347">
        <f>+'EXPERIENCIA DEL PROPONENTE'!C165</f>
        <v>2517.6333353772384</v>
      </c>
      <c r="D21" s="587"/>
      <c r="E21" s="348">
        <f t="shared" si="0"/>
        <v>-149.75248260010039</v>
      </c>
      <c r="F21" s="349">
        <f t="shared" si="1"/>
        <v>63.231080572043396</v>
      </c>
      <c r="J21" s="356"/>
    </row>
    <row r="22" spans="1:10" s="355" customFormat="1" ht="15" customHeight="1">
      <c r="A22" s="345">
        <v>12</v>
      </c>
      <c r="B22" s="346" t="str">
        <f>VLOOKUP(A22,'LISTA DE OFERENTES'!$A$4:$B$102,2,FALSE)</f>
        <v>CONSORCIO KENNEDY INTERESVIAL</v>
      </c>
      <c r="C22" s="347">
        <f>+'EXPERIENCIA DEL PROPONENTE'!C182</f>
        <v>1437.9543400551195</v>
      </c>
      <c r="D22" s="587"/>
      <c r="E22" s="348">
        <f t="shared" si="0"/>
        <v>929.92651272201851</v>
      </c>
      <c r="F22" s="349">
        <f t="shared" si="1"/>
        <v>40.991048109486911</v>
      </c>
      <c r="J22" s="356"/>
    </row>
    <row r="23" spans="1:10" s="355" customFormat="1" ht="15" customHeight="1">
      <c r="A23" s="345">
        <v>13</v>
      </c>
      <c r="B23" s="346" t="str">
        <f>VLOOKUP(A23,'LISTA DE OFERENTES'!$A$4:$B$102,2,FALSE)</f>
        <v>UNIOBRAS DEL ORIENTE SAS</v>
      </c>
      <c r="C23" s="347">
        <f>+'EXPERIENCIA DEL PROPONENTE'!C198</f>
        <v>10623.267950787082</v>
      </c>
      <c r="D23" s="587"/>
      <c r="E23" s="348">
        <f t="shared" si="0"/>
        <v>-8255.3870980099437</v>
      </c>
      <c r="F23" s="349">
        <f t="shared" si="1"/>
        <v>0</v>
      </c>
      <c r="J23" s="356"/>
    </row>
    <row r="24" spans="1:10" s="355" customFormat="1" ht="15" customHeight="1">
      <c r="A24" s="345">
        <v>14</v>
      </c>
      <c r="B24" s="346" t="str">
        <f>VLOOKUP(A24,'LISTA DE OFERENTES'!$A$4:$B$102,2,FALSE)</f>
        <v>CONSORCIO HUPK VIAS DE KENNEDY</v>
      </c>
      <c r="C24" s="347">
        <f>+'EXPERIENCIA DEL PROPONENTE'!C211</f>
        <v>3102.2126236499203</v>
      </c>
      <c r="D24" s="587"/>
      <c r="E24" s="348">
        <f t="shared" si="0"/>
        <v>-734.33177087278227</v>
      </c>
      <c r="F24" s="349">
        <f t="shared" si="1"/>
        <v>46.566769987274348</v>
      </c>
      <c r="J24" s="356"/>
    </row>
    <row r="25" spans="1:10" s="355" customFormat="1" ht="15" customHeight="1">
      <c r="A25" s="345">
        <v>15</v>
      </c>
      <c r="B25" s="346" t="str">
        <f>VLOOKUP(A25,'LISTA DE OFERENTES'!$A$4:$B$102,2,FALSE)</f>
        <v>INGEVAL SAS</v>
      </c>
      <c r="C25" s="347">
        <f>+'EXPERIENCIA DEL PROPONENTE'!C227</f>
        <v>2659.9107931616704</v>
      </c>
      <c r="D25" s="587"/>
      <c r="E25" s="348">
        <f t="shared" si="0"/>
        <v>-292.02994038453244</v>
      </c>
      <c r="F25" s="349">
        <f t="shared" si="1"/>
        <v>59.175247953106698</v>
      </c>
      <c r="J25" s="356"/>
    </row>
    <row r="26" spans="1:10" s="355" customFormat="1" ht="15" customHeight="1">
      <c r="A26" s="345">
        <v>16</v>
      </c>
      <c r="B26" s="346" t="str">
        <f>VLOOKUP(A26,'LISTA DE OFERENTES'!$A$4:$B$102,2,FALSE)</f>
        <v>CONSORCIO MALLA VIAL G&amp;G</v>
      </c>
      <c r="C26" s="347">
        <f>+'EXPERIENCIA DEL PROPONENTE'!C241</f>
        <v>3050.341345646746</v>
      </c>
      <c r="D26" s="587"/>
      <c r="E26" s="348">
        <f t="shared" si="0"/>
        <v>-682.46049286960806</v>
      </c>
      <c r="F26" s="349">
        <f t="shared" si="1"/>
        <v>48.045438671599307</v>
      </c>
      <c r="J26" s="356"/>
    </row>
    <row r="27" spans="1:10" s="355" customFormat="1" ht="15" customHeight="1">
      <c r="A27" s="345">
        <v>17</v>
      </c>
      <c r="B27" s="346" t="str">
        <f>VLOOKUP(A27,'LISTA DE OFERENTES'!$A$4:$B$102,2,FALSE)</f>
        <v>CONSORCIO KENNEDY LGI</v>
      </c>
      <c r="C27" s="347">
        <f>+'EXPERIENCIA DEL PROPONENTE'!C257</f>
        <v>2564.5436491322544</v>
      </c>
      <c r="D27" s="587"/>
      <c r="E27" s="348">
        <f t="shared" si="0"/>
        <v>-196.66279635511637</v>
      </c>
      <c r="F27" s="349">
        <f t="shared" si="1"/>
        <v>61.89383162442433</v>
      </c>
      <c r="J27" s="356"/>
    </row>
    <row r="28" spans="1:10" s="355" customFormat="1" ht="15" customHeight="1">
      <c r="A28" s="345">
        <v>20</v>
      </c>
      <c r="B28" s="346" t="str">
        <f>VLOOKUP(A28,'LISTA DE OFERENTES'!$A$4:$B$102,2,FALSE)</f>
        <v>CONSORCIO INTER VIAS KENNEDY</v>
      </c>
      <c r="C28" s="347">
        <f>+'EXPERIENCIA DEL PROPONENTE'!C305</f>
        <v>2189.3724055287776</v>
      </c>
      <c r="D28" s="587"/>
      <c r="E28" s="348">
        <f t="shared" si="0"/>
        <v>178.50844724836043</v>
      </c>
      <c r="F28" s="349">
        <f t="shared" si="1"/>
        <v>62.411348611509545</v>
      </c>
      <c r="J28" s="356"/>
    </row>
    <row r="29" spans="1:10" s="355" customFormat="1" ht="15" customHeight="1">
      <c r="A29" s="345">
        <v>21</v>
      </c>
      <c r="B29" s="346" t="str">
        <f>VLOOKUP(A29,'LISTA DE OFERENTES'!$A$4:$B$102,2,FALSE)</f>
        <v>HMV SOLUCIONES SAS</v>
      </c>
      <c r="C29" s="347">
        <f>+'EXPERIENCIA DEL PROPONENTE'!C323</f>
        <v>2291.3577048133352</v>
      </c>
      <c r="D29" s="587"/>
      <c r="E29" s="348">
        <f t="shared" si="0"/>
        <v>76.523147963802785</v>
      </c>
      <c r="F29" s="349">
        <f t="shared" si="1"/>
        <v>65.318592738102254</v>
      </c>
      <c r="J29" s="356"/>
    </row>
    <row r="30" spans="1:10" s="355" customFormat="1" ht="15" customHeight="1">
      <c r="A30" s="345">
        <v>22</v>
      </c>
      <c r="B30" s="346" t="str">
        <f>VLOOKUP(A30,'LISTA DE OFERENTES'!$A$4:$B$102,2,FALSE)</f>
        <v>UMBRELLA INTERNATIONAL S.A.S</v>
      </c>
      <c r="C30" s="347">
        <f>+'EXPERIENCIA DEL PROPONENTE'!C337</f>
        <v>2235.4583259507608</v>
      </c>
      <c r="D30" s="587"/>
      <c r="E30" s="348">
        <f t="shared" si="0"/>
        <v>132.42252682637718</v>
      </c>
      <c r="F30" s="349">
        <f t="shared" si="1"/>
        <v>63.725096989024159</v>
      </c>
      <c r="J30" s="356"/>
    </row>
    <row r="31" spans="1:10" s="355" customFormat="1" ht="15" customHeight="1">
      <c r="A31" s="345">
        <v>24</v>
      </c>
      <c r="B31" s="346" t="str">
        <f>VLOOKUP(A31,'LISTA DE OFERENTES'!$A$4:$B$102,2,FALSE)</f>
        <v>CONSORCIO INTERKENNEDY MV</v>
      </c>
      <c r="C31" s="347">
        <f>+'EXPERIENCIA DEL PROPONENTE'!C366</f>
        <v>1518.6179468846153</v>
      </c>
      <c r="D31" s="587"/>
      <c r="E31" s="348">
        <f t="shared" si="0"/>
        <v>849.26290589252267</v>
      </c>
      <c r="F31" s="349">
        <f t="shared" si="1"/>
        <v>43.290485369856292</v>
      </c>
      <c r="J31" s="356"/>
    </row>
    <row r="32" spans="1:10" s="355" customFormat="1" ht="15" customHeight="1">
      <c r="A32" s="345">
        <v>25</v>
      </c>
      <c r="B32" s="346" t="str">
        <f>VLOOKUP(A32,'LISTA DE OFERENTES'!$A$4:$B$102,2,FALSE)</f>
        <v>CONSULTORES DONOVAN S.A.S</v>
      </c>
      <c r="C32" s="347">
        <f>+'EXPERIENCIA DEL PROPONENTE'!C380</f>
        <v>2363.0028855116207</v>
      </c>
      <c r="D32" s="587"/>
      <c r="E32" s="348">
        <f t="shared" si="0"/>
        <v>4.8779672655173272</v>
      </c>
      <c r="F32" s="364">
        <v>67.5</v>
      </c>
      <c r="J32" s="356"/>
    </row>
    <row r="33" spans="1:10" s="355" customFormat="1" ht="15" customHeight="1">
      <c r="A33" s="345">
        <v>26</v>
      </c>
      <c r="B33" s="346" t="str">
        <f>VLOOKUP(A33,'LISTA DE OFERENTES'!$A$4:$B$102,2,FALSE)</f>
        <v>CONSORCIO KENNEDY JINT 3</v>
      </c>
      <c r="C33" s="347">
        <f>+'EXPERIENCIA DEL PROPONENTE'!C394</f>
        <v>2408.3421099685656</v>
      </c>
      <c r="D33" s="587"/>
      <c r="E33" s="348">
        <f t="shared" si="0"/>
        <v>-40.461257191427649</v>
      </c>
      <c r="F33" s="349">
        <f t="shared" si="1"/>
        <v>66.346591095485991</v>
      </c>
      <c r="J33" s="356"/>
    </row>
    <row r="34" spans="1:10" s="355" customFormat="1" ht="15" customHeight="1">
      <c r="A34" s="345">
        <v>27</v>
      </c>
      <c r="B34" s="346" t="str">
        <f>VLOOKUP(A34,'LISTA DE OFERENTES'!$A$4:$B$102,2,FALSE)</f>
        <v>CONSORCIO CONSERVACION MO 003</v>
      </c>
      <c r="C34" s="347">
        <f>+'EXPERIENCIA DEL PROPONENTE'!C409</f>
        <v>2130.2172080405248</v>
      </c>
      <c r="D34" s="587"/>
      <c r="E34" s="348">
        <f t="shared" si="0"/>
        <v>237.66364473661315</v>
      </c>
      <c r="F34" s="349">
        <f t="shared" si="1"/>
        <v>60.725040862631921</v>
      </c>
      <c r="J34" s="356"/>
    </row>
    <row r="35" spans="1:10" s="355" customFormat="1" ht="15" customHeight="1">
      <c r="A35" s="345">
        <v>28</v>
      </c>
      <c r="B35" s="346" t="str">
        <f>VLOOKUP(A35,'LISTA DE OFERENTES'!$A$4:$B$102,2,FALSE)</f>
        <v>CONSORCIO SERBET KENNEDY</v>
      </c>
      <c r="C35" s="347">
        <f>+'EXPERIENCIA DEL PROPONENTE'!C424</f>
        <v>2100.8880171658466</v>
      </c>
      <c r="D35" s="587"/>
      <c r="E35" s="348">
        <f t="shared" si="0"/>
        <v>266.99283561129141</v>
      </c>
      <c r="F35" s="349">
        <f t="shared" si="1"/>
        <v>59.8889682275925</v>
      </c>
      <c r="J35" s="356"/>
    </row>
    <row r="36" spans="1:10" s="355" customFormat="1" ht="15" customHeight="1">
      <c r="A36" s="345">
        <v>30</v>
      </c>
      <c r="B36" s="346" t="str">
        <f>VLOOKUP(A36,'LISTA DE OFERENTES'!$A$4:$B$102,2,FALSE)</f>
        <v>CONSORCIO KENNEDY 2025</v>
      </c>
      <c r="C36" s="347">
        <f>+'EXPERIENCIA DEL PROPONENTE'!C455</f>
        <v>698.53387995394235</v>
      </c>
      <c r="D36" s="587"/>
      <c r="E36" s="348">
        <f t="shared" si="0"/>
        <v>1669.3469728231958</v>
      </c>
      <c r="F36" s="349">
        <f t="shared" si="1"/>
        <v>19.912757367665108</v>
      </c>
      <c r="J36" s="356"/>
    </row>
    <row r="37" spans="1:10" s="355" customFormat="1" ht="15" customHeight="1">
      <c r="A37" s="345">
        <v>31</v>
      </c>
      <c r="B37" s="346" t="str">
        <f>VLOOKUP(A37,'LISTA DE OFERENTES'!$A$4:$B$102,2,FALSE)</f>
        <v>MGC VIAS KENNEDY.</v>
      </c>
      <c r="C37" s="347">
        <f>+'EXPERIENCIA DEL PROPONENTE'!C470</f>
        <v>2734.4302911186132</v>
      </c>
      <c r="D37" s="587"/>
      <c r="E37" s="348">
        <f t="shared" si="0"/>
        <v>-366.54943834147525</v>
      </c>
      <c r="F37" s="349">
        <f t="shared" si="1"/>
        <v>57.050957743912178</v>
      </c>
      <c r="J37" s="356"/>
    </row>
    <row r="38" spans="1:10" s="355" customFormat="1" ht="15" customHeight="1">
      <c r="A38" s="345">
        <v>32</v>
      </c>
      <c r="B38" s="346" t="str">
        <f>VLOOKUP(A38,'LISTA DE OFERENTES'!$A$4:$B$102,2,FALSE)</f>
        <v>CONSORCIO TECNOLOGICO 11.</v>
      </c>
      <c r="C38" s="347">
        <f>+'EXPERIENCIA DEL PROPONENTE'!C486</f>
        <v>1954.9702430993279</v>
      </c>
      <c r="D38" s="587"/>
      <c r="E38" s="348">
        <f t="shared" si="0"/>
        <v>412.91060967781004</v>
      </c>
      <c r="F38" s="349">
        <f t="shared" si="1"/>
        <v>55.729362925687965</v>
      </c>
      <c r="J38" s="356"/>
    </row>
    <row r="39" spans="1:10" s="355" customFormat="1" ht="15" customHeight="1">
      <c r="A39" s="345">
        <v>33</v>
      </c>
      <c r="B39" s="346" t="str">
        <f>VLOOKUP(A39,'LISTA DE OFERENTES'!$A$4:$B$102,2,FALSE)</f>
        <v>CONSORCIO INTERPROVIAL KENNEDY</v>
      </c>
      <c r="C39" s="347">
        <f>+'EXPERIENCIA DEL PROPONENTE'!C502</f>
        <v>9386.1365420857583</v>
      </c>
      <c r="D39" s="587"/>
      <c r="E39" s="348">
        <f t="shared" si="0"/>
        <v>-7018.2556893086203</v>
      </c>
      <c r="F39" s="349">
        <f t="shared" si="1"/>
        <v>0</v>
      </c>
      <c r="J39" s="356"/>
    </row>
    <row r="40" spans="1:10" s="355" customFormat="1" ht="15" customHeight="1">
      <c r="A40" s="345">
        <v>34</v>
      </c>
      <c r="B40" s="346" t="str">
        <f>VLOOKUP(A40,'LISTA DE OFERENTES'!$A$4:$B$102,2,FALSE)</f>
        <v>CONSORCIO TECHOTIBA.</v>
      </c>
      <c r="C40" s="347">
        <f>+'EXPERIENCIA DEL PROPONENTE'!C515</f>
        <v>2241.5004445719728</v>
      </c>
      <c r="D40" s="587"/>
      <c r="E40" s="348">
        <f t="shared" si="0"/>
        <v>126.38040820516517</v>
      </c>
      <c r="F40" s="349">
        <f t="shared" si="1"/>
        <v>63.897336654906617</v>
      </c>
      <c r="J40" s="356"/>
    </row>
    <row r="41" spans="1:10" s="355" customFormat="1" ht="15" customHeight="1">
      <c r="A41" s="345">
        <v>35</v>
      </c>
      <c r="B41" s="346" t="str">
        <f>VLOOKUP(A41,'LISTA DE OFERENTES'!$A$4:$B$102,2,FALSE)</f>
        <v>IAR PROYECTOS SAS</v>
      </c>
      <c r="C41" s="347">
        <f>+'EXPERIENCIA DEL PROPONENTE'!C533</f>
        <v>2343.8200857076336</v>
      </c>
      <c r="D41" s="587"/>
      <c r="E41" s="348">
        <f t="shared" si="0"/>
        <v>24.060767069504436</v>
      </c>
      <c r="F41" s="349">
        <f t="shared" si="1"/>
        <v>66.814111698108988</v>
      </c>
      <c r="J41" s="356"/>
    </row>
    <row r="42" spans="1:10" s="355" customFormat="1" ht="15" customHeight="1">
      <c r="A42" s="345">
        <v>36</v>
      </c>
      <c r="B42" s="346" t="str">
        <f>VLOOKUP(A42,'LISTA DE OFERENTES'!$A$4:$B$102,2,FALSE)</f>
        <v>CONSORCIO INTERURBANO</v>
      </c>
      <c r="C42" s="347">
        <f>+'EXPERIENCIA DEL PROPONENTE'!C547</f>
        <v>7436.2020652301035</v>
      </c>
      <c r="D42" s="587"/>
      <c r="E42" s="348">
        <f t="shared" si="0"/>
        <v>-5068.3212124529655</v>
      </c>
      <c r="F42" s="349">
        <f t="shared" si="1"/>
        <v>0</v>
      </c>
      <c r="J42" s="356"/>
    </row>
    <row r="43" spans="1:10" s="355" customFormat="1" ht="15" customHeight="1">
      <c r="A43" s="345">
        <v>38</v>
      </c>
      <c r="B43" s="346" t="str">
        <f>VLOOKUP(A43,'LISTA DE OFERENTES'!$A$4:$B$102,2,FALSE)</f>
        <v>CONSORCIO SPL INGENIERÍA 78</v>
      </c>
      <c r="C43" s="347">
        <f>+'EXPERIENCIA DEL PROPONENTE'!C579</f>
        <v>1128.4264090994147</v>
      </c>
      <c r="D43" s="587"/>
      <c r="E43" s="348">
        <f t="shared" si="0"/>
        <v>1239.4544436777232</v>
      </c>
      <c r="F43" s="349">
        <f t="shared" si="1"/>
        <v>32.167489561342137</v>
      </c>
      <c r="J43" s="356"/>
    </row>
    <row r="44" spans="1:10" s="355" customFormat="1" ht="15" customHeight="1">
      <c r="A44" s="345">
        <v>40</v>
      </c>
      <c r="B44" s="346" t="str">
        <f>VLOOKUP(A44,'LISTA DE OFERENTES'!$A$4:$B$102,2,FALSE)</f>
        <v>CONSORCIO CONEXIÓN VIAL KENNEDY.</v>
      </c>
      <c r="C44" s="357">
        <f>+'EXPERIENCIA DEL PROPONENTE'!C609</f>
        <v>2552.7694837978815</v>
      </c>
      <c r="D44" s="587"/>
      <c r="E44" s="348">
        <f t="shared" si="0"/>
        <v>-184.88863102074356</v>
      </c>
      <c r="F44" s="349">
        <f t="shared" si="1"/>
        <v>62.229471890757004</v>
      </c>
      <c r="J44" s="356"/>
    </row>
    <row r="45" spans="1:10" s="355" customFormat="1" ht="15" customHeight="1">
      <c r="A45" s="345">
        <v>41</v>
      </c>
      <c r="B45" s="346" t="str">
        <f>VLOOKUP(A45,'LISTA DE OFERENTES'!$A$4:$B$102,2,FALSE)</f>
        <v>CB INGENIEROS S.A.S</v>
      </c>
      <c r="C45" s="357">
        <f>+'EXPERIENCIA DEL PROPONENTE'!C629</f>
        <v>2668.5980488243013</v>
      </c>
      <c r="D45" s="587"/>
      <c r="E45" s="348">
        <f t="shared" si="0"/>
        <v>-300.71719604716327</v>
      </c>
      <c r="F45" s="349">
        <f t="shared" si="1"/>
        <v>58.927604683159288</v>
      </c>
      <c r="J45" s="356"/>
    </row>
    <row r="46" spans="1:10" s="355" customFormat="1" ht="15" customHeight="1">
      <c r="A46" s="345">
        <v>43</v>
      </c>
      <c r="B46" s="346" t="str">
        <f>VLOOKUP(A46,'LISTA DE OFERENTES'!$A$4:$B$102,2,FALSE)</f>
        <v>CONSORCIO VIAL KENNEDY</v>
      </c>
      <c r="C46" s="357">
        <f>+'EXPERIENCIA DEL PROPONENTE'!C657</f>
        <v>2844.8699424645333</v>
      </c>
      <c r="D46" s="587"/>
      <c r="E46" s="348">
        <f t="shared" si="0"/>
        <v>-476.98908968739534</v>
      </c>
      <c r="F46" s="349">
        <f t="shared" si="1"/>
        <v>53.902709614321331</v>
      </c>
      <c r="J46" s="356"/>
    </row>
    <row r="47" spans="1:10" s="355" customFormat="1" ht="15" customHeight="1">
      <c r="A47" s="345">
        <v>44</v>
      </c>
      <c r="B47" s="346" t="str">
        <f>VLOOKUP(A47,'LISTA DE OFERENTES'!$A$4:$B$102,2,FALSE)</f>
        <v>CONSORCIO INFRAESTRUCTURA KENNEDY 2025.</v>
      </c>
      <c r="C47" s="357">
        <f>+'EXPERIENCIA DEL PROPONENTE'!C672</f>
        <v>1916.3049438194475</v>
      </c>
      <c r="D47" s="587"/>
      <c r="E47" s="348">
        <f t="shared" si="0"/>
        <v>451.57590895769044</v>
      </c>
      <c r="F47" s="349">
        <f t="shared" si="1"/>
        <v>54.627150498770064</v>
      </c>
      <c r="J47" s="356"/>
    </row>
    <row r="48" spans="1:10" s="355" customFormat="1" ht="15" customHeight="1">
      <c r="A48" s="345">
        <v>47</v>
      </c>
      <c r="B48" s="346" t="str">
        <f>VLOOKUP(A48,'LISTA DE OFERENTES'!$A$4:$B$102,2,FALSE)</f>
        <v>ARQUITECTURA E INGENIERIA DE CONSULTA ARINCO S.A.S</v>
      </c>
      <c r="C48" s="357">
        <f>+'EXPERIENCIA DEL PROPONENTE'!C716</f>
        <v>1685.5691526233504</v>
      </c>
      <c r="D48" s="587"/>
      <c r="E48" s="348">
        <f t="shared" si="0"/>
        <v>682.31170015378757</v>
      </c>
      <c r="F48" s="349">
        <f t="shared" si="1"/>
        <v>48.049680231433754</v>
      </c>
      <c r="J48" s="356"/>
    </row>
    <row r="49" spans="1:10" s="355" customFormat="1" ht="15" customHeight="1">
      <c r="A49" s="345">
        <v>48</v>
      </c>
      <c r="B49" s="346" t="str">
        <f>VLOOKUP(A49,'LISTA DE OFERENTES'!$A$4:$B$102,2,FALSE)</f>
        <v>SAVIMAC SAS.</v>
      </c>
      <c r="C49" s="357">
        <f>+'EXPERIENCIA DEL PROPONENTE'!C729</f>
        <v>1511.1789291004334</v>
      </c>
      <c r="D49" s="587"/>
      <c r="E49" s="348">
        <f t="shared" si="0"/>
        <v>856.70192367670461</v>
      </c>
      <c r="F49" s="349">
        <f t="shared" si="1"/>
        <v>43.078424995347426</v>
      </c>
      <c r="J49" s="356"/>
    </row>
    <row r="50" spans="1:10" s="355" customFormat="1" ht="15" customHeight="1">
      <c r="A50" s="345">
        <v>49</v>
      </c>
      <c r="B50" s="346" t="str">
        <f>VLOOKUP(A50,'LISTA DE OFERENTES'!$A$4:$B$102,2,FALSE)</f>
        <v>CONSORCIO VÍAS URBANAS P&amp;C K-003 - 2025.</v>
      </c>
      <c r="C50" s="357">
        <f>+'EXPERIENCIA DEL PROPONENTE'!C742</f>
        <v>1667.5036357370225</v>
      </c>
      <c r="D50" s="587"/>
      <c r="E50" s="348">
        <f t="shared" si="0"/>
        <v>700.37721704011551</v>
      </c>
      <c r="F50" s="349">
        <f t="shared" si="1"/>
        <v>47.534695540207863</v>
      </c>
      <c r="J50" s="356"/>
    </row>
    <row r="51" spans="1:10" s="355" customFormat="1" ht="15" customHeight="1">
      <c r="A51" s="345">
        <v>50</v>
      </c>
      <c r="B51" s="346" t="str">
        <f>VLOOKUP(A51,'LISTA DE OFERENTES'!$A$4:$B$102,2,FALSE)</f>
        <v>BB CONSULTORA SAS</v>
      </c>
      <c r="C51" s="347">
        <f>+'EXPERIENCIA DEL PROPONENTE'!C755</f>
        <v>2471.9945516566795</v>
      </c>
      <c r="D51" s="587"/>
      <c r="E51" s="348">
        <f t="shared" si="0"/>
        <v>-104.11369887954152</v>
      </c>
      <c r="F51" s="349">
        <f t="shared" si="1"/>
        <v>64.5320826463347</v>
      </c>
      <c r="J51" s="356"/>
    </row>
    <row r="52" spans="1:10" s="355" customFormat="1" ht="15" customHeight="1">
      <c r="A52" s="345">
        <v>51</v>
      </c>
      <c r="B52" s="346" t="str">
        <f>VLOOKUP(A52,'LISTA DE OFERENTES'!$A$4:$B$102,2,FALSE)</f>
        <v>CONSORCIO KENNEDY 3M</v>
      </c>
      <c r="C52" s="347">
        <f>+'EXPERIENCIA DEL PROPONENTE'!C772</f>
        <v>2573.6414998324067</v>
      </c>
      <c r="D52" s="587"/>
      <c r="E52" s="348">
        <f t="shared" si="0"/>
        <v>-205.76064705526869</v>
      </c>
      <c r="F52" s="349">
        <f t="shared" si="1"/>
        <v>61.634483726264648</v>
      </c>
      <c r="J52" s="356"/>
    </row>
    <row r="53" spans="1:10" s="355" customFormat="1" ht="15" customHeight="1">
      <c r="A53" s="345">
        <v>52</v>
      </c>
      <c r="B53" s="346" t="str">
        <f>VLOOKUP(A53,'LISTA DE OFERENTES'!$A$4:$B$102,2,FALSE)</f>
        <v>CONSORCIO CGR KENNEDY.</v>
      </c>
      <c r="C53" s="347">
        <f>+'EXPERIENCIA DEL PROPONENTE'!C792</f>
        <v>2407.9644542457659</v>
      </c>
      <c r="D53" s="587"/>
      <c r="E53" s="348">
        <f t="shared" si="0"/>
        <v>-40.083601468627876</v>
      </c>
      <c r="F53" s="349">
        <f t="shared" si="1"/>
        <v>66.357356739060961</v>
      </c>
      <c r="J53" s="356"/>
    </row>
    <row r="54" spans="1:10" s="355" customFormat="1" ht="15" customHeight="1">
      <c r="A54" s="345">
        <v>53</v>
      </c>
      <c r="B54" s="346" t="str">
        <f>VLOOKUP(A54,'LISTA DE OFERENTES'!$A$4:$B$102,2,FALSE)</f>
        <v>PROBINTEC S.A.S.</v>
      </c>
      <c r="C54" s="347">
        <f>+'EXPERIENCIA DEL PROPONENTE'!C807</f>
        <v>18130.26230863508</v>
      </c>
      <c r="D54" s="587"/>
      <c r="E54" s="348">
        <f t="shared" si="0"/>
        <v>-15762.381455857942</v>
      </c>
      <c r="F54" s="349">
        <f t="shared" si="1"/>
        <v>0</v>
      </c>
      <c r="J54" s="356"/>
    </row>
    <row r="55" spans="1:10" s="355" customFormat="1" ht="15" customHeight="1">
      <c r="A55" s="345">
        <v>54</v>
      </c>
      <c r="B55" s="346" t="str">
        <f>VLOOKUP(A55,'LISTA DE OFERENTES'!$A$4:$B$102,2,FALSE)</f>
        <v>INTERVENTORIA Y CONSTRUCIVILES SAS</v>
      </c>
      <c r="C55" s="347">
        <f>+'EXPERIENCIA DEL PROPONENTE'!C819</f>
        <v>2168.6166666666668</v>
      </c>
      <c r="D55" s="587"/>
      <c r="E55" s="348">
        <f t="shared" si="0"/>
        <v>199.2641861104712</v>
      </c>
      <c r="F55" s="349">
        <f t="shared" si="1"/>
        <v>61.819675102452152</v>
      </c>
      <c r="J55" s="356"/>
    </row>
    <row r="56" spans="1:10" s="355" customFormat="1" ht="15" customHeight="1">
      <c r="A56" s="345">
        <v>55</v>
      </c>
      <c r="B56" s="346" t="str">
        <f>VLOOKUP(A56,'LISTA DE OFERENTES'!$A$4:$B$102,2,FALSE)</f>
        <v>CONSORCIO AL-IN 2025</v>
      </c>
      <c r="C56" s="347">
        <f>+'EXPERIENCIA DEL PROPONENTE'!C833</f>
        <v>2970.2714965386026</v>
      </c>
      <c r="D56" s="587"/>
      <c r="E56" s="348">
        <f t="shared" si="0"/>
        <v>-602.39064376146462</v>
      </c>
      <c r="F56" s="349">
        <f t="shared" si="1"/>
        <v>50.327949976364017</v>
      </c>
      <c r="J56" s="356"/>
    </row>
    <row r="57" spans="1:10" s="355" customFormat="1" ht="15" customHeight="1">
      <c r="A57" s="345">
        <v>56</v>
      </c>
      <c r="B57" s="346" t="str">
        <f>VLOOKUP(A57,'LISTA DE OFERENTES'!$A$4:$B$102,2,FALSE)</f>
        <v>CONSORCIO INTERVIAS KENNEDY 03</v>
      </c>
      <c r="C57" s="347">
        <f>+'EXPERIENCIA DEL PROPONENTE'!C848</f>
        <v>2329.9961063170394</v>
      </c>
      <c r="D57" s="587"/>
      <c r="E57" s="348">
        <f t="shared" si="0"/>
        <v>37.88474646009854</v>
      </c>
      <c r="F57" s="349">
        <f t="shared" si="1"/>
        <v>66.420038403512805</v>
      </c>
      <c r="J57" s="356"/>
    </row>
    <row r="58" spans="1:10" s="355" customFormat="1" ht="15" customHeight="1">
      <c r="A58" s="345">
        <v>57</v>
      </c>
      <c r="B58" s="346" t="str">
        <f>VLOOKUP(A58,'LISTA DE OFERENTES'!$A$4:$B$102,2,FALSE)</f>
        <v>CONSORCIO INTER VIAS KENNEDY 2025</v>
      </c>
      <c r="C58" s="347">
        <f>+'EXPERIENCIA DEL PROPONENTE'!C863</f>
        <v>1972.2336161394294</v>
      </c>
      <c r="D58" s="587"/>
      <c r="E58" s="348">
        <f t="shared" si="0"/>
        <v>395.6472366377086</v>
      </c>
      <c r="F58" s="349">
        <f t="shared" si="1"/>
        <v>56.221481301847042</v>
      </c>
      <c r="J58" s="356"/>
    </row>
    <row r="59" spans="1:10" s="355" customFormat="1" ht="15" customHeight="1">
      <c r="A59" s="345">
        <v>58</v>
      </c>
      <c r="B59" s="346" t="str">
        <f>VLOOKUP(A59,'LISTA DE OFERENTES'!$A$4:$B$102,2,FALSE)</f>
        <v>INVELER CONSULTORIA S.A.S</v>
      </c>
      <c r="C59" s="347">
        <f>+'EXPERIENCIA DEL PROPONENTE'!C878</f>
        <v>2402.928952694308</v>
      </c>
      <c r="D59" s="587"/>
      <c r="E59" s="348">
        <f t="shared" si="0"/>
        <v>-35.04809991717002</v>
      </c>
      <c r="F59" s="349">
        <f t="shared" si="1"/>
        <v>66.500901273544088</v>
      </c>
      <c r="J59" s="356"/>
    </row>
    <row r="60" spans="1:10" s="355" customFormat="1" ht="15" customHeight="1">
      <c r="A60" s="345">
        <v>60</v>
      </c>
      <c r="B60" s="346" t="str">
        <f>VLOOKUP(A60,'LISTA DE OFERENTES'!$A$4:$B$102,2,FALSE)</f>
        <v>CONSORCIO FENIX.</v>
      </c>
      <c r="C60" s="347">
        <f>+'EXPERIENCIA DEL PROPONENTE'!C906</f>
        <v>1671.7760978206095</v>
      </c>
      <c r="D60" s="587"/>
      <c r="E60" s="348">
        <f t="shared" si="0"/>
        <v>696.1047549565285</v>
      </c>
      <c r="F60" s="349">
        <f t="shared" si="1"/>
        <v>47.656488488659591</v>
      </c>
      <c r="J60" s="356"/>
    </row>
    <row r="61" spans="1:10" s="355" customFormat="1" ht="15" customHeight="1">
      <c r="A61" s="345">
        <v>61</v>
      </c>
      <c r="B61" s="346" t="str">
        <f>VLOOKUP(A61,'LISTA DE OFERENTES'!$A$4:$B$102,2,FALSE)</f>
        <v>PIV INGENIERIA S.A.S.</v>
      </c>
      <c r="C61" s="347">
        <f>+'EXPERIENCIA DEL PROPONENTE'!C921</f>
        <v>1590.1422780521389</v>
      </c>
      <c r="D61" s="587"/>
      <c r="E61" s="348">
        <f t="shared" si="0"/>
        <v>777.73857472499913</v>
      </c>
      <c r="F61" s="349">
        <f t="shared" si="1"/>
        <v>45.329393851313675</v>
      </c>
      <c r="J61" s="356"/>
    </row>
    <row r="62" spans="1:10" s="355" customFormat="1" ht="15" customHeight="1">
      <c r="A62" s="345">
        <v>62</v>
      </c>
      <c r="B62" s="346" t="str">
        <f>VLOOKUP(A62,'LISTA DE OFERENTES'!$A$4:$B$102,2,FALSE)</f>
        <v>CONSORCIO KENNEDY 03 2025</v>
      </c>
      <c r="C62" s="347">
        <f>+'EXPERIENCIA DEL PROPONENTE'!C934</f>
        <v>2221.5424220617115</v>
      </c>
      <c r="D62" s="587"/>
      <c r="E62" s="348">
        <f t="shared" si="0"/>
        <v>146.33843071542651</v>
      </c>
      <c r="F62" s="349">
        <f t="shared" si="1"/>
        <v>63.328403248539217</v>
      </c>
      <c r="J62" s="356"/>
    </row>
    <row r="63" spans="1:10" s="355" customFormat="1" ht="15" customHeight="1">
      <c r="A63" s="345">
        <v>63</v>
      </c>
      <c r="B63" s="346" t="str">
        <f>VLOOKUP(A63,'LISTA DE OFERENTES'!$A$4:$B$102,2,FALSE)</f>
        <v>C INTERVIAS T&amp;P KENNEDY</v>
      </c>
      <c r="C63" s="347">
        <f>+'EXPERIENCIA DEL PROPONENTE'!C950</f>
        <v>2745.0011285821315</v>
      </c>
      <c r="D63" s="587"/>
      <c r="E63" s="348">
        <f t="shared" si="0"/>
        <v>-377.12027580499353</v>
      </c>
      <c r="F63" s="349">
        <f t="shared" si="1"/>
        <v>56.749620145801771</v>
      </c>
      <c r="J63" s="356"/>
    </row>
    <row r="64" spans="1:10" s="355" customFormat="1" ht="15" customHeight="1">
      <c r="A64" s="345">
        <v>64</v>
      </c>
      <c r="B64" s="346" t="str">
        <f>VLOOKUP(A64,'LISTA DE OFERENTES'!$A$4:$B$102,2,FALSE)</f>
        <v>CONSORCIO TS 03</v>
      </c>
      <c r="C64" s="347">
        <f>+'EXPERIENCIA DEL PROPONENTE'!C968</f>
        <v>2163.2694036521757</v>
      </c>
      <c r="D64" s="587"/>
      <c r="E64" s="348">
        <f t="shared" si="0"/>
        <v>204.61144912496229</v>
      </c>
      <c r="F64" s="349">
        <f t="shared" si="1"/>
        <v>61.667243339234496</v>
      </c>
      <c r="J64" s="356"/>
    </row>
    <row r="65" spans="1:10" s="355" customFormat="1" ht="15" customHeight="1">
      <c r="A65" s="345">
        <v>65</v>
      </c>
      <c r="B65" s="346" t="str">
        <f>VLOOKUP(A65,'LISTA DE OFERENTES'!$A$4:$B$102,2,FALSE)</f>
        <v>CONSORCIO ID CONSERVACION KENNEDY</v>
      </c>
      <c r="C65" s="347">
        <f>+'EXPERIENCIA DEL PROPONENTE'!C983</f>
        <v>2194.3035228040071</v>
      </c>
      <c r="D65" s="587"/>
      <c r="E65" s="348">
        <f t="shared" si="0"/>
        <v>173.57732997313087</v>
      </c>
      <c r="F65" s="349">
        <f t="shared" si="1"/>
        <v>62.551917515425316</v>
      </c>
      <c r="J65" s="356"/>
    </row>
    <row r="66" spans="1:10" s="355" customFormat="1" ht="15" customHeight="1">
      <c r="A66" s="345">
        <v>66</v>
      </c>
      <c r="B66" s="346" t="str">
        <f>VLOOKUP(A66,'LISTA DE OFERENTES'!$A$4:$B$102,2,FALSE)</f>
        <v>PROYECTO SANABRIA SAS</v>
      </c>
      <c r="C66" s="347">
        <f>+'EXPERIENCIA DEL PROPONENTE'!C983</f>
        <v>2194.3035228040071</v>
      </c>
      <c r="D66" s="587"/>
      <c r="E66" s="348">
        <f t="shared" si="0"/>
        <v>173.57732997313087</v>
      </c>
      <c r="F66" s="349">
        <f t="shared" si="1"/>
        <v>62.551917515425316</v>
      </c>
      <c r="J66" s="356"/>
    </row>
    <row r="67" spans="1:10" s="355" customFormat="1" ht="15" customHeight="1">
      <c r="A67" s="345">
        <v>67</v>
      </c>
      <c r="B67" s="346" t="str">
        <f>VLOOKUP(A67,'LISTA DE OFERENTES'!$A$4:$B$102,2,FALSE)</f>
        <v>CONSORCIO CONSERVACIÓN VELNEC</v>
      </c>
      <c r="C67" s="347">
        <f>+'EXPERIENCIA DEL PROPONENTE'!C1012</f>
        <v>3165.1371253531788</v>
      </c>
      <c r="D67" s="587"/>
      <c r="E67" s="348">
        <f t="shared" si="0"/>
        <v>-797.25627257604083</v>
      </c>
      <c r="F67" s="349">
        <f t="shared" si="1"/>
        <v>44.773012560675603</v>
      </c>
      <c r="J67" s="356"/>
    </row>
    <row r="68" spans="1:10" s="355" customFormat="1" ht="15" customHeight="1">
      <c r="A68" s="345">
        <v>68</v>
      </c>
      <c r="B68" s="346" t="str">
        <f>VLOOKUP(A68,'LISTA DE OFERENTES'!$A$4:$B$102,2,FALSE)</f>
        <v>CONSORCIO CONSERVACION KENNEDY</v>
      </c>
      <c r="C68" s="347">
        <f>+'EXPERIENCIA DEL PROPONENTE'!C1036</f>
        <v>5205.1338179472614</v>
      </c>
      <c r="D68" s="587"/>
      <c r="E68" s="348">
        <f t="shared" si="0"/>
        <v>-2837.2529651701234</v>
      </c>
      <c r="F68" s="349">
        <f t="shared" si="1"/>
        <v>0</v>
      </c>
      <c r="J68" s="356"/>
    </row>
    <row r="69" spans="1:10" s="355" customFormat="1" ht="15" customHeight="1">
      <c r="A69" s="345">
        <v>69</v>
      </c>
      <c r="B69" s="346" t="str">
        <f>VLOOKUP(A69,'LISTA DE OFERENTES'!$A$4:$B$102,2,FALSE)</f>
        <v>CONSORCIO INTERVIAL KENNEDY</v>
      </c>
      <c r="C69" s="347">
        <f>+'EXPERIENCIA DEL PROPONENTE'!C1052</f>
        <v>1949.241220198895</v>
      </c>
      <c r="D69" s="587"/>
      <c r="E69" s="348">
        <f t="shared" si="0"/>
        <v>418.63963257824298</v>
      </c>
      <c r="F69" s="349">
        <f t="shared" si="1"/>
        <v>55.566048523560987</v>
      </c>
      <c r="J69" s="356"/>
    </row>
    <row r="70" spans="1:10" s="355" customFormat="1" ht="15" customHeight="1">
      <c r="A70" s="345">
        <v>70</v>
      </c>
      <c r="B70" s="346" t="str">
        <f>VLOOKUP(A70,'LISTA DE OFERENTES'!$A$4:$B$102,2,FALSE)</f>
        <v xml:space="preserve">CONSORCIO SOLUCIONES IRIS </v>
      </c>
      <c r="C70" s="347">
        <f>+'EXPERIENCIA DEL PROPONENTE'!C1075</f>
        <v>5514.7111302240273</v>
      </c>
      <c r="D70" s="587"/>
      <c r="E70" s="348">
        <f t="shared" si="0"/>
        <v>-3146.8302774468893</v>
      </c>
      <c r="F70" s="349">
        <f t="shared" si="1"/>
        <v>0</v>
      </c>
      <c r="J70" s="356"/>
    </row>
    <row r="71" spans="1:10" s="355" customFormat="1" ht="15" customHeight="1">
      <c r="A71" s="345">
        <v>71</v>
      </c>
      <c r="B71" s="346" t="str">
        <f>VLOOKUP(A71,'LISTA DE OFERENTES'!$A$4:$B$102,2,FALSE)</f>
        <v>CONSORCIO KENNEDY VIAL</v>
      </c>
      <c r="C71" s="347">
        <f>+'EXPERIENCIA DEL PROPONENTE'!C1095</f>
        <v>1716.1856575272363</v>
      </c>
      <c r="D71" s="587"/>
      <c r="E71" s="348">
        <f t="shared" si="0"/>
        <v>651.69519524990164</v>
      </c>
      <c r="F71" s="349">
        <f t="shared" si="1"/>
        <v>48.922449686277098</v>
      </c>
      <c r="J71" s="356"/>
    </row>
    <row r="72" spans="1:10" s="355" customFormat="1" ht="15" customHeight="1">
      <c r="A72" s="345">
        <v>72</v>
      </c>
      <c r="B72" s="346" t="str">
        <f>VLOOKUP(A72,'LISTA DE OFERENTES'!$A$4:$B$102,2,FALSE)</f>
        <v>CONSORCIO VALICON UNIVERSAL</v>
      </c>
      <c r="C72" s="347">
        <f>+'EXPERIENCIA DEL PROPONENTE'!C1117</f>
        <v>1376.7332527988444</v>
      </c>
      <c r="D72" s="587"/>
      <c r="E72" s="348">
        <f t="shared" si="0"/>
        <v>991.14759997829356</v>
      </c>
      <c r="F72" s="349">
        <f t="shared" si="1"/>
        <v>39.245849070036975</v>
      </c>
      <c r="J72" s="356"/>
    </row>
    <row r="73" spans="1:10" s="355" customFormat="1" ht="15" customHeight="1">
      <c r="A73" s="345">
        <v>73</v>
      </c>
      <c r="B73" s="346" t="str">
        <f>VLOOKUP(A73,'LISTA DE OFERENTES'!$A$4:$B$102,2,FALSE)</f>
        <v>CONSORCIO VIAL KENNEDY IC</v>
      </c>
      <c r="C73" s="347">
        <f>+'EXPERIENCIA DEL PROPONENTE'!C1138</f>
        <v>2539.8785319613885</v>
      </c>
      <c r="D73" s="587"/>
      <c r="E73" s="348">
        <f t="shared" si="0"/>
        <v>-171.9976791842505</v>
      </c>
      <c r="F73" s="349">
        <f t="shared" si="1"/>
        <v>62.596947833620746</v>
      </c>
      <c r="J73" s="356"/>
    </row>
    <row r="74" spans="1:10" s="355" customFormat="1" ht="15" customHeight="1">
      <c r="A74" s="345">
        <v>74</v>
      </c>
      <c r="B74" s="346" t="str">
        <f>VLOOKUP(A74,'LISTA DE OFERENTES'!$A$4:$B$102,2,FALSE)</f>
        <v>CONSORCIO INTERVIAL GINPROSA.</v>
      </c>
      <c r="C74" s="347">
        <f>+'EXPERIENCIA DEL PROPONENTE'!C1159</f>
        <v>2321.3383518892315</v>
      </c>
      <c r="D74" s="587"/>
      <c r="E74" s="348">
        <f t="shared" si="0"/>
        <v>46.542500887906499</v>
      </c>
      <c r="F74" s="349">
        <f t="shared" si="1"/>
        <v>66.17323611057158</v>
      </c>
      <c r="J74" s="356"/>
    </row>
    <row r="75" spans="1:10" s="355" customFormat="1" ht="15" customHeight="1">
      <c r="A75" s="345">
        <v>75</v>
      </c>
      <c r="B75" s="346" t="str">
        <f>VLOOKUP(A75,'LISTA DE OFERENTES'!$A$4:$B$102,2,FALSE)</f>
        <v>CONSORCIO INTERVIAL CAPITAL</v>
      </c>
      <c r="C75" s="347">
        <f>+'EXPERIENCIA DEL PROPONENTE'!C1174</f>
        <v>2449.061876788332</v>
      </c>
      <c r="D75" s="587"/>
      <c r="E75" s="348">
        <f t="shared" si="0"/>
        <v>-81.18102401119404</v>
      </c>
      <c r="F75" s="349">
        <f t="shared" si="1"/>
        <v>65.185812985763718</v>
      </c>
      <c r="J75" s="356"/>
    </row>
    <row r="76" spans="1:10" s="355" customFormat="1" ht="15" customHeight="1">
      <c r="A76" s="345">
        <v>76</v>
      </c>
      <c r="B76" s="346" t="str">
        <f>VLOOKUP(A76,'LISTA DE OFERENTES'!$A$4:$B$102,2,FALSE)</f>
        <v>CONSORCIO MALLA VIAL KENNEDY</v>
      </c>
      <c r="C76" s="347">
        <f>+'EXPERIENCIA DEL PROPONENTE'!C1192</f>
        <v>2198.424174091776</v>
      </c>
      <c r="D76" s="587"/>
      <c r="E76" s="348">
        <f t="shared" ref="E76:E92" si="2">$D$11-C76</f>
        <v>169.45667868536202</v>
      </c>
      <c r="F76" s="349">
        <f t="shared" ref="F76:F92" si="3">+IF(((1-(ABS(($D$11-C76)/$D$11)))*$I$2)&gt;=0,((1-(ABS(($D$11-C76)/$D$11)))*$I$2),0)</f>
        <v>62.669382869139447</v>
      </c>
      <c r="J76" s="356"/>
    </row>
    <row r="77" spans="1:10" s="355" customFormat="1" ht="15" customHeight="1">
      <c r="A77" s="345">
        <v>80</v>
      </c>
      <c r="B77" s="346" t="str">
        <f>VLOOKUP(A77,'LISTA DE OFERENTES'!$A$4:$B$102,2,FALSE)</f>
        <v>CONSORCIO CAS KENNEDY</v>
      </c>
      <c r="C77" s="347">
        <f>+'EXPERIENCIA DEL PROPONENTE'!C1255</f>
        <v>2372.7588200426553</v>
      </c>
      <c r="D77" s="587"/>
      <c r="E77" s="348">
        <f t="shared" si="2"/>
        <v>-4.8779672655173272</v>
      </c>
      <c r="F77" s="349">
        <f t="shared" si="3"/>
        <v>67.360946216936441</v>
      </c>
      <c r="J77" s="356"/>
    </row>
    <row r="78" spans="1:10" s="355" customFormat="1" ht="15" customHeight="1">
      <c r="A78" s="345">
        <v>81</v>
      </c>
      <c r="B78" s="346" t="str">
        <f>VLOOKUP(A78,'LISTA DE OFERENTES'!$A$4:$B$102,2,FALSE)</f>
        <v>CONSORCIO TIMIZA 25</v>
      </c>
      <c r="C78" s="347">
        <f>+'EXPERIENCIA DEL PROPONENTE'!C1272</f>
        <v>2497.7219398720863</v>
      </c>
      <c r="D78" s="587"/>
      <c r="E78" s="348">
        <f t="shared" si="2"/>
        <v>-129.84108709494831</v>
      </c>
      <c r="F78" s="349">
        <f t="shared" si="3"/>
        <v>63.798684805601624</v>
      </c>
      <c r="J78" s="356"/>
    </row>
    <row r="79" spans="1:10" s="355" customFormat="1" ht="15" customHeight="1">
      <c r="A79" s="345">
        <v>82</v>
      </c>
      <c r="B79" s="346" t="str">
        <f>VLOOKUP(A79,'LISTA DE OFERENTES'!$A$4:$B$102,2,FALSE)</f>
        <v>CONSORCIO INTERVIAL KENNEDY</v>
      </c>
      <c r="C79" s="347">
        <f>+'EXPERIENCIA DEL PROPONENTE'!C1287</f>
        <v>2941.6749758831897</v>
      </c>
      <c r="D79" s="587"/>
      <c r="E79" s="348">
        <f t="shared" si="2"/>
        <v>-573.79412310605176</v>
      </c>
      <c r="F79" s="349">
        <f t="shared" si="3"/>
        <v>51.14313674641474</v>
      </c>
      <c r="J79" s="356"/>
    </row>
    <row r="80" spans="1:10" s="355" customFormat="1" ht="15" customHeight="1">
      <c r="A80" s="345">
        <v>83</v>
      </c>
      <c r="B80" s="346" t="str">
        <f>VLOOKUP(A80,'LISTA DE OFERENTES'!$A$4:$B$102,2,FALSE)</f>
        <v xml:space="preserve">JOYCO S.A.S BIC </v>
      </c>
      <c r="C80" s="347">
        <f>+'EXPERIENCIA DEL PROPONENTE'!C1303</f>
        <v>2795.9776731749957</v>
      </c>
      <c r="D80" s="587"/>
      <c r="E80" s="348">
        <f t="shared" si="2"/>
        <v>-428.09682039785775</v>
      </c>
      <c r="F80" s="349">
        <f t="shared" si="3"/>
        <v>55.296457181126961</v>
      </c>
      <c r="J80" s="356"/>
    </row>
    <row r="81" spans="1:10" s="355" customFormat="1" ht="15" customHeight="1">
      <c r="A81" s="345">
        <v>84</v>
      </c>
      <c r="B81" s="346" t="str">
        <f>VLOOKUP(A81,'LISTA DE OFERENTES'!$A$4:$B$102,2,FALSE)</f>
        <v>ARCA ARQUITECTURA E INGENIERÍA S.A</v>
      </c>
      <c r="C81" s="347">
        <f>+'EXPERIENCIA DEL PROPONENTE'!C1316</f>
        <v>3193.3491611597583</v>
      </c>
      <c r="D81" s="587"/>
      <c r="E81" s="348">
        <f t="shared" si="2"/>
        <v>-825.46830838262031</v>
      </c>
      <c r="F81" s="349">
        <f t="shared" si="3"/>
        <v>43.968786108694005</v>
      </c>
      <c r="J81" s="356"/>
    </row>
    <row r="82" spans="1:10" s="355" customFormat="1" ht="15" customHeight="1">
      <c r="A82" s="345">
        <v>85</v>
      </c>
      <c r="B82" s="346" t="str">
        <f>VLOOKUP(A82,'LISTA DE OFERENTES'!$A$4:$B$102,2,FALSE)</f>
        <v xml:space="preserve">CONSORCIO PROES LATAM  </v>
      </c>
      <c r="C82" s="347">
        <f>+'EXPERIENCIA DEL PROPONENTE'!C1331</f>
        <v>3766.8935378859965</v>
      </c>
      <c r="D82" s="587"/>
      <c r="E82" s="348">
        <f t="shared" si="2"/>
        <v>-1399.0126851088585</v>
      </c>
      <c r="F82" s="349">
        <f t="shared" si="3"/>
        <v>27.619042250756397</v>
      </c>
      <c r="J82" s="356"/>
    </row>
    <row r="83" spans="1:10" s="355" customFormat="1" ht="15" customHeight="1">
      <c r="A83" s="358">
        <v>86</v>
      </c>
      <c r="B83" s="359" t="str">
        <f>VLOOKUP(A83,'LISTA DE OFERENTES'!$A$4:$B$102,2,FALSE)</f>
        <v>CONSORCIO GIS CONSERVIAL</v>
      </c>
      <c r="C83" s="360">
        <f>+'EXPERIENCIA DEL PROPONENTE'!C1347</f>
        <v>2766.0128739034094</v>
      </c>
      <c r="D83" s="587"/>
      <c r="E83" s="361">
        <f t="shared" si="2"/>
        <v>-398.13202112627141</v>
      </c>
      <c r="F83" s="362">
        <f t="shared" si="3"/>
        <v>56.15064878813282</v>
      </c>
      <c r="J83" s="356"/>
    </row>
    <row r="84" spans="1:10" s="355" customFormat="1" ht="15" customHeight="1">
      <c r="A84" s="358">
        <v>87</v>
      </c>
      <c r="B84" s="359" t="str">
        <f>VLOOKUP(A84,'LISTA DE OFERENTES'!$A$4:$B$102,2,FALSE)</f>
        <v>CONSORCIO VIAL UJM</v>
      </c>
      <c r="C84" s="360">
        <f>+'EXPERIENCIA DEL PROPONENTE'!C1362</f>
        <v>1687.469929460415</v>
      </c>
      <c r="D84" s="587"/>
      <c r="E84" s="363">
        <f t="shared" si="2"/>
        <v>680.41092331672303</v>
      </c>
      <c r="F84" s="362">
        <f t="shared" si="3"/>
        <v>48.103864729928006</v>
      </c>
      <c r="J84" s="356"/>
    </row>
    <row r="85" spans="1:10" s="355" customFormat="1" ht="15" customHeight="1">
      <c r="A85" s="358">
        <v>88</v>
      </c>
      <c r="B85" s="359" t="str">
        <f>VLOOKUP(A85,'LISTA DE OFERENTES'!$A$4:$B$102,2,FALSE)</f>
        <v>CONSORCIO MVIAL 2025</v>
      </c>
      <c r="C85" s="360">
        <f>+'EXPERIENCIA DEL PROPONENTE'!C1378</f>
        <v>1496.6592549096576</v>
      </c>
      <c r="D85" s="587"/>
      <c r="E85" s="363">
        <f t="shared" si="2"/>
        <v>871.22159786748034</v>
      </c>
      <c r="F85" s="362">
        <f t="shared" si="3"/>
        <v>42.664519875616477</v>
      </c>
      <c r="J85" s="356"/>
    </row>
    <row r="86" spans="1:10" s="355" customFormat="1" ht="15" customHeight="1">
      <c r="A86" s="358">
        <v>90</v>
      </c>
      <c r="B86" s="359" t="str">
        <f>VLOOKUP(A86,'LISTA DE OFERENTES'!$A$4:$B$102,2,FALSE)</f>
        <v>CONSORCIO ALIANZA KENNEDY 2025</v>
      </c>
      <c r="C86" s="360">
        <f>+'EXPERIENCIA DEL PROPONENTE'!C1410</f>
        <v>1660.8654029113718</v>
      </c>
      <c r="D86" s="587"/>
      <c r="E86" s="363">
        <f t="shared" si="2"/>
        <v>707.01544986576619</v>
      </c>
      <c r="F86" s="362">
        <f t="shared" si="3"/>
        <v>47.345462743631174</v>
      </c>
      <c r="J86" s="356"/>
    </row>
    <row r="87" spans="1:10" s="355" customFormat="1" ht="15" customHeight="1">
      <c r="A87" s="358">
        <v>91</v>
      </c>
      <c r="B87" s="359" t="str">
        <f>VLOOKUP(A87,'LISTA DE OFERENTES'!$A$4:$B$102,2,FALSE)</f>
        <v>TECNUMEC SAS</v>
      </c>
      <c r="C87" s="360">
        <f>+'EXPERIENCIA DEL PROPONENTE'!C1425</f>
        <v>2061.8775440516501</v>
      </c>
      <c r="D87" s="587"/>
      <c r="E87" s="363">
        <f t="shared" si="2"/>
        <v>306.00330872548784</v>
      </c>
      <c r="F87" s="362">
        <f t="shared" si="3"/>
        <v>58.77691610211501</v>
      </c>
      <c r="J87" s="356"/>
    </row>
    <row r="88" spans="1:10" s="355" customFormat="1" ht="15" customHeight="1">
      <c r="A88" s="358">
        <v>92</v>
      </c>
      <c r="B88" s="359" t="str">
        <f>VLOOKUP(A88,'LISTA DE OFERENTES'!$A$4:$B$102,2,FALSE)</f>
        <v>ALIANZA INTEGRAL DE PROYECTOS SAS BIC</v>
      </c>
      <c r="C88" s="360">
        <f>+'EXPERIENCIA DEL PROPONENTE'!C1441</f>
        <v>2225.177527518777</v>
      </c>
      <c r="D88" s="587"/>
      <c r="E88" s="363">
        <f t="shared" si="2"/>
        <v>142.70332525836102</v>
      </c>
      <c r="F88" s="362">
        <f t="shared" si="3"/>
        <v>63.432027389113756</v>
      </c>
      <c r="J88" s="356"/>
    </row>
    <row r="89" spans="1:10" s="355" customFormat="1" ht="15" customHeight="1">
      <c r="A89" s="358">
        <v>93</v>
      </c>
      <c r="B89" s="359" t="str">
        <f>VLOOKUP(A89,'LISTA DE OFERENTES'!$A$4:$B$102,2,FALSE)</f>
        <v>UT MALLA VIAL KENNEDY 2025</v>
      </c>
      <c r="C89" s="360">
        <f>+'EXPERIENCIA DEL PROPONENTE'!C1458</f>
        <v>4724.8197476334899</v>
      </c>
      <c r="D89" s="587"/>
      <c r="E89" s="363">
        <f t="shared" si="2"/>
        <v>-2356.9388948563519</v>
      </c>
      <c r="F89" s="362">
        <f t="shared" si="3"/>
        <v>0.31191694412614462</v>
      </c>
      <c r="J89" s="356"/>
    </row>
    <row r="90" spans="1:10" s="355" customFormat="1" ht="15" customHeight="1">
      <c r="A90" s="358">
        <v>94</v>
      </c>
      <c r="B90" s="359" t="str">
        <f>VLOOKUP(A90,'LISTA DE OFERENTES'!$A$4:$B$102,2,FALSE)</f>
        <v>CONSORCIO VIAS LOCALES AEPRO</v>
      </c>
      <c r="C90" s="360">
        <f>+'EXPERIENCIA DEL PROPONENTE'!C1473</f>
        <v>1274.9422124418422</v>
      </c>
      <c r="D90" s="587"/>
      <c r="E90" s="363">
        <f t="shared" si="2"/>
        <v>1092.9386403352958</v>
      </c>
      <c r="F90" s="362">
        <f t="shared" si="3"/>
        <v>36.344142585929376</v>
      </c>
      <c r="J90" s="356"/>
    </row>
    <row r="91" spans="1:10" s="355" customFormat="1" ht="15" customHeight="1">
      <c r="A91" s="358">
        <v>96</v>
      </c>
      <c r="B91" s="359" t="str">
        <f>VLOOKUP(A91,'LISTA DE OFERENTES'!$A$4:$B$102,2,FALSE)</f>
        <v>CONSORCIO INTERVENTORÍA COANDINA</v>
      </c>
      <c r="C91" s="360">
        <f>+'EXPERIENCIA DEL PROPONENTE'!C1507</f>
        <v>2007.3030623044124</v>
      </c>
      <c r="D91" s="587"/>
      <c r="E91" s="363">
        <f t="shared" si="2"/>
        <v>360.57779047272561</v>
      </c>
      <c r="F91" s="362">
        <f t="shared" si="3"/>
        <v>57.221188535156536</v>
      </c>
      <c r="J91" s="356"/>
    </row>
    <row r="92" spans="1:10" s="355" customFormat="1" ht="15" customHeight="1">
      <c r="A92" s="358">
        <v>98</v>
      </c>
      <c r="B92" s="359" t="str">
        <f>VLOOKUP(A92,'LISTA DE OFERENTES'!$A$4:$B$102,2,FALSE)</f>
        <v>CONSORCIO INT CONSERVACION 2025</v>
      </c>
      <c r="C92" s="360">
        <f>+'EXPERIENCIA DEL PROPONENTE'!C1536</f>
        <v>2220.8306311030751</v>
      </c>
      <c r="D92" s="588"/>
      <c r="E92" s="363">
        <f t="shared" si="2"/>
        <v>147.05022167406287</v>
      </c>
      <c r="F92" s="362">
        <f t="shared" si="3"/>
        <v>63.308112578233064</v>
      </c>
      <c r="J92" s="356"/>
    </row>
    <row r="94" spans="1:10">
      <c r="F94" s="315"/>
    </row>
  </sheetData>
  <sheetProtection algorithmName="SHA-512" hashValue="8ZM0i2QHk9ERIkL3Qp/6jO70Vx9t4LJrJHmUvbZUowu0JhJOpT5vyatjuNDtChTXKzpbUCKeX24gA07/P2qihA==" saltValue="GPXfYIAQUbefdhPrrFGSOA==" spinCount="100000" sheet="1" objects="1" scenarios="1"/>
  <mergeCells count="4">
    <mergeCell ref="A1:F1"/>
    <mergeCell ref="A2:F2"/>
    <mergeCell ref="A3:F3"/>
    <mergeCell ref="D11:D9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C104"/>
  <sheetViews>
    <sheetView view="pageBreakPreview" zoomScale="85" zoomScaleNormal="85" zoomScaleSheetLayoutView="85" workbookViewId="0">
      <selection activeCell="C105" sqref="C105"/>
    </sheetView>
  </sheetViews>
  <sheetFormatPr baseColWidth="10" defaultColWidth="9.140625" defaultRowHeight="15"/>
  <cols>
    <col min="1" max="1" width="7.5703125" style="5" customWidth="1"/>
    <col min="2" max="2" width="80" style="17" bestFit="1" customWidth="1"/>
    <col min="3" max="3" width="50.42578125" style="5" bestFit="1" customWidth="1"/>
    <col min="4" max="4" width="9.140625" style="5"/>
    <col min="5" max="5" width="49" style="5" customWidth="1"/>
    <col min="6" max="6" width="18.42578125" style="5" customWidth="1"/>
    <col min="7" max="16384" width="9.140625" style="5"/>
  </cols>
  <sheetData>
    <row r="1" spans="1:3" ht="31.5" customHeight="1" thickBot="1">
      <c r="A1" s="589" t="s">
        <v>403</v>
      </c>
      <c r="B1" s="590"/>
      <c r="C1" s="591"/>
    </row>
    <row r="2" spans="1:3" ht="31.5" customHeight="1" thickBot="1">
      <c r="A2" s="589" t="s">
        <v>1</v>
      </c>
      <c r="B2" s="590"/>
      <c r="C2" s="591"/>
    </row>
    <row r="3" spans="1:3" ht="142.5" customHeight="1" thickBot="1">
      <c r="A3" s="592" t="s">
        <v>407</v>
      </c>
      <c r="B3" s="593"/>
      <c r="C3" s="594"/>
    </row>
    <row r="4" spans="1:3" ht="14.1" customHeight="1" thickBot="1">
      <c r="A4" s="46"/>
      <c r="B4" s="22"/>
      <c r="C4" s="21"/>
    </row>
    <row r="5" spans="1:3" ht="45.75" customHeight="1" thickBot="1">
      <c r="A5" s="236" t="s">
        <v>1038</v>
      </c>
      <c r="B5" s="270" t="s">
        <v>416</v>
      </c>
      <c r="C5" s="270" t="s">
        <v>1039</v>
      </c>
    </row>
    <row r="6" spans="1:3" ht="18.75">
      <c r="A6" s="47">
        <v>1</v>
      </c>
      <c r="B6" s="64" t="str">
        <f>VLOOKUP(A6,'LISTA DE OFERENTES'!$A$4:$B$102,2,FALSE)</f>
        <v>CONSORCIO INGESCOR R 8</v>
      </c>
      <c r="C6" s="239" t="s">
        <v>1040</v>
      </c>
    </row>
    <row r="7" spans="1:3" ht="18.75">
      <c r="A7" s="48">
        <v>2</v>
      </c>
      <c r="B7" s="269" t="str">
        <f>VLOOKUP(A7,'LISTA DE OFERENTES'!$A$4:$B$102,2,FALSE)</f>
        <v>CONSORCIO INTER 3A</v>
      </c>
      <c r="C7" s="239" t="s">
        <v>1040</v>
      </c>
    </row>
    <row r="8" spans="1:3" ht="18.75">
      <c r="A8" s="48">
        <v>3</v>
      </c>
      <c r="B8" s="269" t="str">
        <f>VLOOKUP(A8,'LISTA DE OFERENTES'!$A$4:$B$102,2,FALSE)</f>
        <v>GRUPO METRO COLOMBIA SAS</v>
      </c>
      <c r="C8" s="239" t="s">
        <v>1040</v>
      </c>
    </row>
    <row r="9" spans="1:3" ht="18.75">
      <c r="A9" s="48">
        <v>4</v>
      </c>
      <c r="B9" s="269" t="str">
        <f>VLOOKUP(A9,'LISTA DE OFERENTES'!$A$4:$B$102,2,FALSE)</f>
        <v>CONSORCIO ECOS KENNEDY 003</v>
      </c>
      <c r="C9" s="239" t="s">
        <v>1040</v>
      </c>
    </row>
    <row r="10" spans="1:3" ht="18.75">
      <c r="A10" s="48">
        <v>5</v>
      </c>
      <c r="B10" s="269" t="str">
        <f>VLOOKUP(A10,'LISTA DE OFERENTES'!$A$4:$B$102,2,FALSE)</f>
        <v>COMPAÑÍA DE PROYECTOS TECNICOS CPT S.A</v>
      </c>
      <c r="C10" s="239" t="s">
        <v>1040</v>
      </c>
    </row>
    <row r="11" spans="1:3" ht="18.75">
      <c r="A11" s="48">
        <v>6</v>
      </c>
      <c r="B11" s="269" t="str">
        <f>VLOOKUP(A11,'LISTA DE OFERENTES'!$A$4:$B$102,2,FALSE)</f>
        <v>CONSORCIO INTERMALLA VIAL LK</v>
      </c>
      <c r="C11" s="239" t="s">
        <v>1040</v>
      </c>
    </row>
    <row r="12" spans="1:3" ht="18.75">
      <c r="A12" s="48">
        <v>7</v>
      </c>
      <c r="B12" s="269" t="str">
        <f>VLOOKUP(A12,'LISTA DE OFERENTES'!$A$4:$B$102,2,FALSE)</f>
        <v>SADING GROUP S.A.S</v>
      </c>
      <c r="C12" s="239" t="s">
        <v>1040</v>
      </c>
    </row>
    <row r="13" spans="1:3" ht="18.75">
      <c r="A13" s="48">
        <v>8</v>
      </c>
      <c r="B13" s="269" t="str">
        <f>VLOOKUP(A13,'LISTA DE OFERENTES'!$A$4:$B$102,2,FALSE)</f>
        <v>CONSORCIO INTERKENNEDY AI</v>
      </c>
      <c r="C13" s="239" t="s">
        <v>1040</v>
      </c>
    </row>
    <row r="14" spans="1:3" ht="18.75">
      <c r="A14" s="48">
        <v>9</v>
      </c>
      <c r="B14" s="269" t="str">
        <f>VLOOKUP(A14,'LISTA DE OFERENTES'!$A$4:$B$102,2,FALSE)</f>
        <v>CONSORCIO KENNEDY003</v>
      </c>
      <c r="C14" s="239" t="s">
        <v>1040</v>
      </c>
    </row>
    <row r="15" spans="1:3" ht="18.75">
      <c r="A15" s="48">
        <v>10</v>
      </c>
      <c r="B15" s="269" t="str">
        <f>VLOOKUP(A15,'LISTA DE OFERENTES'!$A$4:$B$102,2,FALSE)</f>
        <v>CIVING INGENIEROS CONTRATISTAS S.A.S</v>
      </c>
      <c r="C15" s="239" t="s">
        <v>1040</v>
      </c>
    </row>
    <row r="16" spans="1:3" ht="18.75">
      <c r="A16" s="48">
        <v>11</v>
      </c>
      <c r="B16" s="269" t="str">
        <f>VLOOKUP(A16,'LISTA DE OFERENTES'!$A$4:$B$102,2,FALSE)</f>
        <v>CONSORCIO EMPRESARIAL</v>
      </c>
      <c r="C16" s="239" t="s">
        <v>1040</v>
      </c>
    </row>
    <row r="17" spans="1:3" ht="18.75">
      <c r="A17" s="48">
        <v>12</v>
      </c>
      <c r="B17" s="269" t="str">
        <f>VLOOKUP(A17,'LISTA DE OFERENTES'!$A$4:$B$102,2,FALSE)</f>
        <v>CONSORCIO KENNEDY INTERESVIAL</v>
      </c>
      <c r="C17" s="239" t="s">
        <v>1040</v>
      </c>
    </row>
    <row r="18" spans="1:3" ht="18.75">
      <c r="A18" s="48">
        <v>13</v>
      </c>
      <c r="B18" s="269" t="str">
        <f>VLOOKUP(A18,'LISTA DE OFERENTES'!$A$4:$B$102,2,FALSE)</f>
        <v>UNIOBRAS DEL ORIENTE SAS</v>
      </c>
      <c r="C18" s="239" t="s">
        <v>1040</v>
      </c>
    </row>
    <row r="19" spans="1:3" ht="18.75">
      <c r="A19" s="48">
        <v>14</v>
      </c>
      <c r="B19" s="269" t="str">
        <f>VLOOKUP(A19,'LISTA DE OFERENTES'!$A$4:$B$102,2,FALSE)</f>
        <v>CONSORCIO HUPK VIAS DE KENNEDY</v>
      </c>
      <c r="C19" s="239" t="s">
        <v>1040</v>
      </c>
    </row>
    <row r="20" spans="1:3" ht="18.75">
      <c r="A20" s="48">
        <v>15</v>
      </c>
      <c r="B20" s="269" t="str">
        <f>VLOOKUP(A20,'LISTA DE OFERENTES'!$A$4:$B$102,2,FALSE)</f>
        <v>INGEVAL SAS</v>
      </c>
      <c r="C20" s="239" t="s">
        <v>1040</v>
      </c>
    </row>
    <row r="21" spans="1:3" ht="18.75">
      <c r="A21" s="48">
        <v>16</v>
      </c>
      <c r="B21" s="269" t="str">
        <f>VLOOKUP(A21,'LISTA DE OFERENTES'!$A$4:$B$102,2,FALSE)</f>
        <v>CONSORCIO MALLA VIAL G&amp;G</v>
      </c>
      <c r="C21" s="239" t="s">
        <v>1040</v>
      </c>
    </row>
    <row r="22" spans="1:3" ht="18.75">
      <c r="A22" s="48">
        <v>17</v>
      </c>
      <c r="B22" s="269" t="str">
        <f>VLOOKUP(A22,'LISTA DE OFERENTES'!$A$4:$B$102,2,FALSE)</f>
        <v>CONSORCIO KENNEDY LGI</v>
      </c>
      <c r="C22" s="239" t="s">
        <v>1040</v>
      </c>
    </row>
    <row r="23" spans="1:3" ht="18.75">
      <c r="A23" s="48">
        <v>18</v>
      </c>
      <c r="B23" s="269" t="str">
        <f>VLOOKUP(A23,'LISTA DE OFERENTES'!$A$4:$B$102,2,FALSE)</f>
        <v>ICE SAS</v>
      </c>
      <c r="C23" s="239" t="s">
        <v>1040</v>
      </c>
    </row>
    <row r="24" spans="1:3" ht="18.75">
      <c r="A24" s="48">
        <v>19</v>
      </c>
      <c r="B24" s="269" t="str">
        <f>VLOOKUP(A24,'LISTA DE OFERENTES'!$A$4:$B$102,2,FALSE)</f>
        <v>CONSORCIO INTERKENNEDY CC</v>
      </c>
      <c r="C24" s="239" t="s">
        <v>1040</v>
      </c>
    </row>
    <row r="25" spans="1:3" ht="18.75">
      <c r="A25" s="48">
        <v>20</v>
      </c>
      <c r="B25" s="269" t="str">
        <f>VLOOKUP(A25,'LISTA DE OFERENTES'!$A$4:$B$102,2,FALSE)</f>
        <v>CONSORCIO INTER VIAS KENNEDY</v>
      </c>
      <c r="C25" s="239" t="s">
        <v>1040</v>
      </c>
    </row>
    <row r="26" spans="1:3" ht="18.75">
      <c r="A26" s="48">
        <v>21</v>
      </c>
      <c r="B26" s="269" t="str">
        <f>VLOOKUP(A26,'LISTA DE OFERENTES'!$A$4:$B$102,2,FALSE)</f>
        <v>HMV SOLUCIONES SAS</v>
      </c>
      <c r="C26" s="239" t="s">
        <v>1040</v>
      </c>
    </row>
    <row r="27" spans="1:3" ht="18.75">
      <c r="A27" s="48">
        <v>22</v>
      </c>
      <c r="B27" s="269" t="str">
        <f>VLOOKUP(A27,'LISTA DE OFERENTES'!$A$4:$B$102,2,FALSE)</f>
        <v>UMBRELLA INTERNATIONAL S.A.S</v>
      </c>
      <c r="C27" s="239" t="s">
        <v>1040</v>
      </c>
    </row>
    <row r="28" spans="1:3" ht="18.75">
      <c r="A28" s="48">
        <v>23</v>
      </c>
      <c r="B28" s="269" t="str">
        <f>VLOOKUP(A28,'LISTA DE OFERENTES'!$A$4:$B$102,2,FALSE)</f>
        <v>CONSORCIO DS</v>
      </c>
      <c r="C28" s="239" t="s">
        <v>1040</v>
      </c>
    </row>
    <row r="29" spans="1:3" ht="18.75">
      <c r="A29" s="48">
        <v>24</v>
      </c>
      <c r="B29" s="269" t="str">
        <f>VLOOKUP(A29,'LISTA DE OFERENTES'!$A$4:$B$102,2,FALSE)</f>
        <v>CONSORCIO INTERKENNEDY MV</v>
      </c>
      <c r="C29" s="239" t="s">
        <v>1040</v>
      </c>
    </row>
    <row r="30" spans="1:3" ht="18.75">
      <c r="A30" s="48">
        <v>25</v>
      </c>
      <c r="B30" s="269" t="str">
        <f>VLOOKUP(A30,'LISTA DE OFERENTES'!$A$4:$B$102,2,FALSE)</f>
        <v>CONSULTORES DONOVAN S.A.S</v>
      </c>
      <c r="C30" s="239" t="s">
        <v>1040</v>
      </c>
    </row>
    <row r="31" spans="1:3" ht="18.75">
      <c r="A31" s="48">
        <v>26</v>
      </c>
      <c r="B31" s="269" t="str">
        <f>VLOOKUP(A31,'LISTA DE OFERENTES'!$A$4:$B$102,2,FALSE)</f>
        <v>CONSORCIO KENNEDY JINT 3</v>
      </c>
      <c r="C31" s="239" t="s">
        <v>1040</v>
      </c>
    </row>
    <row r="32" spans="1:3" ht="18.75">
      <c r="A32" s="48">
        <v>27</v>
      </c>
      <c r="B32" s="269" t="str">
        <f>VLOOKUP(A32,'LISTA DE OFERENTES'!$A$4:$B$102,2,FALSE)</f>
        <v>CONSORCIO CONSERVACION MO 003</v>
      </c>
      <c r="C32" s="239" t="s">
        <v>1040</v>
      </c>
    </row>
    <row r="33" spans="1:3" ht="18.75">
      <c r="A33" s="48">
        <v>28</v>
      </c>
      <c r="B33" s="269" t="str">
        <f>VLOOKUP(A33,'LISTA DE OFERENTES'!$A$4:$B$102,2,FALSE)</f>
        <v>CONSORCIO SERBET KENNEDY</v>
      </c>
      <c r="C33" s="239" t="s">
        <v>1040</v>
      </c>
    </row>
    <row r="34" spans="1:3" ht="18.75">
      <c r="A34" s="48">
        <v>29</v>
      </c>
      <c r="B34" s="269" t="str">
        <f>VLOOKUP(A34,'LISTA DE OFERENTES'!$A$4:$B$102,2,FALSE)</f>
        <v>INTERLAB INGENIERIA S.A.S</v>
      </c>
      <c r="C34" s="239" t="s">
        <v>1040</v>
      </c>
    </row>
    <row r="35" spans="1:3" ht="18.75">
      <c r="A35" s="48">
        <v>30</v>
      </c>
      <c r="B35" s="269" t="str">
        <f>VLOOKUP(A35,'LISTA DE OFERENTES'!$A$4:$B$102,2,FALSE)</f>
        <v>CONSORCIO KENNEDY 2025</v>
      </c>
      <c r="C35" s="239" t="s">
        <v>1040</v>
      </c>
    </row>
    <row r="36" spans="1:3" ht="18.75">
      <c r="A36" s="48">
        <v>31</v>
      </c>
      <c r="B36" s="269" t="str">
        <f>VLOOKUP(A36,'LISTA DE OFERENTES'!$A$4:$B$102,2,FALSE)</f>
        <v>MGC VIAS KENNEDY.</v>
      </c>
      <c r="C36" s="239" t="s">
        <v>1040</v>
      </c>
    </row>
    <row r="37" spans="1:3" ht="18.75">
      <c r="A37" s="48">
        <v>32</v>
      </c>
      <c r="B37" s="269" t="str">
        <f>VLOOKUP(A37,'LISTA DE OFERENTES'!$A$4:$B$102,2,FALSE)</f>
        <v>CONSORCIO TECNOLOGICO 11.</v>
      </c>
      <c r="C37" s="239" t="s">
        <v>1040</v>
      </c>
    </row>
    <row r="38" spans="1:3" ht="18.75">
      <c r="A38" s="48">
        <v>33</v>
      </c>
      <c r="B38" s="269" t="str">
        <f>VLOOKUP(A38,'LISTA DE OFERENTES'!$A$4:$B$102,2,FALSE)</f>
        <v>CONSORCIO INTERPROVIAL KENNEDY</v>
      </c>
      <c r="C38" s="239" t="s">
        <v>1040</v>
      </c>
    </row>
    <row r="39" spans="1:3" ht="18.75">
      <c r="A39" s="48">
        <v>34</v>
      </c>
      <c r="B39" s="269" t="str">
        <f>VLOOKUP(A39,'LISTA DE OFERENTES'!$A$4:$B$102,2,FALSE)</f>
        <v>CONSORCIO TECHOTIBA.</v>
      </c>
      <c r="C39" s="239" t="s">
        <v>1040</v>
      </c>
    </row>
    <row r="40" spans="1:3" ht="18.75">
      <c r="A40" s="48">
        <v>35</v>
      </c>
      <c r="B40" s="269" t="str">
        <f>VLOOKUP(A40,'LISTA DE OFERENTES'!$A$4:$B$102,2,FALSE)</f>
        <v>IAR PROYECTOS SAS</v>
      </c>
      <c r="C40" s="239" t="s">
        <v>1040</v>
      </c>
    </row>
    <row r="41" spans="1:3" ht="18.75">
      <c r="A41" s="48">
        <v>36</v>
      </c>
      <c r="B41" s="269" t="str">
        <f>VLOOKUP(A41,'LISTA DE OFERENTES'!$A$4:$B$102,2,FALSE)</f>
        <v>CONSORCIO INTERURBANO</v>
      </c>
      <c r="C41" s="239" t="s">
        <v>1040</v>
      </c>
    </row>
    <row r="42" spans="1:3" ht="18.75">
      <c r="A42" s="48">
        <v>37</v>
      </c>
      <c r="B42" s="269" t="str">
        <f>VLOOKUP(A42,'LISTA DE OFERENTES'!$A$4:$B$102,2,FALSE)</f>
        <v>CONSORCIO INTERVIAL KENNEDY.</v>
      </c>
      <c r="C42" s="239" t="s">
        <v>1040</v>
      </c>
    </row>
    <row r="43" spans="1:3" ht="18.75">
      <c r="A43" s="48">
        <v>38</v>
      </c>
      <c r="B43" s="269" t="str">
        <f>VLOOKUP(A43,'LISTA DE OFERENTES'!$A$4:$B$102,2,FALSE)</f>
        <v>CONSORCIO SPL INGENIERÍA 78</v>
      </c>
      <c r="C43" s="239" t="s">
        <v>1040</v>
      </c>
    </row>
    <row r="44" spans="1:3" ht="18.75">
      <c r="A44" s="48">
        <v>39</v>
      </c>
      <c r="B44" s="269" t="str">
        <f>VLOOKUP(A44,'LISTA DE OFERENTES'!$A$4:$B$102,2,FALSE)</f>
        <v>CONSORCIO VIAL TAED KENNEDY</v>
      </c>
      <c r="C44" s="239" t="s">
        <v>1040</v>
      </c>
    </row>
    <row r="45" spans="1:3" ht="18.75">
      <c r="A45" s="48">
        <v>40</v>
      </c>
      <c r="B45" s="269" t="str">
        <f>VLOOKUP(A45,'LISTA DE OFERENTES'!$A$4:$B$102,2,FALSE)</f>
        <v>CONSORCIO CONEXIÓN VIAL KENNEDY.</v>
      </c>
      <c r="C45" s="239" t="s">
        <v>1040</v>
      </c>
    </row>
    <row r="46" spans="1:3" ht="18.75">
      <c r="A46" s="48">
        <v>41</v>
      </c>
      <c r="B46" s="269" t="str">
        <f>VLOOKUP(A46,'LISTA DE OFERENTES'!$A$4:$B$102,2,FALSE)</f>
        <v>CB INGENIEROS S.A.S</v>
      </c>
      <c r="C46" s="239" t="s">
        <v>1040</v>
      </c>
    </row>
    <row r="47" spans="1:3" ht="18.75">
      <c r="A47" s="48">
        <v>42</v>
      </c>
      <c r="B47" s="269" t="str">
        <f>VLOOKUP(A47,'LISTA DE OFERENTES'!$A$4:$B$102,2,FALSE)</f>
        <v>INGENIEROS CONSTRUCTORES Y ASESORES S.A.S</v>
      </c>
      <c r="C47" s="239" t="s">
        <v>1040</v>
      </c>
    </row>
    <row r="48" spans="1:3" ht="18.75">
      <c r="A48" s="48">
        <v>43</v>
      </c>
      <c r="B48" s="269" t="str">
        <f>VLOOKUP(A48,'LISTA DE OFERENTES'!$A$4:$B$102,2,FALSE)</f>
        <v>CONSORCIO VIAL KENNEDY</v>
      </c>
      <c r="C48" s="239" t="s">
        <v>1040</v>
      </c>
    </row>
    <row r="49" spans="1:3" ht="18.75">
      <c r="A49" s="48">
        <v>44</v>
      </c>
      <c r="B49" s="269" t="str">
        <f>VLOOKUP(A49,'LISTA DE OFERENTES'!$A$4:$B$102,2,FALSE)</f>
        <v>CONSORCIO INFRAESTRUCTURA KENNEDY 2025.</v>
      </c>
      <c r="C49" s="239" t="s">
        <v>1040</v>
      </c>
    </row>
    <row r="50" spans="1:3" ht="18.75">
      <c r="A50" s="48">
        <v>45</v>
      </c>
      <c r="B50" s="269" t="str">
        <f>VLOOKUP(A50,'LISTA DE OFERENTES'!$A$4:$B$102,2,FALSE)</f>
        <v>CONSORCIO ALFAYIZIN</v>
      </c>
      <c r="C50" s="239" t="s">
        <v>1040</v>
      </c>
    </row>
    <row r="51" spans="1:3" ht="18.75">
      <c r="A51" s="48">
        <v>46</v>
      </c>
      <c r="B51" s="269" t="str">
        <f>VLOOKUP(A51,'LISTA DE OFERENTES'!$A$4:$B$102,2,FALSE)</f>
        <v>TERRA PROYECTOS CIVILES S.A.S</v>
      </c>
      <c r="C51" s="239" t="s">
        <v>1040</v>
      </c>
    </row>
    <row r="52" spans="1:3" ht="18.75">
      <c r="A52" s="48">
        <v>47</v>
      </c>
      <c r="B52" s="269" t="str">
        <f>VLOOKUP(A52,'LISTA DE OFERENTES'!$A$4:$B$102,2,FALSE)</f>
        <v>ARQUITECTURA E INGENIERIA DE CONSULTA ARINCO S.A.S</v>
      </c>
      <c r="C52" s="239" t="s">
        <v>1040</v>
      </c>
    </row>
    <row r="53" spans="1:3" ht="18.75">
      <c r="A53" s="48">
        <v>48</v>
      </c>
      <c r="B53" s="269" t="str">
        <f>VLOOKUP(A53,'LISTA DE OFERENTES'!$A$4:$B$102,2,FALSE)</f>
        <v>SAVIMAC SAS.</v>
      </c>
      <c r="C53" s="239" t="s">
        <v>1040</v>
      </c>
    </row>
    <row r="54" spans="1:3" ht="18.75">
      <c r="A54" s="48">
        <v>49</v>
      </c>
      <c r="B54" s="269" t="str">
        <f>VLOOKUP(A54,'LISTA DE OFERENTES'!$A$4:$B$102,2,FALSE)</f>
        <v>CONSORCIO VÍAS URBANAS P&amp;C K-003 - 2025.</v>
      </c>
      <c r="C54" s="239" t="s">
        <v>1040</v>
      </c>
    </row>
    <row r="55" spans="1:3" ht="18.75">
      <c r="A55" s="48">
        <v>50</v>
      </c>
      <c r="B55" s="269" t="str">
        <f>VLOOKUP(A55,'LISTA DE OFERENTES'!$A$4:$B$102,2,FALSE)</f>
        <v>BB CONSULTORA SAS</v>
      </c>
      <c r="C55" s="239" t="s">
        <v>1040</v>
      </c>
    </row>
    <row r="56" spans="1:3" ht="18.75">
      <c r="A56" s="48">
        <v>51</v>
      </c>
      <c r="B56" s="269" t="str">
        <f>VLOOKUP(A56,'LISTA DE OFERENTES'!$A$4:$B$102,2,FALSE)</f>
        <v>CONSORCIO KENNEDY 3M</v>
      </c>
      <c r="C56" s="239" t="s">
        <v>1040</v>
      </c>
    </row>
    <row r="57" spans="1:3" ht="18.75">
      <c r="A57" s="48">
        <v>52</v>
      </c>
      <c r="B57" s="269" t="str">
        <f>VLOOKUP(A57,'LISTA DE OFERENTES'!$A$4:$B$102,2,FALSE)</f>
        <v>CONSORCIO CGR KENNEDY.</v>
      </c>
      <c r="C57" s="239" t="s">
        <v>1040</v>
      </c>
    </row>
    <row r="58" spans="1:3" ht="18.75">
      <c r="A58" s="48">
        <v>53</v>
      </c>
      <c r="B58" s="269" t="str">
        <f>VLOOKUP(A58,'LISTA DE OFERENTES'!$A$4:$B$102,2,FALSE)</f>
        <v>PROBINTEC S.A.S.</v>
      </c>
      <c r="C58" s="239" t="s">
        <v>1040</v>
      </c>
    </row>
    <row r="59" spans="1:3" ht="18.75">
      <c r="A59" s="48">
        <v>54</v>
      </c>
      <c r="B59" s="269" t="str">
        <f>VLOOKUP(A59,'LISTA DE OFERENTES'!$A$4:$B$102,2,FALSE)</f>
        <v>INTERVENTORIA Y CONSTRUCIVILES SAS</v>
      </c>
      <c r="C59" s="239" t="s">
        <v>1040</v>
      </c>
    </row>
    <row r="60" spans="1:3" ht="18.75">
      <c r="A60" s="48">
        <v>55</v>
      </c>
      <c r="B60" s="269" t="str">
        <f>VLOOKUP(A60,'LISTA DE OFERENTES'!$A$4:$B$102,2,FALSE)</f>
        <v>CONSORCIO AL-IN 2025</v>
      </c>
      <c r="C60" s="239" t="s">
        <v>1040</v>
      </c>
    </row>
    <row r="61" spans="1:3" ht="18.75">
      <c r="A61" s="48">
        <v>56</v>
      </c>
      <c r="B61" s="269" t="str">
        <f>VLOOKUP(A61,'LISTA DE OFERENTES'!$A$4:$B$102,2,FALSE)</f>
        <v>CONSORCIO INTERVIAS KENNEDY 03</v>
      </c>
      <c r="C61" s="239" t="s">
        <v>1040</v>
      </c>
    </row>
    <row r="62" spans="1:3" ht="18.75">
      <c r="A62" s="48">
        <v>57</v>
      </c>
      <c r="B62" s="269" t="str">
        <f>VLOOKUP(A62,'LISTA DE OFERENTES'!$A$4:$B$102,2,FALSE)</f>
        <v>CONSORCIO INTER VIAS KENNEDY 2025</v>
      </c>
      <c r="C62" s="239" t="s">
        <v>1040</v>
      </c>
    </row>
    <row r="63" spans="1:3" ht="18.75">
      <c r="A63" s="48">
        <v>58</v>
      </c>
      <c r="B63" s="269" t="str">
        <f>VLOOKUP(A63,'LISTA DE OFERENTES'!$A$4:$B$102,2,FALSE)</f>
        <v>INVELER CONSULTORIA S.A.S</v>
      </c>
      <c r="C63" s="239" t="s">
        <v>1040</v>
      </c>
    </row>
    <row r="64" spans="1:3" ht="18.75">
      <c r="A64" s="48">
        <v>59</v>
      </c>
      <c r="B64" s="269" t="str">
        <f>VLOOKUP(A64,'LISTA DE OFERENTES'!$A$4:$B$102,2,FALSE)</f>
        <v>CONSORCIO G2 2025.</v>
      </c>
      <c r="C64" s="239" t="s">
        <v>1040</v>
      </c>
    </row>
    <row r="65" spans="1:3" ht="18.75">
      <c r="A65" s="48">
        <v>60</v>
      </c>
      <c r="B65" s="269" t="str">
        <f>VLOOKUP(A65,'LISTA DE OFERENTES'!$A$4:$B$102,2,FALSE)</f>
        <v>CONSORCIO FENIX.</v>
      </c>
      <c r="C65" s="239" t="s">
        <v>1040</v>
      </c>
    </row>
    <row r="66" spans="1:3" ht="18.75">
      <c r="A66" s="48">
        <v>61</v>
      </c>
      <c r="B66" s="269" t="str">
        <f>VLOOKUP(A66,'LISTA DE OFERENTES'!$A$4:$B$102,2,FALSE)</f>
        <v>PIV INGENIERIA S.A.S.</v>
      </c>
      <c r="C66" s="239" t="s">
        <v>1040</v>
      </c>
    </row>
    <row r="67" spans="1:3" ht="18.75">
      <c r="A67" s="48">
        <v>62</v>
      </c>
      <c r="B67" s="269" t="str">
        <f>VLOOKUP(A67,'LISTA DE OFERENTES'!$A$4:$B$102,2,FALSE)</f>
        <v>CONSORCIO KENNEDY 03 2025</v>
      </c>
      <c r="C67" s="239" t="s">
        <v>1040</v>
      </c>
    </row>
    <row r="68" spans="1:3" ht="18.75">
      <c r="A68" s="48">
        <v>63</v>
      </c>
      <c r="B68" s="269" t="str">
        <f>VLOOKUP(A68,'LISTA DE OFERENTES'!$A$4:$B$102,2,FALSE)</f>
        <v>C INTERVIAS T&amp;P KENNEDY</v>
      </c>
      <c r="C68" s="239" t="s">
        <v>1040</v>
      </c>
    </row>
    <row r="69" spans="1:3" ht="18.75">
      <c r="A69" s="48">
        <v>64</v>
      </c>
      <c r="B69" s="269" t="str">
        <f>VLOOKUP(A69,'LISTA DE OFERENTES'!$A$4:$B$102,2,FALSE)</f>
        <v>CONSORCIO TS 03</v>
      </c>
      <c r="C69" s="239" t="s">
        <v>1040</v>
      </c>
    </row>
    <row r="70" spans="1:3" ht="18.75">
      <c r="A70" s="48">
        <v>65</v>
      </c>
      <c r="B70" s="269" t="str">
        <f>VLOOKUP(A70,'LISTA DE OFERENTES'!$A$4:$B$102,2,FALSE)</f>
        <v>CONSORCIO ID CONSERVACION KENNEDY</v>
      </c>
      <c r="C70" s="239" t="s">
        <v>1040</v>
      </c>
    </row>
    <row r="71" spans="1:3" ht="18.75">
      <c r="A71" s="48">
        <v>66</v>
      </c>
      <c r="B71" s="269" t="str">
        <f>VLOOKUP(A71,'LISTA DE OFERENTES'!$A$4:$B$102,2,FALSE)</f>
        <v>PROYECTO SANABRIA SAS</v>
      </c>
      <c r="C71" s="239" t="s">
        <v>1040</v>
      </c>
    </row>
    <row r="72" spans="1:3" ht="18.75">
      <c r="A72" s="48">
        <v>67</v>
      </c>
      <c r="B72" s="269" t="str">
        <f>VLOOKUP(A72,'LISTA DE OFERENTES'!$A$4:$B$102,2,FALSE)</f>
        <v>CONSORCIO CONSERVACIÓN VELNEC</v>
      </c>
      <c r="C72" s="239" t="s">
        <v>1040</v>
      </c>
    </row>
    <row r="73" spans="1:3" ht="18.75">
      <c r="A73" s="48">
        <v>68</v>
      </c>
      <c r="B73" s="269" t="str">
        <f>VLOOKUP(A73,'LISTA DE OFERENTES'!$A$4:$B$102,2,FALSE)</f>
        <v>CONSORCIO CONSERVACION KENNEDY</v>
      </c>
      <c r="C73" s="239" t="s">
        <v>1040</v>
      </c>
    </row>
    <row r="74" spans="1:3" ht="30">
      <c r="A74" s="48">
        <v>69</v>
      </c>
      <c r="B74" s="269" t="str">
        <f>VLOOKUP(A74,'LISTA DE OFERENTES'!$A$4:$B$102,2,FALSE)</f>
        <v>CONSORCIO INTERVIAL KENNEDY</v>
      </c>
      <c r="C74" s="237" t="s">
        <v>1041</v>
      </c>
    </row>
    <row r="75" spans="1:3" ht="18.75">
      <c r="A75" s="48">
        <v>70</v>
      </c>
      <c r="B75" s="269" t="str">
        <f>VLOOKUP(A75,'LISTA DE OFERENTES'!$A$4:$B$102,2,FALSE)</f>
        <v xml:space="preserve">CONSORCIO SOLUCIONES IRIS </v>
      </c>
      <c r="C75" s="239" t="s">
        <v>1040</v>
      </c>
    </row>
    <row r="76" spans="1:3" ht="18.75">
      <c r="A76" s="48">
        <v>71</v>
      </c>
      <c r="B76" s="269" t="str">
        <f>VLOOKUP(A76,'LISTA DE OFERENTES'!$A$4:$B$102,2,FALSE)</f>
        <v>CONSORCIO KENNEDY VIAL</v>
      </c>
      <c r="C76" s="239" t="s">
        <v>1040</v>
      </c>
    </row>
    <row r="77" spans="1:3" ht="18.75">
      <c r="A77" s="48">
        <v>72</v>
      </c>
      <c r="B77" s="269" t="str">
        <f>VLOOKUP(A77,'LISTA DE OFERENTES'!$A$4:$B$102,2,FALSE)</f>
        <v>CONSORCIO VALICON UNIVERSAL</v>
      </c>
      <c r="C77" s="239" t="s">
        <v>1040</v>
      </c>
    </row>
    <row r="78" spans="1:3" ht="18.75">
      <c r="A78" s="48">
        <v>73</v>
      </c>
      <c r="B78" s="269" t="str">
        <f>VLOOKUP(A78,'LISTA DE OFERENTES'!$A$4:$B$102,2,FALSE)</f>
        <v>CONSORCIO VIAL KENNEDY IC</v>
      </c>
      <c r="C78" s="239" t="s">
        <v>1040</v>
      </c>
    </row>
    <row r="79" spans="1:3" ht="18.75">
      <c r="A79" s="48">
        <v>74</v>
      </c>
      <c r="B79" s="269" t="str">
        <f>VLOOKUP(A79,'LISTA DE OFERENTES'!$A$4:$B$102,2,FALSE)</f>
        <v>CONSORCIO INTERVIAL GINPROSA.</v>
      </c>
      <c r="C79" s="239" t="s">
        <v>1040</v>
      </c>
    </row>
    <row r="80" spans="1:3" ht="18.75">
      <c r="A80" s="48">
        <v>75</v>
      </c>
      <c r="B80" s="269" t="str">
        <f>VLOOKUP(A80,'LISTA DE OFERENTES'!$A$4:$B$102,2,FALSE)</f>
        <v>CONSORCIO INTERVIAL CAPITAL</v>
      </c>
      <c r="C80" s="239" t="s">
        <v>1040</v>
      </c>
    </row>
    <row r="81" spans="1:3" ht="18.75">
      <c r="A81" s="48">
        <v>76</v>
      </c>
      <c r="B81" s="269" t="str">
        <f>VLOOKUP(A81,'LISTA DE OFERENTES'!$A$4:$B$102,2,FALSE)</f>
        <v>CONSORCIO MALLA VIAL KENNEDY</v>
      </c>
      <c r="C81" s="239" t="s">
        <v>1040</v>
      </c>
    </row>
    <row r="82" spans="1:3" ht="18.75">
      <c r="A82" s="48">
        <v>77</v>
      </c>
      <c r="B82" s="269" t="str">
        <f>VLOOKUP(A82,'LISTA DE OFERENTES'!$A$4:$B$102,2,FALSE)</f>
        <v>PROYECTOS E INTERVENTORIAS S.A.S</v>
      </c>
      <c r="C82" s="239" t="s">
        <v>1040</v>
      </c>
    </row>
    <row r="83" spans="1:3" ht="18.75">
      <c r="A83" s="48">
        <v>78</v>
      </c>
      <c r="B83" s="269" t="str">
        <f>VLOOKUP(A83,'LISTA DE OFERENTES'!$A$4:$B$102,2,FALSE)</f>
        <v xml:space="preserve">Lemoine Rivera Ingenieros Asociados S.A.S </v>
      </c>
      <c r="C83" s="239" t="s">
        <v>1040</v>
      </c>
    </row>
    <row r="84" spans="1:3" ht="18.75">
      <c r="A84" s="48">
        <v>79</v>
      </c>
      <c r="B84" s="269" t="str">
        <f>VLOOKUP(A84,'LISTA DE OFERENTES'!$A$4:$B$102,2,FALSE)</f>
        <v>Consorcio Escalí</v>
      </c>
      <c r="C84" s="239" t="s">
        <v>1040</v>
      </c>
    </row>
    <row r="85" spans="1:3" ht="18.75">
      <c r="A85" s="48">
        <v>80</v>
      </c>
      <c r="B85" s="269" t="str">
        <f>VLOOKUP(A85,'LISTA DE OFERENTES'!$A$4:$B$102,2,FALSE)</f>
        <v>CONSORCIO CAS KENNEDY</v>
      </c>
      <c r="C85" s="239" t="s">
        <v>1040</v>
      </c>
    </row>
    <row r="86" spans="1:3" ht="18.75">
      <c r="A86" s="48">
        <v>81</v>
      </c>
      <c r="B86" s="269" t="str">
        <f>VLOOKUP(A86,'LISTA DE OFERENTES'!$A$4:$B$102,2,FALSE)</f>
        <v>CONSORCIO TIMIZA 25</v>
      </c>
      <c r="C86" s="239" t="s">
        <v>1040</v>
      </c>
    </row>
    <row r="87" spans="1:3" ht="18.75">
      <c r="A87" s="48">
        <v>82</v>
      </c>
      <c r="B87" s="269" t="str">
        <f>VLOOKUP(A87,'LISTA DE OFERENTES'!$A$4:$B$102,2,FALSE)</f>
        <v>CONSORCIO INTERVIAL KENNEDY</v>
      </c>
      <c r="C87" s="239" t="s">
        <v>1040</v>
      </c>
    </row>
    <row r="88" spans="1:3" ht="18.75">
      <c r="A88" s="48">
        <v>83</v>
      </c>
      <c r="B88" s="269" t="str">
        <f>VLOOKUP(A88,'LISTA DE OFERENTES'!$A$4:$B$102,2,FALSE)</f>
        <v xml:space="preserve">JOYCO S.A.S BIC </v>
      </c>
      <c r="C88" s="239" t="s">
        <v>1040</v>
      </c>
    </row>
    <row r="89" spans="1:3" ht="18.75">
      <c r="A89" s="48">
        <v>84</v>
      </c>
      <c r="B89" s="269" t="str">
        <f>VLOOKUP(A89,'LISTA DE OFERENTES'!$A$4:$B$102,2,FALSE)</f>
        <v>ARCA ARQUITECTURA E INGENIERÍA S.A</v>
      </c>
      <c r="C89" s="239" t="s">
        <v>1040</v>
      </c>
    </row>
    <row r="90" spans="1:3" ht="18.75">
      <c r="A90" s="48">
        <v>85</v>
      </c>
      <c r="B90" s="269" t="str">
        <f>VLOOKUP(A90,'LISTA DE OFERENTES'!$A$4:$B$102,2,FALSE)</f>
        <v xml:space="preserve">CONSORCIO PROES LATAM  </v>
      </c>
      <c r="C90" s="239" t="s">
        <v>1040</v>
      </c>
    </row>
    <row r="91" spans="1:3" ht="18.75">
      <c r="A91" s="48">
        <v>86</v>
      </c>
      <c r="B91" s="269" t="str">
        <f>VLOOKUP(A91,'LISTA DE OFERENTES'!$A$4:$B$102,2,FALSE)</f>
        <v>CONSORCIO GIS CONSERVIAL</v>
      </c>
      <c r="C91" s="239" t="s">
        <v>1040</v>
      </c>
    </row>
    <row r="92" spans="1:3" ht="18.75">
      <c r="A92" s="48">
        <v>87</v>
      </c>
      <c r="B92" s="269" t="str">
        <f>VLOOKUP(A92,'LISTA DE OFERENTES'!$A$4:$B$102,2,FALSE)</f>
        <v>CONSORCIO VIAL UJM</v>
      </c>
      <c r="C92" s="239" t="s">
        <v>1040</v>
      </c>
    </row>
    <row r="93" spans="1:3" ht="18.75">
      <c r="A93" s="48">
        <v>88</v>
      </c>
      <c r="B93" s="269" t="str">
        <f>VLOOKUP(A93,'LISTA DE OFERENTES'!$A$4:$B$102,2,FALSE)</f>
        <v>CONSORCIO MVIAL 2025</v>
      </c>
      <c r="C93" s="239" t="s">
        <v>1040</v>
      </c>
    </row>
    <row r="94" spans="1:3" ht="18.75">
      <c r="A94" s="48">
        <v>89</v>
      </c>
      <c r="B94" s="269" t="str">
        <f>VLOOKUP(A94,'LISTA DE OFERENTES'!$A$4:$B$102,2,FALSE)</f>
        <v>CONSORCIO INTERVIAL KENNEDY GH</v>
      </c>
      <c r="C94" s="239" t="s">
        <v>1040</v>
      </c>
    </row>
    <row r="95" spans="1:3" ht="18.75">
      <c r="A95" s="48">
        <v>90</v>
      </c>
      <c r="B95" s="269" t="str">
        <f>VLOOKUP(A95,'LISTA DE OFERENTES'!$A$4:$B$102,2,FALSE)</f>
        <v>CONSORCIO ALIANZA KENNEDY 2025</v>
      </c>
      <c r="C95" s="239" t="s">
        <v>1040</v>
      </c>
    </row>
    <row r="96" spans="1:3" ht="18.75">
      <c r="A96" s="48">
        <v>91</v>
      </c>
      <c r="B96" s="269" t="str">
        <f>VLOOKUP(A96,'LISTA DE OFERENTES'!$A$4:$B$102,2,FALSE)</f>
        <v>TECNUMEC SAS</v>
      </c>
      <c r="C96" s="239" t="s">
        <v>1040</v>
      </c>
    </row>
    <row r="97" spans="1:3" ht="18.75">
      <c r="A97" s="48">
        <v>92</v>
      </c>
      <c r="B97" s="269" t="str">
        <f>VLOOKUP(A97,'LISTA DE OFERENTES'!$A$4:$B$102,2,FALSE)</f>
        <v>ALIANZA INTEGRAL DE PROYECTOS SAS BIC</v>
      </c>
      <c r="C97" s="239" t="s">
        <v>1040</v>
      </c>
    </row>
    <row r="98" spans="1:3" ht="18.75">
      <c r="A98" s="48">
        <v>93</v>
      </c>
      <c r="B98" s="269" t="str">
        <f>VLOOKUP(A98,'LISTA DE OFERENTES'!$A$4:$B$102,2,FALSE)</f>
        <v>UT MALLA VIAL KENNEDY 2025</v>
      </c>
      <c r="C98" s="239" t="s">
        <v>1040</v>
      </c>
    </row>
    <row r="99" spans="1:3" ht="18.75">
      <c r="A99" s="48">
        <v>94</v>
      </c>
      <c r="B99" s="269" t="str">
        <f>VLOOKUP(A99,'LISTA DE OFERENTES'!$A$4:$B$102,2,FALSE)</f>
        <v>CONSORCIO VIAS LOCALES AEPRO</v>
      </c>
      <c r="C99" s="239" t="s">
        <v>1040</v>
      </c>
    </row>
    <row r="100" spans="1:3" ht="18.75">
      <c r="A100" s="48">
        <v>95</v>
      </c>
      <c r="B100" s="269" t="str">
        <f>VLOOKUP(A100,'LISTA DE OFERENTES'!$A$4:$B$102,2,FALSE)</f>
        <v>CONSORCIO INTEGRAL KENNEDY</v>
      </c>
      <c r="C100" s="238" t="s">
        <v>1042</v>
      </c>
    </row>
    <row r="101" spans="1:3" ht="18.75">
      <c r="A101" s="48">
        <v>96</v>
      </c>
      <c r="B101" s="269" t="str">
        <f>VLOOKUP(A101,'LISTA DE OFERENTES'!$A$4:$B$102,2,FALSE)</f>
        <v>CONSORCIO INTERVENTORÍA COANDINA</v>
      </c>
      <c r="C101" s="239" t="s">
        <v>1040</v>
      </c>
    </row>
    <row r="102" spans="1:3" ht="18.75">
      <c r="A102" s="48">
        <v>97</v>
      </c>
      <c r="B102" s="269" t="str">
        <f>VLOOKUP(A102,'LISTA DE OFERENTES'!$A$4:$B$102,2,FALSE)</f>
        <v>CONSORCIO GAB VIAL KENNEDY</v>
      </c>
      <c r="C102" s="239" t="s">
        <v>1040</v>
      </c>
    </row>
    <row r="103" spans="1:3" ht="18.75">
      <c r="A103" s="48">
        <v>98</v>
      </c>
      <c r="B103" s="269" t="str">
        <f>VLOOKUP(A103,'LISTA DE OFERENTES'!$A$4:$B$102,2,FALSE)</f>
        <v>CONSORCIO INT CONSERVACION 2025</v>
      </c>
      <c r="C103" s="239" t="s">
        <v>1040</v>
      </c>
    </row>
    <row r="104" spans="1:3" ht="30.75" thickBot="1">
      <c r="A104" s="49">
        <v>99</v>
      </c>
      <c r="B104" s="65" t="str">
        <f>VLOOKUP(A104,'LISTA DE OFERENTES'!$A$4:$B$102,2,FALSE)</f>
        <v>CONSORCIO INTERKENNEDY 2025</v>
      </c>
      <c r="C104" s="188" t="s">
        <v>1043</v>
      </c>
    </row>
  </sheetData>
  <dataConsolidate link="1"/>
  <mergeCells count="3">
    <mergeCell ref="A1:C1"/>
    <mergeCell ref="A2:C2"/>
    <mergeCell ref="A3:C3"/>
  </mergeCells>
  <conditionalFormatting sqref="C105:C1048576">
    <cfRule type="containsText" dxfId="21" priority="341" operator="containsText" text="NO CUMPLE">
      <formula>NOT(ISERROR(SEARCH("NO CUMPLE",C105)))</formula>
    </cfRule>
    <cfRule type="containsText" dxfId="20" priority="342" operator="containsText" text="CUMPLE">
      <formula>NOT(ISERROR(SEARCH("CUMPLE",C105)))</formula>
    </cfRule>
  </conditionalFormatting>
  <conditionalFormatting sqref="C6:C25 C100">
    <cfRule type="containsText" dxfId="19" priority="33" operator="containsText" text="NO HABILITADO">
      <formula>NOT(ISERROR(SEARCH("NO HABILITADO",C6)))</formula>
    </cfRule>
    <cfRule type="containsText" dxfId="18" priority="34" operator="containsText" text="HABILITADO">
      <formula>NOT(ISERROR(SEARCH("HABILITADO",C6)))</formula>
    </cfRule>
  </conditionalFormatting>
  <conditionalFormatting sqref="C26:C45">
    <cfRule type="containsText" dxfId="17" priority="17" operator="containsText" text="NO HABILITADO">
      <formula>NOT(ISERROR(SEARCH("NO HABILITADO",C26)))</formula>
    </cfRule>
    <cfRule type="containsText" dxfId="16" priority="18" operator="containsText" text="HABILITADO">
      <formula>NOT(ISERROR(SEARCH("HABILITADO",C26)))</formula>
    </cfRule>
  </conditionalFormatting>
  <conditionalFormatting sqref="C46:C54">
    <cfRule type="containsText" dxfId="15" priority="15" operator="containsText" text="NO HABILITADO">
      <formula>NOT(ISERROR(SEARCH("NO HABILITADO",C46)))</formula>
    </cfRule>
    <cfRule type="containsText" dxfId="14" priority="16" operator="containsText" text="HABILITADO">
      <formula>NOT(ISERROR(SEARCH("HABILITADO",C46)))</formula>
    </cfRule>
  </conditionalFormatting>
  <conditionalFormatting sqref="C55:C71">
    <cfRule type="containsText" dxfId="13" priority="13" operator="containsText" text="NO HABILITADO">
      <formula>NOT(ISERROR(SEARCH("NO HABILITADO",C55)))</formula>
    </cfRule>
    <cfRule type="containsText" dxfId="12" priority="14" operator="containsText" text="HABILITADO">
      <formula>NOT(ISERROR(SEARCH("HABILITADO",C55)))</formula>
    </cfRule>
  </conditionalFormatting>
  <conditionalFormatting sqref="C72:C78">
    <cfRule type="containsText" dxfId="11" priority="11" operator="containsText" text="NO HABILITADO">
      <formula>NOT(ISERROR(SEARCH("NO HABILITADO",C72)))</formula>
    </cfRule>
    <cfRule type="containsText" dxfId="10" priority="12" operator="containsText" text="HABILITADO">
      <formula>NOT(ISERROR(SEARCH("HABILITADO",C72)))</formula>
    </cfRule>
  </conditionalFormatting>
  <conditionalFormatting sqref="C79:C85">
    <cfRule type="containsText" dxfId="9" priority="9" operator="containsText" text="NO HABILITADO">
      <formula>NOT(ISERROR(SEARCH("NO HABILITADO",C79)))</formula>
    </cfRule>
    <cfRule type="containsText" dxfId="8" priority="10" operator="containsText" text="HABILITADO">
      <formula>NOT(ISERROR(SEARCH("HABILITADO",C79)))</formula>
    </cfRule>
  </conditionalFormatting>
  <conditionalFormatting sqref="C86:C92">
    <cfRule type="containsText" dxfId="7" priority="7" operator="containsText" text="NO HABILITADO">
      <formula>NOT(ISERROR(SEARCH("NO HABILITADO",C86)))</formula>
    </cfRule>
    <cfRule type="containsText" dxfId="6" priority="8" operator="containsText" text="HABILITADO">
      <formula>NOT(ISERROR(SEARCH("HABILITADO",C86)))</formula>
    </cfRule>
  </conditionalFormatting>
  <conditionalFormatting sqref="C93:C98">
    <cfRule type="containsText" dxfId="5" priority="5" operator="containsText" text="NO HABILITADO">
      <formula>NOT(ISERROR(SEARCH("NO HABILITADO",C93)))</formula>
    </cfRule>
    <cfRule type="containsText" dxfId="4" priority="6" operator="containsText" text="HABILITADO">
      <formula>NOT(ISERROR(SEARCH("HABILITADO",C93)))</formula>
    </cfRule>
  </conditionalFormatting>
  <conditionalFormatting sqref="C99">
    <cfRule type="containsText" dxfId="3" priority="3" operator="containsText" text="NO HABILITADO">
      <formula>NOT(ISERROR(SEARCH("NO HABILITADO",C99)))</formula>
    </cfRule>
    <cfRule type="containsText" dxfId="2" priority="4" operator="containsText" text="HABILITADO">
      <formula>NOT(ISERROR(SEARCH("HABILITADO",C99)))</formula>
    </cfRule>
  </conditionalFormatting>
  <conditionalFormatting sqref="C101:C104">
    <cfRule type="containsText" dxfId="1" priority="1" operator="containsText" text="NO HABILITADO">
      <formula>NOT(ISERROR(SEARCH("NO HABILITADO",C101)))</formula>
    </cfRule>
    <cfRule type="containsText" dxfId="0" priority="2" operator="containsText" text="HABILITADO">
      <formula>NOT(ISERROR(SEARCH("HABILITADO",C101)))</formula>
    </cfRule>
  </conditionalFormatting>
  <pageMargins left="0.70866141732283472" right="0.70866141732283472" top="0.74803149606299213" bottom="0.74803149606299213" header="0.51181102362204722" footer="0.51181102362204722"/>
  <pageSetup scale="50" firstPageNumber="0" orientation="landscape" r:id="rId1"/>
  <rowBreaks count="1" manualBreakCount="1">
    <brk id="99" max="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M105"/>
  <sheetViews>
    <sheetView view="pageBreakPreview" zoomScale="70" zoomScaleNormal="85" zoomScaleSheetLayoutView="70" zoomScalePageLayoutView="70" workbookViewId="0">
      <selection sqref="A1:C1"/>
    </sheetView>
  </sheetViews>
  <sheetFormatPr baseColWidth="10" defaultColWidth="11.42578125" defaultRowHeight="15"/>
  <cols>
    <col min="1" max="1" width="6.85546875" style="35" customWidth="1"/>
    <col min="2" max="2" width="64" style="35" customWidth="1"/>
    <col min="3" max="3" width="38.28515625" style="35" customWidth="1"/>
    <col min="4" max="4" width="34.5703125" style="35" customWidth="1"/>
    <col min="5" max="5" width="31.28515625" style="35" customWidth="1"/>
    <col min="6" max="6" width="34.42578125" style="35" customWidth="1"/>
    <col min="7" max="7" width="39.42578125" style="35" customWidth="1"/>
    <col min="8" max="8" width="34.7109375" style="35" customWidth="1"/>
    <col min="9" max="9" width="28.140625" style="35" customWidth="1"/>
    <col min="10" max="10" width="24.42578125" style="35" customWidth="1"/>
    <col min="11" max="11" width="26.28515625" style="35" customWidth="1"/>
    <col min="12" max="12" width="22.28515625" style="45" customWidth="1"/>
    <col min="13" max="13" width="65" style="35" customWidth="1"/>
    <col min="14" max="16384" width="11.42578125" style="35"/>
  </cols>
  <sheetData>
    <row r="1" spans="1:13" ht="40.5" customHeight="1" thickBot="1">
      <c r="A1" s="595" t="s">
        <v>403</v>
      </c>
      <c r="B1" s="596"/>
      <c r="C1" s="597"/>
      <c r="D1" s="607"/>
      <c r="E1" s="607"/>
      <c r="F1" s="607"/>
      <c r="G1" s="607"/>
      <c r="H1" s="607"/>
      <c r="I1" s="607"/>
      <c r="J1" s="607"/>
      <c r="K1" s="607"/>
      <c r="L1" s="607"/>
      <c r="M1" s="608"/>
    </row>
    <row r="2" spans="1:13" ht="31.5" customHeight="1" thickBot="1">
      <c r="A2" s="598" t="s">
        <v>1044</v>
      </c>
      <c r="B2" s="599"/>
      <c r="C2" s="600"/>
      <c r="D2" s="609"/>
      <c r="E2" s="609"/>
      <c r="F2" s="609"/>
      <c r="G2" s="609"/>
      <c r="H2" s="609"/>
      <c r="I2" s="609"/>
      <c r="J2" s="609"/>
      <c r="K2" s="609"/>
      <c r="L2" s="609"/>
      <c r="M2" s="610"/>
    </row>
    <row r="3" spans="1:13" ht="21" customHeight="1">
      <c r="A3" s="601" t="s">
        <v>1045</v>
      </c>
      <c r="B3" s="602"/>
      <c r="C3" s="603"/>
      <c r="D3" s="609"/>
      <c r="E3" s="609"/>
      <c r="F3" s="609"/>
      <c r="G3" s="609"/>
      <c r="H3" s="609"/>
      <c r="I3" s="609"/>
      <c r="J3" s="609"/>
      <c r="K3" s="609"/>
      <c r="L3" s="609"/>
      <c r="M3" s="610"/>
    </row>
    <row r="4" spans="1:13" ht="95.45" customHeight="1" thickBot="1">
      <c r="A4" s="604"/>
      <c r="B4" s="605"/>
      <c r="C4" s="606"/>
      <c r="D4" s="611"/>
      <c r="E4" s="611"/>
      <c r="F4" s="611"/>
      <c r="G4" s="611"/>
      <c r="H4" s="611"/>
      <c r="I4" s="611"/>
      <c r="J4" s="611"/>
      <c r="K4" s="611"/>
      <c r="L4" s="611"/>
      <c r="M4" s="612"/>
    </row>
    <row r="5" spans="1:13" ht="4.5" customHeight="1" thickBot="1">
      <c r="A5" s="36"/>
      <c r="B5" s="37"/>
      <c r="C5" s="38"/>
    </row>
    <row r="6" spans="1:13" ht="160.5" customHeight="1" thickBot="1">
      <c r="A6" s="613" t="s">
        <v>3</v>
      </c>
      <c r="B6" s="614"/>
      <c r="C6" s="91" t="s">
        <v>1046</v>
      </c>
      <c r="D6" s="117" t="s">
        <v>1047</v>
      </c>
      <c r="E6" s="117" t="s">
        <v>1048</v>
      </c>
      <c r="F6" s="92" t="s">
        <v>1049</v>
      </c>
      <c r="G6" s="92" t="s">
        <v>1050</v>
      </c>
      <c r="H6" s="92" t="s">
        <v>1051</v>
      </c>
      <c r="I6" s="92" t="s">
        <v>1052</v>
      </c>
      <c r="J6" s="90" t="s">
        <v>1053</v>
      </c>
      <c r="K6" s="90" t="s">
        <v>1054</v>
      </c>
      <c r="L6" s="93" t="s">
        <v>1055</v>
      </c>
      <c r="M6" s="94" t="s">
        <v>421</v>
      </c>
    </row>
    <row r="7" spans="1:13" ht="21">
      <c r="A7" s="67">
        <v>1</v>
      </c>
      <c r="B7" s="72" t="str">
        <f>VLOOKUP(A7,'LISTA DE OFERENTES'!$A$4:$B$102,2,FALSE)</f>
        <v>CONSORCIO INGESCOR R 8</v>
      </c>
      <c r="C7" s="77">
        <f>+VLOOKUP(A7,'MEDIANA VALOR ABS'!$A$11:$F$92,6,FALSE)</f>
        <v>60.600060379777517</v>
      </c>
      <c r="D7" s="78">
        <v>10</v>
      </c>
      <c r="E7" s="79">
        <v>1</v>
      </c>
      <c r="F7" s="79">
        <v>20</v>
      </c>
      <c r="G7" s="79">
        <v>1</v>
      </c>
      <c r="H7" s="79">
        <v>0.25</v>
      </c>
      <c r="I7" s="79">
        <v>0.25</v>
      </c>
      <c r="J7" s="75">
        <v>0</v>
      </c>
      <c r="K7" s="75">
        <v>0</v>
      </c>
      <c r="L7" s="83">
        <f>SUM(C7:K7)</f>
        <v>93.100060379777517</v>
      </c>
      <c r="M7" s="63"/>
    </row>
    <row r="8" spans="1:13" ht="21">
      <c r="A8" s="68">
        <v>2</v>
      </c>
      <c r="B8" s="73" t="str">
        <f>VLOOKUP(A8,'LISTA DE OFERENTES'!$A$4:$B$102,2,FALSE)</f>
        <v>CONSORCIO INTER 3A</v>
      </c>
      <c r="C8" s="80">
        <f>+VLOOKUP(A8,'MEDIANA VALOR ABS'!$A$11:$F$92,6,FALSE)</f>
        <v>60.888387875965343</v>
      </c>
      <c r="D8" s="81">
        <v>10</v>
      </c>
      <c r="E8" s="81">
        <v>1</v>
      </c>
      <c r="F8" s="81">
        <v>20</v>
      </c>
      <c r="G8" s="81">
        <v>1</v>
      </c>
      <c r="H8" s="81">
        <v>0.25</v>
      </c>
      <c r="I8" s="81">
        <v>0.25</v>
      </c>
      <c r="J8" s="76">
        <v>0</v>
      </c>
      <c r="K8" s="76">
        <v>0</v>
      </c>
      <c r="L8" s="84">
        <f t="shared" ref="L8:L71" si="0">SUM(C8:K8)</f>
        <v>93.38838787596535</v>
      </c>
      <c r="M8" s="52"/>
    </row>
    <row r="9" spans="1:13" ht="21">
      <c r="A9" s="68">
        <v>3</v>
      </c>
      <c r="B9" s="73" t="str">
        <f>VLOOKUP(A9,'LISTA DE OFERENTES'!$A$4:$B$102,2,FALSE)</f>
        <v>GRUPO METRO COLOMBIA SAS</v>
      </c>
      <c r="C9" s="80">
        <f>+VLOOKUP(A9,'MEDIANA VALOR ABS'!$A$11:$F$92,6,FALSE)</f>
        <v>61.498214777578795</v>
      </c>
      <c r="D9" s="81">
        <v>10</v>
      </c>
      <c r="E9" s="81">
        <v>1</v>
      </c>
      <c r="F9" s="81">
        <v>20</v>
      </c>
      <c r="G9" s="81">
        <v>1</v>
      </c>
      <c r="H9" s="81">
        <v>0.25</v>
      </c>
      <c r="I9" s="81">
        <v>0.25</v>
      </c>
      <c r="J9" s="76">
        <v>0</v>
      </c>
      <c r="K9" s="76">
        <v>0</v>
      </c>
      <c r="L9" s="84">
        <f t="shared" si="0"/>
        <v>93.998214777578795</v>
      </c>
      <c r="M9" s="52"/>
    </row>
    <row r="10" spans="1:13" ht="60">
      <c r="A10" s="68">
        <v>4</v>
      </c>
      <c r="B10" s="73" t="str">
        <f>VLOOKUP(A10,'LISTA DE OFERENTES'!$A$4:$B$102,2,FALSE)</f>
        <v>CONSORCIO ECOS KENNEDY 003</v>
      </c>
      <c r="C10" s="80">
        <f>+VLOOKUP(A10,'MEDIANA VALOR ABS'!$A$11:$F$92,6,FALSE)</f>
        <v>54.341339181894611</v>
      </c>
      <c r="D10" s="81">
        <v>10</v>
      </c>
      <c r="E10" s="81">
        <v>1</v>
      </c>
      <c r="F10" s="81">
        <v>0</v>
      </c>
      <c r="G10" s="81">
        <v>1</v>
      </c>
      <c r="H10" s="81">
        <v>0.25</v>
      </c>
      <c r="I10" s="81">
        <v>0.25</v>
      </c>
      <c r="J10" s="76">
        <v>0</v>
      </c>
      <c r="K10" s="76">
        <v>0</v>
      </c>
      <c r="L10" s="84">
        <f t="shared" si="0"/>
        <v>66.841339181894611</v>
      </c>
      <c r="M10" s="52" t="s">
        <v>1056</v>
      </c>
    </row>
    <row r="11" spans="1:13" ht="21">
      <c r="A11" s="68">
        <v>5</v>
      </c>
      <c r="B11" s="73" t="str">
        <f>VLOOKUP(A11,'LISTA DE OFERENTES'!$A$4:$B$102,2,FALSE)</f>
        <v>COMPAÑÍA DE PROYECTOS TECNICOS CPT S.A</v>
      </c>
      <c r="C11" s="80">
        <f>+VLOOKUP(A11,'MEDIANA VALOR ABS'!$A$11:$F$92,6,FALSE)</f>
        <v>62.187057250192929</v>
      </c>
      <c r="D11" s="81">
        <v>10</v>
      </c>
      <c r="E11" s="81">
        <v>1</v>
      </c>
      <c r="F11" s="81">
        <v>20</v>
      </c>
      <c r="G11" s="81">
        <v>1</v>
      </c>
      <c r="H11" s="81">
        <v>0.25</v>
      </c>
      <c r="I11" s="81">
        <v>0.25</v>
      </c>
      <c r="J11" s="76">
        <v>0</v>
      </c>
      <c r="K11" s="76">
        <v>0</v>
      </c>
      <c r="L11" s="84">
        <f t="shared" si="0"/>
        <v>94.687057250192936</v>
      </c>
      <c r="M11" s="52"/>
    </row>
    <row r="12" spans="1:13" ht="21">
      <c r="A12" s="68">
        <v>6</v>
      </c>
      <c r="B12" s="73" t="str">
        <f>VLOOKUP(A12,'LISTA DE OFERENTES'!$A$4:$B$102,2,FALSE)</f>
        <v>CONSORCIO INTERMALLA VIAL LK</v>
      </c>
      <c r="C12" s="80">
        <f>+VLOOKUP(A12,'MEDIANA VALOR ABS'!$A$11:$F$92,6,FALSE)</f>
        <v>48.558708119069536</v>
      </c>
      <c r="D12" s="81">
        <v>10</v>
      </c>
      <c r="E12" s="81">
        <v>1</v>
      </c>
      <c r="F12" s="81">
        <v>20</v>
      </c>
      <c r="G12" s="81">
        <v>1</v>
      </c>
      <c r="H12" s="81">
        <v>0.25</v>
      </c>
      <c r="I12" s="81">
        <v>0.25</v>
      </c>
      <c r="J12" s="76">
        <v>0</v>
      </c>
      <c r="K12" s="76">
        <v>0</v>
      </c>
      <c r="L12" s="84">
        <f t="shared" si="0"/>
        <v>81.058708119069536</v>
      </c>
      <c r="M12" s="52"/>
    </row>
    <row r="13" spans="1:13" ht="60">
      <c r="A13" s="68">
        <v>7</v>
      </c>
      <c r="B13" s="73" t="str">
        <f>VLOOKUP(A13,'LISTA DE OFERENTES'!$A$4:$B$102,2,FALSE)</f>
        <v>SADING GROUP S.A.S</v>
      </c>
      <c r="C13" s="80">
        <f>+VLOOKUP(A13,'MEDIANA VALOR ABS'!$A$11:$F$92,6,FALSE)</f>
        <v>55.088155732745435</v>
      </c>
      <c r="D13" s="81">
        <v>10</v>
      </c>
      <c r="E13" s="81">
        <v>1</v>
      </c>
      <c r="F13" s="81">
        <v>0</v>
      </c>
      <c r="G13" s="81">
        <v>1</v>
      </c>
      <c r="H13" s="81">
        <v>0.25</v>
      </c>
      <c r="I13" s="81">
        <v>0.25</v>
      </c>
      <c r="J13" s="76">
        <v>0</v>
      </c>
      <c r="K13" s="76">
        <v>0</v>
      </c>
      <c r="L13" s="84">
        <f t="shared" si="0"/>
        <v>67.588155732745435</v>
      </c>
      <c r="M13" s="52" t="s">
        <v>1057</v>
      </c>
    </row>
    <row r="14" spans="1:13" ht="21">
      <c r="A14" s="68">
        <v>8</v>
      </c>
      <c r="B14" s="73" t="str">
        <f>VLOOKUP(A14,'LISTA DE OFERENTES'!$A$4:$B$102,2,FALSE)</f>
        <v>CONSORCIO INTERKENNEDY AI</v>
      </c>
      <c r="C14" s="80">
        <f>+VLOOKUP(A14,'MEDIANA VALOR ABS'!$A$11:$F$92,6,FALSE)</f>
        <v>46.361104926174825</v>
      </c>
      <c r="D14" s="81">
        <v>10</v>
      </c>
      <c r="E14" s="81">
        <v>1</v>
      </c>
      <c r="F14" s="81">
        <v>20</v>
      </c>
      <c r="G14" s="81">
        <v>1</v>
      </c>
      <c r="H14" s="81">
        <v>0.25</v>
      </c>
      <c r="I14" s="81">
        <v>0.25</v>
      </c>
      <c r="J14" s="76">
        <v>0</v>
      </c>
      <c r="K14" s="76">
        <v>0</v>
      </c>
      <c r="L14" s="84">
        <f t="shared" si="0"/>
        <v>78.861104926174818</v>
      </c>
      <c r="M14" s="52"/>
    </row>
    <row r="15" spans="1:13" ht="21">
      <c r="A15" s="68">
        <v>9</v>
      </c>
      <c r="B15" s="73" t="str">
        <f>VLOOKUP(A15,'LISTA DE OFERENTES'!$A$4:$B$102,2,FALSE)</f>
        <v>CONSORCIO KENNEDY003</v>
      </c>
      <c r="C15" s="80">
        <f>+VLOOKUP(A15,'MEDIANA VALOR ABS'!$A$11:$F$92,6,FALSE)</f>
        <v>64.927313125880289</v>
      </c>
      <c r="D15" s="81">
        <v>10</v>
      </c>
      <c r="E15" s="81">
        <v>1</v>
      </c>
      <c r="F15" s="81">
        <v>20</v>
      </c>
      <c r="G15" s="81">
        <v>1</v>
      </c>
      <c r="H15" s="81">
        <v>0.25</v>
      </c>
      <c r="I15" s="81">
        <v>0.25</v>
      </c>
      <c r="J15" s="76">
        <v>0</v>
      </c>
      <c r="K15" s="76">
        <v>0</v>
      </c>
      <c r="L15" s="84">
        <f t="shared" si="0"/>
        <v>97.427313125880289</v>
      </c>
      <c r="M15" s="52"/>
    </row>
    <row r="16" spans="1:13" ht="21">
      <c r="A16" s="68">
        <v>10</v>
      </c>
      <c r="B16" s="73" t="str">
        <f>VLOOKUP(A16,'LISTA DE OFERENTES'!$A$4:$B$102,2,FALSE)</f>
        <v>CIVING INGENIEROS CONTRATISTAS S.A.S</v>
      </c>
      <c r="C16" s="80">
        <f>+VLOOKUP(A16,'MEDIANA VALOR ABS'!$A$11:$F$92,6,FALSE)</f>
        <v>32.275707065580555</v>
      </c>
      <c r="D16" s="81">
        <v>10</v>
      </c>
      <c r="E16" s="81">
        <v>1</v>
      </c>
      <c r="F16" s="81">
        <v>20</v>
      </c>
      <c r="G16" s="81">
        <v>1</v>
      </c>
      <c r="H16" s="81">
        <v>0.25</v>
      </c>
      <c r="I16" s="81">
        <v>0.25</v>
      </c>
      <c r="J16" s="76">
        <v>0</v>
      </c>
      <c r="K16" s="76">
        <v>0</v>
      </c>
      <c r="L16" s="84">
        <f t="shared" si="0"/>
        <v>64.775707065580548</v>
      </c>
      <c r="M16" s="52"/>
    </row>
    <row r="17" spans="1:13" ht="21">
      <c r="A17" s="68">
        <v>11</v>
      </c>
      <c r="B17" s="73" t="str">
        <f>VLOOKUP(A17,'LISTA DE OFERENTES'!$A$4:$B$102,2,FALSE)</f>
        <v>CONSORCIO EMPRESARIAL</v>
      </c>
      <c r="C17" s="80">
        <f>+VLOOKUP(A17,'MEDIANA VALOR ABS'!$A$11:$F$92,6,FALSE)</f>
        <v>63.231080572043396</v>
      </c>
      <c r="D17" s="81">
        <v>10</v>
      </c>
      <c r="E17" s="81">
        <v>1</v>
      </c>
      <c r="F17" s="81">
        <v>20</v>
      </c>
      <c r="G17" s="81">
        <v>1</v>
      </c>
      <c r="H17" s="81">
        <v>0.25</v>
      </c>
      <c r="I17" s="81">
        <v>0.25</v>
      </c>
      <c r="J17" s="76">
        <v>0</v>
      </c>
      <c r="K17" s="76">
        <v>0</v>
      </c>
      <c r="L17" s="84">
        <f t="shared" si="0"/>
        <v>95.731080572043396</v>
      </c>
      <c r="M17" s="52"/>
    </row>
    <row r="18" spans="1:13" ht="21">
      <c r="A18" s="68">
        <v>12</v>
      </c>
      <c r="B18" s="73" t="str">
        <f>VLOOKUP(A18,'LISTA DE OFERENTES'!$A$4:$B$102,2,FALSE)</f>
        <v>CONSORCIO KENNEDY INTERESVIAL</v>
      </c>
      <c r="C18" s="80">
        <f>+VLOOKUP(A18,'MEDIANA VALOR ABS'!$A$11:$F$92,6,FALSE)</f>
        <v>40.991048109486911</v>
      </c>
      <c r="D18" s="81">
        <v>10</v>
      </c>
      <c r="E18" s="81">
        <v>1</v>
      </c>
      <c r="F18" s="81">
        <v>20</v>
      </c>
      <c r="G18" s="81">
        <v>1</v>
      </c>
      <c r="H18" s="81">
        <v>0.25</v>
      </c>
      <c r="I18" s="81">
        <v>0.25</v>
      </c>
      <c r="J18" s="76">
        <v>0</v>
      </c>
      <c r="K18" s="76">
        <v>0</v>
      </c>
      <c r="L18" s="84">
        <f t="shared" si="0"/>
        <v>73.491048109486911</v>
      </c>
      <c r="M18" s="52"/>
    </row>
    <row r="19" spans="1:13" ht="60">
      <c r="A19" s="68">
        <v>13</v>
      </c>
      <c r="B19" s="73" t="str">
        <f>VLOOKUP(A19,'LISTA DE OFERENTES'!$A$4:$B$102,2,FALSE)</f>
        <v>UNIOBRAS DEL ORIENTE SAS</v>
      </c>
      <c r="C19" s="80">
        <f>+VLOOKUP(A19,'MEDIANA VALOR ABS'!$A$11:$F$92,6,FALSE)</f>
        <v>0</v>
      </c>
      <c r="D19" s="81">
        <v>10</v>
      </c>
      <c r="E19" s="81">
        <v>1</v>
      </c>
      <c r="F19" s="81">
        <v>0</v>
      </c>
      <c r="G19" s="81">
        <v>1</v>
      </c>
      <c r="H19" s="81">
        <v>0.25</v>
      </c>
      <c r="I19" s="81">
        <v>0.25</v>
      </c>
      <c r="J19" s="76">
        <v>0</v>
      </c>
      <c r="K19" s="76">
        <v>0</v>
      </c>
      <c r="L19" s="84">
        <f t="shared" si="0"/>
        <v>12.5</v>
      </c>
      <c r="M19" s="52" t="s">
        <v>1058</v>
      </c>
    </row>
    <row r="20" spans="1:13" ht="21">
      <c r="A20" s="68">
        <v>14</v>
      </c>
      <c r="B20" s="73" t="str">
        <f>VLOOKUP(A20,'LISTA DE OFERENTES'!$A$4:$B$102,2,FALSE)</f>
        <v>CONSORCIO HUPK VIAS DE KENNEDY</v>
      </c>
      <c r="C20" s="80">
        <f>+VLOOKUP(A20,'MEDIANA VALOR ABS'!$A$11:$F$92,6,FALSE)</f>
        <v>46.566769987274348</v>
      </c>
      <c r="D20" s="81">
        <v>10</v>
      </c>
      <c r="E20" s="81">
        <v>1</v>
      </c>
      <c r="F20" s="81">
        <v>20</v>
      </c>
      <c r="G20" s="81">
        <v>1</v>
      </c>
      <c r="H20" s="81">
        <v>0.25</v>
      </c>
      <c r="I20" s="81">
        <v>0.25</v>
      </c>
      <c r="J20" s="76">
        <v>0</v>
      </c>
      <c r="K20" s="76">
        <v>0</v>
      </c>
      <c r="L20" s="84">
        <f t="shared" si="0"/>
        <v>79.066769987274341</v>
      </c>
      <c r="M20" s="52"/>
    </row>
    <row r="21" spans="1:13" ht="21">
      <c r="A21" s="68">
        <v>15</v>
      </c>
      <c r="B21" s="73" t="str">
        <f>VLOOKUP(A21,'LISTA DE OFERENTES'!$A$4:$B$102,2,FALSE)</f>
        <v>INGEVAL SAS</v>
      </c>
      <c r="C21" s="80">
        <f>+VLOOKUP(A21,'MEDIANA VALOR ABS'!$A$11:$F$92,6,FALSE)</f>
        <v>59.175247953106698</v>
      </c>
      <c r="D21" s="81">
        <v>10</v>
      </c>
      <c r="E21" s="81">
        <v>1</v>
      </c>
      <c r="F21" s="81">
        <v>20</v>
      </c>
      <c r="G21" s="81">
        <v>1</v>
      </c>
      <c r="H21" s="81">
        <v>0.25</v>
      </c>
      <c r="I21" s="81">
        <v>0.25</v>
      </c>
      <c r="J21" s="76">
        <v>0</v>
      </c>
      <c r="K21" s="76">
        <v>0</v>
      </c>
      <c r="L21" s="84">
        <f t="shared" si="0"/>
        <v>91.675247953106691</v>
      </c>
      <c r="M21" s="52"/>
    </row>
    <row r="22" spans="1:13" ht="60">
      <c r="A22" s="68">
        <v>16</v>
      </c>
      <c r="B22" s="73" t="str">
        <f>VLOOKUP(A22,'LISTA DE OFERENTES'!$A$4:$B$102,2,FALSE)</f>
        <v>CONSORCIO MALLA VIAL G&amp;G</v>
      </c>
      <c r="C22" s="80">
        <f>+VLOOKUP(A22,'MEDIANA VALOR ABS'!$A$11:$F$92,6,FALSE)</f>
        <v>48.045438671599307</v>
      </c>
      <c r="D22" s="81">
        <v>10</v>
      </c>
      <c r="E22" s="81">
        <v>1</v>
      </c>
      <c r="F22" s="81">
        <v>0</v>
      </c>
      <c r="G22" s="81">
        <v>1</v>
      </c>
      <c r="H22" s="81">
        <v>0.25</v>
      </c>
      <c r="I22" s="81">
        <v>0.25</v>
      </c>
      <c r="J22" s="76">
        <v>0</v>
      </c>
      <c r="K22" s="76">
        <v>0</v>
      </c>
      <c r="L22" s="84">
        <f t="shared" si="0"/>
        <v>60.545438671599307</v>
      </c>
      <c r="M22" s="52" t="s">
        <v>1057</v>
      </c>
    </row>
    <row r="23" spans="1:13" ht="21">
      <c r="A23" s="68">
        <v>17</v>
      </c>
      <c r="B23" s="73" t="str">
        <f>VLOOKUP(A23,'LISTA DE OFERENTES'!$A$4:$B$102,2,FALSE)</f>
        <v>CONSORCIO KENNEDY LGI</v>
      </c>
      <c r="C23" s="80">
        <f>+VLOOKUP(A23,'MEDIANA VALOR ABS'!$A$11:$F$92,6,FALSE)</f>
        <v>61.89383162442433</v>
      </c>
      <c r="D23" s="81">
        <v>10</v>
      </c>
      <c r="E23" s="81">
        <v>1</v>
      </c>
      <c r="F23" s="81">
        <v>20</v>
      </c>
      <c r="G23" s="81">
        <v>1</v>
      </c>
      <c r="H23" s="81">
        <v>0.25</v>
      </c>
      <c r="I23" s="81">
        <v>0.25</v>
      </c>
      <c r="J23" s="76">
        <v>0</v>
      </c>
      <c r="K23" s="76">
        <v>0</v>
      </c>
      <c r="L23" s="84">
        <f t="shared" si="0"/>
        <v>94.393831624424337</v>
      </c>
      <c r="M23" s="52"/>
    </row>
    <row r="24" spans="1:13" ht="30">
      <c r="A24" s="68">
        <v>18</v>
      </c>
      <c r="B24" s="73" t="str">
        <f>VLOOKUP(A24,'LISTA DE OFERENTES'!$A$4:$B$102,2,FALSE)</f>
        <v>ICE SAS</v>
      </c>
      <c r="C24" s="80" t="e">
        <f>+VLOOKUP(A24,'MEDIANA VALOR ABS'!$A$11:$F$92,6,FALSE)</f>
        <v>#N/A</v>
      </c>
      <c r="D24" s="81">
        <v>10</v>
      </c>
      <c r="E24" s="81">
        <v>1</v>
      </c>
      <c r="F24" s="81">
        <v>20</v>
      </c>
      <c r="G24" s="81">
        <v>1</v>
      </c>
      <c r="H24" s="81">
        <v>0</v>
      </c>
      <c r="I24" s="81">
        <v>0.25</v>
      </c>
      <c r="J24" s="76">
        <v>0</v>
      </c>
      <c r="K24" s="76">
        <v>0</v>
      </c>
      <c r="L24" s="84" t="e">
        <f t="shared" si="0"/>
        <v>#N/A</v>
      </c>
      <c r="M24" s="52" t="s">
        <v>1059</v>
      </c>
    </row>
    <row r="25" spans="1:13" ht="105">
      <c r="A25" s="68">
        <v>19</v>
      </c>
      <c r="B25" s="73" t="str">
        <f>VLOOKUP(A25,'LISTA DE OFERENTES'!$A$4:$B$102,2,FALSE)</f>
        <v>CONSORCIO INTERKENNEDY CC</v>
      </c>
      <c r="C25" s="80" t="e">
        <f>+VLOOKUP(A25,'MEDIANA VALOR ABS'!$A$11:$F$92,6,FALSE)</f>
        <v>#N/A</v>
      </c>
      <c r="D25" s="81">
        <v>10</v>
      </c>
      <c r="E25" s="81">
        <v>1</v>
      </c>
      <c r="F25" s="81">
        <v>0</v>
      </c>
      <c r="G25" s="81">
        <v>1</v>
      </c>
      <c r="H25" s="81">
        <v>0</v>
      </c>
      <c r="I25" s="81">
        <v>0.25</v>
      </c>
      <c r="J25" s="76">
        <v>0</v>
      </c>
      <c r="K25" s="76">
        <v>0</v>
      </c>
      <c r="L25" s="84" t="e">
        <f t="shared" si="0"/>
        <v>#N/A</v>
      </c>
      <c r="M25" s="52" t="s">
        <v>1060</v>
      </c>
    </row>
    <row r="26" spans="1:13" ht="21">
      <c r="A26" s="68">
        <v>20</v>
      </c>
      <c r="B26" s="73" t="str">
        <f>VLOOKUP(A26,'LISTA DE OFERENTES'!$A$4:$B$102,2,FALSE)</f>
        <v>CONSORCIO INTER VIAS KENNEDY</v>
      </c>
      <c r="C26" s="80">
        <f>+VLOOKUP(A26,'MEDIANA VALOR ABS'!$A$11:$F$92,6,FALSE)</f>
        <v>62.411348611509545</v>
      </c>
      <c r="D26" s="81">
        <v>10</v>
      </c>
      <c r="E26" s="81">
        <v>1</v>
      </c>
      <c r="F26" s="81">
        <v>20</v>
      </c>
      <c r="G26" s="81">
        <v>1</v>
      </c>
      <c r="H26" s="81">
        <v>0.25</v>
      </c>
      <c r="I26" s="81">
        <v>0.25</v>
      </c>
      <c r="J26" s="76">
        <v>0</v>
      </c>
      <c r="K26" s="76">
        <v>0</v>
      </c>
      <c r="L26" s="84">
        <f t="shared" si="0"/>
        <v>94.911348611509538</v>
      </c>
      <c r="M26" s="52"/>
    </row>
    <row r="27" spans="1:13" ht="21">
      <c r="A27" s="68">
        <v>21</v>
      </c>
      <c r="B27" s="73" t="str">
        <f>VLOOKUP(A27,'LISTA DE OFERENTES'!$A$4:$B$102,2,FALSE)</f>
        <v>HMV SOLUCIONES SAS</v>
      </c>
      <c r="C27" s="80">
        <f>+VLOOKUP(A27,'MEDIANA VALOR ABS'!$A$11:$F$92,6,FALSE)</f>
        <v>65.318592738102254</v>
      </c>
      <c r="D27" s="81">
        <v>10</v>
      </c>
      <c r="E27" s="81">
        <v>1</v>
      </c>
      <c r="F27" s="81">
        <v>20</v>
      </c>
      <c r="G27" s="81">
        <v>1</v>
      </c>
      <c r="H27" s="81">
        <v>0.25</v>
      </c>
      <c r="I27" s="81">
        <v>0.25</v>
      </c>
      <c r="J27" s="76"/>
      <c r="K27" s="76"/>
      <c r="L27" s="84">
        <f t="shared" si="0"/>
        <v>97.818592738102254</v>
      </c>
      <c r="M27" s="52"/>
    </row>
    <row r="28" spans="1:13" ht="21">
      <c r="A28" s="68">
        <v>22</v>
      </c>
      <c r="B28" s="73" t="str">
        <f>VLOOKUP(A28,'LISTA DE OFERENTES'!$A$4:$B$102,2,FALSE)</f>
        <v>UMBRELLA INTERNATIONAL S.A.S</v>
      </c>
      <c r="C28" s="80">
        <f>+VLOOKUP(A28,'MEDIANA VALOR ABS'!$A$11:$F$92,6,FALSE)</f>
        <v>63.725096989024159</v>
      </c>
      <c r="D28" s="81">
        <v>10</v>
      </c>
      <c r="E28" s="81">
        <v>1</v>
      </c>
      <c r="F28" s="81">
        <v>20</v>
      </c>
      <c r="G28" s="81">
        <v>1</v>
      </c>
      <c r="H28" s="81">
        <v>0.25</v>
      </c>
      <c r="I28" s="81">
        <v>0.25</v>
      </c>
      <c r="J28" s="76"/>
      <c r="K28" s="76"/>
      <c r="L28" s="84">
        <f t="shared" si="0"/>
        <v>96.225096989024166</v>
      </c>
      <c r="M28" s="52"/>
    </row>
    <row r="29" spans="1:13" ht="30">
      <c r="A29" s="68">
        <v>23</v>
      </c>
      <c r="B29" s="73" t="str">
        <f>VLOOKUP(A29,'LISTA DE OFERENTES'!$A$4:$B$102,2,FALSE)</f>
        <v>CONSORCIO DS</v>
      </c>
      <c r="C29" s="80" t="e">
        <f>+VLOOKUP(A29,'MEDIANA VALOR ABS'!$A$11:$F$92,6,FALSE)</f>
        <v>#N/A</v>
      </c>
      <c r="D29" s="81">
        <v>10</v>
      </c>
      <c r="E29" s="81">
        <v>1</v>
      </c>
      <c r="F29" s="81">
        <v>20</v>
      </c>
      <c r="G29" s="81">
        <v>1</v>
      </c>
      <c r="H29" s="81">
        <v>0</v>
      </c>
      <c r="I29" s="81">
        <v>0.25</v>
      </c>
      <c r="J29" s="76"/>
      <c r="K29" s="76"/>
      <c r="L29" s="84" t="e">
        <f t="shared" si="0"/>
        <v>#N/A</v>
      </c>
      <c r="M29" s="52" t="s">
        <v>1061</v>
      </c>
    </row>
    <row r="30" spans="1:13" ht="21">
      <c r="A30" s="68">
        <v>24</v>
      </c>
      <c r="B30" s="73" t="str">
        <f>VLOOKUP(A30,'LISTA DE OFERENTES'!$A$4:$B$102,2,FALSE)</f>
        <v>CONSORCIO INTERKENNEDY MV</v>
      </c>
      <c r="C30" s="80">
        <f>+VLOOKUP(A30,'MEDIANA VALOR ABS'!$A$11:$F$92,6,FALSE)</f>
        <v>43.290485369856292</v>
      </c>
      <c r="D30" s="81">
        <v>10</v>
      </c>
      <c r="E30" s="81">
        <v>1</v>
      </c>
      <c r="F30" s="81">
        <v>20</v>
      </c>
      <c r="G30" s="81">
        <v>1</v>
      </c>
      <c r="H30" s="81">
        <v>0.25</v>
      </c>
      <c r="I30" s="81">
        <v>0.25</v>
      </c>
      <c r="J30" s="76"/>
      <c r="K30" s="76"/>
      <c r="L30" s="84">
        <f t="shared" si="0"/>
        <v>75.790485369856299</v>
      </c>
      <c r="M30" s="52"/>
    </row>
    <row r="31" spans="1:13" ht="21">
      <c r="A31" s="68">
        <v>25</v>
      </c>
      <c r="B31" s="73" t="str">
        <f>VLOOKUP(A31,'LISTA DE OFERENTES'!$A$4:$B$102,2,FALSE)</f>
        <v>CONSULTORES DONOVAN S.A.S</v>
      </c>
      <c r="C31" s="80">
        <f>+VLOOKUP(A31,'MEDIANA VALOR ABS'!$A$11:$F$92,6,FALSE)</f>
        <v>67.5</v>
      </c>
      <c r="D31" s="81">
        <v>10</v>
      </c>
      <c r="E31" s="81">
        <v>1</v>
      </c>
      <c r="F31" s="81">
        <v>20</v>
      </c>
      <c r="G31" s="81">
        <v>1</v>
      </c>
      <c r="H31" s="81">
        <v>0.25</v>
      </c>
      <c r="I31" s="81">
        <v>0.25</v>
      </c>
      <c r="J31" s="76"/>
      <c r="K31" s="76"/>
      <c r="L31" s="84">
        <f t="shared" si="0"/>
        <v>100</v>
      </c>
      <c r="M31" s="52"/>
    </row>
    <row r="32" spans="1:13" ht="21">
      <c r="A32" s="68">
        <v>26</v>
      </c>
      <c r="B32" s="73" t="str">
        <f>VLOOKUP(A32,'LISTA DE OFERENTES'!$A$4:$B$102,2,FALSE)</f>
        <v>CONSORCIO KENNEDY JINT 3</v>
      </c>
      <c r="C32" s="80">
        <f>+VLOOKUP(A32,'MEDIANA VALOR ABS'!$A$11:$F$92,6,FALSE)</f>
        <v>66.346591095485991</v>
      </c>
      <c r="D32" s="81">
        <v>10</v>
      </c>
      <c r="E32" s="81">
        <v>1</v>
      </c>
      <c r="F32" s="81">
        <v>20</v>
      </c>
      <c r="G32" s="81">
        <v>1</v>
      </c>
      <c r="H32" s="81">
        <v>0.25</v>
      </c>
      <c r="I32" s="81">
        <v>0.25</v>
      </c>
      <c r="J32" s="76"/>
      <c r="K32" s="76"/>
      <c r="L32" s="84">
        <f t="shared" si="0"/>
        <v>98.846591095485991</v>
      </c>
      <c r="M32" s="52"/>
    </row>
    <row r="33" spans="1:13" ht="21">
      <c r="A33" s="68">
        <v>27</v>
      </c>
      <c r="B33" s="73" t="str">
        <f>VLOOKUP(A33,'LISTA DE OFERENTES'!$A$4:$B$102,2,FALSE)</f>
        <v>CONSORCIO CONSERVACION MO 003</v>
      </c>
      <c r="C33" s="80">
        <f>+VLOOKUP(A33,'MEDIANA VALOR ABS'!$A$11:$F$92,6,FALSE)</f>
        <v>60.725040862631921</v>
      </c>
      <c r="D33" s="81">
        <v>10</v>
      </c>
      <c r="E33" s="81">
        <v>1</v>
      </c>
      <c r="F33" s="81">
        <v>20</v>
      </c>
      <c r="G33" s="81">
        <v>1</v>
      </c>
      <c r="H33" s="81">
        <v>0.25</v>
      </c>
      <c r="I33" s="81">
        <v>0.25</v>
      </c>
      <c r="J33" s="76"/>
      <c r="K33" s="76"/>
      <c r="L33" s="84">
        <f t="shared" si="0"/>
        <v>93.225040862631914</v>
      </c>
      <c r="M33" s="52"/>
    </row>
    <row r="34" spans="1:13" ht="21">
      <c r="A34" s="68">
        <v>28</v>
      </c>
      <c r="B34" s="73" t="str">
        <f>VLOOKUP(A34,'LISTA DE OFERENTES'!$A$4:$B$102,2,FALSE)</f>
        <v>CONSORCIO SERBET KENNEDY</v>
      </c>
      <c r="C34" s="80">
        <f>+VLOOKUP(A34,'MEDIANA VALOR ABS'!$A$11:$F$92,6,FALSE)</f>
        <v>59.8889682275925</v>
      </c>
      <c r="D34" s="81">
        <v>10</v>
      </c>
      <c r="E34" s="81">
        <v>1</v>
      </c>
      <c r="F34" s="81">
        <v>20</v>
      </c>
      <c r="G34" s="81">
        <v>1</v>
      </c>
      <c r="H34" s="81">
        <v>0.25</v>
      </c>
      <c r="I34" s="81">
        <v>0.25</v>
      </c>
      <c r="J34" s="76"/>
      <c r="K34" s="76"/>
      <c r="L34" s="84">
        <f t="shared" si="0"/>
        <v>92.3889682275925</v>
      </c>
      <c r="M34" s="52"/>
    </row>
    <row r="35" spans="1:13" ht="30">
      <c r="A35" s="68">
        <v>29</v>
      </c>
      <c r="B35" s="73" t="str">
        <f>VLOOKUP(A35,'LISTA DE OFERENTES'!$A$4:$B$102,2,FALSE)</f>
        <v>INTERLAB INGENIERIA S.A.S</v>
      </c>
      <c r="C35" s="80" t="e">
        <f>+VLOOKUP(A35,'MEDIANA VALOR ABS'!$A$11:$F$92,6,FALSE)</f>
        <v>#N/A</v>
      </c>
      <c r="D35" s="81">
        <v>10</v>
      </c>
      <c r="E35" s="81">
        <v>1</v>
      </c>
      <c r="F35" s="81">
        <v>20</v>
      </c>
      <c r="G35" s="81">
        <v>0</v>
      </c>
      <c r="H35" s="81">
        <v>0.25</v>
      </c>
      <c r="I35" s="81">
        <v>0.25</v>
      </c>
      <c r="J35" s="76"/>
      <c r="K35" s="76"/>
      <c r="L35" s="84" t="e">
        <f t="shared" si="0"/>
        <v>#N/A</v>
      </c>
      <c r="M35" s="52" t="s">
        <v>1062</v>
      </c>
    </row>
    <row r="36" spans="1:13" ht="21">
      <c r="A36" s="68">
        <v>30</v>
      </c>
      <c r="B36" s="73" t="str">
        <f>VLOOKUP(A36,'LISTA DE OFERENTES'!$A$4:$B$102,2,FALSE)</f>
        <v>CONSORCIO KENNEDY 2025</v>
      </c>
      <c r="C36" s="80">
        <f>+VLOOKUP(A36,'MEDIANA VALOR ABS'!$A$11:$F$92,6,FALSE)</f>
        <v>19.912757367665108</v>
      </c>
      <c r="D36" s="81">
        <v>10</v>
      </c>
      <c r="E36" s="81">
        <v>1</v>
      </c>
      <c r="F36" s="81">
        <v>20</v>
      </c>
      <c r="G36" s="81">
        <v>1</v>
      </c>
      <c r="H36" s="81">
        <v>0.25</v>
      </c>
      <c r="I36" s="81">
        <v>0.25</v>
      </c>
      <c r="J36" s="76"/>
      <c r="K36" s="76"/>
      <c r="L36" s="84">
        <f t="shared" si="0"/>
        <v>52.412757367665108</v>
      </c>
      <c r="M36" s="52"/>
    </row>
    <row r="37" spans="1:13" ht="21">
      <c r="A37" s="68">
        <v>31</v>
      </c>
      <c r="B37" s="73" t="str">
        <f>VLOOKUP(A37,'LISTA DE OFERENTES'!$A$4:$B$102,2,FALSE)</f>
        <v>MGC VIAS KENNEDY.</v>
      </c>
      <c r="C37" s="80">
        <f>+VLOOKUP(A37,'MEDIANA VALOR ABS'!$A$11:$F$92,6,FALSE)</f>
        <v>57.050957743912178</v>
      </c>
      <c r="D37" s="81">
        <v>10</v>
      </c>
      <c r="E37" s="81">
        <v>1</v>
      </c>
      <c r="F37" s="81">
        <v>20</v>
      </c>
      <c r="G37" s="81">
        <v>1</v>
      </c>
      <c r="H37" s="81">
        <v>0.25</v>
      </c>
      <c r="I37" s="81">
        <v>0.25</v>
      </c>
      <c r="J37" s="76"/>
      <c r="K37" s="76"/>
      <c r="L37" s="84">
        <f t="shared" si="0"/>
        <v>89.550957743912178</v>
      </c>
      <c r="M37" s="52"/>
    </row>
    <row r="38" spans="1:13" ht="21">
      <c r="A38" s="68">
        <v>32</v>
      </c>
      <c r="B38" s="73" t="str">
        <f>VLOOKUP(A38,'LISTA DE OFERENTES'!$A$4:$B$102,2,FALSE)</f>
        <v>CONSORCIO TECNOLOGICO 11.</v>
      </c>
      <c r="C38" s="80">
        <f>+VLOOKUP(A38,'MEDIANA VALOR ABS'!$A$11:$F$92,6,FALSE)</f>
        <v>55.729362925687965</v>
      </c>
      <c r="D38" s="81">
        <v>10</v>
      </c>
      <c r="E38" s="81">
        <v>1</v>
      </c>
      <c r="F38" s="81">
        <v>20</v>
      </c>
      <c r="G38" s="81">
        <v>1</v>
      </c>
      <c r="H38" s="81">
        <v>0.25</v>
      </c>
      <c r="I38" s="81">
        <v>0.25</v>
      </c>
      <c r="J38" s="76"/>
      <c r="K38" s="76"/>
      <c r="L38" s="84">
        <f t="shared" si="0"/>
        <v>88.229362925687965</v>
      </c>
      <c r="M38" s="52"/>
    </row>
    <row r="39" spans="1:13" ht="21">
      <c r="A39" s="68">
        <v>33</v>
      </c>
      <c r="B39" s="73" t="str">
        <f>VLOOKUP(A39,'LISTA DE OFERENTES'!$A$4:$B$102,2,FALSE)</f>
        <v>CONSORCIO INTERPROVIAL KENNEDY</v>
      </c>
      <c r="C39" s="80">
        <f>+VLOOKUP(A39,'MEDIANA VALOR ABS'!$A$11:$F$92,6,FALSE)</f>
        <v>0</v>
      </c>
      <c r="D39" s="81">
        <v>10</v>
      </c>
      <c r="E39" s="81">
        <v>1</v>
      </c>
      <c r="F39" s="81">
        <v>20</v>
      </c>
      <c r="G39" s="81">
        <v>1</v>
      </c>
      <c r="H39" s="81">
        <v>0.25</v>
      </c>
      <c r="I39" s="81">
        <v>0.25</v>
      </c>
      <c r="J39" s="76"/>
      <c r="K39" s="76"/>
      <c r="L39" s="84">
        <f t="shared" si="0"/>
        <v>32.5</v>
      </c>
      <c r="M39" s="52"/>
    </row>
    <row r="40" spans="1:13" ht="21">
      <c r="A40" s="68">
        <v>34</v>
      </c>
      <c r="B40" s="73" t="str">
        <f>VLOOKUP(A40,'LISTA DE OFERENTES'!$A$4:$B$102,2,FALSE)</f>
        <v>CONSORCIO TECHOTIBA.</v>
      </c>
      <c r="C40" s="80">
        <f>+VLOOKUP(A40,'MEDIANA VALOR ABS'!$A$11:$F$92,6,FALSE)</f>
        <v>63.897336654906617</v>
      </c>
      <c r="D40" s="81">
        <v>10</v>
      </c>
      <c r="E40" s="81">
        <v>1</v>
      </c>
      <c r="F40" s="81">
        <v>20</v>
      </c>
      <c r="G40" s="81">
        <v>1</v>
      </c>
      <c r="H40" s="81">
        <v>0.25</v>
      </c>
      <c r="I40" s="81">
        <v>0.25</v>
      </c>
      <c r="J40" s="76"/>
      <c r="K40" s="76"/>
      <c r="L40" s="84">
        <f t="shared" si="0"/>
        <v>96.39733665490661</v>
      </c>
      <c r="M40" s="52"/>
    </row>
    <row r="41" spans="1:13" ht="21">
      <c r="A41" s="68">
        <v>35</v>
      </c>
      <c r="B41" s="73" t="str">
        <f>VLOOKUP(A41,'LISTA DE OFERENTES'!$A$4:$B$102,2,FALSE)</f>
        <v>IAR PROYECTOS SAS</v>
      </c>
      <c r="C41" s="80">
        <f>+VLOOKUP(A41,'MEDIANA VALOR ABS'!$A$11:$F$92,6,FALSE)</f>
        <v>66.814111698108988</v>
      </c>
      <c r="D41" s="81">
        <v>10</v>
      </c>
      <c r="E41" s="81">
        <v>1</v>
      </c>
      <c r="F41" s="81">
        <v>20</v>
      </c>
      <c r="G41" s="81">
        <v>1</v>
      </c>
      <c r="H41" s="81">
        <v>0.25</v>
      </c>
      <c r="I41" s="81">
        <v>0.25</v>
      </c>
      <c r="J41" s="76"/>
      <c r="K41" s="76"/>
      <c r="L41" s="84">
        <f t="shared" si="0"/>
        <v>99.314111698108988</v>
      </c>
      <c r="M41" s="52"/>
    </row>
    <row r="42" spans="1:13" ht="21">
      <c r="A42" s="68">
        <v>36</v>
      </c>
      <c r="B42" s="73" t="str">
        <f>VLOOKUP(A42,'LISTA DE OFERENTES'!$A$4:$B$102,2,FALSE)</f>
        <v>CONSORCIO INTERURBANO</v>
      </c>
      <c r="C42" s="80">
        <f>+VLOOKUP(A42,'MEDIANA VALOR ABS'!$A$11:$F$92,6,FALSE)</f>
        <v>0</v>
      </c>
      <c r="D42" s="81">
        <v>10</v>
      </c>
      <c r="E42" s="81">
        <v>1</v>
      </c>
      <c r="F42" s="81">
        <v>20</v>
      </c>
      <c r="G42" s="81">
        <v>1</v>
      </c>
      <c r="H42" s="81">
        <v>0</v>
      </c>
      <c r="I42" s="81">
        <v>0.25</v>
      </c>
      <c r="J42" s="76"/>
      <c r="K42" s="76"/>
      <c r="L42" s="84">
        <f t="shared" si="0"/>
        <v>32.25</v>
      </c>
      <c r="M42" s="52"/>
    </row>
    <row r="43" spans="1:13" ht="21">
      <c r="A43" s="68">
        <v>37</v>
      </c>
      <c r="B43" s="73" t="str">
        <f>VLOOKUP(A43,'LISTA DE OFERENTES'!$A$4:$B$102,2,FALSE)</f>
        <v>CONSORCIO INTERVIAL KENNEDY.</v>
      </c>
      <c r="C43" s="80" t="e">
        <f>+VLOOKUP(A43,'MEDIANA VALOR ABS'!$A$11:$F$92,6,FALSE)</f>
        <v>#N/A</v>
      </c>
      <c r="D43" s="81">
        <v>10</v>
      </c>
      <c r="E43" s="81">
        <v>1</v>
      </c>
      <c r="F43" s="81">
        <v>20</v>
      </c>
      <c r="G43" s="81">
        <v>1</v>
      </c>
      <c r="H43" s="81">
        <v>0.25</v>
      </c>
      <c r="I43" s="81">
        <v>0.25</v>
      </c>
      <c r="J43" s="76"/>
      <c r="K43" s="76"/>
      <c r="L43" s="84" t="e">
        <f t="shared" si="0"/>
        <v>#N/A</v>
      </c>
      <c r="M43" s="52"/>
    </row>
    <row r="44" spans="1:13" ht="21">
      <c r="A44" s="68">
        <v>38</v>
      </c>
      <c r="B44" s="73" t="str">
        <f>VLOOKUP(A44,'LISTA DE OFERENTES'!$A$4:$B$102,2,FALSE)</f>
        <v>CONSORCIO SPL INGENIERÍA 78</v>
      </c>
      <c r="C44" s="80">
        <f>+VLOOKUP(A44,'MEDIANA VALOR ABS'!$A$11:$F$92,6,FALSE)</f>
        <v>32.167489561342137</v>
      </c>
      <c r="D44" s="81">
        <v>10</v>
      </c>
      <c r="E44" s="81">
        <v>1</v>
      </c>
      <c r="F44" s="81">
        <v>20</v>
      </c>
      <c r="G44" s="81">
        <v>1</v>
      </c>
      <c r="H44" s="81">
        <v>0.25</v>
      </c>
      <c r="I44" s="81">
        <v>0.25</v>
      </c>
      <c r="J44" s="76"/>
      <c r="K44" s="76"/>
      <c r="L44" s="84">
        <f t="shared" si="0"/>
        <v>64.667489561342137</v>
      </c>
      <c r="M44" s="52"/>
    </row>
    <row r="45" spans="1:13" ht="30">
      <c r="A45" s="68">
        <v>39</v>
      </c>
      <c r="B45" s="73" t="str">
        <f>VLOOKUP(A45,'LISTA DE OFERENTES'!$A$4:$B$102,2,FALSE)</f>
        <v>CONSORCIO VIAL TAED KENNEDY</v>
      </c>
      <c r="C45" s="80" t="e">
        <f>+VLOOKUP(A45,'MEDIANA VALOR ABS'!$A$11:$F$92,6,FALSE)</f>
        <v>#N/A</v>
      </c>
      <c r="D45" s="81">
        <v>10</v>
      </c>
      <c r="E45" s="81">
        <v>1</v>
      </c>
      <c r="F45" s="81">
        <v>20</v>
      </c>
      <c r="G45" s="81">
        <v>0</v>
      </c>
      <c r="H45" s="81">
        <v>0.25</v>
      </c>
      <c r="I45" s="81">
        <v>0.25</v>
      </c>
      <c r="J45" s="76"/>
      <c r="K45" s="76"/>
      <c r="L45" s="84" t="e">
        <f t="shared" si="0"/>
        <v>#N/A</v>
      </c>
      <c r="M45" s="52" t="s">
        <v>1063</v>
      </c>
    </row>
    <row r="46" spans="1:13" ht="21">
      <c r="A46" s="68">
        <v>40</v>
      </c>
      <c r="B46" s="73" t="str">
        <f>VLOOKUP(A46,'LISTA DE OFERENTES'!$A$4:$B$102,2,FALSE)</f>
        <v>CONSORCIO CONEXIÓN VIAL KENNEDY.</v>
      </c>
      <c r="C46" s="80">
        <f>+VLOOKUP(A46,'MEDIANA VALOR ABS'!$A$11:$F$92,6,FALSE)</f>
        <v>62.229471890757004</v>
      </c>
      <c r="D46" s="81">
        <v>10</v>
      </c>
      <c r="E46" s="81">
        <v>1</v>
      </c>
      <c r="F46" s="81">
        <v>20</v>
      </c>
      <c r="G46" s="81">
        <v>1</v>
      </c>
      <c r="H46" s="81">
        <v>0.25</v>
      </c>
      <c r="I46" s="81">
        <v>0.25</v>
      </c>
      <c r="J46" s="76"/>
      <c r="K46" s="76"/>
      <c r="L46" s="84">
        <f t="shared" si="0"/>
        <v>94.729471890756997</v>
      </c>
      <c r="M46" s="52"/>
    </row>
    <row r="47" spans="1:13" ht="21">
      <c r="A47" s="68">
        <v>41</v>
      </c>
      <c r="B47" s="73" t="str">
        <f>VLOOKUP(A47,'LISTA DE OFERENTES'!$A$4:$B$102,2,FALSE)</f>
        <v>CB INGENIEROS S.A.S</v>
      </c>
      <c r="C47" s="80">
        <f>+VLOOKUP(A47,'MEDIANA VALOR ABS'!$A$11:$F$92,6,FALSE)</f>
        <v>58.927604683159288</v>
      </c>
      <c r="D47" s="81">
        <v>10</v>
      </c>
      <c r="E47" s="81">
        <v>1</v>
      </c>
      <c r="F47" s="81">
        <v>20</v>
      </c>
      <c r="G47" s="81">
        <v>1</v>
      </c>
      <c r="H47" s="81">
        <v>0.25</v>
      </c>
      <c r="I47" s="81">
        <v>0.25</v>
      </c>
      <c r="J47" s="76"/>
      <c r="K47" s="76"/>
      <c r="L47" s="84">
        <f t="shared" si="0"/>
        <v>91.427604683159288</v>
      </c>
      <c r="M47" s="52"/>
    </row>
    <row r="48" spans="1:13" ht="21">
      <c r="A48" s="68">
        <v>42</v>
      </c>
      <c r="B48" s="73" t="str">
        <f>VLOOKUP(A48,'LISTA DE OFERENTES'!$A$4:$B$102,2,FALSE)</f>
        <v>INGENIEROS CONSTRUCTORES Y ASESORES S.A.S</v>
      </c>
      <c r="C48" s="80" t="e">
        <f>+VLOOKUP(A48,'MEDIANA VALOR ABS'!$A$11:$F$92,6,FALSE)</f>
        <v>#N/A</v>
      </c>
      <c r="D48" s="81">
        <v>10</v>
      </c>
      <c r="E48" s="81">
        <v>1</v>
      </c>
      <c r="F48" s="81">
        <v>20</v>
      </c>
      <c r="G48" s="81">
        <v>1</v>
      </c>
      <c r="H48" s="81">
        <v>0.25</v>
      </c>
      <c r="I48" s="81">
        <v>0.25</v>
      </c>
      <c r="J48" s="76"/>
      <c r="K48" s="76"/>
      <c r="L48" s="84" t="e">
        <f t="shared" si="0"/>
        <v>#N/A</v>
      </c>
      <c r="M48" s="52"/>
    </row>
    <row r="49" spans="1:13" ht="21">
      <c r="A49" s="68">
        <v>43</v>
      </c>
      <c r="B49" s="73" t="str">
        <f>VLOOKUP(A49,'LISTA DE OFERENTES'!$A$4:$B$102,2,FALSE)</f>
        <v>CONSORCIO VIAL KENNEDY</v>
      </c>
      <c r="C49" s="80">
        <f>+VLOOKUP(A49,'MEDIANA VALOR ABS'!$A$11:$F$92,6,FALSE)</f>
        <v>53.902709614321331</v>
      </c>
      <c r="D49" s="81">
        <v>10</v>
      </c>
      <c r="E49" s="81">
        <v>1</v>
      </c>
      <c r="F49" s="81">
        <v>20</v>
      </c>
      <c r="G49" s="81">
        <v>1</v>
      </c>
      <c r="H49" s="81">
        <v>0.25</v>
      </c>
      <c r="I49" s="81">
        <v>0.25</v>
      </c>
      <c r="J49" s="76"/>
      <c r="K49" s="76"/>
      <c r="L49" s="84">
        <f t="shared" si="0"/>
        <v>86.402709614321338</v>
      </c>
      <c r="M49" s="52"/>
    </row>
    <row r="50" spans="1:13" ht="21">
      <c r="A50" s="68">
        <v>44</v>
      </c>
      <c r="B50" s="73" t="str">
        <f>VLOOKUP(A50,'LISTA DE OFERENTES'!$A$4:$B$102,2,FALSE)</f>
        <v>CONSORCIO INFRAESTRUCTURA KENNEDY 2025.</v>
      </c>
      <c r="C50" s="80">
        <f>+VLOOKUP(A50,'MEDIANA VALOR ABS'!$A$11:$F$92,6,FALSE)</f>
        <v>54.627150498770064</v>
      </c>
      <c r="D50" s="81">
        <v>10</v>
      </c>
      <c r="E50" s="81">
        <v>1</v>
      </c>
      <c r="F50" s="81">
        <v>20</v>
      </c>
      <c r="G50" s="81">
        <v>1</v>
      </c>
      <c r="H50" s="81">
        <v>0.25</v>
      </c>
      <c r="I50" s="81">
        <v>0.25</v>
      </c>
      <c r="J50" s="76"/>
      <c r="K50" s="76"/>
      <c r="L50" s="84">
        <f t="shared" si="0"/>
        <v>87.127150498770064</v>
      </c>
      <c r="M50" s="52"/>
    </row>
    <row r="51" spans="1:13" ht="21">
      <c r="A51" s="68">
        <v>45</v>
      </c>
      <c r="B51" s="73" t="str">
        <f>VLOOKUP(A51,'LISTA DE OFERENTES'!$A$4:$B$102,2,FALSE)</f>
        <v>CONSORCIO ALFAYIZIN</v>
      </c>
      <c r="C51" s="80" t="e">
        <f>+VLOOKUP(A51,'MEDIANA VALOR ABS'!$A$11:$F$92,6,FALSE)</f>
        <v>#N/A</v>
      </c>
      <c r="D51" s="81">
        <v>10</v>
      </c>
      <c r="E51" s="81">
        <v>1</v>
      </c>
      <c r="F51" s="81">
        <v>20</v>
      </c>
      <c r="G51" s="81">
        <v>1</v>
      </c>
      <c r="H51" s="81">
        <v>0.25</v>
      </c>
      <c r="I51" s="81">
        <v>0.25</v>
      </c>
      <c r="J51" s="76"/>
      <c r="K51" s="76"/>
      <c r="L51" s="84" t="e">
        <f t="shared" si="0"/>
        <v>#N/A</v>
      </c>
      <c r="M51" s="52"/>
    </row>
    <row r="52" spans="1:13" ht="21">
      <c r="A52" s="68">
        <v>46</v>
      </c>
      <c r="B52" s="73" t="str">
        <f>VLOOKUP(A52,'LISTA DE OFERENTES'!$A$4:$B$102,2,FALSE)</f>
        <v>TERRA PROYECTOS CIVILES S.A.S</v>
      </c>
      <c r="C52" s="80" t="e">
        <f>+VLOOKUP(A52,'MEDIANA VALOR ABS'!$A$11:$F$92,6,FALSE)</f>
        <v>#N/A</v>
      </c>
      <c r="D52" s="81">
        <v>10</v>
      </c>
      <c r="E52" s="81">
        <v>1</v>
      </c>
      <c r="F52" s="81">
        <v>20</v>
      </c>
      <c r="G52" s="81">
        <v>1</v>
      </c>
      <c r="H52" s="81">
        <v>0.25</v>
      </c>
      <c r="I52" s="81">
        <v>0.25</v>
      </c>
      <c r="J52" s="76"/>
      <c r="K52" s="76"/>
      <c r="L52" s="84" t="e">
        <f t="shared" si="0"/>
        <v>#N/A</v>
      </c>
      <c r="M52" s="52"/>
    </row>
    <row r="53" spans="1:13" ht="42">
      <c r="A53" s="68">
        <v>47</v>
      </c>
      <c r="B53" s="73" t="str">
        <f>VLOOKUP(A53,'LISTA DE OFERENTES'!$A$4:$B$102,2,FALSE)</f>
        <v>ARQUITECTURA E INGENIERIA DE CONSULTA ARINCO S.A.S</v>
      </c>
      <c r="C53" s="80">
        <f>+VLOOKUP(A53,'MEDIANA VALOR ABS'!$A$11:$F$92,6,FALSE)</f>
        <v>48.049680231433754</v>
      </c>
      <c r="D53" s="81">
        <v>10</v>
      </c>
      <c r="E53" s="81">
        <v>1</v>
      </c>
      <c r="F53" s="81">
        <v>20</v>
      </c>
      <c r="G53" s="81">
        <v>1</v>
      </c>
      <c r="H53" s="81">
        <v>0.25</v>
      </c>
      <c r="I53" s="81">
        <v>0.25</v>
      </c>
      <c r="J53" s="76"/>
      <c r="K53" s="76"/>
      <c r="L53" s="84">
        <f t="shared" si="0"/>
        <v>80.549680231433754</v>
      </c>
      <c r="M53" s="52"/>
    </row>
    <row r="54" spans="1:13" ht="21">
      <c r="A54" s="68">
        <v>48</v>
      </c>
      <c r="B54" s="73" t="str">
        <f>VLOOKUP(A54,'LISTA DE OFERENTES'!$A$4:$B$102,2,FALSE)</f>
        <v>SAVIMAC SAS.</v>
      </c>
      <c r="C54" s="80">
        <f>+VLOOKUP(A54,'MEDIANA VALOR ABS'!$A$11:$F$92,6,FALSE)</f>
        <v>43.078424995347426</v>
      </c>
      <c r="D54" s="81">
        <v>10</v>
      </c>
      <c r="E54" s="81">
        <v>1</v>
      </c>
      <c r="F54" s="81">
        <v>20</v>
      </c>
      <c r="G54" s="81">
        <v>1</v>
      </c>
      <c r="H54" s="81">
        <v>0.25</v>
      </c>
      <c r="I54" s="81">
        <v>0.25</v>
      </c>
      <c r="J54" s="76"/>
      <c r="K54" s="76"/>
      <c r="L54" s="84">
        <f t="shared" si="0"/>
        <v>75.578424995347433</v>
      </c>
      <c r="M54" s="52"/>
    </row>
    <row r="55" spans="1:13" ht="21">
      <c r="A55" s="68">
        <v>49</v>
      </c>
      <c r="B55" s="73" t="str">
        <f>VLOOKUP(A55,'LISTA DE OFERENTES'!$A$4:$B$102,2,FALSE)</f>
        <v>CONSORCIO VÍAS URBANAS P&amp;C K-003 - 2025.</v>
      </c>
      <c r="C55" s="80">
        <f>+VLOOKUP(A55,'MEDIANA VALOR ABS'!$A$11:$F$92,6,FALSE)</f>
        <v>47.534695540207863</v>
      </c>
      <c r="D55" s="81">
        <v>10</v>
      </c>
      <c r="E55" s="81">
        <v>1</v>
      </c>
      <c r="F55" s="81">
        <v>20</v>
      </c>
      <c r="G55" s="81">
        <v>1</v>
      </c>
      <c r="H55" s="81">
        <v>0.25</v>
      </c>
      <c r="I55" s="81">
        <v>0.25</v>
      </c>
      <c r="J55" s="76"/>
      <c r="K55" s="76"/>
      <c r="L55" s="84">
        <f t="shared" si="0"/>
        <v>80.034695540207863</v>
      </c>
      <c r="M55" s="52"/>
    </row>
    <row r="56" spans="1:13" ht="21">
      <c r="A56" s="68">
        <v>50</v>
      </c>
      <c r="B56" s="73" t="str">
        <f>VLOOKUP(A56,'LISTA DE OFERENTES'!$A$4:$B$102,2,FALSE)</f>
        <v>BB CONSULTORA SAS</v>
      </c>
      <c r="C56" s="80">
        <f>+VLOOKUP(A56,'MEDIANA VALOR ABS'!$A$11:$F$92,6,FALSE)</f>
        <v>64.5320826463347</v>
      </c>
      <c r="D56" s="81">
        <v>10</v>
      </c>
      <c r="E56" s="81">
        <v>1</v>
      </c>
      <c r="F56" s="81">
        <v>20</v>
      </c>
      <c r="G56" s="81">
        <v>1</v>
      </c>
      <c r="H56" s="81">
        <v>0.25</v>
      </c>
      <c r="I56" s="81">
        <v>0.25</v>
      </c>
      <c r="J56" s="76"/>
      <c r="K56" s="76"/>
      <c r="L56" s="84">
        <f t="shared" si="0"/>
        <v>97.0320826463347</v>
      </c>
      <c r="M56" s="52"/>
    </row>
    <row r="57" spans="1:13" ht="21">
      <c r="A57" s="68">
        <v>51</v>
      </c>
      <c r="B57" s="73" t="str">
        <f>VLOOKUP(A57,'LISTA DE OFERENTES'!$A$4:$B$102,2,FALSE)</f>
        <v>CONSORCIO KENNEDY 3M</v>
      </c>
      <c r="C57" s="80">
        <f>+VLOOKUP(A57,'MEDIANA VALOR ABS'!$A$11:$F$92,6,FALSE)</f>
        <v>61.634483726264648</v>
      </c>
      <c r="D57" s="81">
        <v>10</v>
      </c>
      <c r="E57" s="81">
        <v>1</v>
      </c>
      <c r="F57" s="81">
        <v>20</v>
      </c>
      <c r="G57" s="81">
        <v>1</v>
      </c>
      <c r="H57" s="81">
        <v>0.25</v>
      </c>
      <c r="I57" s="81">
        <v>0.25</v>
      </c>
      <c r="J57" s="76"/>
      <c r="K57" s="76"/>
      <c r="L57" s="84">
        <f t="shared" si="0"/>
        <v>94.134483726264648</v>
      </c>
      <c r="M57" s="52"/>
    </row>
    <row r="58" spans="1:13" ht="21">
      <c r="A58" s="68">
        <v>52</v>
      </c>
      <c r="B58" s="73" t="str">
        <f>VLOOKUP(A58,'LISTA DE OFERENTES'!$A$4:$B$102,2,FALSE)</f>
        <v>CONSORCIO CGR KENNEDY.</v>
      </c>
      <c r="C58" s="80">
        <f>+VLOOKUP(A58,'MEDIANA VALOR ABS'!$A$11:$F$92,6,FALSE)</f>
        <v>66.357356739060961</v>
      </c>
      <c r="D58" s="81">
        <v>10</v>
      </c>
      <c r="E58" s="81">
        <v>1</v>
      </c>
      <c r="F58" s="81">
        <v>20</v>
      </c>
      <c r="G58" s="81">
        <v>1</v>
      </c>
      <c r="H58" s="81">
        <v>0.25</v>
      </c>
      <c r="I58" s="81">
        <v>0.25</v>
      </c>
      <c r="J58" s="76"/>
      <c r="K58" s="76"/>
      <c r="L58" s="84">
        <f t="shared" si="0"/>
        <v>98.857356739060961</v>
      </c>
      <c r="M58" s="52"/>
    </row>
    <row r="59" spans="1:13" ht="21">
      <c r="A59" s="68">
        <v>53</v>
      </c>
      <c r="B59" s="73" t="str">
        <f>VLOOKUP(A59,'LISTA DE OFERENTES'!$A$4:$B$102,2,FALSE)</f>
        <v>PROBINTEC S.A.S.</v>
      </c>
      <c r="C59" s="80">
        <f>+VLOOKUP(A59,'MEDIANA VALOR ABS'!$A$11:$F$92,6,FALSE)</f>
        <v>0</v>
      </c>
      <c r="D59" s="81">
        <v>10</v>
      </c>
      <c r="E59" s="81">
        <v>1</v>
      </c>
      <c r="F59" s="81">
        <v>20</v>
      </c>
      <c r="G59" s="81">
        <v>1</v>
      </c>
      <c r="H59" s="81">
        <v>0.25</v>
      </c>
      <c r="I59" s="81">
        <v>0.25</v>
      </c>
      <c r="J59" s="76"/>
      <c r="K59" s="76"/>
      <c r="L59" s="84">
        <f t="shared" si="0"/>
        <v>32.5</v>
      </c>
      <c r="M59" s="52"/>
    </row>
    <row r="60" spans="1:13" ht="21">
      <c r="A60" s="68">
        <v>54</v>
      </c>
      <c r="B60" s="73" t="str">
        <f>VLOOKUP(A60,'LISTA DE OFERENTES'!$A$4:$B$102,2,FALSE)</f>
        <v>INTERVENTORIA Y CONSTRUCIVILES SAS</v>
      </c>
      <c r="C60" s="80">
        <f>+VLOOKUP(A60,'MEDIANA VALOR ABS'!$A$11:$F$92,6,FALSE)</f>
        <v>61.819675102452152</v>
      </c>
      <c r="D60" s="81">
        <v>10</v>
      </c>
      <c r="E60" s="81">
        <v>1</v>
      </c>
      <c r="F60" s="81">
        <v>20</v>
      </c>
      <c r="G60" s="81">
        <v>1</v>
      </c>
      <c r="H60" s="81">
        <v>0.25</v>
      </c>
      <c r="I60" s="81">
        <v>0.25</v>
      </c>
      <c r="J60" s="76"/>
      <c r="K60" s="76"/>
      <c r="L60" s="84">
        <f t="shared" si="0"/>
        <v>94.319675102452152</v>
      </c>
      <c r="M60" s="52"/>
    </row>
    <row r="61" spans="1:13" ht="21">
      <c r="A61" s="68">
        <v>55</v>
      </c>
      <c r="B61" s="73" t="str">
        <f>VLOOKUP(A61,'LISTA DE OFERENTES'!$A$4:$B$102,2,FALSE)</f>
        <v>CONSORCIO AL-IN 2025</v>
      </c>
      <c r="C61" s="80">
        <f>+VLOOKUP(A61,'MEDIANA VALOR ABS'!$A$11:$F$92,6,FALSE)</f>
        <v>50.327949976364017</v>
      </c>
      <c r="D61" s="81">
        <v>10</v>
      </c>
      <c r="E61" s="81">
        <v>1</v>
      </c>
      <c r="F61" s="81">
        <v>20</v>
      </c>
      <c r="G61" s="81">
        <v>1</v>
      </c>
      <c r="H61" s="81">
        <v>0.25</v>
      </c>
      <c r="I61" s="81">
        <v>0.25</v>
      </c>
      <c r="J61" s="76"/>
      <c r="K61" s="76"/>
      <c r="L61" s="84">
        <f t="shared" si="0"/>
        <v>82.82794997636401</v>
      </c>
      <c r="M61" s="52"/>
    </row>
    <row r="62" spans="1:13" ht="21">
      <c r="A62" s="68">
        <v>56</v>
      </c>
      <c r="B62" s="73" t="str">
        <f>VLOOKUP(A62,'LISTA DE OFERENTES'!$A$4:$B$102,2,FALSE)</f>
        <v>CONSORCIO INTERVIAS KENNEDY 03</v>
      </c>
      <c r="C62" s="80">
        <f>+VLOOKUP(A62,'MEDIANA VALOR ABS'!$A$11:$F$92,6,FALSE)</f>
        <v>66.420038403512805</v>
      </c>
      <c r="D62" s="81">
        <v>10</v>
      </c>
      <c r="E62" s="81">
        <v>1</v>
      </c>
      <c r="F62" s="81">
        <v>20</v>
      </c>
      <c r="G62" s="81">
        <v>1</v>
      </c>
      <c r="H62" s="81">
        <v>0.25</v>
      </c>
      <c r="I62" s="81">
        <v>0.25</v>
      </c>
      <c r="J62" s="76"/>
      <c r="K62" s="76"/>
      <c r="L62" s="84">
        <f t="shared" si="0"/>
        <v>98.920038403512805</v>
      </c>
      <c r="M62" s="52"/>
    </row>
    <row r="63" spans="1:13" ht="21">
      <c r="A63" s="68">
        <v>57</v>
      </c>
      <c r="B63" s="73" t="str">
        <f>VLOOKUP(A63,'LISTA DE OFERENTES'!$A$4:$B$102,2,FALSE)</f>
        <v>CONSORCIO INTER VIAS KENNEDY 2025</v>
      </c>
      <c r="C63" s="80">
        <f>+VLOOKUP(A63,'MEDIANA VALOR ABS'!$A$11:$F$92,6,FALSE)</f>
        <v>56.221481301847042</v>
      </c>
      <c r="D63" s="81">
        <v>10</v>
      </c>
      <c r="E63" s="81">
        <v>1</v>
      </c>
      <c r="F63" s="81">
        <v>20</v>
      </c>
      <c r="G63" s="81">
        <v>1</v>
      </c>
      <c r="H63" s="81">
        <v>0.25</v>
      </c>
      <c r="I63" s="81">
        <v>0.25</v>
      </c>
      <c r="J63" s="76"/>
      <c r="K63" s="76"/>
      <c r="L63" s="84">
        <f t="shared" si="0"/>
        <v>88.721481301847035</v>
      </c>
      <c r="M63" s="52"/>
    </row>
    <row r="64" spans="1:13" ht="21">
      <c r="A64" s="68">
        <v>58</v>
      </c>
      <c r="B64" s="73" t="str">
        <f>VLOOKUP(A64,'LISTA DE OFERENTES'!$A$4:$B$102,2,FALSE)</f>
        <v>INVELER CONSULTORIA S.A.S</v>
      </c>
      <c r="C64" s="80">
        <f>+VLOOKUP(A64,'MEDIANA VALOR ABS'!$A$11:$F$92,6,FALSE)</f>
        <v>66.500901273544088</v>
      </c>
      <c r="D64" s="81">
        <v>10</v>
      </c>
      <c r="E64" s="81">
        <v>1</v>
      </c>
      <c r="F64" s="81">
        <v>20</v>
      </c>
      <c r="G64" s="81">
        <v>1</v>
      </c>
      <c r="H64" s="81">
        <v>0.25</v>
      </c>
      <c r="I64" s="81">
        <v>0.25</v>
      </c>
      <c r="J64" s="76"/>
      <c r="K64" s="76"/>
      <c r="L64" s="84">
        <f t="shared" si="0"/>
        <v>99.000901273544088</v>
      </c>
      <c r="M64" s="52"/>
    </row>
    <row r="65" spans="1:13" ht="21">
      <c r="A65" s="68">
        <v>59</v>
      </c>
      <c r="B65" s="73" t="str">
        <f>VLOOKUP(A65,'LISTA DE OFERENTES'!$A$4:$B$102,2,FALSE)</f>
        <v>CONSORCIO G2 2025.</v>
      </c>
      <c r="C65" s="80" t="e">
        <f>+VLOOKUP(A65,'MEDIANA VALOR ABS'!$A$11:$F$92,6,FALSE)</f>
        <v>#N/A</v>
      </c>
      <c r="D65" s="81">
        <v>10</v>
      </c>
      <c r="E65" s="81">
        <v>1</v>
      </c>
      <c r="F65" s="81">
        <v>20</v>
      </c>
      <c r="G65" s="81">
        <v>1</v>
      </c>
      <c r="H65" s="81">
        <v>0.25</v>
      </c>
      <c r="I65" s="81">
        <v>0.25</v>
      </c>
      <c r="J65" s="76"/>
      <c r="K65" s="76"/>
      <c r="L65" s="84" t="e">
        <f t="shared" si="0"/>
        <v>#N/A</v>
      </c>
      <c r="M65" s="52"/>
    </row>
    <row r="66" spans="1:13" ht="21">
      <c r="A66" s="68">
        <v>60</v>
      </c>
      <c r="B66" s="73" t="str">
        <f>VLOOKUP(A66,'LISTA DE OFERENTES'!$A$4:$B$102,2,FALSE)</f>
        <v>CONSORCIO FENIX.</v>
      </c>
      <c r="C66" s="80">
        <f>+VLOOKUP(A66,'MEDIANA VALOR ABS'!$A$11:$F$92,6,FALSE)</f>
        <v>47.656488488659591</v>
      </c>
      <c r="D66" s="81">
        <v>10</v>
      </c>
      <c r="E66" s="81">
        <v>1</v>
      </c>
      <c r="F66" s="81">
        <v>20</v>
      </c>
      <c r="G66" s="81">
        <v>1</v>
      </c>
      <c r="H66" s="81">
        <v>0.25</v>
      </c>
      <c r="I66" s="81">
        <v>0.25</v>
      </c>
      <c r="J66" s="76"/>
      <c r="K66" s="76"/>
      <c r="L66" s="84">
        <f t="shared" si="0"/>
        <v>80.156488488659591</v>
      </c>
      <c r="M66" s="52"/>
    </row>
    <row r="67" spans="1:13" ht="21">
      <c r="A67" s="68">
        <v>61</v>
      </c>
      <c r="B67" s="73" t="str">
        <f>VLOOKUP(A67,'LISTA DE OFERENTES'!$A$4:$B$102,2,FALSE)</f>
        <v>PIV INGENIERIA S.A.S.</v>
      </c>
      <c r="C67" s="80">
        <f>+VLOOKUP(A67,'MEDIANA VALOR ABS'!$A$11:$F$92,6,FALSE)</f>
        <v>45.329393851313675</v>
      </c>
      <c r="D67" s="81">
        <v>10</v>
      </c>
      <c r="E67" s="81">
        <v>1</v>
      </c>
      <c r="F67" s="81">
        <v>20</v>
      </c>
      <c r="G67" s="81">
        <v>1</v>
      </c>
      <c r="H67" s="81">
        <v>0.25</v>
      </c>
      <c r="I67" s="81">
        <v>0.25</v>
      </c>
      <c r="J67" s="76"/>
      <c r="K67" s="76"/>
      <c r="L67" s="84">
        <f t="shared" si="0"/>
        <v>77.829393851313682</v>
      </c>
      <c r="M67" s="52"/>
    </row>
    <row r="68" spans="1:13" ht="21">
      <c r="A68" s="68">
        <v>62</v>
      </c>
      <c r="B68" s="73" t="str">
        <f>VLOOKUP(A68,'LISTA DE OFERENTES'!$A$4:$B$102,2,FALSE)</f>
        <v>CONSORCIO KENNEDY 03 2025</v>
      </c>
      <c r="C68" s="80">
        <f>+VLOOKUP(A68,'MEDIANA VALOR ABS'!$A$11:$F$92,6,FALSE)</f>
        <v>63.328403248539217</v>
      </c>
      <c r="D68" s="81">
        <v>10</v>
      </c>
      <c r="E68" s="81">
        <v>1</v>
      </c>
      <c r="F68" s="81">
        <v>20</v>
      </c>
      <c r="G68" s="81">
        <v>1</v>
      </c>
      <c r="H68" s="81">
        <v>0.25</v>
      </c>
      <c r="I68" s="81">
        <v>0.25</v>
      </c>
      <c r="J68" s="76"/>
      <c r="K68" s="76"/>
      <c r="L68" s="84">
        <f t="shared" si="0"/>
        <v>95.828403248539217</v>
      </c>
      <c r="M68" s="52"/>
    </row>
    <row r="69" spans="1:13" ht="21">
      <c r="A69" s="68">
        <v>63</v>
      </c>
      <c r="B69" s="73" t="str">
        <f>VLOOKUP(A69,'LISTA DE OFERENTES'!$A$4:$B$102,2,FALSE)</f>
        <v>C INTERVIAS T&amp;P KENNEDY</v>
      </c>
      <c r="C69" s="80">
        <f>+VLOOKUP(A69,'MEDIANA VALOR ABS'!$A$11:$F$92,6,FALSE)</f>
        <v>56.749620145801771</v>
      </c>
      <c r="D69" s="81">
        <v>10</v>
      </c>
      <c r="E69" s="81">
        <v>1</v>
      </c>
      <c r="F69" s="81">
        <v>20</v>
      </c>
      <c r="G69" s="81">
        <v>1</v>
      </c>
      <c r="H69" s="81">
        <v>0.25</v>
      </c>
      <c r="I69" s="81">
        <v>0.25</v>
      </c>
      <c r="J69" s="76"/>
      <c r="K69" s="76"/>
      <c r="L69" s="84">
        <f t="shared" si="0"/>
        <v>89.249620145801771</v>
      </c>
      <c r="M69" s="52"/>
    </row>
    <row r="70" spans="1:13" ht="21">
      <c r="A70" s="68">
        <v>64</v>
      </c>
      <c r="B70" s="73" t="str">
        <f>VLOOKUP(A70,'LISTA DE OFERENTES'!$A$4:$B$102,2,FALSE)</f>
        <v>CONSORCIO TS 03</v>
      </c>
      <c r="C70" s="80">
        <f>+VLOOKUP(A70,'MEDIANA VALOR ABS'!$A$11:$F$92,6,FALSE)</f>
        <v>61.667243339234496</v>
      </c>
      <c r="D70" s="81">
        <v>10</v>
      </c>
      <c r="E70" s="81">
        <v>1</v>
      </c>
      <c r="F70" s="81">
        <v>20</v>
      </c>
      <c r="G70" s="81">
        <v>1</v>
      </c>
      <c r="H70" s="81">
        <v>0.25</v>
      </c>
      <c r="I70" s="81">
        <v>0.25</v>
      </c>
      <c r="J70" s="76"/>
      <c r="K70" s="76"/>
      <c r="L70" s="84">
        <f t="shared" si="0"/>
        <v>94.167243339234489</v>
      </c>
      <c r="M70" s="52"/>
    </row>
    <row r="71" spans="1:13" ht="21">
      <c r="A71" s="68">
        <v>65</v>
      </c>
      <c r="B71" s="73" t="str">
        <f>VLOOKUP(A71,'LISTA DE OFERENTES'!$A$4:$B$102,2,FALSE)</f>
        <v>CONSORCIO ID CONSERVACION KENNEDY</v>
      </c>
      <c r="C71" s="80">
        <f>+VLOOKUP(A71,'MEDIANA VALOR ABS'!$A$11:$F$92,6,FALSE)</f>
        <v>62.551917515425316</v>
      </c>
      <c r="D71" s="81">
        <v>10</v>
      </c>
      <c r="E71" s="81">
        <v>1</v>
      </c>
      <c r="F71" s="81">
        <v>20</v>
      </c>
      <c r="G71" s="81">
        <v>1</v>
      </c>
      <c r="H71" s="81">
        <v>0.25</v>
      </c>
      <c r="I71" s="81">
        <v>0.25</v>
      </c>
      <c r="J71" s="76"/>
      <c r="K71" s="76"/>
      <c r="L71" s="84">
        <f t="shared" si="0"/>
        <v>95.051917515425316</v>
      </c>
      <c r="M71" s="52"/>
    </row>
    <row r="72" spans="1:13" ht="21">
      <c r="A72" s="68">
        <v>66</v>
      </c>
      <c r="B72" s="73" t="str">
        <f>VLOOKUP(A72,'LISTA DE OFERENTES'!$A$4:$B$102,2,FALSE)</f>
        <v>PROYECTO SANABRIA SAS</v>
      </c>
      <c r="C72" s="80">
        <f>+VLOOKUP(A72,'MEDIANA VALOR ABS'!$A$11:$F$92,6,FALSE)</f>
        <v>62.551917515425316</v>
      </c>
      <c r="D72" s="81">
        <v>10</v>
      </c>
      <c r="E72" s="81">
        <v>1</v>
      </c>
      <c r="F72" s="81">
        <v>20</v>
      </c>
      <c r="G72" s="81">
        <v>1</v>
      </c>
      <c r="H72" s="81">
        <v>0.25</v>
      </c>
      <c r="I72" s="81">
        <v>0.25</v>
      </c>
      <c r="J72" s="76"/>
      <c r="K72" s="76"/>
      <c r="L72" s="84">
        <f t="shared" ref="L72:L105" si="1">SUM(C72:K72)</f>
        <v>95.051917515425316</v>
      </c>
      <c r="M72" s="52"/>
    </row>
    <row r="73" spans="1:13" ht="21">
      <c r="A73" s="68">
        <v>67</v>
      </c>
      <c r="B73" s="73" t="str">
        <f>VLOOKUP(A73,'LISTA DE OFERENTES'!$A$4:$B$102,2,FALSE)</f>
        <v>CONSORCIO CONSERVACIÓN VELNEC</v>
      </c>
      <c r="C73" s="80">
        <f>+VLOOKUP(A73,'MEDIANA VALOR ABS'!$A$11:$F$92,6,FALSE)</f>
        <v>44.773012560675603</v>
      </c>
      <c r="D73" s="81">
        <v>10</v>
      </c>
      <c r="E73" s="81">
        <v>1</v>
      </c>
      <c r="F73" s="81">
        <v>20</v>
      </c>
      <c r="G73" s="81">
        <v>1</v>
      </c>
      <c r="H73" s="81">
        <v>0.25</v>
      </c>
      <c r="I73" s="81">
        <v>0.25</v>
      </c>
      <c r="J73" s="76">
        <v>0</v>
      </c>
      <c r="K73" s="76">
        <v>0</v>
      </c>
      <c r="L73" s="84">
        <f t="shared" si="1"/>
        <v>77.273012560675596</v>
      </c>
      <c r="M73" s="52"/>
    </row>
    <row r="74" spans="1:13" ht="21">
      <c r="A74" s="68">
        <v>68</v>
      </c>
      <c r="B74" s="73" t="str">
        <f>VLOOKUP(A74,'LISTA DE OFERENTES'!$A$4:$B$102,2,FALSE)</f>
        <v>CONSORCIO CONSERVACION KENNEDY</v>
      </c>
      <c r="C74" s="80">
        <f>+VLOOKUP(A74,'MEDIANA VALOR ABS'!$A$11:$F$92,6,FALSE)</f>
        <v>0</v>
      </c>
      <c r="D74" s="81">
        <v>10</v>
      </c>
      <c r="E74" s="81">
        <v>1</v>
      </c>
      <c r="F74" s="81">
        <v>20</v>
      </c>
      <c r="G74" s="81">
        <v>1</v>
      </c>
      <c r="H74" s="81">
        <v>0.25</v>
      </c>
      <c r="I74" s="81">
        <v>0.25</v>
      </c>
      <c r="J74" s="76">
        <v>0</v>
      </c>
      <c r="K74" s="76">
        <v>0</v>
      </c>
      <c r="L74" s="84">
        <f t="shared" si="1"/>
        <v>32.5</v>
      </c>
      <c r="M74" s="52"/>
    </row>
    <row r="75" spans="1:13" ht="21">
      <c r="A75" s="68">
        <v>69</v>
      </c>
      <c r="B75" s="73" t="str">
        <f>VLOOKUP(A75,'LISTA DE OFERENTES'!$A$4:$B$102,2,FALSE)</f>
        <v>CONSORCIO INTERVIAL KENNEDY</v>
      </c>
      <c r="C75" s="80">
        <f>+VLOOKUP(A75,'MEDIANA VALOR ABS'!$A$11:$F$92,6,FALSE)</f>
        <v>55.566048523560987</v>
      </c>
      <c r="D75" s="81">
        <v>10</v>
      </c>
      <c r="E75" s="81">
        <v>1</v>
      </c>
      <c r="F75" s="81">
        <v>20</v>
      </c>
      <c r="G75" s="81">
        <v>1</v>
      </c>
      <c r="H75" s="81">
        <v>0.25</v>
      </c>
      <c r="I75" s="81">
        <v>0.25</v>
      </c>
      <c r="J75" s="76">
        <v>0</v>
      </c>
      <c r="K75" s="76"/>
      <c r="L75" s="84">
        <f t="shared" si="1"/>
        <v>88.066048523560994</v>
      </c>
      <c r="M75" s="52"/>
    </row>
    <row r="76" spans="1:13" ht="21">
      <c r="A76" s="68">
        <v>70</v>
      </c>
      <c r="B76" s="73" t="str">
        <f>VLOOKUP(A76,'LISTA DE OFERENTES'!$A$4:$B$102,2,FALSE)</f>
        <v xml:space="preserve">CONSORCIO SOLUCIONES IRIS </v>
      </c>
      <c r="C76" s="80">
        <f>+VLOOKUP(A76,'MEDIANA VALOR ABS'!$A$11:$F$92,6,FALSE)</f>
        <v>0</v>
      </c>
      <c r="D76" s="81">
        <v>10</v>
      </c>
      <c r="E76" s="81">
        <v>1</v>
      </c>
      <c r="F76" s="81">
        <v>20</v>
      </c>
      <c r="G76" s="81">
        <v>1</v>
      </c>
      <c r="H76" s="81">
        <v>0.25</v>
      </c>
      <c r="I76" s="81">
        <v>0.25</v>
      </c>
      <c r="J76" s="76">
        <v>0</v>
      </c>
      <c r="K76" s="76">
        <v>0</v>
      </c>
      <c r="L76" s="84">
        <f t="shared" si="1"/>
        <v>32.5</v>
      </c>
      <c r="M76" s="52"/>
    </row>
    <row r="77" spans="1:13" ht="21">
      <c r="A77" s="68">
        <v>71</v>
      </c>
      <c r="B77" s="73" t="str">
        <f>VLOOKUP(A77,'LISTA DE OFERENTES'!$A$4:$B$102,2,FALSE)</f>
        <v>CONSORCIO KENNEDY VIAL</v>
      </c>
      <c r="C77" s="80">
        <f>+VLOOKUP(A77,'MEDIANA VALOR ABS'!$A$11:$F$92,6,FALSE)</f>
        <v>48.922449686277098</v>
      </c>
      <c r="D77" s="81">
        <v>10</v>
      </c>
      <c r="E77" s="81">
        <v>1</v>
      </c>
      <c r="F77" s="81">
        <v>20</v>
      </c>
      <c r="G77" s="81">
        <v>1</v>
      </c>
      <c r="H77" s="81" t="s">
        <v>1064</v>
      </c>
      <c r="I77" s="81">
        <v>0.25</v>
      </c>
      <c r="J77" s="76">
        <v>0</v>
      </c>
      <c r="K77" s="76">
        <v>0</v>
      </c>
      <c r="L77" s="84">
        <f t="shared" si="1"/>
        <v>81.172449686277105</v>
      </c>
      <c r="M77" s="52"/>
    </row>
    <row r="78" spans="1:13" ht="60">
      <c r="A78" s="68">
        <v>72</v>
      </c>
      <c r="B78" s="73" t="str">
        <f>VLOOKUP(A78,'LISTA DE OFERENTES'!$A$4:$B$102,2,FALSE)</f>
        <v>CONSORCIO VALICON UNIVERSAL</v>
      </c>
      <c r="C78" s="80">
        <f>+VLOOKUP(A78,'MEDIANA VALOR ABS'!$A$11:$F$92,6,FALSE)</f>
        <v>39.245849070036975</v>
      </c>
      <c r="D78" s="81">
        <v>0</v>
      </c>
      <c r="E78" s="81">
        <v>1</v>
      </c>
      <c r="F78" s="81">
        <v>20</v>
      </c>
      <c r="G78" s="81">
        <v>1</v>
      </c>
      <c r="H78" s="81">
        <v>0</v>
      </c>
      <c r="I78" s="81" t="s">
        <v>1064</v>
      </c>
      <c r="J78" s="76">
        <v>0</v>
      </c>
      <c r="K78" s="76">
        <v>0</v>
      </c>
      <c r="L78" s="84">
        <f t="shared" si="1"/>
        <v>61.245849070036975</v>
      </c>
      <c r="M78" s="52" t="s">
        <v>1065</v>
      </c>
    </row>
    <row r="79" spans="1:13" ht="21">
      <c r="A79" s="68">
        <v>73</v>
      </c>
      <c r="B79" s="73" t="str">
        <f>VLOOKUP(A79,'LISTA DE OFERENTES'!$A$4:$B$102,2,FALSE)</f>
        <v>CONSORCIO VIAL KENNEDY IC</v>
      </c>
      <c r="C79" s="80">
        <f>+VLOOKUP(A79,'MEDIANA VALOR ABS'!$A$11:$F$92,6,FALSE)</f>
        <v>62.596947833620746</v>
      </c>
      <c r="D79" s="81">
        <v>10</v>
      </c>
      <c r="E79" s="81">
        <v>1</v>
      </c>
      <c r="F79" s="81">
        <v>20</v>
      </c>
      <c r="G79" s="81">
        <v>1</v>
      </c>
      <c r="H79" s="81">
        <v>0.25</v>
      </c>
      <c r="I79" s="81">
        <v>0.25</v>
      </c>
      <c r="J79" s="76">
        <v>0</v>
      </c>
      <c r="K79" s="76">
        <v>0</v>
      </c>
      <c r="L79" s="84">
        <f t="shared" si="1"/>
        <v>95.096947833620746</v>
      </c>
      <c r="M79" s="52"/>
    </row>
    <row r="80" spans="1:13" ht="21">
      <c r="A80" s="68">
        <v>74</v>
      </c>
      <c r="B80" s="73" t="str">
        <f>VLOOKUP(A80,'LISTA DE OFERENTES'!$A$4:$B$102,2,FALSE)</f>
        <v>CONSORCIO INTERVIAL GINPROSA.</v>
      </c>
      <c r="C80" s="80">
        <f>+VLOOKUP(A80,'MEDIANA VALOR ABS'!$A$11:$F$92,6,FALSE)</f>
        <v>66.17323611057158</v>
      </c>
      <c r="D80" s="81">
        <v>10</v>
      </c>
      <c r="E80" s="81">
        <v>1</v>
      </c>
      <c r="F80" s="81">
        <v>20</v>
      </c>
      <c r="G80" s="81">
        <v>1</v>
      </c>
      <c r="H80" s="81">
        <v>0.25</v>
      </c>
      <c r="I80" s="81">
        <v>0.25</v>
      </c>
      <c r="J80" s="76">
        <v>0</v>
      </c>
      <c r="K80" s="76">
        <v>0</v>
      </c>
      <c r="L80" s="84">
        <f t="shared" si="1"/>
        <v>98.67323611057158</v>
      </c>
      <c r="M80" s="52"/>
    </row>
    <row r="81" spans="1:13" ht="21">
      <c r="A81" s="68">
        <v>75</v>
      </c>
      <c r="B81" s="73" t="str">
        <f>VLOOKUP(A81,'LISTA DE OFERENTES'!$A$4:$B$102,2,FALSE)</f>
        <v>CONSORCIO INTERVIAL CAPITAL</v>
      </c>
      <c r="C81" s="80">
        <f>+VLOOKUP(A81,'MEDIANA VALOR ABS'!$A$11:$F$92,6,FALSE)</f>
        <v>65.185812985763718</v>
      </c>
      <c r="D81" s="81">
        <v>10</v>
      </c>
      <c r="E81" s="81">
        <v>1</v>
      </c>
      <c r="F81" s="81">
        <v>20</v>
      </c>
      <c r="G81" s="81">
        <v>1</v>
      </c>
      <c r="H81" s="81">
        <v>0.25</v>
      </c>
      <c r="I81" s="81">
        <v>0.25</v>
      </c>
      <c r="J81" s="76">
        <v>0</v>
      </c>
      <c r="K81" s="76">
        <v>0</v>
      </c>
      <c r="L81" s="84">
        <f t="shared" si="1"/>
        <v>97.685812985763718</v>
      </c>
      <c r="M81" s="52"/>
    </row>
    <row r="82" spans="1:13" ht="21">
      <c r="A82" s="68">
        <v>76</v>
      </c>
      <c r="B82" s="73" t="str">
        <f>VLOOKUP(A82,'LISTA DE OFERENTES'!$A$4:$B$102,2,FALSE)</f>
        <v>CONSORCIO MALLA VIAL KENNEDY</v>
      </c>
      <c r="C82" s="80">
        <f>+VLOOKUP(A82,'MEDIANA VALOR ABS'!$A$11:$F$92,6,FALSE)</f>
        <v>62.669382869139447</v>
      </c>
      <c r="D82" s="81">
        <v>10</v>
      </c>
      <c r="E82" s="81">
        <v>1</v>
      </c>
      <c r="F82" s="81">
        <v>20</v>
      </c>
      <c r="G82" s="81">
        <v>1</v>
      </c>
      <c r="H82" s="81">
        <v>0.25</v>
      </c>
      <c r="I82" s="81">
        <v>0.25</v>
      </c>
      <c r="J82" s="76">
        <v>0</v>
      </c>
      <c r="K82" s="76">
        <v>0</v>
      </c>
      <c r="L82" s="84">
        <f t="shared" si="1"/>
        <v>95.16938286913944</v>
      </c>
      <c r="M82" s="52"/>
    </row>
    <row r="83" spans="1:13" ht="21">
      <c r="A83" s="68">
        <v>77</v>
      </c>
      <c r="B83" s="73" t="str">
        <f>VLOOKUP(A83,'LISTA DE OFERENTES'!$A$4:$B$102,2,FALSE)</f>
        <v>PROYECTOS E INTERVENTORIAS S.A.S</v>
      </c>
      <c r="C83" s="80" t="e">
        <f>+VLOOKUP(A83,'MEDIANA VALOR ABS'!$A$11:$F$92,6,FALSE)</f>
        <v>#N/A</v>
      </c>
      <c r="D83" s="81">
        <v>10</v>
      </c>
      <c r="E83" s="81">
        <v>1</v>
      </c>
      <c r="F83" s="81">
        <v>20</v>
      </c>
      <c r="G83" s="81">
        <v>1</v>
      </c>
      <c r="H83" s="81">
        <v>0.25</v>
      </c>
      <c r="I83" s="81">
        <v>0.25</v>
      </c>
      <c r="J83" s="76">
        <v>0</v>
      </c>
      <c r="K83" s="76">
        <v>0</v>
      </c>
      <c r="L83" s="84" t="e">
        <f t="shared" si="1"/>
        <v>#N/A</v>
      </c>
      <c r="M83" s="52"/>
    </row>
    <row r="84" spans="1:13" ht="21">
      <c r="A84" s="68">
        <v>78</v>
      </c>
      <c r="B84" s="73" t="str">
        <f>VLOOKUP(A84,'LISTA DE OFERENTES'!$A$4:$B$102,2,FALSE)</f>
        <v xml:space="preserve">Lemoine Rivera Ingenieros Asociados S.A.S </v>
      </c>
      <c r="C84" s="80" t="e">
        <f>+VLOOKUP(A84,'MEDIANA VALOR ABS'!$A$11:$F$92,6,FALSE)</f>
        <v>#N/A</v>
      </c>
      <c r="D84" s="81">
        <v>10</v>
      </c>
      <c r="E84" s="81">
        <v>1</v>
      </c>
      <c r="F84" s="81">
        <v>20</v>
      </c>
      <c r="G84" s="81">
        <v>1</v>
      </c>
      <c r="H84" s="81">
        <v>0.25</v>
      </c>
      <c r="I84" s="81">
        <v>0.25</v>
      </c>
      <c r="J84" s="76">
        <v>0</v>
      </c>
      <c r="K84" s="76">
        <v>0</v>
      </c>
      <c r="L84" s="84" t="e">
        <f t="shared" si="1"/>
        <v>#N/A</v>
      </c>
      <c r="M84" s="52"/>
    </row>
    <row r="85" spans="1:13" ht="21">
      <c r="A85" s="68">
        <v>79</v>
      </c>
      <c r="B85" s="73" t="str">
        <f>VLOOKUP(A85,'LISTA DE OFERENTES'!$A$4:$B$102,2,FALSE)</f>
        <v>Consorcio Escalí</v>
      </c>
      <c r="C85" s="80" t="e">
        <f>+VLOOKUP(A85,'MEDIANA VALOR ABS'!$A$11:$F$92,6,FALSE)</f>
        <v>#N/A</v>
      </c>
      <c r="D85" s="81">
        <v>10</v>
      </c>
      <c r="E85" s="81">
        <v>1</v>
      </c>
      <c r="F85" s="81">
        <v>20</v>
      </c>
      <c r="G85" s="81">
        <v>1</v>
      </c>
      <c r="H85" s="81">
        <v>0.25</v>
      </c>
      <c r="I85" s="81">
        <v>0.25</v>
      </c>
      <c r="J85" s="76">
        <v>0</v>
      </c>
      <c r="K85" s="76">
        <v>0</v>
      </c>
      <c r="L85" s="84" t="e">
        <f t="shared" si="1"/>
        <v>#N/A</v>
      </c>
      <c r="M85" s="52"/>
    </row>
    <row r="86" spans="1:13" ht="21">
      <c r="A86" s="68">
        <v>80</v>
      </c>
      <c r="B86" s="73" t="str">
        <f>VLOOKUP(A86,'LISTA DE OFERENTES'!$A$4:$B$102,2,FALSE)</f>
        <v>CONSORCIO CAS KENNEDY</v>
      </c>
      <c r="C86" s="80">
        <f>+VLOOKUP(A86,'MEDIANA VALOR ABS'!$A$11:$F$92,6,FALSE)</f>
        <v>67.360946216936441</v>
      </c>
      <c r="D86" s="81">
        <v>10</v>
      </c>
      <c r="E86" s="81">
        <v>1</v>
      </c>
      <c r="F86" s="81">
        <v>20</v>
      </c>
      <c r="G86" s="81">
        <v>1</v>
      </c>
      <c r="H86" s="81">
        <v>0.25</v>
      </c>
      <c r="I86" s="81">
        <v>0.25</v>
      </c>
      <c r="J86" s="76">
        <v>0</v>
      </c>
      <c r="K86" s="76">
        <v>0</v>
      </c>
      <c r="L86" s="84">
        <f t="shared" si="1"/>
        <v>99.860946216936441</v>
      </c>
      <c r="M86" s="52"/>
    </row>
    <row r="87" spans="1:13" ht="45">
      <c r="A87" s="68">
        <v>81</v>
      </c>
      <c r="B87" s="73" t="str">
        <f>VLOOKUP(A87,'LISTA DE OFERENTES'!$A$4:$B$102,2,FALSE)</f>
        <v>CONSORCIO TIMIZA 25</v>
      </c>
      <c r="C87" s="80">
        <f>+VLOOKUP(A87,'MEDIANA VALOR ABS'!$A$11:$F$92,6,FALSE)</f>
        <v>63.798684805601624</v>
      </c>
      <c r="D87" s="81">
        <v>10</v>
      </c>
      <c r="E87" s="81">
        <v>1</v>
      </c>
      <c r="F87" s="81">
        <v>20</v>
      </c>
      <c r="G87" s="81">
        <v>1</v>
      </c>
      <c r="H87" s="81">
        <v>0.25</v>
      </c>
      <c r="I87" s="81">
        <v>0.25</v>
      </c>
      <c r="J87" s="76">
        <v>0</v>
      </c>
      <c r="K87" s="76">
        <v>0</v>
      </c>
      <c r="L87" s="84">
        <f t="shared" si="1"/>
        <v>96.298684805601624</v>
      </c>
      <c r="M87" s="52" t="s">
        <v>1066</v>
      </c>
    </row>
    <row r="88" spans="1:13" ht="21">
      <c r="A88" s="68">
        <v>82</v>
      </c>
      <c r="B88" s="73" t="str">
        <f>VLOOKUP(A88,'LISTA DE OFERENTES'!$A$4:$B$102,2,FALSE)</f>
        <v>CONSORCIO INTERVIAL KENNEDY</v>
      </c>
      <c r="C88" s="80">
        <f>+VLOOKUP(A88,'MEDIANA VALOR ABS'!$A$11:$F$92,6,FALSE)</f>
        <v>51.14313674641474</v>
      </c>
      <c r="D88" s="81">
        <v>10</v>
      </c>
      <c r="E88" s="81">
        <v>1</v>
      </c>
      <c r="F88" s="81">
        <v>20</v>
      </c>
      <c r="G88" s="81">
        <v>1</v>
      </c>
      <c r="H88" s="81">
        <v>0.25</v>
      </c>
      <c r="I88" s="81">
        <v>0.25</v>
      </c>
      <c r="J88" s="76">
        <v>0</v>
      </c>
      <c r="K88" s="76">
        <v>0</v>
      </c>
      <c r="L88" s="84">
        <f t="shared" si="1"/>
        <v>83.64313674641474</v>
      </c>
      <c r="M88" s="52" t="s">
        <v>1067</v>
      </c>
    </row>
    <row r="89" spans="1:13" ht="21">
      <c r="A89" s="68">
        <v>83</v>
      </c>
      <c r="B89" s="73" t="str">
        <f>VLOOKUP(A89,'LISTA DE OFERENTES'!$A$4:$B$102,2,FALSE)</f>
        <v xml:space="preserve">JOYCO S.A.S BIC </v>
      </c>
      <c r="C89" s="80">
        <f>+VLOOKUP(A89,'MEDIANA VALOR ABS'!$A$11:$F$92,6,FALSE)</f>
        <v>55.296457181126961</v>
      </c>
      <c r="D89" s="81">
        <v>10</v>
      </c>
      <c r="E89" s="81">
        <v>1</v>
      </c>
      <c r="F89" s="81">
        <v>20</v>
      </c>
      <c r="G89" s="81">
        <v>1</v>
      </c>
      <c r="H89" s="81">
        <v>0.25</v>
      </c>
      <c r="I89" s="81">
        <v>0</v>
      </c>
      <c r="J89" s="76">
        <v>0</v>
      </c>
      <c r="K89" s="76">
        <v>0</v>
      </c>
      <c r="L89" s="84">
        <f t="shared" si="1"/>
        <v>87.546457181126954</v>
      </c>
      <c r="M89" s="52"/>
    </row>
    <row r="90" spans="1:13" ht="21">
      <c r="A90" s="68">
        <v>84</v>
      </c>
      <c r="B90" s="73" t="str">
        <f>VLOOKUP(A90,'LISTA DE OFERENTES'!$A$4:$B$102,2,FALSE)</f>
        <v>ARCA ARQUITECTURA E INGENIERÍA S.A</v>
      </c>
      <c r="C90" s="80">
        <f>+VLOOKUP(A90,'MEDIANA VALOR ABS'!$A$11:$F$92,6,FALSE)</f>
        <v>43.968786108694005</v>
      </c>
      <c r="D90" s="81">
        <v>10</v>
      </c>
      <c r="E90" s="81">
        <v>1</v>
      </c>
      <c r="F90" s="81">
        <v>20</v>
      </c>
      <c r="G90" s="81">
        <v>1</v>
      </c>
      <c r="H90" s="81">
        <v>0.25</v>
      </c>
      <c r="I90" s="81">
        <v>0.25</v>
      </c>
      <c r="J90" s="76">
        <v>0</v>
      </c>
      <c r="K90" s="76">
        <v>0</v>
      </c>
      <c r="L90" s="84">
        <f t="shared" si="1"/>
        <v>76.468786108694005</v>
      </c>
      <c r="M90" s="52"/>
    </row>
    <row r="91" spans="1:13" ht="30">
      <c r="A91" s="68">
        <v>85</v>
      </c>
      <c r="B91" s="73" t="str">
        <f>VLOOKUP(A91,'LISTA DE OFERENTES'!$A$4:$B$102,2,FALSE)</f>
        <v xml:space="preserve">CONSORCIO PROES LATAM  </v>
      </c>
      <c r="C91" s="80">
        <f>+VLOOKUP(A91,'MEDIANA VALOR ABS'!$A$11:$F$92,6,FALSE)</f>
        <v>27.619042250756397</v>
      </c>
      <c r="D91" s="81">
        <v>10</v>
      </c>
      <c r="E91" s="81">
        <v>1</v>
      </c>
      <c r="F91" s="81">
        <v>20</v>
      </c>
      <c r="G91" s="81">
        <v>0</v>
      </c>
      <c r="H91" s="81">
        <v>0</v>
      </c>
      <c r="I91" s="81">
        <v>0.25</v>
      </c>
      <c r="J91" s="76">
        <v>0</v>
      </c>
      <c r="K91" s="76">
        <v>0</v>
      </c>
      <c r="L91" s="84">
        <f t="shared" si="1"/>
        <v>58.869042250756394</v>
      </c>
      <c r="M91" s="52" t="s">
        <v>1068</v>
      </c>
    </row>
    <row r="92" spans="1:13" ht="21">
      <c r="A92" s="68">
        <v>86</v>
      </c>
      <c r="B92" s="73" t="str">
        <f>VLOOKUP(A92,'LISTA DE OFERENTES'!$A$4:$B$102,2,FALSE)</f>
        <v>CONSORCIO GIS CONSERVIAL</v>
      </c>
      <c r="C92" s="80">
        <f>+VLOOKUP(A92,'MEDIANA VALOR ABS'!$A$11:$F$92,6,FALSE)</f>
        <v>56.15064878813282</v>
      </c>
      <c r="D92" s="81">
        <v>10</v>
      </c>
      <c r="E92" s="81">
        <v>1</v>
      </c>
      <c r="F92" s="81">
        <v>20</v>
      </c>
      <c r="G92" s="81">
        <v>1</v>
      </c>
      <c r="H92" s="81">
        <v>0.25</v>
      </c>
      <c r="I92" s="81">
        <v>0.25</v>
      </c>
      <c r="J92" s="76">
        <v>0</v>
      </c>
      <c r="K92" s="76">
        <v>0</v>
      </c>
      <c r="L92" s="84">
        <f t="shared" si="1"/>
        <v>88.650648788132827</v>
      </c>
      <c r="M92" s="52"/>
    </row>
    <row r="93" spans="1:13" ht="21">
      <c r="A93" s="68">
        <v>87</v>
      </c>
      <c r="B93" s="73" t="str">
        <f>VLOOKUP(A93,'LISTA DE OFERENTES'!$A$4:$B$102,2,FALSE)</f>
        <v>CONSORCIO VIAL UJM</v>
      </c>
      <c r="C93" s="80">
        <f>+VLOOKUP(A93,'MEDIANA VALOR ABS'!$A$11:$F$92,6,FALSE)</f>
        <v>48.103864729928006</v>
      </c>
      <c r="D93" s="81">
        <v>10</v>
      </c>
      <c r="E93" s="81">
        <v>1</v>
      </c>
      <c r="F93" s="81">
        <v>1</v>
      </c>
      <c r="G93" s="81">
        <v>1</v>
      </c>
      <c r="H93" s="81">
        <v>0.25</v>
      </c>
      <c r="I93" s="81">
        <v>0.25</v>
      </c>
      <c r="J93" s="76">
        <v>0</v>
      </c>
      <c r="K93" s="76">
        <v>0</v>
      </c>
      <c r="L93" s="84">
        <f t="shared" si="1"/>
        <v>61.603864729928006</v>
      </c>
      <c r="M93" s="52"/>
    </row>
    <row r="94" spans="1:13" ht="60">
      <c r="A94" s="68">
        <v>88</v>
      </c>
      <c r="B94" s="73" t="str">
        <f>VLOOKUP(A94,'LISTA DE OFERENTES'!$A$4:$B$102,2,FALSE)</f>
        <v>CONSORCIO MVIAL 2025</v>
      </c>
      <c r="C94" s="80">
        <f>+VLOOKUP(A94,'MEDIANA VALOR ABS'!$A$11:$F$92,6,FALSE)</f>
        <v>42.664519875616477</v>
      </c>
      <c r="D94" s="81">
        <v>10</v>
      </c>
      <c r="E94" s="81">
        <v>1</v>
      </c>
      <c r="F94" s="81">
        <v>20</v>
      </c>
      <c r="G94" s="81">
        <v>1</v>
      </c>
      <c r="H94" s="81">
        <v>0</v>
      </c>
      <c r="I94" s="81">
        <v>0.25</v>
      </c>
      <c r="J94" s="76">
        <v>0</v>
      </c>
      <c r="K94" s="76">
        <v>0</v>
      </c>
      <c r="L94" s="84">
        <f t="shared" si="1"/>
        <v>74.914519875616477</v>
      </c>
      <c r="M94" s="52" t="s">
        <v>1069</v>
      </c>
    </row>
    <row r="95" spans="1:13" ht="30">
      <c r="A95" s="68">
        <v>89</v>
      </c>
      <c r="B95" s="73" t="str">
        <f>VLOOKUP(A95,'LISTA DE OFERENTES'!$A$4:$B$102,2,FALSE)</f>
        <v>CONSORCIO INTERVIAL KENNEDY GH</v>
      </c>
      <c r="C95" s="80" t="e">
        <f>+VLOOKUP(A95,'MEDIANA VALOR ABS'!$A$11:$F$92,6,FALSE)</f>
        <v>#N/A</v>
      </c>
      <c r="D95" s="81">
        <v>10</v>
      </c>
      <c r="E95" s="81">
        <v>1</v>
      </c>
      <c r="F95" s="81">
        <v>0</v>
      </c>
      <c r="G95" s="81">
        <v>1</v>
      </c>
      <c r="H95" s="81">
        <v>0.25</v>
      </c>
      <c r="I95" s="81">
        <v>0.25</v>
      </c>
      <c r="J95" s="76">
        <v>0</v>
      </c>
      <c r="K95" s="76">
        <v>0</v>
      </c>
      <c r="L95" s="84" t="e">
        <f t="shared" si="1"/>
        <v>#N/A</v>
      </c>
      <c r="M95" s="52" t="s">
        <v>1070</v>
      </c>
    </row>
    <row r="96" spans="1:13" ht="21">
      <c r="A96" s="68">
        <v>90</v>
      </c>
      <c r="B96" s="73" t="str">
        <f>VLOOKUP(A96,'LISTA DE OFERENTES'!$A$4:$B$102,2,FALSE)</f>
        <v>CONSORCIO ALIANZA KENNEDY 2025</v>
      </c>
      <c r="C96" s="80">
        <f>+VLOOKUP(A96,'MEDIANA VALOR ABS'!$A$11:$F$92,6,FALSE)</f>
        <v>47.345462743631174</v>
      </c>
      <c r="D96" s="81">
        <v>10</v>
      </c>
      <c r="E96" s="81">
        <v>1</v>
      </c>
      <c r="F96" s="81">
        <v>20</v>
      </c>
      <c r="G96" s="81">
        <v>1</v>
      </c>
      <c r="H96" s="81">
        <v>0.25</v>
      </c>
      <c r="I96" s="81">
        <v>0.25</v>
      </c>
      <c r="J96" s="76">
        <v>0</v>
      </c>
      <c r="K96" s="76">
        <v>0</v>
      </c>
      <c r="L96" s="84">
        <f t="shared" si="1"/>
        <v>79.845462743631174</v>
      </c>
      <c r="M96" s="52"/>
    </row>
    <row r="97" spans="1:13" ht="30">
      <c r="A97" s="68">
        <v>91</v>
      </c>
      <c r="B97" s="73" t="str">
        <f>VLOOKUP(A97,'LISTA DE OFERENTES'!$A$4:$B$102,2,FALSE)</f>
        <v>TECNUMEC SAS</v>
      </c>
      <c r="C97" s="80">
        <f>+VLOOKUP(A97,'MEDIANA VALOR ABS'!$A$11:$F$92,6,FALSE)</f>
        <v>58.77691610211501</v>
      </c>
      <c r="D97" s="81">
        <v>10</v>
      </c>
      <c r="E97" s="81">
        <v>1</v>
      </c>
      <c r="F97" s="81">
        <v>0</v>
      </c>
      <c r="G97" s="81">
        <v>1</v>
      </c>
      <c r="H97" s="81">
        <v>0.25</v>
      </c>
      <c r="I97" s="81">
        <v>0.25</v>
      </c>
      <c r="J97" s="76">
        <v>0</v>
      </c>
      <c r="K97" s="76">
        <v>0</v>
      </c>
      <c r="L97" s="84">
        <f t="shared" si="1"/>
        <v>71.27691610211501</v>
      </c>
      <c r="M97" s="52" t="s">
        <v>1070</v>
      </c>
    </row>
    <row r="98" spans="1:13" ht="21">
      <c r="A98" s="68">
        <v>92</v>
      </c>
      <c r="B98" s="73" t="str">
        <f>VLOOKUP(A98,'LISTA DE OFERENTES'!$A$4:$B$102,2,FALSE)</f>
        <v>ALIANZA INTEGRAL DE PROYECTOS SAS BIC</v>
      </c>
      <c r="C98" s="80">
        <f>+VLOOKUP(A98,'MEDIANA VALOR ABS'!$A$11:$F$92,6,FALSE)</f>
        <v>63.432027389113756</v>
      </c>
      <c r="D98" s="81">
        <v>10</v>
      </c>
      <c r="E98" s="81">
        <v>1</v>
      </c>
      <c r="F98" s="81">
        <v>20</v>
      </c>
      <c r="G98" s="81">
        <v>1</v>
      </c>
      <c r="H98" s="81">
        <v>0.25</v>
      </c>
      <c r="I98" s="81">
        <v>0.25</v>
      </c>
      <c r="J98" s="76">
        <v>0</v>
      </c>
      <c r="K98" s="76"/>
      <c r="L98" s="84">
        <f t="shared" si="1"/>
        <v>95.932027389113756</v>
      </c>
      <c r="M98" s="52"/>
    </row>
    <row r="99" spans="1:13" ht="60">
      <c r="A99" s="68">
        <v>93</v>
      </c>
      <c r="B99" s="73" t="str">
        <f>VLOOKUP(A99,'LISTA DE OFERENTES'!$A$4:$B$102,2,FALSE)</f>
        <v>UT MALLA VIAL KENNEDY 2025</v>
      </c>
      <c r="C99" s="80">
        <f>+VLOOKUP(A99,'MEDIANA VALOR ABS'!$A$11:$F$92,6,FALSE)</f>
        <v>0.31191694412614462</v>
      </c>
      <c r="D99" s="81">
        <v>10</v>
      </c>
      <c r="E99" s="81">
        <v>1</v>
      </c>
      <c r="F99" s="81">
        <v>20</v>
      </c>
      <c r="G99" s="81">
        <v>1</v>
      </c>
      <c r="H99" s="81">
        <v>0</v>
      </c>
      <c r="I99" s="81">
        <v>0.25</v>
      </c>
      <c r="J99" s="76">
        <v>0</v>
      </c>
      <c r="K99" s="76">
        <v>0</v>
      </c>
      <c r="L99" s="84">
        <f t="shared" si="1"/>
        <v>32.561916944126146</v>
      </c>
      <c r="M99" s="52" t="s">
        <v>1069</v>
      </c>
    </row>
    <row r="100" spans="1:13" ht="21">
      <c r="A100" s="68">
        <v>94</v>
      </c>
      <c r="B100" s="73" t="str">
        <f>VLOOKUP(A100,'LISTA DE OFERENTES'!$A$4:$B$102,2,FALSE)</f>
        <v>CONSORCIO VIAS LOCALES AEPRO</v>
      </c>
      <c r="C100" s="80">
        <f>+VLOOKUP(A100,'MEDIANA VALOR ABS'!$A$11:$F$92,6,FALSE)</f>
        <v>36.344142585929376</v>
      </c>
      <c r="D100" s="81">
        <v>10</v>
      </c>
      <c r="E100" s="81">
        <v>1</v>
      </c>
      <c r="F100" s="81">
        <v>20</v>
      </c>
      <c r="G100" s="81">
        <v>1</v>
      </c>
      <c r="H100" s="81">
        <v>0.25</v>
      </c>
      <c r="I100" s="81">
        <v>0.25</v>
      </c>
      <c r="J100" s="76">
        <v>0</v>
      </c>
      <c r="K100" s="76">
        <v>0</v>
      </c>
      <c r="L100" s="84">
        <f t="shared" si="1"/>
        <v>68.844142585929376</v>
      </c>
      <c r="M100" s="52"/>
    </row>
    <row r="101" spans="1:13" ht="21">
      <c r="A101" s="68">
        <v>95</v>
      </c>
      <c r="B101" s="73" t="str">
        <f>VLOOKUP(A101,'LISTA DE OFERENTES'!$A$4:$B$102,2,FALSE)</f>
        <v>CONSORCIO INTEGRAL KENNEDY</v>
      </c>
      <c r="C101" s="80" t="e">
        <f>+VLOOKUP(A101,'MEDIANA VALOR ABS'!$A$11:$F$92,6,FALSE)</f>
        <v>#N/A</v>
      </c>
      <c r="D101" s="81">
        <v>10</v>
      </c>
      <c r="E101" s="81">
        <v>1</v>
      </c>
      <c r="F101" s="81">
        <v>20</v>
      </c>
      <c r="G101" s="81">
        <v>0</v>
      </c>
      <c r="H101" s="81">
        <v>0.25</v>
      </c>
      <c r="I101" s="81">
        <v>0.25</v>
      </c>
      <c r="J101" s="76"/>
      <c r="K101" s="76"/>
      <c r="L101" s="84" t="e">
        <f t="shared" si="1"/>
        <v>#N/A</v>
      </c>
      <c r="M101" s="52"/>
    </row>
    <row r="102" spans="1:13" ht="21">
      <c r="A102" s="68">
        <v>96</v>
      </c>
      <c r="B102" s="73" t="str">
        <f>VLOOKUP(A102,'LISTA DE OFERENTES'!$A$4:$B$102,2,FALSE)</f>
        <v>CONSORCIO INTERVENTORÍA COANDINA</v>
      </c>
      <c r="C102" s="80">
        <f>+VLOOKUP(A102,'MEDIANA VALOR ABS'!$A$11:$F$92,6,FALSE)</f>
        <v>57.221188535156536</v>
      </c>
      <c r="D102" s="81">
        <v>10</v>
      </c>
      <c r="E102" s="81">
        <v>1</v>
      </c>
      <c r="F102" s="81">
        <v>20</v>
      </c>
      <c r="G102" s="81">
        <v>1</v>
      </c>
      <c r="H102" s="81">
        <v>0.25</v>
      </c>
      <c r="I102" s="81">
        <v>0.25</v>
      </c>
      <c r="J102" s="76">
        <v>0</v>
      </c>
      <c r="K102" s="76">
        <v>0</v>
      </c>
      <c r="L102" s="84">
        <f t="shared" si="1"/>
        <v>89.721188535156529</v>
      </c>
      <c r="M102" s="52"/>
    </row>
    <row r="103" spans="1:13" ht="21">
      <c r="A103" s="68">
        <v>97</v>
      </c>
      <c r="B103" s="73" t="str">
        <f>VLOOKUP(A103,'LISTA DE OFERENTES'!$A$4:$B$102,2,FALSE)</f>
        <v>CONSORCIO GAB VIAL KENNEDY</v>
      </c>
      <c r="C103" s="80" t="e">
        <f>+VLOOKUP(A103,'MEDIANA VALOR ABS'!$A$11:$F$92,6,FALSE)</f>
        <v>#N/A</v>
      </c>
      <c r="D103" s="81">
        <v>10</v>
      </c>
      <c r="E103" s="81">
        <v>1</v>
      </c>
      <c r="F103" s="81">
        <v>20</v>
      </c>
      <c r="G103" s="81">
        <v>1</v>
      </c>
      <c r="H103" s="81">
        <v>0.25</v>
      </c>
      <c r="I103" s="81">
        <v>0.25</v>
      </c>
      <c r="J103" s="76">
        <v>0</v>
      </c>
      <c r="K103" s="76">
        <v>0</v>
      </c>
      <c r="L103" s="84" t="e">
        <f t="shared" si="1"/>
        <v>#N/A</v>
      </c>
      <c r="M103" s="52"/>
    </row>
    <row r="104" spans="1:13" ht="21">
      <c r="A104" s="68">
        <v>98</v>
      </c>
      <c r="B104" s="73" t="str">
        <f>VLOOKUP(A104,'LISTA DE OFERENTES'!$A$4:$B$102,2,FALSE)</f>
        <v>CONSORCIO INT CONSERVACION 2025</v>
      </c>
      <c r="C104" s="80">
        <f>+VLOOKUP(A104,'MEDIANA VALOR ABS'!$A$11:$F$92,6,FALSE)</f>
        <v>63.308112578233064</v>
      </c>
      <c r="D104" s="81">
        <v>10</v>
      </c>
      <c r="E104" s="81">
        <v>1</v>
      </c>
      <c r="F104" s="81">
        <v>20</v>
      </c>
      <c r="G104" s="81">
        <v>1</v>
      </c>
      <c r="H104" s="81">
        <v>0.25</v>
      </c>
      <c r="I104" s="81">
        <v>0.25</v>
      </c>
      <c r="J104" s="76">
        <v>0</v>
      </c>
      <c r="K104" s="76">
        <v>0</v>
      </c>
      <c r="L104" s="84">
        <f t="shared" si="1"/>
        <v>95.808112578233064</v>
      </c>
      <c r="M104" s="52"/>
    </row>
    <row r="105" spans="1:13" ht="30.75" thickBot="1">
      <c r="A105" s="69">
        <v>99</v>
      </c>
      <c r="B105" s="74" t="str">
        <f>VLOOKUP(A105,'LISTA DE OFERENTES'!$A$4:$B$102,2,FALSE)</f>
        <v>CONSORCIO INTERKENNEDY 2025</v>
      </c>
      <c r="C105" s="82" t="e">
        <f>+VLOOKUP(A105,'MEDIANA VALOR ABS'!$A$11:$F$92,6,FALSE)</f>
        <v>#N/A</v>
      </c>
      <c r="D105" s="81">
        <v>10</v>
      </c>
      <c r="E105" s="81">
        <v>1</v>
      </c>
      <c r="F105" s="81">
        <v>20</v>
      </c>
      <c r="G105" s="81">
        <v>1</v>
      </c>
      <c r="H105" s="81">
        <v>0</v>
      </c>
      <c r="I105" s="81">
        <v>0.25</v>
      </c>
      <c r="J105" s="76">
        <v>0</v>
      </c>
      <c r="K105" s="76">
        <v>-1</v>
      </c>
      <c r="L105" s="84" t="e">
        <f t="shared" si="1"/>
        <v>#N/A</v>
      </c>
      <c r="M105" s="52" t="s">
        <v>1071</v>
      </c>
    </row>
  </sheetData>
  <sheetProtection algorithmName="SHA-512" hashValue="BZIqcAW79sZAsbCrkKKco4Zt0JZq8FulLbc+/KD97ANznkPFk0pNZDhEvFHU8tnntDeGPFF+ywzKQHkZnffLjQ==" saltValue="2+g0aANlGFNkiw4pUtnyvg==" spinCount="100000" sheet="1" objects="1" scenarios="1"/>
  <mergeCells count="5">
    <mergeCell ref="A1:C1"/>
    <mergeCell ref="A2:C2"/>
    <mergeCell ref="A3:C4"/>
    <mergeCell ref="D1:M4"/>
    <mergeCell ref="A6:B6"/>
  </mergeCells>
  <pageMargins left="0.7" right="0.7" top="0.75" bottom="0.75" header="0.3" footer="0.3"/>
  <pageSetup paperSize="9" scale="28"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C9961-2BBA-4F14-960A-5AB2446490F1}">
  <sheetPr>
    <tabColor rgb="FF92D050"/>
  </sheetPr>
  <dimension ref="A1:D89"/>
  <sheetViews>
    <sheetView zoomScale="70" zoomScaleNormal="70" zoomScaleSheetLayoutView="100" zoomScalePageLayoutView="70" workbookViewId="0">
      <selection sqref="A1:D1"/>
    </sheetView>
  </sheetViews>
  <sheetFormatPr baseColWidth="10" defaultColWidth="11.42578125" defaultRowHeight="15"/>
  <cols>
    <col min="1" max="1" width="16.7109375" style="365" customWidth="1"/>
    <col min="2" max="2" width="16.42578125" style="365" customWidth="1"/>
    <col min="3" max="3" width="64" style="365" customWidth="1"/>
    <col min="4" max="4" width="15" style="369" customWidth="1"/>
    <col min="5" max="8" width="11.42578125" style="365"/>
    <col min="9" max="9" width="11.42578125" style="365" customWidth="1"/>
    <col min="10" max="16384" width="11.42578125" style="365"/>
  </cols>
  <sheetData>
    <row r="1" spans="1:4" ht="40.5" customHeight="1" thickBot="1">
      <c r="A1" s="615" t="s">
        <v>403</v>
      </c>
      <c r="B1" s="616"/>
      <c r="C1" s="616"/>
      <c r="D1" s="617"/>
    </row>
    <row r="2" spans="1:4" ht="31.5" customHeight="1" thickBot="1">
      <c r="A2" s="618" t="s">
        <v>1073</v>
      </c>
      <c r="B2" s="619"/>
      <c r="C2" s="619"/>
      <c r="D2" s="620"/>
    </row>
    <row r="3" spans="1:4" ht="21" customHeight="1">
      <c r="A3" s="621" t="s">
        <v>1074</v>
      </c>
      <c r="B3" s="622"/>
      <c r="C3" s="622"/>
      <c r="D3" s="623"/>
    </row>
    <row r="4" spans="1:4" ht="21" customHeight="1">
      <c r="A4" s="621"/>
      <c r="B4" s="622"/>
      <c r="C4" s="622"/>
      <c r="D4" s="623"/>
    </row>
    <row r="5" spans="1:4" ht="26.25" customHeight="1" thickBot="1">
      <c r="A5" s="624"/>
      <c r="B5" s="625"/>
      <c r="C5" s="625"/>
      <c r="D5" s="626"/>
    </row>
    <row r="6" spans="1:4" ht="4.5" customHeight="1" thickBot="1">
      <c r="A6" s="366"/>
      <c r="B6" s="367"/>
      <c r="C6" s="368"/>
    </row>
    <row r="7" spans="1:4" ht="117" customHeight="1">
      <c r="A7" s="370" t="s">
        <v>1075</v>
      </c>
      <c r="B7" s="371" t="s">
        <v>1076</v>
      </c>
      <c r="C7" s="371" t="s">
        <v>408</v>
      </c>
      <c r="D7" s="372" t="s">
        <v>1055</v>
      </c>
    </row>
    <row r="8" spans="1:4" ht="23.25">
      <c r="A8" s="373">
        <v>1</v>
      </c>
      <c r="B8" s="373">
        <v>25</v>
      </c>
      <c r="C8" s="374" t="str">
        <f>VLOOKUP(B8,'F. PONDERABLES'!$A$7:$L$105,2,FALSE)</f>
        <v>CONSULTORES DONOVAN S.A.S</v>
      </c>
      <c r="D8" s="375">
        <f>VLOOKUP(B8,'F. PONDERABLES'!$A$7:$L$105,12,FALSE)</f>
        <v>100</v>
      </c>
    </row>
    <row r="9" spans="1:4" ht="15.75">
      <c r="A9" s="376">
        <v>2</v>
      </c>
      <c r="B9" s="377">
        <v>80</v>
      </c>
      <c r="C9" s="378" t="str">
        <f>VLOOKUP(B9,'F. PONDERABLES'!$A$7:$L$105,2,FALSE)</f>
        <v>CONSORCIO CAS KENNEDY</v>
      </c>
      <c r="D9" s="379">
        <f>VLOOKUP(B9,'F. PONDERABLES'!$A$7:$L$105,12,FALSE)</f>
        <v>99.860946216936441</v>
      </c>
    </row>
    <row r="10" spans="1:4" ht="15.75">
      <c r="A10" s="376">
        <v>3</v>
      </c>
      <c r="B10" s="377">
        <v>35</v>
      </c>
      <c r="C10" s="378" t="str">
        <f>VLOOKUP(B10,'F. PONDERABLES'!$A$7:$L$105,2,FALSE)</f>
        <v>IAR PROYECTOS SAS</v>
      </c>
      <c r="D10" s="379">
        <f>VLOOKUP(B10,'F. PONDERABLES'!$A$7:$L$105,12,FALSE)</f>
        <v>99.314111698108988</v>
      </c>
    </row>
    <row r="11" spans="1:4" ht="15.75">
      <c r="A11" s="376">
        <v>4</v>
      </c>
      <c r="B11" s="377">
        <v>58</v>
      </c>
      <c r="C11" s="378" t="str">
        <f>VLOOKUP(B11,'F. PONDERABLES'!$A$7:$L$105,2,FALSE)</f>
        <v>INVELER CONSULTORIA S.A.S</v>
      </c>
      <c r="D11" s="379">
        <f>VLOOKUP(B11,'F. PONDERABLES'!$A$7:$L$105,12,FALSE)</f>
        <v>99.000901273544088</v>
      </c>
    </row>
    <row r="12" spans="1:4" ht="15.75">
      <c r="A12" s="376">
        <v>5</v>
      </c>
      <c r="B12" s="377">
        <v>56</v>
      </c>
      <c r="C12" s="378" t="str">
        <f>VLOOKUP(B12,'F. PONDERABLES'!$A$7:$L$105,2,FALSE)</f>
        <v>CONSORCIO INTERVIAS KENNEDY 03</v>
      </c>
      <c r="D12" s="379">
        <f>VLOOKUP(B12,'F. PONDERABLES'!$A$7:$L$105,12,FALSE)</f>
        <v>98.920038403512805</v>
      </c>
    </row>
    <row r="13" spans="1:4" ht="15.75">
      <c r="A13" s="376">
        <v>6</v>
      </c>
      <c r="B13" s="377">
        <v>52</v>
      </c>
      <c r="C13" s="378" t="str">
        <f>VLOOKUP(B13,'F. PONDERABLES'!$A$7:$L$105,2,FALSE)</f>
        <v>CONSORCIO CGR KENNEDY.</v>
      </c>
      <c r="D13" s="379">
        <f>VLOOKUP(B13,'F. PONDERABLES'!$A$7:$L$105,12,FALSE)</f>
        <v>98.857356739060961</v>
      </c>
    </row>
    <row r="14" spans="1:4" ht="15.75">
      <c r="A14" s="376">
        <v>7</v>
      </c>
      <c r="B14" s="377">
        <v>26</v>
      </c>
      <c r="C14" s="378" t="str">
        <f>VLOOKUP(B14,'F. PONDERABLES'!$A$7:$L$105,2,FALSE)</f>
        <v>CONSORCIO KENNEDY JINT 3</v>
      </c>
      <c r="D14" s="379">
        <f>VLOOKUP(B14,'F. PONDERABLES'!$A$7:$L$105,12,FALSE)</f>
        <v>98.846591095485991</v>
      </c>
    </row>
    <row r="15" spans="1:4" ht="15.75">
      <c r="A15" s="376">
        <v>8</v>
      </c>
      <c r="B15" s="377">
        <v>74</v>
      </c>
      <c r="C15" s="378" t="str">
        <f>VLOOKUP(B15,'F. PONDERABLES'!$A$7:$L$105,2,FALSE)</f>
        <v>CONSORCIO INTERVIAL GINPROSA.</v>
      </c>
      <c r="D15" s="379">
        <f>VLOOKUP(B15,'F. PONDERABLES'!$A$7:$L$105,12,FALSE)</f>
        <v>98.67323611057158</v>
      </c>
    </row>
    <row r="16" spans="1:4" ht="15.75">
      <c r="A16" s="376">
        <v>9</v>
      </c>
      <c r="B16" s="377">
        <v>21</v>
      </c>
      <c r="C16" s="378" t="str">
        <f>VLOOKUP(B16,'F. PONDERABLES'!$A$7:$L$105,2,FALSE)</f>
        <v>HMV SOLUCIONES SAS</v>
      </c>
      <c r="D16" s="379">
        <f>VLOOKUP(B16,'F. PONDERABLES'!$A$7:$L$105,12,FALSE)</f>
        <v>97.818592738102254</v>
      </c>
    </row>
    <row r="17" spans="1:4" ht="15.75">
      <c r="A17" s="376">
        <v>10</v>
      </c>
      <c r="B17" s="377">
        <v>75</v>
      </c>
      <c r="C17" s="378" t="str">
        <f>VLOOKUP(B17,'F. PONDERABLES'!$A$7:$L$105,2,FALSE)</f>
        <v>CONSORCIO INTERVIAL CAPITAL</v>
      </c>
      <c r="D17" s="379">
        <f>VLOOKUP(B17,'F. PONDERABLES'!$A$7:$L$105,12,FALSE)</f>
        <v>97.685812985763718</v>
      </c>
    </row>
    <row r="18" spans="1:4" ht="15.75">
      <c r="A18" s="376">
        <v>11</v>
      </c>
      <c r="B18" s="377">
        <v>9</v>
      </c>
      <c r="C18" s="378" t="str">
        <f>VLOOKUP(B18,'F. PONDERABLES'!$A$7:$L$105,2,FALSE)</f>
        <v>CONSORCIO KENNEDY003</v>
      </c>
      <c r="D18" s="379">
        <f>VLOOKUP(B18,'F. PONDERABLES'!$A$7:$L$105,12,FALSE)</f>
        <v>97.427313125880289</v>
      </c>
    </row>
    <row r="19" spans="1:4" ht="15.75">
      <c r="A19" s="376">
        <v>12</v>
      </c>
      <c r="B19" s="377">
        <v>50</v>
      </c>
      <c r="C19" s="378" t="str">
        <f>VLOOKUP(B19,'F. PONDERABLES'!$A$7:$L$105,2,FALSE)</f>
        <v>BB CONSULTORA SAS</v>
      </c>
      <c r="D19" s="379">
        <f>VLOOKUP(B19,'F. PONDERABLES'!$A$7:$L$105,12,FALSE)</f>
        <v>97.0320826463347</v>
      </c>
    </row>
    <row r="20" spans="1:4" ht="15.75">
      <c r="A20" s="376">
        <v>13</v>
      </c>
      <c r="B20" s="377">
        <v>34</v>
      </c>
      <c r="C20" s="378" t="str">
        <f>VLOOKUP(B20,'F. PONDERABLES'!$A$7:$L$105,2,FALSE)</f>
        <v>CONSORCIO TECHOTIBA.</v>
      </c>
      <c r="D20" s="379">
        <f>VLOOKUP(B20,'F. PONDERABLES'!$A$7:$L$105,12,FALSE)</f>
        <v>96.39733665490661</v>
      </c>
    </row>
    <row r="21" spans="1:4" ht="15.75">
      <c r="A21" s="376">
        <v>14</v>
      </c>
      <c r="B21" s="377">
        <v>81</v>
      </c>
      <c r="C21" s="378" t="str">
        <f>VLOOKUP(B21,'F. PONDERABLES'!$A$7:$L$105,2,FALSE)</f>
        <v>CONSORCIO TIMIZA 25</v>
      </c>
      <c r="D21" s="379">
        <f>VLOOKUP(B21,'F. PONDERABLES'!$A$7:$L$105,12,FALSE)</f>
        <v>96.298684805601624</v>
      </c>
    </row>
    <row r="22" spans="1:4" ht="15.75">
      <c r="A22" s="376">
        <v>15</v>
      </c>
      <c r="B22" s="377">
        <v>22</v>
      </c>
      <c r="C22" s="378" t="str">
        <f>VLOOKUP(B22,'F. PONDERABLES'!$A$7:$L$105,2,FALSE)</f>
        <v>UMBRELLA INTERNATIONAL S.A.S</v>
      </c>
      <c r="D22" s="379">
        <f>VLOOKUP(B22,'F. PONDERABLES'!$A$7:$L$105,12,FALSE)</f>
        <v>96.225096989024166</v>
      </c>
    </row>
    <row r="23" spans="1:4" ht="15.75">
      <c r="A23" s="376">
        <v>16</v>
      </c>
      <c r="B23" s="377">
        <v>92</v>
      </c>
      <c r="C23" s="378" t="str">
        <f>VLOOKUP(B23,'F. PONDERABLES'!$A$7:$L$105,2,FALSE)</f>
        <v>ALIANZA INTEGRAL DE PROYECTOS SAS BIC</v>
      </c>
      <c r="D23" s="379">
        <f>VLOOKUP(B23,'F. PONDERABLES'!$A$7:$L$105,12,FALSE)</f>
        <v>95.932027389113756</v>
      </c>
    </row>
    <row r="24" spans="1:4" ht="15.75">
      <c r="A24" s="376">
        <v>17</v>
      </c>
      <c r="B24" s="377">
        <v>62</v>
      </c>
      <c r="C24" s="378" t="str">
        <f>VLOOKUP(B24,'F. PONDERABLES'!$A$7:$L$105,2,FALSE)</f>
        <v>CONSORCIO KENNEDY 03 2025</v>
      </c>
      <c r="D24" s="379">
        <f>VLOOKUP(B24,'F. PONDERABLES'!$A$7:$L$105,12,FALSE)</f>
        <v>95.828403248539217</v>
      </c>
    </row>
    <row r="25" spans="1:4" ht="15.75">
      <c r="A25" s="376">
        <v>18</v>
      </c>
      <c r="B25" s="377">
        <v>98</v>
      </c>
      <c r="C25" s="378" t="str">
        <f>VLOOKUP(B25,'F. PONDERABLES'!$A$7:$L$105,2,FALSE)</f>
        <v>CONSORCIO INT CONSERVACION 2025</v>
      </c>
      <c r="D25" s="379">
        <f>VLOOKUP(B25,'F. PONDERABLES'!$A$7:$L$105,12,FALSE)</f>
        <v>95.808112578233064</v>
      </c>
    </row>
    <row r="26" spans="1:4" ht="15.75">
      <c r="A26" s="376">
        <v>19</v>
      </c>
      <c r="B26" s="377">
        <v>11</v>
      </c>
      <c r="C26" s="378" t="str">
        <f>VLOOKUP(B26,'F. PONDERABLES'!$A$7:$L$105,2,FALSE)</f>
        <v>CONSORCIO EMPRESARIAL</v>
      </c>
      <c r="D26" s="379">
        <f>VLOOKUP(B26,'F. PONDERABLES'!$A$7:$L$105,12,FALSE)</f>
        <v>95.731080572043396</v>
      </c>
    </row>
    <row r="27" spans="1:4" ht="15.75">
      <c r="A27" s="376">
        <v>20</v>
      </c>
      <c r="B27" s="377">
        <v>76</v>
      </c>
      <c r="C27" s="378" t="str">
        <f>VLOOKUP(B27,'F. PONDERABLES'!$A$7:$L$105,2,FALSE)</f>
        <v>CONSORCIO MALLA VIAL KENNEDY</v>
      </c>
      <c r="D27" s="379">
        <f>VLOOKUP(B27,'F. PONDERABLES'!$A$7:$L$105,12,FALSE)</f>
        <v>95.16938286913944</v>
      </c>
    </row>
    <row r="28" spans="1:4" ht="15.75">
      <c r="A28" s="376">
        <v>21</v>
      </c>
      <c r="B28" s="377">
        <v>73</v>
      </c>
      <c r="C28" s="378" t="str">
        <f>VLOOKUP(B28,'F. PONDERABLES'!$A$7:$L$105,2,FALSE)</f>
        <v>CONSORCIO VIAL KENNEDY IC</v>
      </c>
      <c r="D28" s="379">
        <f>VLOOKUP(B28,'F. PONDERABLES'!$A$7:$L$105,12,FALSE)</f>
        <v>95.096947833620746</v>
      </c>
    </row>
    <row r="29" spans="1:4" ht="15.75">
      <c r="A29" s="376">
        <v>22</v>
      </c>
      <c r="B29" s="377">
        <v>65</v>
      </c>
      <c r="C29" s="378" t="str">
        <f>VLOOKUP(B29,'F. PONDERABLES'!$A$7:$L$105,2,FALSE)</f>
        <v>CONSORCIO ID CONSERVACION KENNEDY</v>
      </c>
      <c r="D29" s="379">
        <f>VLOOKUP(B29,'F. PONDERABLES'!$A$7:$L$105,12,FALSE)</f>
        <v>95.051917515425316</v>
      </c>
    </row>
    <row r="30" spans="1:4" ht="15.75">
      <c r="A30" s="376">
        <v>23</v>
      </c>
      <c r="B30" s="377">
        <v>66</v>
      </c>
      <c r="C30" s="378" t="str">
        <f>VLOOKUP(B30,'F. PONDERABLES'!$A$7:$L$105,2,FALSE)</f>
        <v>PROYECTO SANABRIA SAS</v>
      </c>
      <c r="D30" s="379">
        <f>VLOOKUP(B30,'F. PONDERABLES'!$A$7:$L$105,12,FALSE)</f>
        <v>95.051917515425316</v>
      </c>
    </row>
    <row r="31" spans="1:4" ht="15.75">
      <c r="A31" s="376">
        <v>24</v>
      </c>
      <c r="B31" s="377">
        <v>20</v>
      </c>
      <c r="C31" s="378" t="str">
        <f>VLOOKUP(B31,'F. PONDERABLES'!$A$7:$L$105,2,FALSE)</f>
        <v>CONSORCIO INTER VIAS KENNEDY</v>
      </c>
      <c r="D31" s="379">
        <f>VLOOKUP(B31,'F. PONDERABLES'!$A$7:$L$105,12,FALSE)</f>
        <v>94.911348611509538</v>
      </c>
    </row>
    <row r="32" spans="1:4" ht="15.75">
      <c r="A32" s="376">
        <v>25</v>
      </c>
      <c r="B32" s="377">
        <v>40</v>
      </c>
      <c r="C32" s="378" t="str">
        <f>VLOOKUP(B32,'F. PONDERABLES'!$A$7:$L$105,2,FALSE)</f>
        <v>CONSORCIO CONEXIÓN VIAL KENNEDY.</v>
      </c>
      <c r="D32" s="379">
        <f>VLOOKUP(B32,'F. PONDERABLES'!$A$7:$L$105,12,FALSE)</f>
        <v>94.729471890756997</v>
      </c>
    </row>
    <row r="33" spans="1:4" ht="15.75">
      <c r="A33" s="376">
        <v>26</v>
      </c>
      <c r="B33" s="377">
        <v>5</v>
      </c>
      <c r="C33" s="378" t="str">
        <f>VLOOKUP(B33,'F. PONDERABLES'!$A$7:$L$105,2,FALSE)</f>
        <v>COMPAÑÍA DE PROYECTOS TECNICOS CPT S.A</v>
      </c>
      <c r="D33" s="379">
        <f>VLOOKUP(B33,'F. PONDERABLES'!$A$7:$L$105,12,FALSE)</f>
        <v>94.687057250192936</v>
      </c>
    </row>
    <row r="34" spans="1:4" ht="15.75">
      <c r="A34" s="376">
        <v>27</v>
      </c>
      <c r="B34" s="377">
        <v>17</v>
      </c>
      <c r="C34" s="378" t="str">
        <f>VLOOKUP(B34,'F. PONDERABLES'!$A$7:$L$105,2,FALSE)</f>
        <v>CONSORCIO KENNEDY LGI</v>
      </c>
      <c r="D34" s="379">
        <f>VLOOKUP(B34,'F. PONDERABLES'!$A$7:$L$105,12,FALSE)</f>
        <v>94.393831624424337</v>
      </c>
    </row>
    <row r="35" spans="1:4" ht="15.75">
      <c r="A35" s="376">
        <v>28</v>
      </c>
      <c r="B35" s="377">
        <v>54</v>
      </c>
      <c r="C35" s="378" t="str">
        <f>VLOOKUP(B35,'F. PONDERABLES'!$A$7:$L$105,2,FALSE)</f>
        <v>INTERVENTORIA Y CONSTRUCIVILES SAS</v>
      </c>
      <c r="D35" s="379">
        <f>VLOOKUP(B35,'F. PONDERABLES'!$A$7:$L$105,12,FALSE)</f>
        <v>94.319675102452152</v>
      </c>
    </row>
    <row r="36" spans="1:4" ht="15.75">
      <c r="A36" s="376">
        <v>29</v>
      </c>
      <c r="B36" s="377">
        <v>64</v>
      </c>
      <c r="C36" s="378" t="str">
        <f>VLOOKUP(B36,'F. PONDERABLES'!$A$7:$L$105,2,FALSE)</f>
        <v>CONSORCIO TS 03</v>
      </c>
      <c r="D36" s="379">
        <f>VLOOKUP(B36,'F. PONDERABLES'!$A$7:$L$105,12,FALSE)</f>
        <v>94.167243339234489</v>
      </c>
    </row>
    <row r="37" spans="1:4" ht="15.75">
      <c r="A37" s="376">
        <v>30</v>
      </c>
      <c r="B37" s="377">
        <v>51</v>
      </c>
      <c r="C37" s="378" t="str">
        <f>VLOOKUP(B37,'F. PONDERABLES'!$A$7:$L$105,2,FALSE)</f>
        <v>CONSORCIO KENNEDY 3M</v>
      </c>
      <c r="D37" s="379">
        <f>VLOOKUP(B37,'F. PONDERABLES'!$A$7:$L$105,12,FALSE)</f>
        <v>94.134483726264648</v>
      </c>
    </row>
    <row r="38" spans="1:4" ht="15.75">
      <c r="A38" s="376">
        <v>31</v>
      </c>
      <c r="B38" s="377">
        <v>3</v>
      </c>
      <c r="C38" s="378" t="str">
        <f>VLOOKUP(B38,'F. PONDERABLES'!$A$7:$L$105,2,FALSE)</f>
        <v>GRUPO METRO COLOMBIA SAS</v>
      </c>
      <c r="D38" s="379">
        <f>VLOOKUP(B38,'F. PONDERABLES'!$A$7:$L$105,12,FALSE)</f>
        <v>93.998214777578795</v>
      </c>
    </row>
    <row r="39" spans="1:4" ht="15.75">
      <c r="A39" s="376">
        <v>32</v>
      </c>
      <c r="B39" s="377">
        <v>2</v>
      </c>
      <c r="C39" s="378" t="str">
        <f>VLOOKUP(B39,'F. PONDERABLES'!$A$7:$L$105,2,FALSE)</f>
        <v>CONSORCIO INTER 3A</v>
      </c>
      <c r="D39" s="379">
        <f>VLOOKUP(B39,'F. PONDERABLES'!$A$7:$L$105,12,FALSE)</f>
        <v>93.38838787596535</v>
      </c>
    </row>
    <row r="40" spans="1:4" ht="15.75">
      <c r="A40" s="376">
        <v>33</v>
      </c>
      <c r="B40" s="377">
        <v>27</v>
      </c>
      <c r="C40" s="378" t="str">
        <f>VLOOKUP(B40,'F. PONDERABLES'!$A$7:$L$105,2,FALSE)</f>
        <v>CONSORCIO CONSERVACION MO 003</v>
      </c>
      <c r="D40" s="379">
        <f>VLOOKUP(B40,'F. PONDERABLES'!$A$7:$L$105,12,FALSE)</f>
        <v>93.225040862631914</v>
      </c>
    </row>
    <row r="41" spans="1:4" ht="15.75">
      <c r="A41" s="376">
        <v>34</v>
      </c>
      <c r="B41" s="377">
        <v>1</v>
      </c>
      <c r="C41" s="378" t="str">
        <f>VLOOKUP(B41,'F. PONDERABLES'!$A$7:$L$105,2,FALSE)</f>
        <v>CONSORCIO INGESCOR R 8</v>
      </c>
      <c r="D41" s="379">
        <f>VLOOKUP(B41,'F. PONDERABLES'!$A$7:$L$105,12,FALSE)</f>
        <v>93.100060379777517</v>
      </c>
    </row>
    <row r="42" spans="1:4" ht="15.75">
      <c r="A42" s="376">
        <v>35</v>
      </c>
      <c r="B42" s="377">
        <v>28</v>
      </c>
      <c r="C42" s="378" t="str">
        <f>VLOOKUP(B42,'F. PONDERABLES'!$A$7:$L$105,2,FALSE)</f>
        <v>CONSORCIO SERBET KENNEDY</v>
      </c>
      <c r="D42" s="379">
        <f>VLOOKUP(B42,'F. PONDERABLES'!$A$7:$L$105,12,FALSE)</f>
        <v>92.3889682275925</v>
      </c>
    </row>
    <row r="43" spans="1:4" ht="15.75">
      <c r="A43" s="376">
        <v>36</v>
      </c>
      <c r="B43" s="377">
        <v>15</v>
      </c>
      <c r="C43" s="378" t="str">
        <f>VLOOKUP(B43,'F. PONDERABLES'!$A$7:$L$105,2,FALSE)</f>
        <v>INGEVAL SAS</v>
      </c>
      <c r="D43" s="379">
        <f>VLOOKUP(B43,'F. PONDERABLES'!$A$7:$L$105,12,FALSE)</f>
        <v>91.675247953106691</v>
      </c>
    </row>
    <row r="44" spans="1:4" ht="15.75">
      <c r="A44" s="376">
        <v>37</v>
      </c>
      <c r="B44" s="377">
        <v>41</v>
      </c>
      <c r="C44" s="378" t="str">
        <f>VLOOKUP(B44,'F. PONDERABLES'!$A$7:$L$105,2,FALSE)</f>
        <v>CB INGENIEROS S.A.S</v>
      </c>
      <c r="D44" s="379">
        <f>VLOOKUP(B44,'F. PONDERABLES'!$A$7:$L$105,12,FALSE)</f>
        <v>91.427604683159288</v>
      </c>
    </row>
    <row r="45" spans="1:4" ht="15.75">
      <c r="A45" s="376">
        <v>38</v>
      </c>
      <c r="B45" s="377">
        <v>96</v>
      </c>
      <c r="C45" s="378" t="str">
        <f>VLOOKUP(B45,'F. PONDERABLES'!$A$7:$L$105,2,FALSE)</f>
        <v>CONSORCIO INTERVENTORÍA COANDINA</v>
      </c>
      <c r="D45" s="379">
        <f>VLOOKUP(B45,'F. PONDERABLES'!$A$7:$L$105,12,FALSE)</f>
        <v>89.721188535156529</v>
      </c>
    </row>
    <row r="46" spans="1:4" ht="15.75">
      <c r="A46" s="376">
        <v>39</v>
      </c>
      <c r="B46" s="377">
        <v>31</v>
      </c>
      <c r="C46" s="378" t="str">
        <f>VLOOKUP(B46,'F. PONDERABLES'!$A$7:$L$105,2,FALSE)</f>
        <v>MGC VIAS KENNEDY.</v>
      </c>
      <c r="D46" s="379">
        <f>VLOOKUP(B46,'F. PONDERABLES'!$A$7:$L$105,12,FALSE)</f>
        <v>89.550957743912178</v>
      </c>
    </row>
    <row r="47" spans="1:4" ht="15.75">
      <c r="A47" s="376">
        <v>40</v>
      </c>
      <c r="B47" s="377">
        <v>63</v>
      </c>
      <c r="C47" s="378" t="str">
        <f>VLOOKUP(B47,'F. PONDERABLES'!$A$7:$L$105,2,FALSE)</f>
        <v>C INTERVIAS T&amp;P KENNEDY</v>
      </c>
      <c r="D47" s="379">
        <f>VLOOKUP(B47,'F. PONDERABLES'!$A$7:$L$105,12,FALSE)</f>
        <v>89.249620145801771</v>
      </c>
    </row>
    <row r="48" spans="1:4" ht="15.75">
      <c r="A48" s="376">
        <v>41</v>
      </c>
      <c r="B48" s="377">
        <v>57</v>
      </c>
      <c r="C48" s="378" t="str">
        <f>VLOOKUP(B48,'F. PONDERABLES'!$A$7:$L$105,2,FALSE)</f>
        <v>CONSORCIO INTER VIAS KENNEDY 2025</v>
      </c>
      <c r="D48" s="379">
        <f>VLOOKUP(B48,'F. PONDERABLES'!$A$7:$L$105,12,FALSE)</f>
        <v>88.721481301847035</v>
      </c>
    </row>
    <row r="49" spans="1:4" ht="15.75">
      <c r="A49" s="376">
        <v>42</v>
      </c>
      <c r="B49" s="377">
        <v>86</v>
      </c>
      <c r="C49" s="378" t="str">
        <f>VLOOKUP(B49,'F. PONDERABLES'!$A$7:$L$105,2,FALSE)</f>
        <v>CONSORCIO GIS CONSERVIAL</v>
      </c>
      <c r="D49" s="379">
        <f>VLOOKUP(B49,'F. PONDERABLES'!$A$7:$L$105,12,FALSE)</f>
        <v>88.650648788132827</v>
      </c>
    </row>
    <row r="50" spans="1:4" ht="15.75">
      <c r="A50" s="376">
        <v>43</v>
      </c>
      <c r="B50" s="377">
        <v>32</v>
      </c>
      <c r="C50" s="378" t="str">
        <f>VLOOKUP(B50,'F. PONDERABLES'!$A$7:$L$105,2,FALSE)</f>
        <v>CONSORCIO TECNOLOGICO 11.</v>
      </c>
      <c r="D50" s="379">
        <f>VLOOKUP(B50,'F. PONDERABLES'!$A$7:$L$105,12,FALSE)</f>
        <v>88.229362925687965</v>
      </c>
    </row>
    <row r="51" spans="1:4" ht="15.75">
      <c r="A51" s="376">
        <v>44</v>
      </c>
      <c r="B51" s="377">
        <v>69</v>
      </c>
      <c r="C51" s="378" t="str">
        <f>VLOOKUP(B51,'F. PONDERABLES'!$A$7:$L$105,2,FALSE)</f>
        <v>CONSORCIO INTERVIAL KENNEDY</v>
      </c>
      <c r="D51" s="379">
        <f>VLOOKUP(B51,'F. PONDERABLES'!$A$7:$L$105,12,FALSE)</f>
        <v>88.066048523560994</v>
      </c>
    </row>
    <row r="52" spans="1:4" ht="15.75">
      <c r="A52" s="376">
        <v>45</v>
      </c>
      <c r="B52" s="377">
        <v>83</v>
      </c>
      <c r="C52" s="378" t="str">
        <f>VLOOKUP(B52,'F. PONDERABLES'!$A$7:$L$105,2,FALSE)</f>
        <v xml:space="preserve">JOYCO S.A.S BIC </v>
      </c>
      <c r="D52" s="379">
        <f>VLOOKUP(B52,'F. PONDERABLES'!$A$7:$L$105,12,FALSE)</f>
        <v>87.546457181126954</v>
      </c>
    </row>
    <row r="53" spans="1:4" ht="15.75">
      <c r="A53" s="376">
        <v>46</v>
      </c>
      <c r="B53" s="377">
        <v>44</v>
      </c>
      <c r="C53" s="378" t="str">
        <f>VLOOKUP(B53,'F. PONDERABLES'!$A$7:$L$105,2,FALSE)</f>
        <v>CONSORCIO INFRAESTRUCTURA KENNEDY 2025.</v>
      </c>
      <c r="D53" s="379">
        <f>VLOOKUP(B53,'F. PONDERABLES'!$A$7:$L$105,12,FALSE)</f>
        <v>87.127150498770064</v>
      </c>
    </row>
    <row r="54" spans="1:4" ht="15.75">
      <c r="A54" s="376">
        <v>47</v>
      </c>
      <c r="B54" s="377">
        <v>43</v>
      </c>
      <c r="C54" s="378" t="str">
        <f>VLOOKUP(B54,'F. PONDERABLES'!$A$7:$L$105,2,FALSE)</f>
        <v>CONSORCIO VIAL KENNEDY</v>
      </c>
      <c r="D54" s="379">
        <f>VLOOKUP(B54,'F. PONDERABLES'!$A$7:$L$105,12,FALSE)</f>
        <v>86.402709614321338</v>
      </c>
    </row>
    <row r="55" spans="1:4" ht="15.75">
      <c r="A55" s="376">
        <v>48</v>
      </c>
      <c r="B55" s="377">
        <v>82</v>
      </c>
      <c r="C55" s="378" t="str">
        <f>VLOOKUP(B55,'F. PONDERABLES'!$A$7:$L$105,2,FALSE)</f>
        <v>CONSORCIO INTERVIAL KENNEDY</v>
      </c>
      <c r="D55" s="379">
        <f>VLOOKUP(B55,'F. PONDERABLES'!$A$7:$L$105,12,FALSE)</f>
        <v>83.64313674641474</v>
      </c>
    </row>
    <row r="56" spans="1:4" ht="15.75">
      <c r="A56" s="376">
        <v>49</v>
      </c>
      <c r="B56" s="377">
        <v>55</v>
      </c>
      <c r="C56" s="378" t="str">
        <f>VLOOKUP(B56,'F. PONDERABLES'!$A$7:$L$105,2,FALSE)</f>
        <v>CONSORCIO AL-IN 2025</v>
      </c>
      <c r="D56" s="379">
        <f>VLOOKUP(B56,'F. PONDERABLES'!$A$7:$L$105,12,FALSE)</f>
        <v>82.82794997636401</v>
      </c>
    </row>
    <row r="57" spans="1:4" ht="15.75">
      <c r="A57" s="376">
        <v>50</v>
      </c>
      <c r="B57" s="377">
        <v>71</v>
      </c>
      <c r="C57" s="378" t="str">
        <f>VLOOKUP(B57,'F. PONDERABLES'!$A$7:$L$105,2,FALSE)</f>
        <v>CONSORCIO KENNEDY VIAL</v>
      </c>
      <c r="D57" s="379">
        <f>VLOOKUP(B57,'F. PONDERABLES'!$A$7:$L$105,12,FALSE)</f>
        <v>81.172449686277105</v>
      </c>
    </row>
    <row r="58" spans="1:4" ht="15.75">
      <c r="A58" s="376">
        <v>51</v>
      </c>
      <c r="B58" s="377">
        <v>6</v>
      </c>
      <c r="C58" s="378" t="str">
        <f>VLOOKUP(B58,'F. PONDERABLES'!$A$7:$L$105,2,FALSE)</f>
        <v>CONSORCIO INTERMALLA VIAL LK</v>
      </c>
      <c r="D58" s="379">
        <f>VLOOKUP(B58,'F. PONDERABLES'!$A$7:$L$105,12,FALSE)</f>
        <v>81.058708119069536</v>
      </c>
    </row>
    <row r="59" spans="1:4" ht="15.75">
      <c r="A59" s="376">
        <v>52</v>
      </c>
      <c r="B59" s="377">
        <v>47</v>
      </c>
      <c r="C59" s="378" t="str">
        <f>VLOOKUP(B59,'F. PONDERABLES'!$A$7:$L$105,2,FALSE)</f>
        <v>ARQUITECTURA E INGENIERIA DE CONSULTA ARINCO S.A.S</v>
      </c>
      <c r="D59" s="379">
        <f>VLOOKUP(B59,'F. PONDERABLES'!$A$7:$L$105,12,FALSE)</f>
        <v>80.549680231433754</v>
      </c>
    </row>
    <row r="60" spans="1:4" ht="15.75">
      <c r="A60" s="376">
        <v>53</v>
      </c>
      <c r="B60" s="377">
        <v>60</v>
      </c>
      <c r="C60" s="378" t="str">
        <f>VLOOKUP(B60,'F. PONDERABLES'!$A$7:$L$105,2,FALSE)</f>
        <v>CONSORCIO FENIX.</v>
      </c>
      <c r="D60" s="379">
        <f>VLOOKUP(B60,'F. PONDERABLES'!$A$7:$L$105,12,FALSE)</f>
        <v>80.156488488659591</v>
      </c>
    </row>
    <row r="61" spans="1:4" ht="15.75">
      <c r="A61" s="376">
        <v>54</v>
      </c>
      <c r="B61" s="377">
        <v>49</v>
      </c>
      <c r="C61" s="378" t="str">
        <f>VLOOKUP(B61,'F. PONDERABLES'!$A$7:$L$105,2,FALSE)</f>
        <v>CONSORCIO VÍAS URBANAS P&amp;C K-003 - 2025.</v>
      </c>
      <c r="D61" s="379">
        <f>VLOOKUP(B61,'F. PONDERABLES'!$A$7:$L$105,12,FALSE)</f>
        <v>80.034695540207863</v>
      </c>
    </row>
    <row r="62" spans="1:4" ht="15.75">
      <c r="A62" s="376">
        <v>55</v>
      </c>
      <c r="B62" s="377">
        <v>90</v>
      </c>
      <c r="C62" s="378" t="str">
        <f>VLOOKUP(B62,'F. PONDERABLES'!$A$7:$L$105,2,FALSE)</f>
        <v>CONSORCIO ALIANZA KENNEDY 2025</v>
      </c>
      <c r="D62" s="379">
        <f>VLOOKUP(B62,'F. PONDERABLES'!$A$7:$L$105,12,FALSE)</f>
        <v>79.845462743631174</v>
      </c>
    </row>
    <row r="63" spans="1:4" ht="15.75">
      <c r="A63" s="376">
        <v>56</v>
      </c>
      <c r="B63" s="377">
        <v>14</v>
      </c>
      <c r="C63" s="378" t="str">
        <f>VLOOKUP(B63,'F. PONDERABLES'!$A$7:$L$105,2,FALSE)</f>
        <v>CONSORCIO HUPK VIAS DE KENNEDY</v>
      </c>
      <c r="D63" s="379">
        <f>VLOOKUP(B63,'F. PONDERABLES'!$A$7:$L$105,12,FALSE)</f>
        <v>79.066769987274341</v>
      </c>
    </row>
    <row r="64" spans="1:4" ht="15.75">
      <c r="A64" s="376">
        <v>57</v>
      </c>
      <c r="B64" s="377">
        <v>8</v>
      </c>
      <c r="C64" s="378" t="str">
        <f>VLOOKUP(B64,'F. PONDERABLES'!$A$7:$L$105,2,FALSE)</f>
        <v>CONSORCIO INTERKENNEDY AI</v>
      </c>
      <c r="D64" s="379">
        <f>VLOOKUP(B64,'F. PONDERABLES'!$A$7:$L$105,12,FALSE)</f>
        <v>78.861104926174818</v>
      </c>
    </row>
    <row r="65" spans="1:4" ht="15.75">
      <c r="A65" s="376">
        <v>58</v>
      </c>
      <c r="B65" s="377">
        <v>61</v>
      </c>
      <c r="C65" s="378" t="str">
        <f>VLOOKUP(B65,'F. PONDERABLES'!$A$7:$L$105,2,FALSE)</f>
        <v>PIV INGENIERIA S.A.S.</v>
      </c>
      <c r="D65" s="379">
        <f>VLOOKUP(B65,'F. PONDERABLES'!$A$7:$L$105,12,FALSE)</f>
        <v>77.829393851313682</v>
      </c>
    </row>
    <row r="66" spans="1:4" ht="15.75">
      <c r="A66" s="376">
        <v>59</v>
      </c>
      <c r="B66" s="377">
        <v>67</v>
      </c>
      <c r="C66" s="378" t="str">
        <f>VLOOKUP(B66,'F. PONDERABLES'!$A$7:$L$105,2,FALSE)</f>
        <v>CONSORCIO CONSERVACIÓN VELNEC</v>
      </c>
      <c r="D66" s="379">
        <f>VLOOKUP(B66,'F. PONDERABLES'!$A$7:$L$105,12,FALSE)</f>
        <v>77.273012560675596</v>
      </c>
    </row>
    <row r="67" spans="1:4" ht="15.75">
      <c r="A67" s="376">
        <v>60</v>
      </c>
      <c r="B67" s="377">
        <v>84</v>
      </c>
      <c r="C67" s="378" t="str">
        <f>VLOOKUP(B67,'F. PONDERABLES'!$A$7:$L$105,2,FALSE)</f>
        <v>ARCA ARQUITECTURA E INGENIERÍA S.A</v>
      </c>
      <c r="D67" s="379">
        <f>VLOOKUP(B67,'F. PONDERABLES'!$A$7:$L$105,12,FALSE)</f>
        <v>76.468786108694005</v>
      </c>
    </row>
    <row r="68" spans="1:4" ht="15.75">
      <c r="A68" s="376">
        <v>61</v>
      </c>
      <c r="B68" s="377">
        <v>24</v>
      </c>
      <c r="C68" s="378" t="str">
        <f>VLOOKUP(B68,'F. PONDERABLES'!$A$7:$L$105,2,FALSE)</f>
        <v>CONSORCIO INTERKENNEDY MV</v>
      </c>
      <c r="D68" s="379">
        <f>VLOOKUP(B68,'F. PONDERABLES'!$A$7:$L$105,12,FALSE)</f>
        <v>75.790485369856299</v>
      </c>
    </row>
    <row r="69" spans="1:4" ht="15.75">
      <c r="A69" s="376">
        <v>62</v>
      </c>
      <c r="B69" s="377">
        <v>48</v>
      </c>
      <c r="C69" s="378" t="str">
        <f>VLOOKUP(B69,'F. PONDERABLES'!$A$7:$L$105,2,FALSE)</f>
        <v>SAVIMAC SAS.</v>
      </c>
      <c r="D69" s="379">
        <f>VLOOKUP(B69,'F. PONDERABLES'!$A$7:$L$105,12,FALSE)</f>
        <v>75.578424995347433</v>
      </c>
    </row>
    <row r="70" spans="1:4" ht="15.75">
      <c r="A70" s="376">
        <v>63</v>
      </c>
      <c r="B70" s="377">
        <v>88</v>
      </c>
      <c r="C70" s="378" t="str">
        <f>VLOOKUP(B70,'F. PONDERABLES'!$A$7:$L$105,2,FALSE)</f>
        <v>CONSORCIO MVIAL 2025</v>
      </c>
      <c r="D70" s="379">
        <f>VLOOKUP(B70,'F. PONDERABLES'!$A$7:$L$105,12,FALSE)</f>
        <v>74.914519875616477</v>
      </c>
    </row>
    <row r="71" spans="1:4" ht="15.75">
      <c r="A71" s="376">
        <v>64</v>
      </c>
      <c r="B71" s="377">
        <v>12</v>
      </c>
      <c r="C71" s="378" t="str">
        <f>VLOOKUP(B71,'F. PONDERABLES'!$A$7:$L$105,2,FALSE)</f>
        <v>CONSORCIO KENNEDY INTERESVIAL</v>
      </c>
      <c r="D71" s="379">
        <f>VLOOKUP(B71,'F. PONDERABLES'!$A$7:$L$105,12,FALSE)</f>
        <v>73.491048109486911</v>
      </c>
    </row>
    <row r="72" spans="1:4" ht="15.75">
      <c r="A72" s="376">
        <v>65</v>
      </c>
      <c r="B72" s="377">
        <v>91</v>
      </c>
      <c r="C72" s="378" t="str">
        <f>VLOOKUP(B72,'F. PONDERABLES'!$A$7:$L$105,2,FALSE)</f>
        <v>TECNUMEC SAS</v>
      </c>
      <c r="D72" s="379">
        <f>VLOOKUP(B72,'F. PONDERABLES'!$A$7:$L$105,12,FALSE)</f>
        <v>71.27691610211501</v>
      </c>
    </row>
    <row r="73" spans="1:4" ht="15.75">
      <c r="A73" s="376">
        <v>66</v>
      </c>
      <c r="B73" s="377">
        <v>94</v>
      </c>
      <c r="C73" s="378" t="str">
        <f>VLOOKUP(B73,'F. PONDERABLES'!$A$7:$L$105,2,FALSE)</f>
        <v>CONSORCIO VIAS LOCALES AEPRO</v>
      </c>
      <c r="D73" s="379">
        <f>VLOOKUP(B73,'F. PONDERABLES'!$A$7:$L$105,12,FALSE)</f>
        <v>68.844142585929376</v>
      </c>
    </row>
    <row r="74" spans="1:4" ht="15.75">
      <c r="A74" s="376">
        <v>67</v>
      </c>
      <c r="B74" s="377">
        <v>7</v>
      </c>
      <c r="C74" s="378" t="str">
        <f>VLOOKUP(B74,'F. PONDERABLES'!$A$7:$L$105,2,FALSE)</f>
        <v>SADING GROUP S.A.S</v>
      </c>
      <c r="D74" s="379">
        <f>VLOOKUP(B74,'F. PONDERABLES'!$A$7:$L$105,12,FALSE)</f>
        <v>67.588155732745435</v>
      </c>
    </row>
    <row r="75" spans="1:4" ht="15.75">
      <c r="A75" s="376">
        <v>68</v>
      </c>
      <c r="B75" s="377">
        <v>4</v>
      </c>
      <c r="C75" s="378" t="str">
        <f>VLOOKUP(B75,'F. PONDERABLES'!$A$7:$L$105,2,FALSE)</f>
        <v>CONSORCIO ECOS KENNEDY 003</v>
      </c>
      <c r="D75" s="379">
        <f>VLOOKUP(B75,'F. PONDERABLES'!$A$7:$L$105,12,FALSE)</f>
        <v>66.841339181894611</v>
      </c>
    </row>
    <row r="76" spans="1:4" ht="15.75">
      <c r="A76" s="376">
        <v>69</v>
      </c>
      <c r="B76" s="377">
        <v>10</v>
      </c>
      <c r="C76" s="378" t="str">
        <f>VLOOKUP(B76,'F. PONDERABLES'!$A$7:$L$105,2,FALSE)</f>
        <v>CIVING INGENIEROS CONTRATISTAS S.A.S</v>
      </c>
      <c r="D76" s="379">
        <f>VLOOKUP(B76,'F. PONDERABLES'!$A$7:$L$105,12,FALSE)</f>
        <v>64.775707065580548</v>
      </c>
    </row>
    <row r="77" spans="1:4" ht="15.75">
      <c r="A77" s="376">
        <v>70</v>
      </c>
      <c r="B77" s="377">
        <v>38</v>
      </c>
      <c r="C77" s="378" t="str">
        <f>VLOOKUP(B77,'F. PONDERABLES'!$A$7:$L$105,2,FALSE)</f>
        <v>CONSORCIO SPL INGENIERÍA 78</v>
      </c>
      <c r="D77" s="379">
        <f>VLOOKUP(B77,'F. PONDERABLES'!$A$7:$L$105,12,FALSE)</f>
        <v>64.667489561342137</v>
      </c>
    </row>
    <row r="78" spans="1:4" ht="15.75">
      <c r="A78" s="376">
        <v>71</v>
      </c>
      <c r="B78" s="377">
        <v>87</v>
      </c>
      <c r="C78" s="378" t="str">
        <f>VLOOKUP(B78,'F. PONDERABLES'!$A$7:$L$105,2,FALSE)</f>
        <v>CONSORCIO VIAL UJM</v>
      </c>
      <c r="D78" s="379">
        <f>VLOOKUP(B78,'F. PONDERABLES'!$A$7:$L$105,12,FALSE)</f>
        <v>61.603864729928006</v>
      </c>
    </row>
    <row r="79" spans="1:4" ht="15.75">
      <c r="A79" s="376">
        <v>72</v>
      </c>
      <c r="B79" s="377">
        <v>72</v>
      </c>
      <c r="C79" s="378" t="str">
        <f>VLOOKUP(B79,'F. PONDERABLES'!$A$7:$L$105,2,FALSE)</f>
        <v>CONSORCIO VALICON UNIVERSAL</v>
      </c>
      <c r="D79" s="379">
        <f>VLOOKUP(B79,'F. PONDERABLES'!$A$7:$L$105,12,FALSE)</f>
        <v>61.245849070036975</v>
      </c>
    </row>
    <row r="80" spans="1:4" ht="15.75">
      <c r="A80" s="376">
        <v>73</v>
      </c>
      <c r="B80" s="377">
        <v>16</v>
      </c>
      <c r="C80" s="378" t="str">
        <f>VLOOKUP(B80,'F. PONDERABLES'!$A$7:$L$105,2,FALSE)</f>
        <v>CONSORCIO MALLA VIAL G&amp;G</v>
      </c>
      <c r="D80" s="379">
        <f>VLOOKUP(B80,'F. PONDERABLES'!$A$7:$L$105,12,FALSE)</f>
        <v>60.545438671599307</v>
      </c>
    </row>
    <row r="81" spans="1:4" ht="15.75">
      <c r="A81" s="376">
        <v>74</v>
      </c>
      <c r="B81" s="377">
        <v>85</v>
      </c>
      <c r="C81" s="378" t="str">
        <f>VLOOKUP(B81,'F. PONDERABLES'!$A$7:$L$105,2,FALSE)</f>
        <v xml:space="preserve">CONSORCIO PROES LATAM  </v>
      </c>
      <c r="D81" s="379">
        <f>VLOOKUP(B81,'F. PONDERABLES'!$A$7:$L$105,12,FALSE)</f>
        <v>58.869042250756394</v>
      </c>
    </row>
    <row r="82" spans="1:4" ht="15.75">
      <c r="A82" s="376">
        <v>75</v>
      </c>
      <c r="B82" s="377">
        <v>30</v>
      </c>
      <c r="C82" s="378" t="str">
        <f>VLOOKUP(B82,'F. PONDERABLES'!$A$7:$L$105,2,FALSE)</f>
        <v>CONSORCIO KENNEDY 2025</v>
      </c>
      <c r="D82" s="379">
        <f>VLOOKUP(B82,'F. PONDERABLES'!$A$7:$L$105,12,FALSE)</f>
        <v>52.412757367665108</v>
      </c>
    </row>
    <row r="83" spans="1:4" ht="15.75">
      <c r="A83" s="376">
        <v>76</v>
      </c>
      <c r="B83" s="377">
        <v>93</v>
      </c>
      <c r="C83" s="378" t="str">
        <f>VLOOKUP(B83,'F. PONDERABLES'!$A$7:$L$105,2,FALSE)</f>
        <v>UT MALLA VIAL KENNEDY 2025</v>
      </c>
      <c r="D83" s="379">
        <f>VLOOKUP(B83,'F. PONDERABLES'!$A$7:$L$105,12,FALSE)</f>
        <v>32.561916944126146</v>
      </c>
    </row>
    <row r="84" spans="1:4" ht="15.75">
      <c r="A84" s="376">
        <v>77</v>
      </c>
      <c r="B84" s="377">
        <v>33</v>
      </c>
      <c r="C84" s="378" t="str">
        <f>VLOOKUP(B84,'F. PONDERABLES'!$A$7:$L$105,2,FALSE)</f>
        <v>CONSORCIO INTERPROVIAL KENNEDY</v>
      </c>
      <c r="D84" s="379">
        <f>VLOOKUP(B84,'F. PONDERABLES'!$A$7:$L$105,12,FALSE)</f>
        <v>32.5</v>
      </c>
    </row>
    <row r="85" spans="1:4" ht="15.75">
      <c r="A85" s="376">
        <v>78</v>
      </c>
      <c r="B85" s="377">
        <v>53</v>
      </c>
      <c r="C85" s="378" t="str">
        <f>VLOOKUP(B85,'F. PONDERABLES'!$A$7:$L$105,2,FALSE)</f>
        <v>PROBINTEC S.A.S.</v>
      </c>
      <c r="D85" s="379">
        <f>VLOOKUP(B85,'F. PONDERABLES'!$A$7:$L$105,12,FALSE)</f>
        <v>32.5</v>
      </c>
    </row>
    <row r="86" spans="1:4" ht="15.75">
      <c r="A86" s="376">
        <v>79</v>
      </c>
      <c r="B86" s="377">
        <v>68</v>
      </c>
      <c r="C86" s="378" t="str">
        <f>VLOOKUP(B86,'F. PONDERABLES'!$A$7:$L$105,2,FALSE)</f>
        <v>CONSORCIO CONSERVACION KENNEDY</v>
      </c>
      <c r="D86" s="379">
        <f>VLOOKUP(B86,'F. PONDERABLES'!$A$7:$L$105,12,FALSE)</f>
        <v>32.5</v>
      </c>
    </row>
    <row r="87" spans="1:4" ht="15.75">
      <c r="A87" s="376">
        <v>80</v>
      </c>
      <c r="B87" s="377">
        <v>70</v>
      </c>
      <c r="C87" s="378" t="str">
        <f>VLOOKUP(B87,'F. PONDERABLES'!$A$7:$L$105,2,FALSE)</f>
        <v xml:space="preserve">CONSORCIO SOLUCIONES IRIS </v>
      </c>
      <c r="D87" s="379">
        <f>VLOOKUP(B87,'F. PONDERABLES'!$A$7:$L$105,12,FALSE)</f>
        <v>32.5</v>
      </c>
    </row>
    <row r="88" spans="1:4" ht="15.75">
      <c r="A88" s="376">
        <v>81</v>
      </c>
      <c r="B88" s="377">
        <v>36</v>
      </c>
      <c r="C88" s="378" t="str">
        <f>VLOOKUP(B88,'F. PONDERABLES'!$A$7:$L$105,2,FALSE)</f>
        <v>CONSORCIO INTERURBANO</v>
      </c>
      <c r="D88" s="379">
        <f>VLOOKUP(B88,'F. PONDERABLES'!$A$7:$L$105,12,FALSE)</f>
        <v>32.25</v>
      </c>
    </row>
    <row r="89" spans="1:4" ht="15.75">
      <c r="A89" s="376">
        <v>82</v>
      </c>
      <c r="B89" s="377">
        <v>13</v>
      </c>
      <c r="C89" s="378" t="str">
        <f>VLOOKUP(B89,'F. PONDERABLES'!$A$7:$L$105,2,FALSE)</f>
        <v>UNIOBRAS DEL ORIENTE SAS</v>
      </c>
      <c r="D89" s="379">
        <f>VLOOKUP(B89,'F. PONDERABLES'!$A$7:$L$105,12,FALSE)</f>
        <v>12.5</v>
      </c>
    </row>
  </sheetData>
  <sheetProtection algorithmName="SHA-512" hashValue="8f/RrWBXNtlodASKdaBkDesRmjj9v5GX8/oydKsrvF2uTGFG7g7/uskrDs2QdC23yQIBMj9irAMZ3u8OYaC1dg==" saltValue="vLyCVA2H3aUbFCgquCM8FA==" spinCount="100000" sheet="1" objects="1" scenarios="1"/>
  <autoFilter ref="A7:D7" xr:uid="{00000000-0001-0000-0800-000000000000}">
    <sortState xmlns:xlrd2="http://schemas.microsoft.com/office/spreadsheetml/2017/richdata2" ref="A8:D89">
      <sortCondition descending="1" ref="D7"/>
    </sortState>
  </autoFilter>
  <mergeCells count="3">
    <mergeCell ref="A1:D1"/>
    <mergeCell ref="A2:D2"/>
    <mergeCell ref="A3:D5"/>
  </mergeCells>
  <pageMargins left="0.7" right="0.7" top="0.75" bottom="0.75" header="0.3" footer="0.3"/>
  <pageSetup paperSize="9" scale="4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3.xml><?xml version="1.0" encoding="utf-8"?>
<ds:datastoreItem xmlns:ds="http://schemas.openxmlformats.org/officeDocument/2006/customXml" ds:itemID="{C03F0E43-118A-40DD-AFC7-5BA1F0667C7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LISTA DE OFERENTES</vt:lpstr>
      <vt:lpstr>CONDICIONES GENERALES</vt:lpstr>
      <vt:lpstr>EXPERIENCIA DEL PROPONENTE</vt:lpstr>
      <vt:lpstr>REQUISITOS HAB. TECNICOS</vt:lpstr>
      <vt:lpstr>RESUMEN EVALUACIÓN</vt:lpstr>
      <vt:lpstr>MEDIANA VALOR ABS</vt:lpstr>
      <vt:lpstr>OBRAS INCONCLUSAS</vt:lpstr>
      <vt:lpstr>F. PONDERABLES</vt:lpstr>
      <vt:lpstr>ORDEN ELEGIBILIDAD</vt:lpstr>
      <vt:lpstr>'EXPERIENCIA DEL PROPONENTE'!Área_de_impresión</vt:lpstr>
      <vt:lpstr>'F. PONDERABLES'!Área_de_impresión</vt:lpstr>
      <vt:lpstr>'OBRAS INCONCLUSAS'!Área_de_impresión</vt:lpstr>
      <vt:lpstr>'ORDEN ELEGIBILIDAD'!Área_de_impresión</vt:lpstr>
      <vt:lpstr>'REQUISITOS HAB. TECNICOS'!Área_de_impresión</vt:lpstr>
      <vt:lpstr>'RESUMEN EVALUACIÓN'!Área_de_impresión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dcterms:created xsi:type="dcterms:W3CDTF">2016-11-29T14:57:14Z</dcterms:created>
  <dcterms:modified xsi:type="dcterms:W3CDTF">2025-10-30T15:36:25Z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