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PROCESO PUENTE EN CONCRETO EL TIGRE\"/>
    </mc:Choice>
  </mc:AlternateContent>
  <xr:revisionPtr revIDLastSave="0" documentId="13_ncr:1_{3BA836E1-3A3D-4761-AADB-EEE27BB436CB}" xr6:coauthVersionLast="47" xr6:coauthVersionMax="47" xr10:uidLastSave="{00000000-0000-0000-0000-000000000000}"/>
  <bookViews>
    <workbookView xWindow="-120" yWindow="-120" windowWidth="20730" windowHeight="11310" firstSheet="1" activeTab="1" xr2:uid="{00000000-000D-0000-FFFF-FFFF00000000}"/>
  </bookViews>
  <sheets>
    <sheet name="PRESUPUESTO OFICIAL OBRA" sheetId="43" r:id="rId1"/>
    <sheet name="FM" sheetId="45" r:id="rId2"/>
    <sheet name="INTERV" sheetId="44" r:id="rId3"/>
    <sheet name="OBRA + INTERVENTORIA" sheetId="36" r:id="rId4"/>
    <sheet name="APU " sheetId="38" r:id="rId5"/>
    <sheet name="Mano de Obra" sheetId="39" r:id="rId6"/>
    <sheet name="AIU " sheetId="40" r:id="rId7"/>
    <sheet name="PROGRAMACION" sheetId="41" r:id="rId8"/>
    <sheet name="APA" sheetId="42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</externalReferences>
  <definedNames>
    <definedName name="\0">#REF!</definedName>
    <definedName name="\00">#REF!</definedName>
    <definedName name="\a" localSheetId="1">#REF!</definedName>
    <definedName name="\a" localSheetId="2">#REF!</definedName>
    <definedName name="\a">#REF!</definedName>
    <definedName name="\AA">[1]LIQUIDACION!#REF!</definedName>
    <definedName name="\b" localSheetId="1">[116]INSUMOS!#REF!</definedName>
    <definedName name="\b" localSheetId="2">[116]INSUMOS!#REF!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i">[116]INSUMOS!#REF!</definedName>
    <definedName name="\k">'[3]7422CW00'!#REF!</definedName>
    <definedName name="\l">[4]STRSUMM0!#REF!</definedName>
    <definedName name="\m" localSheetId="1">[116]INSUMOS!#REF!</definedName>
    <definedName name="\m" localSheetId="2">[116]INSUMOS!#REF!</definedName>
    <definedName name="\M">#REF!</definedName>
    <definedName name="\ñ">'[5]7422CW00'!#REF!</definedName>
    <definedName name="\P">#REF!</definedName>
    <definedName name="\r" localSheetId="1">[116]INSUMOS!#REF!</definedName>
    <definedName name="\r" localSheetId="2">[116]INSUMOS!#REF!</definedName>
    <definedName name="\R">#REF!</definedName>
    <definedName name="\s" localSheetId="1">#REF!</definedName>
    <definedName name="\s" localSheetId="2">#REF!</definedName>
    <definedName name="\s">#REF!</definedName>
    <definedName name="\t">[116]INSUMOS!#REF!</definedName>
    <definedName name="\V">#REF!</definedName>
    <definedName name="\X" localSheetId="1">FM!ERR</definedName>
    <definedName name="\X" localSheetId="2">INTERV!ERR</definedName>
    <definedName name="\X">[0]!ERR</definedName>
    <definedName name="\Z" localSheetId="1">FM!ERR</definedName>
    <definedName name="\Z" localSheetId="2">INTERV!ERR</definedName>
    <definedName name="\Z">[0]!ERR</definedName>
    <definedName name="_________AFC1" localSheetId="1">[117]INV!$A$25:$D$28</definedName>
    <definedName name="_________AFC1" localSheetId="2">[117]INV!$A$25:$D$28</definedName>
    <definedName name="_________AFC1">[6]INV!$A$25:$D$28</definedName>
    <definedName name="_________AFC3" localSheetId="1">[117]INV!$F$25:$I$28</definedName>
    <definedName name="_________AFC3" localSheetId="2">[117]INV!$F$25:$I$28</definedName>
    <definedName name="_________AFC3">[6]INV!$F$25:$I$28</definedName>
    <definedName name="_________AFC5" localSheetId="1">[117]INV!$K$25:$N$28</definedName>
    <definedName name="_________AFC5" localSheetId="2">[117]INV!$K$25:$N$28</definedName>
    <definedName name="_________AFC5">[6]INV!$K$25:$N$28</definedName>
    <definedName name="_________BGC1" localSheetId="1">[117]INV!$A$5:$D$8</definedName>
    <definedName name="_________BGC1" localSheetId="2">[117]INV!$A$5:$D$8</definedName>
    <definedName name="_________BGC1">[6]INV!$A$5:$D$8</definedName>
    <definedName name="_________BGC3" localSheetId="1">[117]INV!$F$5:$I$8</definedName>
    <definedName name="_________BGC3" localSheetId="2">[117]INV!$F$5:$I$8</definedName>
    <definedName name="_________BGC3">[6]INV!$F$5:$I$8</definedName>
    <definedName name="_________BGC5" localSheetId="1">[117]INV!$K$5:$N$8</definedName>
    <definedName name="_________BGC5" localSheetId="2">[117]INV!$K$5:$N$8</definedName>
    <definedName name="_________BGC5">[6]INV!$K$5:$N$8</definedName>
    <definedName name="_________CAC1" localSheetId="1">[117]INV!$A$19:$D$22</definedName>
    <definedName name="_________CAC1" localSheetId="2">[117]INV!$A$19:$D$22</definedName>
    <definedName name="_________CAC1">[6]INV!$A$19:$D$22</definedName>
    <definedName name="_________CAC3" localSheetId="1">[117]INV!$F$19:$I$22</definedName>
    <definedName name="_________CAC3" localSheetId="2">[117]INV!$F$19:$I$22</definedName>
    <definedName name="_________CAC3">[6]INV!$F$19:$I$22</definedName>
    <definedName name="_________CAC5" localSheetId="1">[117]INV!$K$19:$N$22</definedName>
    <definedName name="_________CAC5" localSheetId="2">[117]INV!$K$19:$N$22</definedName>
    <definedName name="_________CAC5">[6]INV!$K$19:$N$22</definedName>
    <definedName name="_________key2" hidden="1">[7]INST!#REF!</definedName>
    <definedName name="_________PJ50" localSheetId="1">#REF!</definedName>
    <definedName name="_________PJ50" localSheetId="2">#REF!</definedName>
    <definedName name="_________PJ50">#REF!</definedName>
    <definedName name="_________SBC1" localSheetId="1">[117]INV!$A$12:$D$15</definedName>
    <definedName name="_________SBC1" localSheetId="2">[117]INV!$A$12:$D$15</definedName>
    <definedName name="_________SBC1">[6]INV!$A$12:$D$15</definedName>
    <definedName name="_________SBC3" localSheetId="1">[117]INV!$F$12:$I$15</definedName>
    <definedName name="_________SBC3" localSheetId="2">[117]INV!$F$12:$I$15</definedName>
    <definedName name="_________SBC3">[6]INV!$F$12:$I$15</definedName>
    <definedName name="_________SBC5" localSheetId="1">[117]INV!$K$12:$N$15</definedName>
    <definedName name="_________SBC5" localSheetId="2">[117]INV!$K$12:$N$15</definedName>
    <definedName name="_________SBC5">[6]INV!$K$12:$N$15</definedName>
    <definedName name="________AFC1" localSheetId="1">[117]INV!$A$25:$D$28</definedName>
    <definedName name="________AFC1" localSheetId="2">[117]INV!$A$25:$D$28</definedName>
    <definedName name="________AFC1">[6]INV!$A$25:$D$28</definedName>
    <definedName name="________AFC3" localSheetId="1">[117]INV!$F$25:$I$28</definedName>
    <definedName name="________AFC3" localSheetId="2">[117]INV!$F$25:$I$28</definedName>
    <definedName name="________AFC3">[6]INV!$F$25:$I$28</definedName>
    <definedName name="________AFC5" localSheetId="1">[117]INV!$K$25:$N$28</definedName>
    <definedName name="________AFC5" localSheetId="2">[117]INV!$K$25:$N$28</definedName>
    <definedName name="________AFC5">[6]INV!$K$25:$N$28</definedName>
    <definedName name="________BGC1" localSheetId="1">[117]INV!$A$5:$D$8</definedName>
    <definedName name="________BGC1" localSheetId="2">[117]INV!$A$5:$D$8</definedName>
    <definedName name="________BGC1">[6]INV!$A$5:$D$8</definedName>
    <definedName name="________BGC3" localSheetId="1">[117]INV!$F$5:$I$8</definedName>
    <definedName name="________BGC3" localSheetId="2">[117]INV!$F$5:$I$8</definedName>
    <definedName name="________BGC3">[6]INV!$F$5:$I$8</definedName>
    <definedName name="________BGC5" localSheetId="1">[117]INV!$K$5:$N$8</definedName>
    <definedName name="________BGC5" localSheetId="2">[117]INV!$K$5:$N$8</definedName>
    <definedName name="________BGC5">[6]INV!$K$5:$N$8</definedName>
    <definedName name="________CAC1" localSheetId="1">[117]INV!$A$19:$D$22</definedName>
    <definedName name="________CAC1" localSheetId="2">[117]INV!$A$19:$D$22</definedName>
    <definedName name="________CAC1">[6]INV!$A$19:$D$22</definedName>
    <definedName name="________CAC3" localSheetId="1">[117]INV!$F$19:$I$22</definedName>
    <definedName name="________CAC3" localSheetId="2">[117]INV!$F$19:$I$22</definedName>
    <definedName name="________CAC3">[6]INV!$F$19:$I$22</definedName>
    <definedName name="________CAC5" localSheetId="1">[117]INV!$K$19:$N$22</definedName>
    <definedName name="________CAC5" localSheetId="2">[117]INV!$K$19:$N$22</definedName>
    <definedName name="________CAC5">[6]INV!$K$19:$N$22</definedName>
    <definedName name="________key2" hidden="1">[8]INST!#REF!</definedName>
    <definedName name="________key3" hidden="1">#REF!</definedName>
    <definedName name="________MA2" localSheetId="1">#REF!</definedName>
    <definedName name="________MA2" localSheetId="2">#REF!</definedName>
    <definedName name="________MA2">#REF!</definedName>
    <definedName name="________PJ50" localSheetId="1">#REF!</definedName>
    <definedName name="________PJ50" localSheetId="2">#REF!</definedName>
    <definedName name="________PJ50">#REF!</definedName>
    <definedName name="________SBC1" localSheetId="1">[117]INV!$A$12:$D$15</definedName>
    <definedName name="________SBC1" localSheetId="2">[117]INV!$A$12:$D$15</definedName>
    <definedName name="________SBC1">[6]INV!$A$12:$D$15</definedName>
    <definedName name="________SBC3" localSheetId="1">[117]INV!$F$12:$I$15</definedName>
    <definedName name="________SBC3" localSheetId="2">[117]INV!$F$12:$I$15</definedName>
    <definedName name="________SBC3">[6]INV!$F$12:$I$15</definedName>
    <definedName name="________SBC5" localSheetId="1">[117]INV!$K$12:$N$15</definedName>
    <definedName name="________SBC5" localSheetId="2">[117]INV!$K$12:$N$15</definedName>
    <definedName name="________SBC5">[6]INV!$K$12:$N$15</definedName>
    <definedName name="_______AFC1" localSheetId="1">[117]INV!$A$25:$D$28</definedName>
    <definedName name="_______AFC1" localSheetId="2">[117]INV!$A$25:$D$28</definedName>
    <definedName name="_______AFC1">[6]INV!$A$25:$D$28</definedName>
    <definedName name="_______AFC3" localSheetId="1">[117]INV!$F$25:$I$28</definedName>
    <definedName name="_______AFC3" localSheetId="2">[117]INV!$F$25:$I$28</definedName>
    <definedName name="_______AFC3">[6]INV!$F$25:$I$28</definedName>
    <definedName name="_______AFC5" localSheetId="1">[117]INV!$K$25:$N$28</definedName>
    <definedName name="_______AFC5" localSheetId="2">[117]INV!$K$25:$N$28</definedName>
    <definedName name="_______AFC5">[6]INV!$K$25:$N$28</definedName>
    <definedName name="_______BGC1" localSheetId="1">[117]INV!$A$5:$D$8</definedName>
    <definedName name="_______BGC1" localSheetId="2">[117]INV!$A$5:$D$8</definedName>
    <definedName name="_______BGC1">[6]INV!$A$5:$D$8</definedName>
    <definedName name="_______BGC3" localSheetId="1">[117]INV!$F$5:$I$8</definedName>
    <definedName name="_______BGC3" localSheetId="2">[117]INV!$F$5:$I$8</definedName>
    <definedName name="_______BGC3">[6]INV!$F$5:$I$8</definedName>
    <definedName name="_______BGC5" localSheetId="1">[117]INV!$K$5:$N$8</definedName>
    <definedName name="_______BGC5" localSheetId="2">[117]INV!$K$5:$N$8</definedName>
    <definedName name="_______BGC5">[6]INV!$K$5:$N$8</definedName>
    <definedName name="_______CAC1" localSheetId="1">[117]INV!$A$19:$D$22</definedName>
    <definedName name="_______CAC1" localSheetId="2">[117]INV!$A$19:$D$22</definedName>
    <definedName name="_______CAC1">[6]INV!$A$19:$D$22</definedName>
    <definedName name="_______CAC3" localSheetId="1">[117]INV!$F$19:$I$22</definedName>
    <definedName name="_______CAC3" localSheetId="2">[117]INV!$F$19:$I$22</definedName>
    <definedName name="_______CAC3">[6]INV!$F$19:$I$22</definedName>
    <definedName name="_______CAC5" localSheetId="1">[117]INV!$K$19:$N$22</definedName>
    <definedName name="_______CAC5" localSheetId="2">[117]INV!$K$19:$N$22</definedName>
    <definedName name="_______CAC5">[6]INV!$K$19:$N$22</definedName>
    <definedName name="_______MA2" localSheetId="1">#REF!</definedName>
    <definedName name="_______MA2" localSheetId="2">#REF!</definedName>
    <definedName name="_______MA2">#REF!</definedName>
    <definedName name="_______PJ50" localSheetId="1">#REF!</definedName>
    <definedName name="_______PJ50" localSheetId="2">#REF!</definedName>
    <definedName name="_______PJ50">#REF!</definedName>
    <definedName name="_______SBC1" localSheetId="1">[117]INV!$A$12:$D$15</definedName>
    <definedName name="_______SBC1" localSheetId="2">[117]INV!$A$12:$D$15</definedName>
    <definedName name="_______SBC1">[6]INV!$A$12:$D$15</definedName>
    <definedName name="_______SBC3" localSheetId="1">[117]INV!$F$12:$I$15</definedName>
    <definedName name="_______SBC3" localSheetId="2">[117]INV!$F$12:$I$15</definedName>
    <definedName name="_______SBC3">[6]INV!$F$12:$I$15</definedName>
    <definedName name="_______SBC5" localSheetId="1">[117]INV!$K$12:$N$15</definedName>
    <definedName name="_______SBC5" localSheetId="2">[117]INV!$K$12:$N$15</definedName>
    <definedName name="_______SBC5">[6]INV!$K$12:$N$15</definedName>
    <definedName name="______AFC1" localSheetId="1">[117]INV!$A$25:$D$28</definedName>
    <definedName name="______AFC1" localSheetId="2">[117]INV!$A$25:$D$28</definedName>
    <definedName name="______AFC1">[6]INV!$A$25:$D$28</definedName>
    <definedName name="______AFC3" localSheetId="1">[117]INV!$F$25:$I$28</definedName>
    <definedName name="______AFC3" localSheetId="2">[117]INV!$F$25:$I$28</definedName>
    <definedName name="______AFC3">[6]INV!$F$25:$I$28</definedName>
    <definedName name="______AFC5" localSheetId="1">[117]INV!$K$25:$N$28</definedName>
    <definedName name="______AFC5" localSheetId="2">[117]INV!$K$25:$N$28</definedName>
    <definedName name="______AFC5">[6]INV!$K$25:$N$28</definedName>
    <definedName name="______BGC1" localSheetId="1">[117]INV!$A$5:$D$8</definedName>
    <definedName name="______BGC1" localSheetId="2">[117]INV!$A$5:$D$8</definedName>
    <definedName name="______BGC1">[6]INV!$A$5:$D$8</definedName>
    <definedName name="______BGC3" localSheetId="1">[117]INV!$F$5:$I$8</definedName>
    <definedName name="______BGC3" localSheetId="2">[117]INV!$F$5:$I$8</definedName>
    <definedName name="______BGC3">[6]INV!$F$5:$I$8</definedName>
    <definedName name="______BGC5" localSheetId="1">[117]INV!$K$5:$N$8</definedName>
    <definedName name="______BGC5" localSheetId="2">[117]INV!$K$5:$N$8</definedName>
    <definedName name="______BGC5">[6]INV!$K$5:$N$8</definedName>
    <definedName name="______CAC1" localSheetId="1">[117]INV!$A$19:$D$22</definedName>
    <definedName name="______CAC1" localSheetId="2">[117]INV!$A$19:$D$22</definedName>
    <definedName name="______CAC1">[6]INV!$A$19:$D$22</definedName>
    <definedName name="______CAC3" localSheetId="1">[117]INV!$F$19:$I$22</definedName>
    <definedName name="______CAC3" localSheetId="2">[117]INV!$F$19:$I$22</definedName>
    <definedName name="______CAC3">[6]INV!$F$19:$I$22</definedName>
    <definedName name="______CAC5" localSheetId="1">[117]INV!$K$19:$N$22</definedName>
    <definedName name="______CAC5" localSheetId="2">[117]INV!$K$19:$N$22</definedName>
    <definedName name="______CAC5">[6]INV!$K$19:$N$22</definedName>
    <definedName name="______INF1">#REF!</definedName>
    <definedName name="______MA2" localSheetId="1">#REF!</definedName>
    <definedName name="______MA2" localSheetId="2">#REF!</definedName>
    <definedName name="______MA2">#REF!</definedName>
    <definedName name="______PJ50" localSheetId="1">#REF!</definedName>
    <definedName name="______PJ50" localSheetId="2">#REF!</definedName>
    <definedName name="______PJ50">#REF!</definedName>
    <definedName name="______Po2">[118]REAJUSTESACTA1PROVI!#REF!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 localSheetId="1">[117]INV!$A$12:$D$15</definedName>
    <definedName name="______SBC1" localSheetId="2">[117]INV!$A$12:$D$15</definedName>
    <definedName name="______SBC1">[6]INV!$A$12:$D$15</definedName>
    <definedName name="______SBC3" localSheetId="1">[117]INV!$F$12:$I$15</definedName>
    <definedName name="______SBC3" localSheetId="2">[117]INV!$F$12:$I$15</definedName>
    <definedName name="______SBC3">[6]INV!$F$12:$I$15</definedName>
    <definedName name="______SBC5" localSheetId="1">[117]INV!$K$12:$N$15</definedName>
    <definedName name="______SBC5" localSheetId="2">[117]INV!$K$12:$N$15</definedName>
    <definedName name="______SBC5">[6]INV!$K$12:$N$15</definedName>
    <definedName name="______TUZ22">#REF!</definedName>
    <definedName name="______TUZ36">#REF!</definedName>
    <definedName name="______TZ323">#REF!</definedName>
    <definedName name="______TZ324">#REF!</definedName>
    <definedName name="_____AFC1" localSheetId="1">[117]INV!$A$25:$D$28</definedName>
    <definedName name="_____AFC1" localSheetId="2">[117]INV!$A$25:$D$28</definedName>
    <definedName name="_____AFC1">[6]INV!$A$25:$D$28</definedName>
    <definedName name="_____AFC3" localSheetId="1">[117]INV!$F$25:$I$28</definedName>
    <definedName name="_____AFC3" localSheetId="2">[117]INV!$F$25:$I$28</definedName>
    <definedName name="_____AFC3">[6]INV!$F$25:$I$28</definedName>
    <definedName name="_____AFC5" localSheetId="1">[117]INV!$K$25:$N$28</definedName>
    <definedName name="_____AFC5" localSheetId="2">[117]INV!$K$25:$N$28</definedName>
    <definedName name="_____AFC5">[6]INV!$K$25:$N$28</definedName>
    <definedName name="_____AIU2">#REF!</definedName>
    <definedName name="_____ane7">[9]!_xlbgnm.ane7</definedName>
    <definedName name="_____ane8">[9]!_xlbgnm.ane8</definedName>
    <definedName name="_____Atp2">[10]EMPRESA!$F$22</definedName>
    <definedName name="_____BGC1" localSheetId="1">[117]INV!$A$5:$D$8</definedName>
    <definedName name="_____BGC1" localSheetId="2">[117]INV!$A$5:$D$8</definedName>
    <definedName name="_____BGC1">[6]INV!$A$5:$D$8</definedName>
    <definedName name="_____BGC3" localSheetId="1">[117]INV!$F$5:$I$8</definedName>
    <definedName name="_____BGC3" localSheetId="2">[117]INV!$F$5:$I$8</definedName>
    <definedName name="_____BGC3">[6]INV!$F$5:$I$8</definedName>
    <definedName name="_____BGC5" localSheetId="1">[117]INV!$K$5:$N$8</definedName>
    <definedName name="_____BGC5" localSheetId="2">[117]INV!$K$5:$N$8</definedName>
    <definedName name="_____BGC5">[6]INV!$K$5:$N$8</definedName>
    <definedName name="_____CAC1" localSheetId="1">[117]INV!$A$19:$D$22</definedName>
    <definedName name="_____CAC1" localSheetId="2">[117]INV!$A$19:$D$22</definedName>
    <definedName name="_____CAC1">[6]INV!$A$19:$D$22</definedName>
    <definedName name="_____CAC3" localSheetId="1">[117]INV!$F$19:$I$22</definedName>
    <definedName name="_____CAC3" localSheetId="2">[117]INV!$F$19:$I$22</definedName>
    <definedName name="_____CAC3">[6]INV!$F$19:$I$22</definedName>
    <definedName name="_____CAC5" localSheetId="1">[117]INV!$K$19:$N$22</definedName>
    <definedName name="_____CAC5" localSheetId="2">[117]INV!$K$19:$N$22</definedName>
    <definedName name="_____CAC5">[6]INV!$K$19:$N$22</definedName>
    <definedName name="_____CAN28">#REF!</definedName>
    <definedName name="_____CUA44">#REF!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LAC18">#REF!</definedName>
    <definedName name="_____MA2" localSheetId="1">#REF!</definedName>
    <definedName name="_____MA2" localSheetId="2">#REF!</definedName>
    <definedName name="_____MA2">#REF!</definedName>
    <definedName name="_____OCD1">[11]Tablas!#REF!</definedName>
    <definedName name="_____OCI1">[11]Tablas!#REF!</definedName>
    <definedName name="_____Pa1">'[119]Paral. 1'!$E:$E</definedName>
    <definedName name="_____Pa2">'[119]Paral. 2'!$E:$E</definedName>
    <definedName name="_____Pa3">'[119]Paral. 3'!$E:$E</definedName>
    <definedName name="_____Pa4">[119]Paral.4!$E:$E</definedName>
    <definedName name="_____PJ50" localSheetId="1">#REF!</definedName>
    <definedName name="_____PJ50" localSheetId="2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 localSheetId="1">[117]INV!$A$12:$D$15</definedName>
    <definedName name="_____SBC1" localSheetId="2">[117]INV!$A$12:$D$15</definedName>
    <definedName name="_____SBC1">[6]INV!$A$12:$D$15</definedName>
    <definedName name="_____SBC3" localSheetId="1">[117]INV!$F$12:$I$15</definedName>
    <definedName name="_____SBC3" localSheetId="2">[117]INV!$F$12:$I$15</definedName>
    <definedName name="_____SBC3">[6]INV!$F$12:$I$15</definedName>
    <definedName name="_____SBC5" localSheetId="1">[117]INV!$K$12:$N$15</definedName>
    <definedName name="_____SBC5" localSheetId="2">[117]INV!$K$12:$N$15</definedName>
    <definedName name="_____SBC5">[6]INV!$K$12:$N$15</definedName>
    <definedName name="_____TPE1132">#REF!</definedName>
    <definedName name="_____TPE1331">#REF!</definedName>
    <definedName name="_____TPE1702">#REF!</definedName>
    <definedName name="_____TPE1703">#REF!</definedName>
    <definedName name="_____TPE1704">#REF!</definedName>
    <definedName name="_____TPE1706">#REF!</definedName>
    <definedName name="_____TPE1708">#REF!</definedName>
    <definedName name="_____TPE1710">#REF!</definedName>
    <definedName name="_____TPE1735">#REF!</definedName>
    <definedName name="_____TPE1763">#REF!</definedName>
    <definedName name="_____TPE1790">#REF!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DH12">#REF!</definedName>
    <definedName name="____ADM12">#REF!</definedName>
    <definedName name="____ADM3">#REF!</definedName>
    <definedName name="____ADM4">#REF!</definedName>
    <definedName name="____AFC1" localSheetId="1">[117]INV!$A$25:$D$28</definedName>
    <definedName name="____AFC1" localSheetId="2">[117]INV!$A$25:$D$28</definedName>
    <definedName name="____AFC1">[6]INV!$A$25:$D$28</definedName>
    <definedName name="____AFC3" localSheetId="1">[117]INV!$F$25:$I$28</definedName>
    <definedName name="____AFC3" localSheetId="2">[117]INV!$F$25:$I$28</definedName>
    <definedName name="____AFC3">[6]INV!$F$25:$I$28</definedName>
    <definedName name="____AFC5" localSheetId="1">[117]INV!$K$25:$N$28</definedName>
    <definedName name="____AFC5" localSheetId="2">[117]INV!$K$25:$N$28</definedName>
    <definedName name="____AFC5">[6]INV!$K$25:$N$28</definedName>
    <definedName name="____AIU1">#REF!</definedName>
    <definedName name="____ane7">[13]!_xlbgnm.ane7</definedName>
    <definedName name="____ane8">[13]!_xlbgnm.ane8</definedName>
    <definedName name="____Atp2">[14]EMPRESA!$F$22</definedName>
    <definedName name="____BAZ10">#REF!</definedName>
    <definedName name="____BGC1" localSheetId="1">[117]INV!$A$5:$D$8</definedName>
    <definedName name="____BGC1" localSheetId="2">[117]INV!$A$5:$D$8</definedName>
    <definedName name="____BGC1">[6]INV!$A$5:$D$8</definedName>
    <definedName name="____BGC3" localSheetId="1">[117]INV!$F$5:$I$8</definedName>
    <definedName name="____BGC3" localSheetId="2">[117]INV!$F$5:$I$8</definedName>
    <definedName name="____BGC3">[6]INV!$F$5:$I$8</definedName>
    <definedName name="____BGC5" localSheetId="1">[117]INV!$K$5:$N$8</definedName>
    <definedName name="____BGC5" localSheetId="2">[117]INV!$K$5:$N$8</definedName>
    <definedName name="____BGC5">[6]INV!$K$5:$N$8</definedName>
    <definedName name="____BLO20">#REF!</definedName>
    <definedName name="____C2254JH">#REF!</definedName>
    <definedName name="____C452JH">#REF!</definedName>
    <definedName name="____C903L">#REF!</definedName>
    <definedName name="____CAC1" localSheetId="1">[117]INV!$A$19:$D$22</definedName>
    <definedName name="____CAC1" localSheetId="2">[117]INV!$A$19:$D$22</definedName>
    <definedName name="____CAC1">[6]INV!$A$19:$D$22</definedName>
    <definedName name="____CAC3" localSheetId="1">[117]INV!$F$19:$I$22</definedName>
    <definedName name="____CAC3" localSheetId="2">[117]INV!$F$19:$I$22</definedName>
    <definedName name="____CAC3">[6]INV!$F$19:$I$22</definedName>
    <definedName name="____CAC5" localSheetId="1">[117]INV!$K$19:$N$22</definedName>
    <definedName name="____CAC5" localSheetId="2">[117]INV!$K$19:$N$22</definedName>
    <definedName name="____CAC5">[6]INV!$K$19:$N$22</definedName>
    <definedName name="____Cod1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FYB03">#REF!</definedName>
    <definedName name="____FYB08">#REF!</definedName>
    <definedName name="____ICP1">[11]Tablas!#REF!</definedName>
    <definedName name="____LA124">#REF!</definedName>
    <definedName name="____LEY80">#REF!</definedName>
    <definedName name="____MA2" localSheetId="1">#REF!</definedName>
    <definedName name="____MA2" localSheetId="2">#REF!</definedName>
    <definedName name="____MA2">#REF!</definedName>
    <definedName name="____OCD1">[11]Tablas!#REF!</definedName>
    <definedName name="____OCI1">[11]Tablas!#REF!</definedName>
    <definedName name="____Pa1">'[119]Paral. 1'!$E:$E</definedName>
    <definedName name="____Pa2">'[119]Paral. 2'!$E:$E</definedName>
    <definedName name="____Pa3">'[119]Paral. 3'!$E:$E</definedName>
    <definedName name="____Pa4">[119]Paral.4!$E:$E</definedName>
    <definedName name="____PJ50" localSheetId="1">#REF!</definedName>
    <definedName name="____PJ50" localSheetId="2">#REF!</definedName>
    <definedName name="____PJ50">#REF!</definedName>
    <definedName name="____pj51" localSheetId="1">#REF!</definedName>
    <definedName name="____pj51" localSheetId="2">#REF!</definedName>
    <definedName name="____pj51">#REF!</definedName>
    <definedName name="____Po2">[118]REAJUSTESACTA1PROVI!#REF!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32JH">#REF!</definedName>
    <definedName name="____R43JH">#REF!</definedName>
    <definedName name="____R64BB">#REF!</definedName>
    <definedName name="____R64JH">#REF!</definedName>
    <definedName name="____REP43">[120]BASE!$D$136</definedName>
    <definedName name="____SBC1" localSheetId="1">[117]INV!$A$12:$D$15</definedName>
    <definedName name="____SBC1" localSheetId="2">[117]INV!$A$12:$D$15</definedName>
    <definedName name="____SBC1">[6]INV!$A$12:$D$15</definedName>
    <definedName name="____SBC3" localSheetId="1">[117]INV!$F$12:$I$15</definedName>
    <definedName name="____SBC3" localSheetId="2">[117]INV!$F$12:$I$15</definedName>
    <definedName name="____SBC3">[6]INV!$F$12:$I$15</definedName>
    <definedName name="____SBC5" localSheetId="1">[117]INV!$K$12:$N$15</definedName>
    <definedName name="____SBC5" localSheetId="2">[117]INV!$K$12:$N$15</definedName>
    <definedName name="____SBC5">[6]INV!$K$12:$N$15</definedName>
    <definedName name="____ST166">[121]BASE!$D$248</definedName>
    <definedName name="____TES44">#REF!</definedName>
    <definedName name="____TES6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PE1132">[122]BASE!#REF!</definedName>
    <definedName name="____TPE12">#REF!</definedName>
    <definedName name="____TPE1331">[122]BASE!#REF!</definedName>
    <definedName name="____TPE1702">[122]BASE!#REF!</definedName>
    <definedName name="____TPE1703">[122]BASE!#REF!</definedName>
    <definedName name="____TPE1704">[122]BASE!#REF!</definedName>
    <definedName name="____TPE1706">[122]BASE!#REF!</definedName>
    <definedName name="____TPE1708">[122]BASE!#REF!</definedName>
    <definedName name="____TPE1710">[122]BASE!#REF!</definedName>
    <definedName name="____TPE1735">[122]BASE!#REF!</definedName>
    <definedName name="____TPE1763">[122]BASE!#REF!</definedName>
    <definedName name="____TPE1790">[122]BASE!#REF!</definedName>
    <definedName name="____TPE8016">#REF!</definedName>
    <definedName name="____TPE8020">#REF!</definedName>
    <definedName name="____TPE8025">#REF!</definedName>
    <definedName name="____TPF12">#REF!</definedName>
    <definedName name="____TPN1002">#REF!</definedName>
    <definedName name="____TPN1003">#REF!</definedName>
    <definedName name="____TPN1004">#REF!</definedName>
    <definedName name="____TPN1006">#REF!</definedName>
    <definedName name="____TPN1008">#REF!</definedName>
    <definedName name="____TPN1202">#REF!</definedName>
    <definedName name="____TPN1203">#REF!</definedName>
    <definedName name="____TPN1204">#REF!</definedName>
    <definedName name="____TPN1206">#REF!</definedName>
    <definedName name="____TPN1208">#REF!</definedName>
    <definedName name="____TPN16012">#REF!</definedName>
    <definedName name="____TPN1602">#REF!</definedName>
    <definedName name="____TPN1603">#REF!</definedName>
    <definedName name="____TPN1604">#REF!</definedName>
    <definedName name="____TPN1606">#REF!</definedName>
    <definedName name="____TPN1608">#REF!</definedName>
    <definedName name="____TUZ22">[122]BASE!#REF!</definedName>
    <definedName name="____TUZ36">[122]BASE!#REF!</definedName>
    <definedName name="____TZ212">#REF!</definedName>
    <definedName name="____TZ213">#REF!</definedName>
    <definedName name="____TZ214">#REF!</definedName>
    <definedName name="____TZ216">#REF!</definedName>
    <definedName name="____TZ218">#REF!</definedName>
    <definedName name="____TZ262">#REF!</definedName>
    <definedName name="____TZ263">#REF!</definedName>
    <definedName name="____TZ264">#REF!</definedName>
    <definedName name="____TZ266">#REF!</definedName>
    <definedName name="____TZ323">[122]BASE!#REF!</definedName>
    <definedName name="____TZ324">[122]BASE!#REF!</definedName>
    <definedName name="____TZ3254">#REF!</definedName>
    <definedName name="____TZ3256">#REF!</definedName>
    <definedName name="____TZ414">#REF!</definedName>
    <definedName name="____TZ416">#REF!</definedName>
    <definedName name="____TZ418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 localSheetId="1">[117]INV!$A$25:$D$28</definedName>
    <definedName name="___AFC1" localSheetId="2">[117]INV!$A$25:$D$28</definedName>
    <definedName name="___AFC1">[6]INV!$A$25:$D$28</definedName>
    <definedName name="___AFC3" localSheetId="1">[117]INV!$F$25:$I$28</definedName>
    <definedName name="___AFC3" localSheetId="2">[117]INV!$F$25:$I$28</definedName>
    <definedName name="___AFC3">[6]INV!$F$25:$I$28</definedName>
    <definedName name="___AFC5" localSheetId="1">[117]INV!$K$25:$N$28</definedName>
    <definedName name="___AFC5" localSheetId="2">[117]INV!$K$25:$N$28</definedName>
    <definedName name="___AFC5">[6]INV!$K$25:$N$28</definedName>
    <definedName name="___AIU1">#REF!</definedName>
    <definedName name="___AIU2">[123]BASE!$C$5</definedName>
    <definedName name="___ane7">[15]!_xlbgnm.ane7</definedName>
    <definedName name="___ane8">[15]!_xlbgnm.ane8</definedName>
    <definedName name="___APU221">#REF!</definedName>
    <definedName name="___APU465">[124]!absc</definedName>
    <definedName name="___Atp2">[16]EMPRESA!$F$22</definedName>
    <definedName name="___BGC1" localSheetId="1">[117]INV!$A$5:$D$8</definedName>
    <definedName name="___BGC1" localSheetId="2">[117]INV!$A$5:$D$8</definedName>
    <definedName name="___BGC1">[6]INV!$A$5:$D$8</definedName>
    <definedName name="___BGC3" localSheetId="1">[117]INV!$F$5:$I$8</definedName>
    <definedName name="___BGC3" localSheetId="2">[117]INV!$F$5:$I$8</definedName>
    <definedName name="___BGC3">[6]INV!$F$5:$I$8</definedName>
    <definedName name="___BGC5" localSheetId="1">[117]INV!$K$5:$N$8</definedName>
    <definedName name="___BGC5" localSheetId="2">[117]INV!$K$5:$N$8</definedName>
    <definedName name="___BGC5">[6]INV!$K$5:$N$8</definedName>
    <definedName name="___CAC1" localSheetId="1">[117]INV!$A$19:$D$22</definedName>
    <definedName name="___CAC1" localSheetId="2">[117]INV!$A$19:$D$22</definedName>
    <definedName name="___CAC1">[6]INV!$A$19:$D$22</definedName>
    <definedName name="___CAC3" localSheetId="1">[117]INV!$F$19:$I$22</definedName>
    <definedName name="___CAC3" localSheetId="2">[117]INV!$F$19:$I$22</definedName>
    <definedName name="___CAC3">[6]INV!$F$19:$I$22</definedName>
    <definedName name="___CAC5" localSheetId="1">[117]INV!$K$19:$N$22</definedName>
    <definedName name="___CAC5" localSheetId="2">[117]INV!$K$19:$N$22</definedName>
    <definedName name="___CAC5">[6]INV!$K$19:$N$22</definedName>
    <definedName name="___CAN28">[125]BASE!$D$424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44">[125]BASE!$D$353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EST12">#REF!</definedName>
    <definedName name="___ICP1">[11]Tablas!#REF!</definedName>
    <definedName name="___INF1">#REF!</definedName>
    <definedName name="___key2" hidden="1">[8]INST!#REF!</definedName>
    <definedName name="___key3" hidden="1">#REF!</definedName>
    <definedName name="___key31" hidden="1">#REF!</definedName>
    <definedName name="___LAC18">[125]BASE!$D$362</definedName>
    <definedName name="___LEY80">#REF!</definedName>
    <definedName name="___MA2" localSheetId="1">#REF!</definedName>
    <definedName name="___MA2" localSheetId="2">#REF!</definedName>
    <definedName name="___MA2">#REF!</definedName>
    <definedName name="___MA3">#REF!</definedName>
    <definedName name="___MAMAM">#REF!</definedName>
    <definedName name="___OCD1">[11]Tablas!#REF!</definedName>
    <definedName name="___OCI1">[11]Tablas!#REF!</definedName>
    <definedName name="___Pa1">'[119]Paral. 1'!$E:$E</definedName>
    <definedName name="___Pa2">'[119]Paral. 2'!$E:$E</definedName>
    <definedName name="___Pa3">'[119]Paral. 3'!$E:$E</definedName>
    <definedName name="___Pa4">[119]Paral.4!$E:$E</definedName>
    <definedName name="___PJ50" localSheetId="1">#REF!</definedName>
    <definedName name="___PJ50" localSheetId="2">#REF!</definedName>
    <definedName name="___PJ50">#REF!</definedName>
    <definedName name="___pj51" localSheetId="1">#REF!</definedName>
    <definedName name="___pj51" localSheetId="2">#REF!</definedName>
    <definedName name="___pj51">#REF!</definedName>
    <definedName name="___Po2">[118]REAJUSTESACTA1PROVI!#REF!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EP43">[120]BASE!$D$136</definedName>
    <definedName name="___SBC1" localSheetId="1">[117]INV!$A$12:$D$15</definedName>
    <definedName name="___SBC1" localSheetId="2">[117]INV!$A$12:$D$15</definedName>
    <definedName name="___SBC1">[6]INV!$A$12:$D$15</definedName>
    <definedName name="___SBC3" localSheetId="1">[117]INV!$F$12:$I$15</definedName>
    <definedName name="___SBC3" localSheetId="2">[117]INV!$F$12:$I$15</definedName>
    <definedName name="___SBC3">[6]INV!$F$12:$I$15</definedName>
    <definedName name="___SBC5" localSheetId="1">[117]INV!$K$12:$N$15</definedName>
    <definedName name="___SBC5" localSheetId="2">[117]INV!$K$12:$N$15</definedName>
    <definedName name="___SBC5">[6]INV!$K$12:$N$15</definedName>
    <definedName name="___ST106">#REF!</definedName>
    <definedName name="___ST126">#REF!</definedName>
    <definedName name="___ST146">#REF!</definedName>
    <definedName name="___ST166">[126]BASE!$D$248</definedName>
    <definedName name="___ST186">#REF!</definedName>
    <definedName name="___ST206">#REF!</definedName>
    <definedName name="___ST8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PE1132">[122]BASE!#REF!</definedName>
    <definedName name="___TPE12">#REF!</definedName>
    <definedName name="___TPE1331">[122]BASE!#REF!</definedName>
    <definedName name="___TPE1702">[122]BASE!#REF!</definedName>
    <definedName name="___TPE1703">[122]BASE!#REF!</definedName>
    <definedName name="___TPE1704">[122]BASE!#REF!</definedName>
    <definedName name="___TPE1706">[122]BASE!#REF!</definedName>
    <definedName name="___TPE1708">[122]BASE!#REF!</definedName>
    <definedName name="___TPE1710">[122]BASE!#REF!</definedName>
    <definedName name="___TPE1735">[122]BASE!#REF!</definedName>
    <definedName name="___TPE1763">[122]BASE!#REF!</definedName>
    <definedName name="___TPE1790">[122]BASE!#REF!</definedName>
    <definedName name="___TPE8016">[126]BASE!$D$146</definedName>
    <definedName name="___TPE8020">[126]BASE!$D$147</definedName>
    <definedName name="___TPE8025">[126]BASE!$D$148</definedName>
    <definedName name="___TPN1002">[126]BASE!$D$150</definedName>
    <definedName name="___TPN1003">[126]BASE!$D$151</definedName>
    <definedName name="___TPN1004">[126]BASE!$D$152</definedName>
    <definedName name="___TPN1006">[126]BASE!$D$153</definedName>
    <definedName name="___TPN1008">[126]BASE!$D$154</definedName>
    <definedName name="___TPN1202">[126]BASE!$D$160</definedName>
    <definedName name="___TPN1203">[126]BASE!$D$161</definedName>
    <definedName name="___TPN1204">[126]BASE!$D$162</definedName>
    <definedName name="___TPN1206">[126]BASE!$D$163</definedName>
    <definedName name="___TPN1208">[126]BASE!$D$164</definedName>
    <definedName name="___TPN16012">[126]BASE!$D$167</definedName>
    <definedName name="___TPN1602">[126]BASE!$D$168</definedName>
    <definedName name="___TPN1603">[126]BASE!$D$169</definedName>
    <definedName name="___TPN1604">[126]BASE!$D$170</definedName>
    <definedName name="___TPN1606">[126]BASE!$D$171</definedName>
    <definedName name="___TPN1608">[126]BASE!$D$172</definedName>
    <definedName name="___TR114">#REF!</definedName>
    <definedName name="___TUZ22">[122]BASE!#REF!</definedName>
    <definedName name="___TUZ36">[122]BASE!#REF!</definedName>
    <definedName name="___TZ323">[122]BASE!#REF!</definedName>
    <definedName name="___TZ324">[122]BASE!#REF!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DH12">[122]BASE!$D$358</definedName>
    <definedName name="__ADM12">[122]BASE!$D$359</definedName>
    <definedName name="__ADM2">#REF!</definedName>
    <definedName name="__ADM3">[127]BASE!$D$126</definedName>
    <definedName name="__ADM4">[122]BASE!$D$151</definedName>
    <definedName name="__ADP1">#REF!</definedName>
    <definedName name="__AFC1" localSheetId="1">[117]INV!$A$25:$D$28</definedName>
    <definedName name="__AFC1" localSheetId="2">[117]INV!$A$25:$D$28</definedName>
    <definedName name="__AFC1">[6]INV!$A$25:$D$28</definedName>
    <definedName name="__AFC3" localSheetId="1">[117]INV!$F$25:$I$28</definedName>
    <definedName name="__AFC3" localSheetId="2">[117]INV!$F$25:$I$28</definedName>
    <definedName name="__AFC3">[6]INV!$F$25:$I$28</definedName>
    <definedName name="__AFC5" localSheetId="1">[117]INV!$K$25:$N$28</definedName>
    <definedName name="__AFC5" localSheetId="2">[117]INV!$K$25:$N$28</definedName>
    <definedName name="__AFC5">[6]INV!$K$25:$N$28</definedName>
    <definedName name="__AIU1">#REF!</definedName>
    <definedName name="__aiu2">[128]AIU!$J$105</definedName>
    <definedName name="__ane7">[13]!_xlbgnm.ane7</definedName>
    <definedName name="__ane8">[13]!_xlbgnm.ane8</definedName>
    <definedName name="__APU221">#REF!</definedName>
    <definedName name="__APU465">[124]!absc</definedName>
    <definedName name="__Atp2">[17]EMPRESA!$F$22</definedName>
    <definedName name="__BAZ10">[127]BASE!$D$370</definedName>
    <definedName name="__BGC1" localSheetId="1">[117]INV!$A$5:$D$8</definedName>
    <definedName name="__BGC1" localSheetId="2">[117]INV!$A$5:$D$8</definedName>
    <definedName name="__BGC1">[6]INV!$A$5:$D$8</definedName>
    <definedName name="__BGC3" localSheetId="1">[117]INV!$F$5:$I$8</definedName>
    <definedName name="__BGC3" localSheetId="2">[117]INV!$F$5:$I$8</definedName>
    <definedName name="__BGC3">[6]INV!$F$5:$I$8</definedName>
    <definedName name="__BGC5" localSheetId="1">[117]INV!$K$5:$N$8</definedName>
    <definedName name="__BGC5" localSheetId="2">[117]INV!$K$5:$N$8</definedName>
    <definedName name="__BGC5">[6]INV!$K$5:$N$8</definedName>
    <definedName name="__BLO20">[122]BASE!$D$64</definedName>
    <definedName name="__C2254JH">[127]BASE!$D$298</definedName>
    <definedName name="__C2256JH">#REF!</definedName>
    <definedName name="__C452JH">[127]BASE!$D$294</definedName>
    <definedName name="__C903L">[127]BASE!$D$376</definedName>
    <definedName name="__C908J">#REF!</definedName>
    <definedName name="__CAC1" localSheetId="1">[117]INV!$A$19:$D$22</definedName>
    <definedName name="__CAC1" localSheetId="2">[117]INV!$A$19:$D$22</definedName>
    <definedName name="__CAC1">[6]INV!$A$19:$D$22</definedName>
    <definedName name="__CAC3" localSheetId="1">[117]INV!$F$19:$I$22</definedName>
    <definedName name="__CAC3" localSheetId="2">[117]INV!$F$19:$I$22</definedName>
    <definedName name="__CAC3">[6]INV!$F$19:$I$22</definedName>
    <definedName name="__CAC5" localSheetId="1">[117]INV!$K$19:$N$22</definedName>
    <definedName name="__CAC5" localSheetId="2">[117]INV!$K$19:$N$22</definedName>
    <definedName name="__CAC5">[6]INV!$K$19:$N$22</definedName>
    <definedName name="__CAN28">[122]BASE!$D$468</definedName>
    <definedName name="__Cod1" localSheetId="1">#REF!</definedName>
    <definedName name="__Cod1" localSheetId="2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UA44">[127]BASE!$D$353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EEF110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F315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FM!ERR</definedName>
    <definedName name="__F" localSheetId="2">INTERV!ERR</definedName>
    <definedName name="__F">[0]!ERR</definedName>
    <definedName name="__FS01" localSheetId="1">FM!ERR</definedName>
    <definedName name="__FS01" localSheetId="2">INTERV!ERR</definedName>
    <definedName name="__FS01">[0]!ERR</definedName>
    <definedName name="__FYB02">#REF!</definedName>
    <definedName name="__FYB03">[127]BASE!$D$337</definedName>
    <definedName name="__FYB04">#REF!</definedName>
    <definedName name="__FYB08">[127]BASE!$D$339</definedName>
    <definedName name="__FYB10">#REF!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A124">[122]BASE!$D$72</definedName>
    <definedName name="__LAC18">[122]BASE!$D$403</definedName>
    <definedName name="__LAI25">[129]BASE!#REF!</definedName>
    <definedName name="__LEY80">#REF!</definedName>
    <definedName name="__MA2" localSheetId="1">#REF!</definedName>
    <definedName name="__MA2" localSheetId="2">#REF!</definedName>
    <definedName name="__MA2">#REF!</definedName>
    <definedName name="__MA3">#REF!</definedName>
    <definedName name="__mun2">[19]PESOS!#REF!</definedName>
    <definedName name="__num10" localSheetId="1">#REF!</definedName>
    <definedName name="__num10" localSheetId="2">#REF!</definedName>
    <definedName name="__num10">#REF!</definedName>
    <definedName name="__num2" localSheetId="1">#REF!</definedName>
    <definedName name="__num2" localSheetId="2">#REF!</definedName>
    <definedName name="__num2">#REF!</definedName>
    <definedName name="__num3" localSheetId="1">#REF!</definedName>
    <definedName name="__num3" localSheetId="2">#REF!</definedName>
    <definedName name="__num3">#REF!</definedName>
    <definedName name="__num4" localSheetId="1">#REF!</definedName>
    <definedName name="__num4" localSheetId="2">#REF!</definedName>
    <definedName name="__num4">#REF!</definedName>
    <definedName name="__num5" localSheetId="1">#REF!</definedName>
    <definedName name="__num5" localSheetId="2">#REF!</definedName>
    <definedName name="__num5">#REF!</definedName>
    <definedName name="__num6" localSheetId="1">#REF!</definedName>
    <definedName name="__num6" localSheetId="2">#REF!</definedName>
    <definedName name="__num6">#REF!</definedName>
    <definedName name="__num7" localSheetId="1">#REF!</definedName>
    <definedName name="__num7" localSheetId="2">#REF!</definedName>
    <definedName name="__num7">#REF!</definedName>
    <definedName name="__num8" localSheetId="1">#REF!</definedName>
    <definedName name="__num8" localSheetId="2">#REF!</definedName>
    <definedName name="__num8">#REF!</definedName>
    <definedName name="__num9" localSheetId="1">#REF!</definedName>
    <definedName name="__num9" localSheetId="2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 localSheetId="1">#REF!</definedName>
    <definedName name="__PJ50" localSheetId="2">#REF!</definedName>
    <definedName name="__PJ50">#REF!</definedName>
    <definedName name="__pj51" localSheetId="1">#REF!</definedName>
    <definedName name="__pj51" localSheetId="2">#REF!</definedName>
    <definedName name="__pj51">#REF!</definedName>
    <definedName name="__Po2">[118]REAJUSTESACTA1PROVI!#REF!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1210JH">#REF!</definedName>
    <definedName name="__R32EL">#REF!</definedName>
    <definedName name="__R32JH">[127]BASE!$D$275</definedName>
    <definedName name="__R42JH">#REF!</definedName>
    <definedName name="__R43JH">[127]BASE!$D$273</definedName>
    <definedName name="__R63BB">#REF!</definedName>
    <definedName name="__R63JH">#REF!</definedName>
    <definedName name="__R64BB">[122]BASE!$D$318</definedName>
    <definedName name="__R64JH">[127]BASE!$D$271</definedName>
    <definedName name="__R83JH">#REF!</definedName>
    <definedName name="__R84JH">#REF!</definedName>
    <definedName name="__R86JH">#REF!</definedName>
    <definedName name="__RED32">#REF!</definedName>
    <definedName name="__ref4" localSheetId="1">#REF!</definedName>
    <definedName name="__ref4" localSheetId="2">#REF!</definedName>
    <definedName name="__ref4">#REF!</definedName>
    <definedName name="__REP21">#REF!</definedName>
    <definedName name="__REP42">#REF!</definedName>
    <definedName name="__REP43">[120]BASE!$D$136</definedName>
    <definedName name="__RES64">#REF!</definedName>
    <definedName name="__SBC1" localSheetId="1">[117]INV!$A$12:$D$15</definedName>
    <definedName name="__SBC1" localSheetId="2">[117]INV!$A$12:$D$15</definedName>
    <definedName name="__SBC1">[6]INV!$A$12:$D$15</definedName>
    <definedName name="__SBC3" localSheetId="1">[117]INV!$F$12:$I$15</definedName>
    <definedName name="__SBC3" localSheetId="2">[117]INV!$F$12:$I$15</definedName>
    <definedName name="__SBC3">[6]INV!$F$12:$I$15</definedName>
    <definedName name="__SBC5" localSheetId="1">[117]INV!$K$12:$N$15</definedName>
    <definedName name="__SBC5" localSheetId="2">[117]INV!$K$12:$N$15</definedName>
    <definedName name="__SBC5">[6]INV!$K$12:$N$15</definedName>
    <definedName name="__ST166">[126]BASE!$D$248</definedName>
    <definedName name="__TAP2">#REF!</definedName>
    <definedName name="__TEE1">#REF!</definedName>
    <definedName name="__TEE2">#REF!</definedName>
    <definedName name="__TEE32">#REF!</definedName>
    <definedName name="__TEE33">#REF!</definedName>
    <definedName name="__TEP44">#REF!</definedName>
    <definedName name="__TES44">[122]BASE!$D$223</definedName>
    <definedName name="__TES64">#REF!</definedName>
    <definedName name="__TES66">[122]BASE!$D$224</definedName>
    <definedName name="__THF12">#REF!</definedName>
    <definedName name="__THF128">[127]BASE!$D$256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PE12">#REF!</definedName>
    <definedName name="__TPE1701">#REF!</definedName>
    <definedName name="__TPE8016">[126]BASE!$D$146</definedName>
    <definedName name="__TPE8020">[126]BASE!$D$147</definedName>
    <definedName name="__TPE8025">[126]BASE!$D$148</definedName>
    <definedName name="__TPF12">[122]BASE!$D$357</definedName>
    <definedName name="__TPN1002">[126]BASE!$D$150</definedName>
    <definedName name="__TPN1003">[126]BASE!$D$151</definedName>
    <definedName name="__TPN1004">[126]BASE!$D$152</definedName>
    <definedName name="__TPN1006">[126]BASE!$D$153</definedName>
    <definedName name="__TPN1008">[126]BASE!$D$154</definedName>
    <definedName name="__TPN1202">[126]BASE!$D$160</definedName>
    <definedName name="__TPN1203">[126]BASE!$D$161</definedName>
    <definedName name="__TPN1204">[126]BASE!$D$162</definedName>
    <definedName name="__TPN1206">[126]BASE!$D$163</definedName>
    <definedName name="__TPN1208">[126]BASE!$D$164</definedName>
    <definedName name="__TPN16012">[126]BASE!$D$167</definedName>
    <definedName name="__TPN1602">[126]BASE!$D$168</definedName>
    <definedName name="__TPN1603">[126]BASE!$D$169</definedName>
    <definedName name="__TPN1604">[126]BASE!$D$170</definedName>
    <definedName name="__TPN1606">[126]BASE!$D$171</definedName>
    <definedName name="__TPN1608">[126]BASE!$D$172</definedName>
    <definedName name="__TUZ22">[127]BASE!#REF!</definedName>
    <definedName name="__TUZ36">[127]BASE!#REF!</definedName>
    <definedName name="__TZ2110">#REF!</definedName>
    <definedName name="__TZ2112">#REF!</definedName>
    <definedName name="__TZ2114">#REF!</definedName>
    <definedName name="__TZ2116">#REF!</definedName>
    <definedName name="__TZ212">[122]BASE!$D$86</definedName>
    <definedName name="__TZ213">[127]BASE!$D$79</definedName>
    <definedName name="__TZ214">[122]BASE!$D$89</definedName>
    <definedName name="__TZ216">[122]BASE!$D$90</definedName>
    <definedName name="__TZ218">[127]BASE!$D$82</definedName>
    <definedName name="__TZ225">#REF!</definedName>
    <definedName name="__TZ2610">#REF!</definedName>
    <definedName name="__TZ2612">#REF!</definedName>
    <definedName name="__TZ2616">#REF!</definedName>
    <definedName name="__TZ262">[122]BASE!$D$99</definedName>
    <definedName name="__TZ263">[127]BASE!$D$89</definedName>
    <definedName name="__TZ264">[122]BASE!$D$101</definedName>
    <definedName name="__TZ266">[122]BASE!$D$102</definedName>
    <definedName name="__TZ268">#REF!</definedName>
    <definedName name="__TZ323">[127]BASE!#REF!</definedName>
    <definedName name="__TZ324">[127]BASE!#REF!</definedName>
    <definedName name="__TZ32510">#REF!</definedName>
    <definedName name="__TZ32512">#REF!</definedName>
    <definedName name="__TZ3253">#REF!</definedName>
    <definedName name="__TZ3254">[122]BASE!$D$112</definedName>
    <definedName name="__TZ3256">[122]BASE!$D$113</definedName>
    <definedName name="__TZ3258">#REF!</definedName>
    <definedName name="__TZ4110">#REF!</definedName>
    <definedName name="__TZ4112">#REF!</definedName>
    <definedName name="__TZ414">[122]BASE!$D$122</definedName>
    <definedName name="__TZ416">[122]BASE!$D$123</definedName>
    <definedName name="__TZ418">[122]BASE!$D$124</definedName>
    <definedName name="__UDD06">#REF!</definedName>
    <definedName name="__UDD08">#REF!</definedName>
    <definedName name="__UNI32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H12">[122]BASE!$D$358</definedName>
    <definedName name="_ADM12">[122]BASE!$D$359</definedName>
    <definedName name="_ADM3">[127]BASE!$D$126</definedName>
    <definedName name="_ADM4">[122]BASE!$D$151</definedName>
    <definedName name="_AFC1" localSheetId="1">[117]INV!$A$25:$D$28</definedName>
    <definedName name="_AFC1" localSheetId="2">[117]INV!$A$25:$D$28</definedName>
    <definedName name="_AFC1">[6]INV!$A$25:$D$28</definedName>
    <definedName name="_AFC3" localSheetId="1">[117]INV!$F$25:$I$28</definedName>
    <definedName name="_AFC3" localSheetId="2">[117]INV!$F$25:$I$28</definedName>
    <definedName name="_AFC3">[6]INV!$F$25:$I$28</definedName>
    <definedName name="_AFC5" localSheetId="1">[117]INV!$K$25:$N$28</definedName>
    <definedName name="_AFC5" localSheetId="2">[117]INV!$K$25:$N$28</definedName>
    <definedName name="_AFC5">[6]INV!$K$25:$N$28</definedName>
    <definedName name="_AIU1">#REF!</definedName>
    <definedName name="_aiu2">[128]AIU!$J$105</definedName>
    <definedName name="_ALM1">#REF!</definedName>
    <definedName name="_AND1">#REF!</definedName>
    <definedName name="_ane7">[13]!_xlbgnm.ane7</definedName>
    <definedName name="_ane8">[13]!_xlbgnm.ane8</definedName>
    <definedName name="_apu2">#REF!</definedName>
    <definedName name="_APU221" localSheetId="1">#REF!</definedName>
    <definedName name="_APU221" localSheetId="2">#REF!</definedName>
    <definedName name="_APU221">#REF!</definedName>
    <definedName name="_APU222">#REF!</definedName>
    <definedName name="_APU465" localSheetId="1">[124]!absc</definedName>
    <definedName name="_APU465" localSheetId="2">[124]!absc</definedName>
    <definedName name="_APU465">[21]!absc</definedName>
    <definedName name="_Atp2">[17]EMPRESA!$F$22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AZ10">[127]BASE!$D$370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[117]INV!$A$5:$D$8</definedName>
    <definedName name="_BGC1" localSheetId="2">[117]INV!$A$5:$D$8</definedName>
    <definedName name="_BGC1">[6]INV!$A$5:$D$8</definedName>
    <definedName name="_BGC3" localSheetId="1">[117]INV!$F$5:$I$8</definedName>
    <definedName name="_BGC3" localSheetId="2">[117]INV!$F$5:$I$8</definedName>
    <definedName name="_BGC3">[6]INV!$F$5:$I$8</definedName>
    <definedName name="_BGC5" localSheetId="1">[117]INV!$K$5:$N$8</definedName>
    <definedName name="_BGC5" localSheetId="2">[117]INV!$K$5:$N$8</definedName>
    <definedName name="_BGC5">[6]INV!$K$5:$N$8</definedName>
    <definedName name="_BLO20">[122]BASE!$D$64</definedName>
    <definedName name="_C2254JH">[127]BASE!$D$298</definedName>
    <definedName name="_C452JH">[127]BASE!$D$294</definedName>
    <definedName name="_C903L">[127]BASE!$D$376</definedName>
    <definedName name="_CAC1" localSheetId="1">[117]INV!$A$19:$D$22</definedName>
    <definedName name="_CAC1" localSheetId="2">[117]INV!$A$19:$D$22</definedName>
    <definedName name="_CAC1">[6]INV!$A$19:$D$22</definedName>
    <definedName name="_CAC3" localSheetId="1">[117]INV!$F$19:$I$22</definedName>
    <definedName name="_CAC3" localSheetId="2">[117]INV!$F$19:$I$22</definedName>
    <definedName name="_CAC3">[6]INV!$F$19:$I$22</definedName>
    <definedName name="_CAC5" localSheetId="1">[117]INV!$K$19:$N$22</definedName>
    <definedName name="_CAC5" localSheetId="2">[117]INV!$K$19:$N$22</definedName>
    <definedName name="_CAC5">[6]INV!$K$19:$N$22</definedName>
    <definedName name="_CAN28">[122]BASE!$D$468</definedName>
    <definedName name="_Cod1" localSheetId="1">#REF!</definedName>
    <definedName name="_Cod1" localSheetId="2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UA44">[127]BASE!$D$353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 localSheetId="1">#REF!</definedName>
    <definedName name="_EST1" localSheetId="2">#REF!</definedName>
    <definedName name="_EST1">#REF!</definedName>
    <definedName name="_EST10" localSheetId="1">#REF!</definedName>
    <definedName name="_EST10" localSheetId="2">#REF!</definedName>
    <definedName name="_EST10">#REF!</definedName>
    <definedName name="_EST11" localSheetId="1">#REF!</definedName>
    <definedName name="_EST11" localSheetId="2">#REF!</definedName>
    <definedName name="_EST11">#REF!</definedName>
    <definedName name="_EST1111">#REF!</definedName>
    <definedName name="_EST12" localSheetId="1">#REF!</definedName>
    <definedName name="_EST12" localSheetId="2">#REF!</definedName>
    <definedName name="_EST12">#REF!</definedName>
    <definedName name="_EST13" localSheetId="1">#REF!</definedName>
    <definedName name="_EST13" localSheetId="2">#REF!</definedName>
    <definedName name="_EST13">#REF!</definedName>
    <definedName name="_EST14" localSheetId="1">#REF!</definedName>
    <definedName name="_EST14" localSheetId="2">#REF!</definedName>
    <definedName name="_EST14">#REF!</definedName>
    <definedName name="_EST15" localSheetId="1">#REF!</definedName>
    <definedName name="_EST15" localSheetId="2">#REF!</definedName>
    <definedName name="_EST15">#REF!</definedName>
    <definedName name="_EST16" localSheetId="1">#REF!</definedName>
    <definedName name="_EST16" localSheetId="2">#REF!</definedName>
    <definedName name="_EST16">#REF!</definedName>
    <definedName name="_EST17" localSheetId="1">#REF!</definedName>
    <definedName name="_EST17" localSheetId="2">#REF!</definedName>
    <definedName name="_EST17">#REF!</definedName>
    <definedName name="_EST18" localSheetId="1">#REF!</definedName>
    <definedName name="_EST18" localSheetId="2">#REF!</definedName>
    <definedName name="_EST18">#REF!</definedName>
    <definedName name="_EST19" localSheetId="1">#REF!</definedName>
    <definedName name="_EST19" localSheetId="2">#REF!</definedName>
    <definedName name="_EST19">#REF!</definedName>
    <definedName name="_EST2" localSheetId="1">#REF!</definedName>
    <definedName name="_EST2" localSheetId="2">#REF!</definedName>
    <definedName name="_EST2">#REF!</definedName>
    <definedName name="_EST23">#REF!</definedName>
    <definedName name="_EST3" localSheetId="1">#REF!</definedName>
    <definedName name="_EST3" localSheetId="2">#REF!</definedName>
    <definedName name="_EST3">#REF!</definedName>
    <definedName name="_EST4" localSheetId="1">#REF!</definedName>
    <definedName name="_EST4" localSheetId="2">#REF!</definedName>
    <definedName name="_EST4">#REF!</definedName>
    <definedName name="_EST5" localSheetId="1">#REF!</definedName>
    <definedName name="_EST5" localSheetId="2">#REF!</definedName>
    <definedName name="_EST5">#REF!</definedName>
    <definedName name="_EST6" localSheetId="1">#REF!</definedName>
    <definedName name="_EST6" localSheetId="2">#REF!</definedName>
    <definedName name="_EST6">#REF!</definedName>
    <definedName name="_EST7" localSheetId="1">#REF!</definedName>
    <definedName name="_EST7" localSheetId="2">#REF!</definedName>
    <definedName name="_EST7">#REF!</definedName>
    <definedName name="_EST8" localSheetId="1">#REF!</definedName>
    <definedName name="_EST8" localSheetId="2">#REF!</definedName>
    <definedName name="_EST8">#REF!</definedName>
    <definedName name="_EST9" localSheetId="1">#REF!</definedName>
    <definedName name="_EST9" localSheetId="2">#REF!</definedName>
    <definedName name="_EST9">#REF!</definedName>
    <definedName name="_EXC1" localSheetId="1">#REF!</definedName>
    <definedName name="_EXC1" localSheetId="2">#REF!</definedName>
    <definedName name="_EXC1">#REF!</definedName>
    <definedName name="_EXC10" localSheetId="1">#REF!</definedName>
    <definedName name="_EXC10" localSheetId="2">#REF!</definedName>
    <definedName name="_EXC10">#REF!</definedName>
    <definedName name="_EXC11" localSheetId="1">#REF!</definedName>
    <definedName name="_EXC11" localSheetId="2">#REF!</definedName>
    <definedName name="_EXC11">#REF!</definedName>
    <definedName name="_EXC12" localSheetId="1">#REF!</definedName>
    <definedName name="_EXC12" localSheetId="2">#REF!</definedName>
    <definedName name="_EXC12">#REF!</definedName>
    <definedName name="_EXC2" localSheetId="1">#REF!</definedName>
    <definedName name="_EXC2" localSheetId="2">#REF!</definedName>
    <definedName name="_EXC2">#REF!</definedName>
    <definedName name="_EXC3" localSheetId="1">#REF!</definedName>
    <definedName name="_EXC3" localSheetId="2">#REF!</definedName>
    <definedName name="_EXC3">#REF!</definedName>
    <definedName name="_EXC4" localSheetId="1">#REF!</definedName>
    <definedName name="_EXC4" localSheetId="2">#REF!</definedName>
    <definedName name="_EXC4">#REF!</definedName>
    <definedName name="_EXC5" localSheetId="1">#REF!</definedName>
    <definedName name="_EXC5" localSheetId="2">#REF!</definedName>
    <definedName name="_EXC5">#REF!</definedName>
    <definedName name="_EXC6" localSheetId="1">#REF!</definedName>
    <definedName name="_EXC6" localSheetId="2">#REF!</definedName>
    <definedName name="_EXC6">#REF!</definedName>
    <definedName name="_EXC7" localSheetId="1">#REF!</definedName>
    <definedName name="_EXC7" localSheetId="2">#REF!</definedName>
    <definedName name="_EXC7">#REF!</definedName>
    <definedName name="_EXC8" localSheetId="1">#REF!</definedName>
    <definedName name="_EXC8" localSheetId="2">#REF!</definedName>
    <definedName name="_EXC8">#REF!</definedName>
    <definedName name="_EXC9" localSheetId="1">#REF!</definedName>
    <definedName name="_EXC9" localSheetId="2">#REF!</definedName>
    <definedName name="_EXC9">#REF!</definedName>
    <definedName name="_F" localSheetId="1">FM!ERR</definedName>
    <definedName name="_F" localSheetId="2">INTERV!ERR</definedName>
    <definedName name="_F">[0]!ERR</definedName>
    <definedName name="_F10">#REF!</definedName>
    <definedName name="_FC">#REF!</definedName>
    <definedName name="_Fill" localSheetId="1" hidden="1">#REF!</definedName>
    <definedName name="_Fill" localSheetId="2" hidden="1">#REF!</definedName>
    <definedName name="_Fill" hidden="1">#REF!</definedName>
    <definedName name="_xlnm._FilterDatabase" localSheetId="0" hidden="1">'PRESUPUESTO OFICIAL OBRA'!$I$11:$I$44</definedName>
    <definedName name="_FS01" localSheetId="1">FM!ERR</definedName>
    <definedName name="_FS01" localSheetId="2">INTERV!ERR</definedName>
    <definedName name="_FS01">[0]!ERR</definedName>
    <definedName name="_FYB03">[127]BASE!$D$337</definedName>
    <definedName name="_FYB08">[127]BASE!$D$339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NF1">#REF!</definedName>
    <definedName name="_IPC2002" localSheetId="1">#REF!</definedName>
    <definedName name="_IPC2002" localSheetId="2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124">[122]BASE!$D$72</definedName>
    <definedName name="_LAC18">[122]BASE!$D$403</definedName>
    <definedName name="_lar03" localSheetId="1">#REF!</definedName>
    <definedName name="_lar03" localSheetId="2">#REF!</definedName>
    <definedName name="_lar0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>#REF!</definedName>
    <definedName name="_MA3">#REF!</definedName>
    <definedName name="_MAT1">#REF!</definedName>
    <definedName name="_MOD1">#REF!</definedName>
    <definedName name="_mun2">[19]PESOS!#REF!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 localSheetId="1">#REF!</definedName>
    <definedName name="_num10" localSheetId="2">#REF!</definedName>
    <definedName name="_num10">#REF!</definedName>
    <definedName name="_num2" localSheetId="1">#REF!</definedName>
    <definedName name="_num2" localSheetId="2">#REF!</definedName>
    <definedName name="_num2">#REF!</definedName>
    <definedName name="_num3" localSheetId="1">#REF!</definedName>
    <definedName name="_num3" localSheetId="2">#REF!</definedName>
    <definedName name="_num3">#REF!</definedName>
    <definedName name="_num4" localSheetId="1">#REF!</definedName>
    <definedName name="_num4" localSheetId="2">#REF!</definedName>
    <definedName name="_num4">#REF!</definedName>
    <definedName name="_num5" localSheetId="1">#REF!</definedName>
    <definedName name="_num5" localSheetId="2">#REF!</definedName>
    <definedName name="_num5">#REF!</definedName>
    <definedName name="_num6" localSheetId="1">#REF!</definedName>
    <definedName name="_num6" localSheetId="2">#REF!</definedName>
    <definedName name="_num6">#REF!</definedName>
    <definedName name="_num7" localSheetId="1">#REF!</definedName>
    <definedName name="_num7" localSheetId="2">#REF!</definedName>
    <definedName name="_num7">#REF!</definedName>
    <definedName name="_num8" localSheetId="1">#REF!</definedName>
    <definedName name="_num8" localSheetId="2">#REF!</definedName>
    <definedName name="_num8">#REF!</definedName>
    <definedName name="_num9" localSheetId="1">#REF!</definedName>
    <definedName name="_num9" localSheetId="2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 localSheetId="1">#REF!</definedName>
    <definedName name="_PJ50" localSheetId="2">#REF!</definedName>
    <definedName name="_PJ50">#REF!</definedName>
    <definedName name="_pj51" localSheetId="1">#REF!</definedName>
    <definedName name="_pj51" localSheetId="2">#REF!</definedName>
    <definedName name="_pj51">#REF!</definedName>
    <definedName name="_Po2">[118]REAJUSTESACTA1PROVI!#REF!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 localSheetId="1">#REF!</definedName>
    <definedName name="_PRE1" localSheetId="2">#REF!</definedName>
    <definedName name="_PRE1">#REF!</definedName>
    <definedName name="_PTO97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32JH">[127]BASE!$D$275</definedName>
    <definedName name="_R43JH">[127]BASE!$D$273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64BB">[122]BASE!$D$318</definedName>
    <definedName name="_R64JH">[127]BASE!$D$271</definedName>
    <definedName name="_REC1">"Rectángulo 31"</definedName>
    <definedName name="_ref4" localSheetId="1">#REF!</definedName>
    <definedName name="_ref4" localSheetId="2">#REF!</definedName>
    <definedName name="_ref4">#REF!</definedName>
    <definedName name="_REP43">[120]BASE!$D$136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[117]INV!$A$12:$D$15</definedName>
    <definedName name="_SBC1" localSheetId="2">[117]INV!$A$12:$D$15</definedName>
    <definedName name="_SBC1">[6]INV!$A$12:$D$15</definedName>
    <definedName name="_SBC3" localSheetId="1">[117]INV!$F$12:$I$15</definedName>
    <definedName name="_SBC3" localSheetId="2">[117]INV!$F$12:$I$15</definedName>
    <definedName name="_SBC3">[6]INV!$F$12:$I$15</definedName>
    <definedName name="_SBC5" localSheetId="1">[117]INV!$K$12:$N$15</definedName>
    <definedName name="_SBC5" localSheetId="2">[117]INV!$K$12:$N$15</definedName>
    <definedName name="_SBC5">[6]INV!$K$12:$N$15</definedName>
    <definedName name="_Sort" localSheetId="1" hidden="1">#REF!</definedName>
    <definedName name="_Sort" localSheetId="2" hidden="1">#REF!</definedName>
    <definedName name="_Sort" hidden="1">#REF!</definedName>
    <definedName name="_srn001" localSheetId="1">#REF!</definedName>
    <definedName name="_srn001" localSheetId="2">#REF!</definedName>
    <definedName name="_srn001">#REF!</definedName>
    <definedName name="_ST106">[125]BASE!$D$219</definedName>
    <definedName name="_ST1226">[121]BASE!$D$287</definedName>
    <definedName name="_ST126">[125]BASE!$D$220</definedName>
    <definedName name="_ST146">[125]BASE!$D$238</definedName>
    <definedName name="_ST166">[126]BASE!$D$248</definedName>
    <definedName name="_ST186">[125]BASE!$D$221</definedName>
    <definedName name="_ST206">[125]BASE!$D$222</definedName>
    <definedName name="_ST86">[125]BASE!$D$218</definedName>
    <definedName name="_SUM1">#REF!</definedName>
    <definedName name="_SUM2">#REF!</definedName>
    <definedName name="_SY104">#REF!</definedName>
    <definedName name="_SY106">#REF!</definedName>
    <definedName name="_SY124">#REF!</definedName>
    <definedName name="_SY126">#REF!</definedName>
    <definedName name="_SY164">#REF!</definedName>
    <definedName name="_SY166">#REF!</definedName>
    <definedName name="_SY186">#REF!</definedName>
    <definedName name="_SY206">#REF!</definedName>
    <definedName name="_SY64">#REF!</definedName>
    <definedName name="_SY84">#REF!</definedName>
    <definedName name="_SY86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ES44">[122]BASE!$D$223</definedName>
    <definedName name="_TES66">[122]BASE!$D$224</definedName>
    <definedName name="_THF128">[127]BASE!$D$256</definedName>
    <definedName name="_TNL24">[121]BASE!$D$219</definedName>
    <definedName name="_TNL27">#REF!</definedName>
    <definedName name="_TNL30">[121]BASE!$D$221</definedName>
    <definedName name="_TNL33">#REF!</definedName>
    <definedName name="_TNL36">[121]BASE!$D$223</definedName>
    <definedName name="_TNL39">#REF!</definedName>
    <definedName name="_TNL42">#REF!</definedName>
    <definedName name="_TNL45">#REF!</definedName>
    <definedName name="_TNL48">#REF!</definedName>
    <definedName name="_TNL51">#REF!</definedName>
    <definedName name="_TNL54">[121]BASE!$D$229</definedName>
    <definedName name="_TNL60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E1132">[130]BASE!#REF!</definedName>
    <definedName name="_TPE12">#REF!</definedName>
    <definedName name="_TPE1331">[130]BASE!#REF!</definedName>
    <definedName name="_TPE1702">[130]BASE!#REF!</definedName>
    <definedName name="_TPE1703">[130]BASE!#REF!</definedName>
    <definedName name="_TPE1704">[130]BASE!#REF!</definedName>
    <definedName name="_TPE1706">[130]BASE!#REF!</definedName>
    <definedName name="_TPE1708">[130]BASE!#REF!</definedName>
    <definedName name="_TPE1710">[130]BASE!#REF!</definedName>
    <definedName name="_TPE1735">[130]BASE!#REF!</definedName>
    <definedName name="_TPE1763">[130]BASE!#REF!</definedName>
    <definedName name="_TPE1790">[130]BASE!#REF!</definedName>
    <definedName name="_TPE8016">[126]BASE!$D$146</definedName>
    <definedName name="_TPE8020">[126]BASE!$D$147</definedName>
    <definedName name="_TPE8025">[126]BASE!$D$148</definedName>
    <definedName name="_TPF12">[122]BASE!$D$357</definedName>
    <definedName name="_TPN1002">[126]BASE!$D$150</definedName>
    <definedName name="_TPN1003">[126]BASE!$D$151</definedName>
    <definedName name="_TPN1004">[126]BASE!$D$152</definedName>
    <definedName name="_TPN1006">[126]BASE!$D$153</definedName>
    <definedName name="_TPN1008">[126]BASE!$D$154</definedName>
    <definedName name="_TPN1010">#REF!</definedName>
    <definedName name="_TPN1202">[126]BASE!$D$160</definedName>
    <definedName name="_TPN1203">[126]BASE!$D$161</definedName>
    <definedName name="_TPN1204">[126]BASE!$D$162</definedName>
    <definedName name="_TPN1206">[126]BASE!$D$163</definedName>
    <definedName name="_TPN1208">[126]BASE!$D$164</definedName>
    <definedName name="_TPN1210">#REF!</definedName>
    <definedName name="_TPN1225">#REF!</definedName>
    <definedName name="_TPN1232">#REF!</definedName>
    <definedName name="_TPN16012">[126]BASE!$D$167</definedName>
    <definedName name="_TPN1602">[126]BASE!$D$168</definedName>
    <definedName name="_TPN1603">[126]BASE!$D$169</definedName>
    <definedName name="_TPN1604">[126]BASE!$D$170</definedName>
    <definedName name="_TPN1606">[126]BASE!$D$171</definedName>
    <definedName name="_TPN1608">[126]BASE!$D$172</definedName>
    <definedName name="_TPN1610">#REF!</definedName>
    <definedName name="_TR114">[125]BASE!$D$237</definedName>
    <definedName name="_TRI15">#REF!</definedName>
    <definedName name="_TRI16">#REF!</definedName>
    <definedName name="_TRI17">#REF!</definedName>
    <definedName name="_TRI18">#REF!</definedName>
    <definedName name="_TRI19">#REF!</definedName>
    <definedName name="_TRI20">#REF!</definedName>
    <definedName name="_TRI21">#REF!</definedName>
    <definedName name="_TRI22">[121]BASE!$D$273</definedName>
    <definedName name="_TRI23">#REF!</definedName>
    <definedName name="_TRI25">#REF!</definedName>
    <definedName name="_TRI26">#REF!</definedName>
    <definedName name="_TRI27">#REF!</definedName>
    <definedName name="_TRI28">[121]BASE!$D$278</definedName>
    <definedName name="_TRI29">#REF!</definedName>
    <definedName name="_TRI30">#REF!</definedName>
    <definedName name="_TRI31">#REF!</definedName>
    <definedName name="_TRI32">[121]BASE!$D$282</definedName>
    <definedName name="_TRI33">#REF!</definedName>
    <definedName name="_TRI47">[121]BASE!$D$284</definedName>
    <definedName name="_TUZ22">[130]BASE!#REF!</definedName>
    <definedName name="_TUZ36">[130]BASE!#REF!</definedName>
    <definedName name="_TZ212">[122]BASE!$D$86</definedName>
    <definedName name="_TZ213">[127]BASE!$D$79</definedName>
    <definedName name="_TZ214">[122]BASE!$D$89</definedName>
    <definedName name="_TZ216">[122]BASE!$D$90</definedName>
    <definedName name="_TZ218">[127]BASE!$D$82</definedName>
    <definedName name="_TZ262">[122]BASE!$D$99</definedName>
    <definedName name="_TZ263">[127]BASE!$D$89</definedName>
    <definedName name="_TZ264">[122]BASE!$D$101</definedName>
    <definedName name="_TZ266">[122]BASE!$D$102</definedName>
    <definedName name="_TZ323">[130]BASE!#REF!</definedName>
    <definedName name="_TZ324">[130]BASE!#REF!</definedName>
    <definedName name="_TZ3254">[122]BASE!$D$112</definedName>
    <definedName name="_TZ3256">[122]BASE!$D$113</definedName>
    <definedName name="_TZ414">[122]BASE!$D$122</definedName>
    <definedName name="_TZ416">[122]BASE!$D$123</definedName>
    <definedName name="_TZ418">[122]BASE!$D$124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NL24">[121]BASE!$D$232</definedName>
    <definedName name="_UNL27">#REF!</definedName>
    <definedName name="_UNL30">[121]BASE!$D$234</definedName>
    <definedName name="_UNL33">#REF!</definedName>
    <definedName name="_UNL36">[121]BASE!$D$236</definedName>
    <definedName name="_UNL39">#REF!</definedName>
    <definedName name="_UNL42">#REF!</definedName>
    <definedName name="_UNL45">#REF!</definedName>
    <definedName name="_UNL48">#REF!</definedName>
    <definedName name="_UNL51">#REF!</definedName>
    <definedName name="_UNL54">[121]BASE!$D$242</definedName>
    <definedName name="_UNL60">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 localSheetId="1">'[131]DUB-823'!#REF!</definedName>
    <definedName name="a" localSheetId="2">'[131]DUB-823'!#REF!</definedName>
    <definedName name="a">'[23]DUB-823'!#REF!</definedName>
    <definedName name="A_1">#REF!</definedName>
    <definedName name="A_impresión_IM" localSheetId="1">#REF!</definedName>
    <definedName name="A_impresión_IM" localSheetId="2">#REF!</definedName>
    <definedName name="A_impresión_IM">#REF!</definedName>
    <definedName name="A18A200">[24]ESPEC!#REF!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40FI">[127]BASE!$D$26</definedName>
    <definedName name="A40LI">[122]BASE!$D$28</definedName>
    <definedName name="A60FI">[122]BASE!$D$25</definedName>
    <definedName name="A60FI1">[122]BASE!$D$26</definedName>
    <definedName name="aa" localSheetId="1">FM!ERR</definedName>
    <definedName name="aa" localSheetId="2">INTERV!ERR</definedName>
    <definedName name="aa">[0]!ERR</definedName>
    <definedName name="AAA" localSheetId="1">FM!ERR</definedName>
    <definedName name="AAA" localSheetId="2">INTERV!ERR</definedName>
    <definedName name="AAA">[0]!ERR</definedName>
    <definedName name="aaaaaa" localSheetId="1">[132]otros!$C$5</definedName>
    <definedName name="aaaaaa" localSheetId="2">[132]otros!$C$5</definedName>
    <definedName name="aaaaaa">[25]otros!$C$5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[117]AASHTO!$A$14:$F$17</definedName>
    <definedName name="AAC" localSheetId="2">[117]AASHTO!$A$14:$F$17</definedName>
    <definedName name="AAC">[6]AASHTO!$A$14:$F$17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2">#REF!</definedName>
    <definedName name="AB">#REF!</definedName>
    <definedName name="aba_1">#REF!</definedName>
    <definedName name="aba_2">#REF!</definedName>
    <definedName name="abc" localSheetId="1">#REF!</definedName>
    <definedName name="abc" localSheetId="2">#REF!</definedName>
    <definedName name="abc">#REF!</definedName>
    <definedName name="ABCD" hidden="1">#REF!</definedName>
    <definedName name="ABCDE" hidden="1">#REF!</definedName>
    <definedName name="ABG" localSheetId="1">[117]AASHTO!$A$2:$F$5</definedName>
    <definedName name="ABG" localSheetId="2">[117]AASHTO!$A$2:$F$5</definedName>
    <definedName name="ABG">[6]AASHTO!$A$2:$F$5</definedName>
    <definedName name="absc1" localSheetId="1">[133]!absc</definedName>
    <definedName name="absc1" localSheetId="2">[133]!absc</definedName>
    <definedName name="absc1">[26]!absc</definedName>
    <definedName name="ac">#REF!</definedName>
    <definedName name="AccessDatabase" localSheetId="1" hidden="1">"A:\SAIN.mdb"</definedName>
    <definedName name="AccessDatabase" localSheetId="2" hidden="1">"A:\SAIN.mdb"</definedName>
    <definedName name="AccessDatabase" hidden="1">"C:\C-314\VOLUMENES\volfin4.mdb"</definedName>
    <definedName name="Acefy4200">'[134]APUS BASIC'!$G$340</definedName>
    <definedName name="Acero_corrugado">'[134]LISTADO DE MATERIALES Y EQUIPOS'!$B$14</definedName>
    <definedName name="ACOM">#REF!</definedName>
    <definedName name="ACOND">[122]BASE!$D$356</definedName>
    <definedName name="Acopla_sanitario_grival">'[134]LISTADO DE MATERIALES Y EQUIPOS'!$B$70</definedName>
    <definedName name="ACPM" localSheetId="1">#REF!</definedName>
    <definedName name="ACPM" localSheetId="2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1">#REF!</definedName>
    <definedName name="Actividades">#REF!</definedName>
    <definedName name="ACTV">#REF!</definedName>
    <definedName name="acueducto">'[135]FORMATO ACOM ACDTO FRENTE'!$M$8</definedName>
    <definedName name="acumulado">'[27]Reservas de Petróleo'!$A$2,'[27]Reservas de Petróleo'!$A$1,'[27]Reservas de Petróleo'!$D$4,'[27]Reservas de Petróleo'!$E$1:$E$65536</definedName>
    <definedName name="ad" localSheetId="1">#REF!</definedName>
    <definedName name="ad" localSheetId="2">#REF!</definedName>
    <definedName name="ad">#REF!</definedName>
    <definedName name="ADADA">#REF!</definedName>
    <definedName name="Adaptador_pvc">'[134]LISTADO DE MATERIALES Y EQUIPOS'!$B$125</definedName>
    <definedName name="adasd" localSheetId="1">#REF!</definedName>
    <definedName name="adasd" localSheetId="2">#REF!</definedName>
    <definedName name="adasd">#REF!</definedName>
    <definedName name="adasdaqsdasd">#REF!</definedName>
    <definedName name="adasdasdasda">#REF!</definedName>
    <definedName name="adasdasdasdadsads">#REF!</definedName>
    <definedName name="ADFADFA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M" localSheetId="1">[132]otros!$C$2</definedName>
    <definedName name="ADM" localSheetId="2">[132]otros!$C$2</definedName>
    <definedName name="ADM">[25]otros!$C$2</definedName>
    <definedName name="administrador" localSheetId="1">[136]Informacion!$B$15</definedName>
    <definedName name="administrador" localSheetId="2">[136]Informacion!$B$15</definedName>
    <definedName name="administrador">[28]Informacion!$B$15</definedName>
    <definedName name="ADMM">[127]BASE!$D$124</definedName>
    <definedName name="admon" localSheetId="1">#REF!</definedName>
    <definedName name="admon" localSheetId="2">#REF!</definedName>
    <definedName name="ADMON">#REF!</definedName>
    <definedName name="ADMON1">#REF!</definedName>
    <definedName name="adoc1" localSheetId="1">[133]!absc</definedName>
    <definedName name="adoc1" localSheetId="2">[133]!absc</definedName>
    <definedName name="adoc1">[26]!absc</definedName>
    <definedName name="ADOC125" localSheetId="1">[133]!absc</definedName>
    <definedName name="ADOC125" localSheetId="2">[133]!absc</definedName>
    <definedName name="ADOC125">[29]!absc</definedName>
    <definedName name="adoq" localSheetId="1">[137]!absc</definedName>
    <definedName name="adoq" localSheetId="2">[137]!absc</definedName>
    <definedName name="adoq">[30]!absc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dsasdasd">#REF!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">#N/A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'[134]LISTADO DE MATERIALES Y EQUIPOS'!$B$10</definedName>
    <definedName name="Agua">'[134]LISTADO DE MATERIALES Y EQUIPOS'!$B$18</definedName>
    <definedName name="aida">#REF!</definedName>
    <definedName name="aida1">#REF!</definedName>
    <definedName name="Aire_Acondicionado_Inverter_12000_btu">'[134]LISTADO DE MATERIALES Y EQUIPOS'!$B$118</definedName>
    <definedName name="Aire_Acondicionado_Inverter_9000_btu">'[134]LISTADO DE MATERIALES Y EQUIPOS'!$B$117</definedName>
    <definedName name="AIU" localSheetId="1">#REF!</definedName>
    <definedName name="AIU" localSheetId="2">#REF!</definedName>
    <definedName name="AIU">#REF!</definedName>
    <definedName name="AIU_01">#REF!</definedName>
    <definedName name="AIU_1">#REF!</definedName>
    <definedName name="AIU_2">#REF!</definedName>
    <definedName name="AIUA">#REF!</definedName>
    <definedName name="Ajizal">'[138]AJIZAL 3335'!$A$7:$J$142</definedName>
    <definedName name="AjustDelAIU" localSheetId="1">#REF!</definedName>
    <definedName name="AjustDelAIU" localSheetId="2">#REF!</definedName>
    <definedName name="AjustDelAIU">#REF!</definedName>
    <definedName name="akljdslKDBJ">[116]INSUMOS!#REF!</definedName>
    <definedName name="alam">#REF!</definedName>
    <definedName name="Alambre_de_pua_calibre_14">'[134]LISTADO DE MATERIALES Y EQUIPOS'!$B$16</definedName>
    <definedName name="Alambre_negro">'[134]LISTADO DE MATERIALES Y EQUIPOS'!$B$15</definedName>
    <definedName name="ALANR">[122]BASE!$D$24</definedName>
    <definedName name="alc" localSheetId="1">[139]!absc</definedName>
    <definedName name="alc" localSheetId="2">[139]!absc</definedName>
    <definedName name="alc">[31]!absc</definedName>
    <definedName name="AlcanceProyecto">#REF!</definedName>
    <definedName name="alcantarillado">'[140]FORMATO ACOM ALDO. FRENTE'!$L$9</definedName>
    <definedName name="ALM">#REF!</definedName>
    <definedName name="ALPUA">[122]BASE!$D$384</definedName>
    <definedName name="ALTO">[32]Tabla!$A$1:$A$5</definedName>
    <definedName name="Amount">#REF!</definedName>
    <definedName name="ANCLAJE">'[33]MC SF GAVIONES'!#REF!</definedName>
    <definedName name="AND">#REF!</definedName>
    <definedName name="ANDAM">[122]BASE!$D$473</definedName>
    <definedName name="Andamios">'[134]LISTADO DE MATERIALES Y EQUIPOS'!$B$44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gulo_6_metros_3__16_x_2_pulgadas_g___50">'[134]LISTADO DE MATERIALES Y EQUIPOS'!$B$53</definedName>
    <definedName name="Antic" localSheetId="1">[141]BASES!$B$33</definedName>
    <definedName name="Antic" localSheetId="2">[141]BASES!$B$33</definedName>
    <definedName name="Antic">[35]BASES!$B$33</definedName>
    <definedName name="ANTICIPO" localSheetId="1">[142]BASES!$B$33</definedName>
    <definedName name="ANTICIPO" localSheetId="2">[142]BASES!$B$33</definedName>
    <definedName name="ANTICIPO">[36]BASES!$B$33</definedName>
    <definedName name="Anticorrosivo">'[134]LISTADO DE MATERIALES Y EQUIPOS'!$B$60</definedName>
    <definedName name="ANTRA">[122]BASE!$D$67</definedName>
    <definedName name="AÑO" localSheetId="1">[132]PRESUPUESTO!$D$13</definedName>
    <definedName name="AÑO" localSheetId="2">[132]PRESUPUESTO!$D$13</definedName>
    <definedName name="AÑO">[25]PRESUPUESTO!$D$13</definedName>
    <definedName name="AÑOWUIE" localSheetId="1">'[143]Res-Accide-10'!$R$2:$R$7</definedName>
    <definedName name="AÑOWUIE" localSheetId="2">'[143]Res-Accide-10'!$R$2:$R$7</definedName>
    <definedName name="AÑOWUIE">'[37]Res-Accide-10'!$R$2:$R$7</definedName>
    <definedName name="ap">[144]Planilla!$D$58</definedName>
    <definedName name="APACONCRETO">#REF!</definedName>
    <definedName name="apaiy">#REF!</definedName>
    <definedName name="APALECHADA">#REF!</definedName>
    <definedName name="APAMORTERO">#REF!</definedName>
    <definedName name="APELLIDOS">#REF!</definedName>
    <definedName name="API">#REF!</definedName>
    <definedName name="APU">[38]!absc</definedName>
    <definedName name="APU_AUXILIARES">'[145]APU AUXILIARES'!$A:$G</definedName>
    <definedName name="APU_directos" localSheetId="1">#REF!</definedName>
    <definedName name="APU_directos" localSheetId="2">#REF!</definedName>
    <definedName name="APU_directos">#REF!</definedName>
    <definedName name="APU221.1" localSheetId="1">#REF!</definedName>
    <definedName name="APU221.1" localSheetId="2">#REF!</definedName>
    <definedName name="APU221.1">#REF!</definedName>
    <definedName name="APU221.2" localSheetId="1">#REF!</definedName>
    <definedName name="APU221.2" localSheetId="2">#REF!</definedName>
    <definedName name="APU221.2">#REF!</definedName>
    <definedName name="aq" localSheetId="1">FM!ERR</definedName>
    <definedName name="aq" localSheetId="2">INTERV!ERR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A">[127]BASE!$D$433</definedName>
    <definedName name="ARANCEL">#REF!</definedName>
    <definedName name="AREA">#REF!</definedName>
    <definedName name="Área_de_Cantidades">#REF!</definedName>
    <definedName name="_xlnm.Extract">#REF!</definedName>
    <definedName name="_xlnm.Print_Area" localSheetId="6">'AIU '!$A$1:$J$52</definedName>
    <definedName name="_xlnm.Print_Area" localSheetId="8">APA!$A$1:$I$48</definedName>
    <definedName name="_xlnm.Print_Area" localSheetId="4">'APU '!$A$1:$I$1956</definedName>
    <definedName name="_xlnm.Print_Area" localSheetId="1">FM!$A$1:$I$68</definedName>
    <definedName name="_xlnm.Print_Area" localSheetId="2">INTERV!$A$1:$I$36</definedName>
    <definedName name="_xlnm.Print_Area" localSheetId="5">'Mano de Obra'!$A$1:$D$42</definedName>
    <definedName name="_xlnm.Print_Area" localSheetId="3">'OBRA + INTERVENTORIA'!$A$1:$F$66</definedName>
    <definedName name="_xlnm.Print_Area" localSheetId="0">'PRESUPUESTO OFICIAL OBRA'!$A$1:$M$64</definedName>
    <definedName name="_xlnm.Print_Area" localSheetId="7">PROGRAMACION!$A$1:$AS$46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ELC">[127]BASE!$D$62</definedName>
    <definedName name="ARELF">[122]BASE!$D$69</definedName>
    <definedName name="Arena">'[134]LISTADO DE MATERIALES Y EQUIPOS'!$B$9</definedName>
    <definedName name="ARENC">[130]BASE!$D$61</definedName>
    <definedName name="ARENI">[127]BASE!$D$52</definedName>
    <definedName name="ARENP">[130]BASE!$D$59</definedName>
    <definedName name="armuve" localSheetId="1">FM!ERR</definedName>
    <definedName name="armuve" localSheetId="2">INTERV!ERR</definedName>
    <definedName name="armuve">[0]!ERR</definedName>
    <definedName name="ARP">#REF!</definedName>
    <definedName name="ARS">#REF!</definedName>
    <definedName name="as" localSheetId="1">FM!ERR</definedName>
    <definedName name="as" localSheetId="2">INTERV!ERR</definedName>
    <definedName name="as">[0]!ERR</definedName>
    <definedName name="ASB" localSheetId="1">[117]AASHTO!$A$8:$F$11</definedName>
    <definedName name="ASB" localSheetId="2">[117]AASHTO!$A$8:$F$11</definedName>
    <definedName name="ASB">[6]AASHTO!$A$8:$F$11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asdasdasd">#REF!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FM!ERR</definedName>
    <definedName name="ASDFGHJKLÑ" localSheetId="2">INTERV!ERR</definedName>
    <definedName name="ASDFGHJKLÑ">[0]!ERR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kjdbcñajkb">[116]INSUMOS!#REF!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pecto">'[146]Aspecto General Obras'!$B$3</definedName>
    <definedName name="Atp">[10]EMPRESA!$F$20</definedName>
    <definedName name="_xlnm.Auto_Open">MODULO10.auto_abrir</definedName>
    <definedName name="auto1" localSheetId="1">#REF!</definedName>
    <definedName name="auto1" localSheetId="2">#REF!</definedName>
    <definedName name="auto1">#REF!</definedName>
    <definedName name="auto123" localSheetId="1">#REF!</definedName>
    <definedName name="auto123" localSheetId="2">#REF!</definedName>
    <definedName name="auto123">#REF!</definedName>
    <definedName name="auto2" localSheetId="1">#REF!</definedName>
    <definedName name="auto2" localSheetId="2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>#REF!</definedName>
    <definedName name="AWDWEF">#REF!</definedName>
    <definedName name="AYUDA">[130]BASE!$D$13</definedName>
    <definedName name="Ayudante">'[134]LISTADO DE MATERIALES Y EQUIPOS'!$B$6</definedName>
    <definedName name="AYUDR">[130]BASE!$D$14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ajo_L">[32]Tabla!$A$1:$A$5</definedName>
    <definedName name="Base" localSheetId="1">#REF!</definedName>
    <definedName name="Base" localSheetId="2">#REF!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 localSheetId="1">#REF!</definedName>
    <definedName name="_xlnm.Database" localSheetId="2">#REF!</definedName>
    <definedName name="_xlnm.Database">#REF!</definedName>
    <definedName name="BaseDeDatos1">#REF!</definedName>
    <definedName name="BASEG">[127]BASE!$D$47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 localSheetId="1">FM!ERR</definedName>
    <definedName name="BB" localSheetId="2">INTERV!ERR</definedName>
    <definedName name="BB">[0]!ERR</definedName>
    <definedName name="bbb">#REF!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EBEB">#REF!</definedName>
    <definedName name="Beg_Bal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T_F">#REF!</definedName>
    <definedName name="bi">#REF!</definedName>
    <definedName name="BISCO">[122]BASE!$D$404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'[134]LISTADO DE MATERIALES Y EQUIPOS'!$B$19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 localSheetId="1">#REF!</definedName>
    <definedName name="bn" localSheetId="2">#REF!</definedName>
    <definedName name="bn">#REF!</definedName>
    <definedName name="BOMBA">[122]BASE!$D$476</definedName>
    <definedName name="Bombas">#REF!</definedName>
    <definedName name="BONO">#REF!</definedName>
    <definedName name="BORDE1">#N/A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TAD">[122]BASE!$D$487</definedName>
    <definedName name="BOTADA">#REF!</definedName>
    <definedName name="BOTES">[127]BASE!$D$447</definedName>
    <definedName name="boxes">#REF!</definedName>
    <definedName name="BQ">#REF!</definedName>
    <definedName name="BQBQBQBQBQB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'[134]LISTADO DE MATERIALES Y EQUIPOS'!$B$96</definedName>
    <definedName name="breaker_20_amp">'[134]LISTADO DE MATERIALES Y EQUIPOS'!$B$97</definedName>
    <definedName name="BREAKERS">#REF!</definedName>
    <definedName name="Breakers_Switches">#REF!</definedName>
    <definedName name="Breakers_y_Switches">#REF!</definedName>
    <definedName name="BROCH">[127]BASE!$D$352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1">#REF!</definedName>
    <definedName name="BuiltIn_Print_Area" localSheetId="2">#REF!</definedName>
    <definedName name="BuiltIn_Print_Area">'[47]Form5 _Pág_ 1'!#REF!</definedName>
    <definedName name="BuiltIn_Print_Area___0" localSheetId="1">#REF!</definedName>
    <definedName name="BuiltIn_Print_Area___0" localSheetId="2">#REF!</definedName>
    <definedName name="BuiltIn_Print_Area___0">'[47]Form5 _Pág_ 2'!#REF!</definedName>
    <definedName name="BuiltIn_Print_Area___0___0">#REF!</definedName>
    <definedName name="BuiltIn_Print_Area___0___0___0">#REF!</definedName>
    <definedName name="BuiltIn_Print_Titles">#REF!</definedName>
    <definedName name="BULLDOZ">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BBWB">#REF!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 localSheetId="1">#REF!</definedName>
    <definedName name="C_" localSheetId="2">#REF!</definedName>
    <definedName name="C_">#REF!</definedName>
    <definedName name="C90445L">#REF!</definedName>
    <definedName name="CA">#REF!</definedName>
    <definedName name="caa">#REF!</definedName>
    <definedName name="CABAL">[122]BASE!$D$399</definedName>
    <definedName name="Cable__10">'[134]LISTADO DE MATERIALES Y EQUIPOS'!$B$93</definedName>
    <definedName name="Cable__12">'[134]LISTADO DE MATERIALES Y EQUIPOS'!$B$94</definedName>
    <definedName name="Cable__14">'[134]LISTADO DE MATERIALES Y EQUIPOS'!$B$95</definedName>
    <definedName name="Cableado">#REF!</definedName>
    <definedName name="Caja_hexagonal_pvc">'[134]LISTADO DE MATERIALES Y EQUIPOS'!$B$124</definedName>
    <definedName name="CAJAC">#REF!</definedName>
    <definedName name="CAJAV">[127]BASE!$D$398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I">#REF!</definedName>
    <definedName name="CAMPO">#REF!</definedName>
    <definedName name="CANAL">[122]BASE!$D$405</definedName>
    <definedName name="cancha">#REF!</definedName>
    <definedName name="CANGU">[122]BASE!$D$455</definedName>
    <definedName name="CANT" localSheetId="1">#REF!</definedName>
    <definedName name="CANT" localSheetId="2">#REF!</definedName>
    <definedName name="CANT">#REF!</definedName>
    <definedName name="Cantidad" localSheetId="1">#REF!</definedName>
    <definedName name="Cantidad" localSheetId="2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 localSheetId="1">#REF!</definedName>
    <definedName name="CAP" localSheetId="2">#REF!</definedName>
    <definedName name="CAP">#REF!</definedName>
    <definedName name="CAPAC._HSE">#REF!</definedName>
    <definedName name="capilla">#REF!</definedName>
    <definedName name="CARGA">#REF!</definedName>
    <definedName name="CARGAD">#REF!</definedName>
    <definedName name="CARGOS">#REF!</definedName>
    <definedName name="CARGUER">[147]BASE!$D$392</definedName>
    <definedName name="carlos">MODULO10.auto_abrir</definedName>
    <definedName name="CARRTA">[127]BASE!$D$421</definedName>
    <definedName name="Casa">[148]Hoja1!$A$4:$F$211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">[149]BASE!#REF!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 localSheetId="1">#REF!</definedName>
    <definedName name="ccto210" localSheetId="2">#REF!</definedName>
    <definedName name="ccto210">#REF!</definedName>
    <definedName name="cd" localSheetId="1">[150]Hoja1!$C$81</definedName>
    <definedName name="cd" localSheetId="2">[150]Hoja1!$C$81</definedName>
    <definedName name="cd">[52]Hoja1!$C$81</definedName>
    <definedName name="CD454JH">[122]BASE!$D$334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[141]CDItem!$G$8</definedName>
    <definedName name="CDctrl" localSheetId="2">[141]CDItem!$G$8</definedName>
    <definedName name="CDctrl">[35]CDItem!$G$8</definedName>
    <definedName name="CDE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G">[130]BASE!$D$63</definedName>
    <definedName name="CEMENTO">[53]Insum!$A$3:$H$63</definedName>
    <definedName name="Cemento_Blanco">'[134]LISTADO DE MATERIALES Y EQUIPOS'!$B$11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APA">[127]BASE!$D$348</definedName>
    <definedName name="CHAZO_PUNTILLA_ANCLAJES">'[134]LISTADO DE MATERIALES Y EQUIPOS'!$B$105</definedName>
    <definedName name="CHK_PU">'[3]7422CW00'!#REF!</definedName>
    <definedName name="CHP">#REF!</definedName>
    <definedName name="Cierrapuerta_hidraulico_ajustable_hasta_80_kilos">'[134]LISTADO DE MATERIALES Y EQUIPOS'!$B$90</definedName>
    <definedName name="CINTA_MALLA_ADHESIVA_X_90M">'[134]LISTADO DE MATERIALES Y EQUIPOS'!$B$107</definedName>
    <definedName name="CISNEROS">#REF!</definedName>
    <definedName name="cjsa" hidden="1">#REF!</definedName>
    <definedName name="CL">#REF!</definedName>
    <definedName name="CLAVO">[122]BASE!$D$77</definedName>
    <definedName name="cmf">[54]Hoja1!$C$27</definedName>
    <definedName name="CMIBLE">#REF!</definedName>
    <definedName name="CMIBLE1">#REF!</definedName>
    <definedName name="CMMO">[122]BASE!$D$453</definedName>
    <definedName name="CMMOA">[151]BASE!$D$455</definedName>
    <definedName name="CO22JH">[127]BASE!$D$296</definedName>
    <definedName name="CO23JH">[127]BASE!$D$297</definedName>
    <definedName name="CO456JH">#REF!</definedName>
    <definedName name="CO458JH">[127]BASE!$D$290</definedName>
    <definedName name="CO45S2">#REF!</definedName>
    <definedName name="CO45S3">#REF!</definedName>
    <definedName name="CO45S4">[127]BASE!$D$175</definedName>
    <definedName name="CO45S6">#REF!</definedName>
    <definedName name="CO902JH">[127]BASE!$D$285</definedName>
    <definedName name="CO903JH">[127]BASE!$D$286</definedName>
    <definedName name="CO904JH">[122]BASE!$D$328</definedName>
    <definedName name="CO906JH">[122]BASE!$D$329</definedName>
    <definedName name="CO908JH">[127]BASE!$D$289</definedName>
    <definedName name="CO90S2">#REF!</definedName>
    <definedName name="CO90S3">#REF!</definedName>
    <definedName name="CO90S4">[122]BASE!$D$215</definedName>
    <definedName name="CO90S6">[122]BASE!$D$216</definedName>
    <definedName name="CO910JH">#REF!</definedName>
    <definedName name="Cod" localSheetId="1">#REF!</definedName>
    <definedName name="Cod" localSheetId="2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ÓDIGOS_EQUIPOS">'[145]INSUMOS EQUIPOS'!$A$8:$A$105</definedName>
    <definedName name="CÓDIGOS_MANO_DE_OBRA">'[145]INSUMOS MANO DE OBRA'!$A$8:$A$63</definedName>
    <definedName name="CÓDIGOS_MATERIALES">'[145]INSUMOS MATERIALES'!$A$9:$A$120</definedName>
    <definedName name="CÓDIGOS_SERVICIOS">'[145]INSUMOS SERVICIOS'!$A$8:$A$53</definedName>
    <definedName name="CÓDIGOS_TRANSPORTES">'[145]INSUMOS TRANSPORTES'!$A$8:$A$47</definedName>
    <definedName name="CODOS" localSheetId="1">#REF!</definedName>
    <definedName name="CODOS" localSheetId="2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bo_Sanitario_manantial_corona">'[134]LISTADO DE MATERIALES Y EQUIPOS'!$B$69</definedName>
    <definedName name="COMIDA">#REF!</definedName>
    <definedName name="COMN1">[152]BASE!#REF!</definedName>
    <definedName name="COMPR">[127]BASE!$D$408</definedName>
    <definedName name="Compresores">#REF!</definedName>
    <definedName name="Conc.2000">'[134]APUS BASIC'!$G$165</definedName>
    <definedName name="Conc.2500">'[134]APUS BASIC'!$G$122</definedName>
    <definedName name="Conc.3000">'[134]APUS BASIC'!$G$80</definedName>
    <definedName name="CONM1">[130]BASE!$D$456</definedName>
    <definedName name="CONM2">[122]BASE!$D$457</definedName>
    <definedName name="CONMI">[152]BASE!#REF!</definedName>
    <definedName name="CONMX">[130]BASE!$D$505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 localSheetId="1">FM!ERR</definedName>
    <definedName name="COPIA" localSheetId="2">INTERV!ERR</definedName>
    <definedName name="COPIA">[0]!ERR</definedName>
    <definedName name="COPIA1">#REF!</definedName>
    <definedName name="COPIA2">#REF!</definedName>
    <definedName name="copiao4" localSheetId="1">FM!ERR</definedName>
    <definedName name="copiao4" localSheetId="2">INTERV!ERR</definedName>
    <definedName name="copiao4">[0]!ERR</definedName>
    <definedName name="corri" localSheetId="1">FM!ERR</definedName>
    <definedName name="corri" localSheetId="2">INTERV!ERR</definedName>
    <definedName name="corri">[0]!ERR</definedName>
    <definedName name="CORTA">[122]BASE!$D$472</definedName>
    <definedName name="COSTO_FRENTE">[56]BITACORA!$E$1:$E$65536</definedName>
    <definedName name="costo2" hidden="1">#REF!</definedName>
    <definedName name="COSTODIRECTO" localSheetId="1">#REF!</definedName>
    <definedName name="COSTODIRECTO" localSheetId="2">#REF!</definedName>
    <definedName name="COSTODIRECTO">#REF!</definedName>
    <definedName name="COSTOS">[57]TARIFAS!$A$1:$F$52</definedName>
    <definedName name="cota">'[153]Base de Diseño'!$A$1:$D$290</definedName>
    <definedName name="COTAS">[154]Hoja3!$A$5:$B$154</definedName>
    <definedName name="COYLL">[130]BASE!#REF!</definedName>
    <definedName name="CP452L">#REF!</definedName>
    <definedName name="CP453L">[127]BASE!$D$378</definedName>
    <definedName name="CP902L">#REF!</definedName>
    <definedName name="CP903L">[127]BASE!$D$377</definedName>
    <definedName name="CP904L">#REF!</definedName>
    <definedName name="CR22JH">#REF!</definedName>
    <definedName name="CR42JH">#REF!</definedName>
    <definedName name="CR44JH">#REF!</definedName>
    <definedName name="CRA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_xlnm.Criteria">[116]INSUMOS!#REF!</definedName>
    <definedName name="Criterios_IM" localSheetId="1">[116]INSUMOS!#REF!</definedName>
    <definedName name="Criterios_IM" localSheetId="2">[116]INSUMOS!#REF!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SIKA">[127]BASE!$D$330</definedName>
    <definedName name="CT070KG">#REF!</definedName>
    <definedName name="CT080KG">#REF!</definedName>
    <definedName name="CT110K">#REF!</definedName>
    <definedName name="CT110KG">#REF!</definedName>
    <definedName name="CT140K">#REF!</definedName>
    <definedName name="CT140KG">[122]BASE!$D$40</definedName>
    <definedName name="CT170KG">[121]BASE!$D$37</definedName>
    <definedName name="CT180K">#REF!</definedName>
    <definedName name="CT180KG">[122]BASE!$D$38</definedName>
    <definedName name="CT210K">#REF!</definedName>
    <definedName name="CT210KG">[122]BASE!$D$37</definedName>
    <definedName name="CT245K">#REF!</definedName>
    <definedName name="CT245KG">[122]BASE!$D$36</definedName>
    <definedName name="CTA" localSheetId="1">#REF!</definedName>
    <definedName name="CTA" localSheetId="2">#REF!</definedName>
    <definedName name="CTA">#REF!</definedName>
    <definedName name="CTE">#REF!</definedName>
    <definedName name="CTR">'[3]7422CW00'!#REF!</definedName>
    <definedName name="CTRPAG">'[3]7422CW00'!#REF!</definedName>
    <definedName name="CUAL" localSheetId="1">FM!ERR</definedName>
    <definedName name="CUAL" localSheetId="2">INTERV!ERR</definedName>
    <definedName name="CUAL">[0]!ERR</definedName>
    <definedName name="CUBS" localSheetId="1">#REF!</definedName>
    <definedName name="CUBS" localSheetId="2">#REF!</definedName>
    <definedName name="CUBS">#REF!</definedName>
    <definedName name="cUCA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rva_conduit_pvc_1_2">'[134]LISTADO DE MATERIALES Y EQUIPOS'!$B$123</definedName>
    <definedName name="Customize">[50]!Customize</definedName>
    <definedName name="cv" localSheetId="1">#REF!</definedName>
    <definedName name="cv" localSheetId="2">#REF!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YLL2">[127]BASE!$D$319</definedName>
    <definedName name="CYLL3">[127]BASE!$D$320</definedName>
    <definedName name="CYLL4">[127]BASE!$D$321</definedName>
    <definedName name="CYLL6">#REF!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 localSheetId="1">'[131]GPI 526'!#REF!</definedName>
    <definedName name="dario" localSheetId="2">'[131]GPI 526'!#REF!</definedName>
    <definedName name="dario">'[23]GPI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 localSheetId="1">#REF!</definedName>
    <definedName name="datos" localSheetId="2">#REF!</definedName>
    <definedName name="datos">#REF!</definedName>
    <definedName name="datos1">'[155]Base de Diseño'!$A$1:$D$204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>#REF!</definedName>
    <definedName name="dc">#REF!</definedName>
    <definedName name="Dcacm" localSheetId="1">#REF!</definedName>
    <definedName name="Dcacm" localSheetId="2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" localSheetId="1">Mano de [156]obra!$G$8:$G$8</definedName>
    <definedName name="des">Mano de [156]obra!$G$8:$G$8</definedName>
    <definedName name="desarrolladas">'[27]Reservas de Petróleo'!$A$2,'[27]Reservas de Petróleo'!$A$1,'[27]Reservas de Petróleo'!$D$4,'[27]Reservas de Petróleo'!$F$1:$F$65536</definedName>
    <definedName name="DESCRIPCION_EQUIPO">[157]Equipos!$B$4:$B$60</definedName>
    <definedName name="DESCUNMI">#REF!</definedName>
    <definedName name="design">'[158]Design (3)'!$A$12:$CM$71</definedName>
    <definedName name="design2">[158]Design!$A$24:$CM$66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 localSheetId="1">#REF!</definedName>
    <definedName name="DEX" localSheetId="2">#REF!</definedName>
    <definedName name="DEX">#REF!</definedName>
    <definedName name="DF" localSheetId="1">#REF!</definedName>
    <definedName name="DF" localSheetId="2">#REF!</definedName>
    <definedName name="DF">[63]Cronograma!#REF!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hfs">#REF!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A" localSheetId="1">[132]PRESUPUESTO!$B$13</definedName>
    <definedName name="DIA" localSheetId="2">[132]PRESUPUESTO!$B$13</definedName>
    <definedName name="DIA">[25]PRESUPUESTO!$B$13</definedName>
    <definedName name="DIAME">#REF!</definedName>
    <definedName name="Diámetro">#REF!</definedName>
    <definedName name="diámetroft">#REF!</definedName>
    <definedName name="diametros" localSheetId="1">#REF!</definedName>
    <definedName name="diametros" localSheetId="2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Q">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[63]Cronograma!#REF!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2">#REF!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FM!ERR</definedName>
    <definedName name="EE" localSheetId="2">INTERV!ERR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[132]PRESUPUESTO!$E$7</definedName>
    <definedName name="EJEC" localSheetId="2">[132]PRESUPUESTO!$E$7</definedName>
    <definedName name="EJEC">[25]PRESUPUESTO!$E$7</definedName>
    <definedName name="Ejecutivo">'[67]Info Ejec'!$A$1:$AV$153</definedName>
    <definedName name="ELIMINACIONPROYC">#REF!</definedName>
    <definedName name="emanto" localSheetId="1">#REF!</definedName>
    <definedName name="emanto" localSheetId="2">#REF!</definedName>
    <definedName name="emanto">#REF!</definedName>
    <definedName name="eme" localSheetId="1">FM!ERR</definedName>
    <definedName name="eme" localSheetId="2">INTERV!ERR</definedName>
    <definedName name="eme">[0]!ERR</definedName>
    <definedName name="EMPLEADO">#REF!</definedName>
    <definedName name="Empresa">[40]EMPRESA!$F$6</definedName>
    <definedName name="EMULSION">#REF!</definedName>
    <definedName name="Enchape_euro_o_corona">'[134]LISTADO DE MATERIALES Y EQUIPOS'!$B$65</definedName>
    <definedName name="End_Bal">#REF!</definedName>
    <definedName name="Ene" localSheetId="1">[159]ENE!$A$12:$H$34</definedName>
    <definedName name="Ene" localSheetId="2">[159]ENE!$A$12:$H$34</definedName>
    <definedName name="ene">#REF!</definedName>
    <definedName name="Ene_C">[159]ENE!$A$35:$H$52</definedName>
    <definedName name="EneFeb">'[160]Ene-Feb'!$A$12:$H$34</definedName>
    <definedName name="Ensayos">#REF!</definedName>
    <definedName name="ENTIDADES">[145]ENTIDADES!$A$6:$A$130</definedName>
    <definedName name="ENTRADASP" localSheetId="1">#REF!</definedName>
    <definedName name="ENTRADASP" localSheetId="2">#REF!</definedName>
    <definedName name="ENTRADASP">#REF!</definedName>
    <definedName name="EPECIALIDAD_SIDOE">[12]Tablas!#REF!</definedName>
    <definedName name="EQUI">[161]EQUIPO!$B$2:$B$36</definedName>
    <definedName name="equipo" localSheetId="1">[162]Equipo!$A$7:$A$65536</definedName>
    <definedName name="equipo" localSheetId="2">[162]Equipo!$A$7:$A$65536</definedName>
    <definedName name="equipo">[68]Equipo!$A$7:$A$65536</definedName>
    <definedName name="EQUIPO_1">[161]EQUIPO!$B$2:$D$36</definedName>
    <definedName name="Equipo_de_soldadura">'[134]LISTADO DE MATERIALES Y EQUIPOS'!$B$31</definedName>
    <definedName name="EQUIPO1">#REF!</definedName>
    <definedName name="Equipos" localSheetId="1">#REF!</definedName>
    <definedName name="Equipos" localSheetId="2">#REF!</definedName>
    <definedName name="Equipos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FM!ERR</definedName>
    <definedName name="ES" localSheetId="2">INTERV!ERR</definedName>
    <definedName name="ES">[0]!ERR</definedName>
    <definedName name="ESA">#REF!</definedName>
    <definedName name="ESE">#REF!</definedName>
    <definedName name="esp">#REF!</definedName>
    <definedName name="ESPE">#REF!</definedName>
    <definedName name="ESPECIFICACION" localSheetId="1">#REF!</definedName>
    <definedName name="ESPECIFICACION" localSheetId="2">#REF!</definedName>
    <definedName name="ESPECIFICACION">#REF!</definedName>
    <definedName name="Especificación" localSheetId="1">#REF!</definedName>
    <definedName name="Especificación" localSheetId="2">#REF!</definedName>
    <definedName name="Especificación">#REF!</definedName>
    <definedName name="ESPECIFICACION2">#REF!</definedName>
    <definedName name="ESPECIFICACIOON">#REF!</definedName>
    <definedName name="ESPYUU">#REF!</definedName>
    <definedName name="ESTA">#REF!</definedName>
    <definedName name="ESTAC">[127]BASE!$D$341</definedName>
    <definedName name="ESTADO_ACUEDUCTO">#REF!</definedName>
    <definedName name="ESTADO_ALCANTARILLADO">#REF!</definedName>
    <definedName name="Estados">#REF!</definedName>
    <definedName name="Estimate_Factor">1</definedName>
    <definedName name="ESTOP">[126]BASE!$D$396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stuco_gl">'[134]LISTADO DE MATERIALES Y EQUIPOS'!$B$64</definedName>
    <definedName name="ETAP">#REF!</definedName>
    <definedName name="ETAPA_PACC">#REF!</definedName>
    <definedName name="Eternit__8">'[134]LISTADO DE MATERIALES Y EQUIPOS'!$B$56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 localSheetId="1">#REF!</definedName>
    <definedName name="EXC" localSheetId="2">#REF!</definedName>
    <definedName name="EXC">#REF!</definedName>
    <definedName name="EXCAV_1">#REF!</definedName>
    <definedName name="EXCAV_2">#REF!</definedName>
    <definedName name="exCEL" localSheetId="1">#REF!</definedName>
    <definedName name="exCEL" localSheetId="2">#REF!</definedName>
    <definedName name="exCEL">#REF!</definedName>
    <definedName name="Excel_BuiltIn__FilterDatabase">[163]Presupuesto_Via_distribuidora!$A$9:$H$344</definedName>
    <definedName name="Excel_BuiltIn_Print_Area">[163]Presupuesto_Via_distribuidora!$C$1:$H$344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3" localSheetId="1">#REF!</definedName>
    <definedName name="Excel_BuiltIn_Print_Area_3" localSheetId="2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>#REF!</definedName>
    <definedName name="Excel_BuiltIn_Print_Area_7">#REF!</definedName>
    <definedName name="Excel_BuiltIn_Print_Titles">[163]Presupuesto_Via_distribuidora!$A$2:$IV$8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 localSheetId="1">[131]SKJ452!#REF!</definedName>
    <definedName name="Excel_BuiltIn_Print_Titles_10" localSheetId="2">[131]SKJ452!#REF!</definedName>
    <definedName name="Excel_BuiltIn_Print_Titles_10">[23]SKJ452!#REF!</definedName>
    <definedName name="Excel_BuiltIn_Print_Titles_11" localSheetId="1">[131]ITA878!#REF!</definedName>
    <definedName name="Excel_BuiltIn_Print_Titles_11" localSheetId="2">[131]ITA878!#REF!</definedName>
    <definedName name="Excel_BuiltIn_Print_Titles_11">[23]ITA878!#REF!</definedName>
    <definedName name="Excel_BuiltIn_Print_Titles_12" localSheetId="1">'[131]AEA-944'!#REF!</definedName>
    <definedName name="Excel_BuiltIn_Print_Titles_12" localSheetId="2">'[131]AEA-944'!#REF!</definedName>
    <definedName name="Excel_BuiltIn_Print_Titles_12">'[23]AEA-944'!#REF!</definedName>
    <definedName name="Excel_BuiltIn_Print_Titles_13" localSheetId="1">'[131]DUB-823'!#REF!</definedName>
    <definedName name="Excel_BuiltIn_Print_Titles_13" localSheetId="2">'[131]DUB-823'!#REF!</definedName>
    <definedName name="Excel_BuiltIn_Print_Titles_13">'[23]DUB-823'!#REF!</definedName>
    <definedName name="Excel_BuiltIn_Print_Titles_14" localSheetId="1">'[131]GPI 526'!#REF!</definedName>
    <definedName name="Excel_BuiltIn_Print_Titles_14" localSheetId="2">'[131]GPI 526'!#REF!</definedName>
    <definedName name="Excel_BuiltIn_Print_Titles_14">'[23]GPI 526'!#REF!</definedName>
    <definedName name="Excel_BuiltIn_Print_Titles_15" localSheetId="1">#REF!</definedName>
    <definedName name="Excel_BuiltIn_Print_Titles_15" localSheetId="2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>#REF!</definedName>
    <definedName name="Excel_BuiltIn_Print_Titles_19" localSheetId="1">[131]XXJ617!#REF!</definedName>
    <definedName name="Excel_BuiltIn_Print_Titles_19" localSheetId="2">[131]XXJ617!#REF!</definedName>
    <definedName name="Excel_BuiltIn_Print_Titles_19">[23]XXJ617!#REF!</definedName>
    <definedName name="Excel_BuiltIn_Print_Titles_20" localSheetId="1">#REF!</definedName>
    <definedName name="Excel_BuiltIn_Print_Titles_20" localSheetId="2">#REF!</definedName>
    <definedName name="Excel_BuiltIn_Print_Titles_20">#REF!</definedName>
    <definedName name="Excel_BuiltIn_Print_Titles_21" localSheetId="1">[131]SNG_855!#REF!</definedName>
    <definedName name="Excel_BuiltIn_Print_Titles_21" localSheetId="2">[131]SNG_855!#REF!</definedName>
    <definedName name="Excel_BuiltIn_Print_Titles_21">[23]SNG_855!#REF!</definedName>
    <definedName name="Excel_BuiltIn_Print_Titles_23" localSheetId="1">#REF!</definedName>
    <definedName name="Excel_BuiltIn_Print_Titles_23" localSheetId="2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>#REF!</definedName>
    <definedName name="Excel_BuiltIn_Print_Titles_4">'[164]COSTOS CAMPAMENTO'!#REF!</definedName>
    <definedName name="Excel_BuiltIn_Print_Titles_5" localSheetId="1">'[131]VEA 374'!#REF!</definedName>
    <definedName name="Excel_BuiltIn_Print_Titles_5" localSheetId="2">'[131]VEA 374'!#REF!</definedName>
    <definedName name="Excel_BuiltIn_Print_Titles_5">'[23]VEA 374'!#REF!</definedName>
    <definedName name="Excel_BuiltIn_Print_Titles_5_XX" localSheetId="1">'[131]VEA 374'!#REF!</definedName>
    <definedName name="Excel_BuiltIn_Print_Titles_5_XX" localSheetId="2">'[131]VEA 374'!#REF!</definedName>
    <definedName name="Excel_BuiltIn_Print_Titles_5_XX">'[23]VEA 374'!#REF!</definedName>
    <definedName name="Excel_BuiltIn_Print_Titles_6" localSheetId="1">#REF!</definedName>
    <definedName name="Excel_BuiltIn_Print_Titles_6" localSheetId="2">#REF!</definedName>
    <definedName name="Excel_BuiltIn_Print_Titles_6">#REF!</definedName>
    <definedName name="Excel_BuiltIn_Print_Titles_7" localSheetId="1">[131]HFB024!#REF!</definedName>
    <definedName name="Excel_BuiltIn_Print_Titles_7" localSheetId="2">[131]HFB024!#REF!</definedName>
    <definedName name="Excel_BuiltIn_Print_Titles_7">[23]HFB024!#REF!</definedName>
    <definedName name="Excel_BuiltIn_Print_Titles_8" localSheetId="1">#REF!</definedName>
    <definedName name="Excel_BuiltIn_Print_Titles_8" localSheetId="2">#REF!</definedName>
    <definedName name="Excel_BuiltIn_Print_Titles_8">#REF!</definedName>
    <definedName name="Excel_BuiltIn_Print_Titles_9" localSheetId="1">[131]PAJ825!#REF!</definedName>
    <definedName name="Excel_BuiltIn_Print_Titles_9" localSheetId="2">[131]PAJ825!#REF!</definedName>
    <definedName name="Excel_BuiltIn_Print_Titles_9">[23]PAJ825!#REF!</definedName>
    <definedName name="EXCROC">'[71]Análisis de precios'!$H$52</definedName>
    <definedName name="ExtensionCoordinador">#REF!</definedName>
    <definedName name="extra">'[165]Liquidación de Obra x Administr'!$C$3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OR_PRESTACIONAL">'[145]FACTOR PRESTACIONAL'!$A$7:$BE$32</definedName>
    <definedName name="FACTURADO">'[72]Itemes Renovación'!#REF!</definedName>
    <definedName name="FareWellStmnt">[50]!FareWellStmnt</definedName>
    <definedName name="FaseProyecto">#REF!</definedName>
    <definedName name="FD" localSheetId="1">FM!ERR</definedName>
    <definedName name="FD" localSheetId="2">INTERV!ERR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ASDFASD">#REF!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 localSheetId="2">#REF!</definedName>
    <definedName name="fdwssf">#REF!</definedName>
    <definedName name="FE">1.32</definedName>
    <definedName name="Feb">[159]FEB!$A$12:$H$33</definedName>
    <definedName name="Feb_C">[159]FEB!$A$35:$H$51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GG">#REF!</definedName>
    <definedName name="fer" localSheetId="1">'[143]Res-Accide-10'!#REF!</definedName>
    <definedName name="fer" localSheetId="2">'[143]Res-Accide-10'!#REF!</definedName>
    <definedName name="fer">'[37]Res-Accide-10'!#REF!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'[166]días habiles 2015'!$D$2:$D$21</definedName>
    <definedName name="ff" localSheetId="1">FM!ERR</definedName>
    <definedName name="ff" localSheetId="2">INTERV!ERR</definedName>
    <definedName name="ff">[0]!ERR</definedName>
    <definedName name="fff" localSheetId="1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FM!ERR</definedName>
    <definedName name="fg" localSheetId="2">INTERV!ERR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2">#REF!</definedName>
    <definedName name="fi">#REF!</definedName>
    <definedName name="FIBER">#REF!</definedName>
    <definedName name="FIELT">[127]BASE!$D$357</definedName>
    <definedName name="Fil_Fechas">#REF!</definedName>
    <definedName name="fill1" hidden="1">#REF!</definedName>
    <definedName name="FILTROS">#REF!</definedName>
    <definedName name="Fin_de_semana">'[166]días habiles 2015'!$M$1:$M$2</definedName>
    <definedName name="FINANCIACION" localSheetId="1">FM!ERR</definedName>
    <definedName name="FINANCIACION" localSheetId="2">INTERV!ERR</definedName>
    <definedName name="FINANCIACION">[0]!ERR</definedName>
    <definedName name="FinePrint">[50]!FinePrint</definedName>
    <definedName name="FM">1.18</definedName>
    <definedName name="Fmonc">[167]MO_Fac_pres!$C$24</definedName>
    <definedName name="fnic">[54]Hoja1!$C$13</definedName>
    <definedName name="FO">1.32</definedName>
    <definedName name="fomulario3">#REF!</definedName>
    <definedName name="FORDESCR">'[3]7422CW00'!#REF!</definedName>
    <definedName name="FORM_C3">[75]Hoja1!$A$33:$N$51</definedName>
    <definedName name="FORM3">[127]BASE!$D$431</definedName>
    <definedName name="FORMA">[122]BASE!$D$471</definedName>
    <definedName name="Formaleta">'[134]LISTADO DE MATERIALES Y EQUIPOS'!$B$45</definedName>
    <definedName name="FORMH">[122]BASE!$D$474</definedName>
    <definedName name="FORMM">[127]BASE!$D$426</definedName>
    <definedName name="FORMOLT">'[3]7422CW00'!#REF!</definedName>
    <definedName name="formularioCantidades" localSheetId="1">#REF!</definedName>
    <definedName name="formularioCantidades" localSheetId="2">#REF!</definedName>
    <definedName name="formularioCantidades">#REF!</definedName>
    <definedName name="FORSHE">'[3]7422CW00'!#REF!</definedName>
    <definedName name="FORUNMIS">'[3]7422CW00'!#REF!</definedName>
    <definedName name="FPmonc">#REF!</definedName>
    <definedName name="FPprof">#REF!</definedName>
    <definedName name="Fpro">[167]MO_Fac_pres!$C$13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FM!ERR</definedName>
    <definedName name="fu" localSheetId="2">INTERV!ERR</definedName>
    <definedName name="fu">[0]!ERR</definedName>
    <definedName name="Full_Print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1">#REF!</definedName>
    <definedName name="g" localSheetId="2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 localSheetId="1">#REF!</definedName>
    <definedName name="GAJ" localSheetId="2">#REF!</definedName>
    <definedName name="GAJ">#REF!</definedName>
    <definedName name="GAS">[12]Tablas!#REF!</definedName>
    <definedName name="GASO">[126]BASE!$D$481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bvhntgyjn">#REF!</definedName>
    <definedName name="GCB">[11]Tablas!#REF!</definedName>
    <definedName name="GCI">[12]Tablas!#REF!</definedName>
    <definedName name="GCN">[12]Tablas!#REF!</definedName>
    <definedName name="GCP">[12]Tablas!#REF!</definedName>
    <definedName name="GDG56_">#REF!</definedName>
    <definedName name="GDN">[12]Tablas!#REF!</definedName>
    <definedName name="GDR">[12]Tablas!#REF!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">[127]BASE!$D$356</definedName>
    <definedName name="Geotex" localSheetId="1">#REF!</definedName>
    <definedName name="Geotex" localSheetId="2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[12]Tablas!#REF!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FM!ERR</definedName>
    <definedName name="GGG" localSheetId="2">INTERV!ERR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>#REF!</definedName>
    <definedName name="GRAF3" localSheetId="1">#REF!</definedName>
    <definedName name="GRAF3" localSheetId="2">#REF!</definedName>
    <definedName name="GRAF3">#REF!</definedName>
    <definedName name="GRAMA">[127]BASE!$D$372</definedName>
    <definedName name="Grama_verde">'[134]LISTADO DE MATERIALES Y EQUIPOS'!$B$128</definedName>
    <definedName name="GRAP">[127]BASE!$D$342</definedName>
    <definedName name="GRAV2">[122]BASE!$D$65</definedName>
    <definedName name="GRAV3">[122]BASE!$D$66</definedName>
    <definedName name="GRAV4">[168]BASE!$D$63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>#REF!</definedName>
    <definedName name="GRUPO123" localSheetId="1">#REF!</definedName>
    <definedName name="GRUPO123" localSheetId="2">#REF!</definedName>
    <definedName name="GRUPO123">#REF!</definedName>
    <definedName name="GRUPO13" localSheetId="1">#REF!</definedName>
    <definedName name="GRUPO13" localSheetId="2">#REF!</definedName>
    <definedName name="GRUPO13">#REF!</definedName>
    <definedName name="GRUPO2" localSheetId="1">#REF!</definedName>
    <definedName name="GRUPO2" localSheetId="2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[169]BASE!$C$4:$H$255</definedName>
    <definedName name="GT" localSheetId="2">[169]BASE!$C$4:$H$255</definedName>
    <definedName name="GT">[76]BASE!$C$4:$H$255</definedName>
    <definedName name="GTC">[12]Tablas!#REF!</definedName>
    <definedName name="GTE">[12]Tablas!#REF!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 localSheetId="1">#REF!</definedName>
    <definedName name="GTRE" localSheetId="2">#REF!</definedName>
    <definedName name="GTRE">#REF!</definedName>
    <definedName name="H" localSheetId="1">#REF!</definedName>
    <definedName name="H" localSheetId="2">#REF!</definedName>
    <definedName name="h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78MH">[122]BASE!$D$30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h" localSheetId="1">FM!ERR</definedName>
    <definedName name="hh" localSheetId="2">INTERV!ERR</definedName>
    <definedName name="hh">[0]!ERR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ij">[170]!absc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FM!ERR</definedName>
    <definedName name="HK" localSheetId="2">INTERV!ERR</definedName>
    <definedName name="HK">[0]!ERR</definedName>
    <definedName name="HM">#REF!</definedName>
    <definedName name="HM3EB">#REF!</definedName>
    <definedName name="HM3JH">[122]BASE!$D$447</definedName>
    <definedName name="HMHF3">[130]BASE!#REF!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1" localSheetId="1">#REF!</definedName>
    <definedName name="HOJA1" localSheetId="2">#REF!</definedName>
    <definedName name="HOJA1">#REF!</definedName>
    <definedName name="horat">'[20]Itemes Renovación'!#REF!</definedName>
    <definedName name="Hornos">#REF!</definedName>
    <definedName name="HP_stg_Hz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T75MH">[127]BASE!$D$28</definedName>
    <definedName name="HTAS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 localSheetId="1">FM!ERR</definedName>
    <definedName name="ID" localSheetId="2">INTERV!ERR</definedName>
    <definedName name="ID">[0]!ERR</definedName>
    <definedName name="IF">'[51]A. P. U.'!#REF!</definedName>
    <definedName name="Ig">#REF!</definedName>
    <definedName name="iglesia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 localSheetId="1">[132]otros!$C$3</definedName>
    <definedName name="IMP" localSheetId="2">[132]otros!$C$3</definedName>
    <definedName name="IMP">[25]otros!$C$3</definedName>
    <definedName name="IMPRESSION">#REF!</definedName>
    <definedName name="IMPRI">[127]BASE!$D$455</definedName>
    <definedName name="imprimir">#REF!</definedName>
    <definedName name="IMPTOS">#REF!</definedName>
    <definedName name="IMPTOS1">#REF!</definedName>
    <definedName name="IN_10_11">'[171]TARIFAS-JORNAL-DIST'!$B$7</definedName>
    <definedName name="IN_11_12">'[171]TARIFAS-JORNAL-DIST'!$B$8</definedName>
    <definedName name="INC">#REF!</definedName>
    <definedName name="INCR._PRODC.">#REF!</definedName>
    <definedName name="INDICE" localSheetId="1">#REF!</definedName>
    <definedName name="INDICE" localSheetId="2">#REF!</definedName>
    <definedName name="INDICE">#REF!</definedName>
    <definedName name="inf" localSheetId="1">#REF!</definedName>
    <definedName name="inf" localSheetId="2">#REF!</definedName>
    <definedName name="inf">#REF!</definedName>
    <definedName name="informe" localSheetId="1">#REF!</definedName>
    <definedName name="informe" localSheetId="2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 localSheetId="1">[141]BASES!$E$26</definedName>
    <definedName name="Inicio" localSheetId="2">[141]BASES!$E$26</definedName>
    <definedName name="Inicio">[35]BASES!$E$26</definedName>
    <definedName name="INPU">#REF!</definedName>
    <definedName name="INPUT">'[3]7422CW00'!#REF!</definedName>
    <definedName name="INSU" localSheetId="1">[172]INSUMOS!$A$1:$E$65536</definedName>
    <definedName name="INSU" localSheetId="2">[172]INSUMOS!$A$1:$E$65536</definedName>
    <definedName name="INSU">[79]INSUMOS!$A$1:$E$65536</definedName>
    <definedName name="INSUMOS">#N/A</definedName>
    <definedName name="Insumos_auxiliares">[80]Insumos!#REF!</definedName>
    <definedName name="Insumos_basicos" localSheetId="1">#REF!</definedName>
    <definedName name="Insumos_basicos" localSheetId="2">#REF!</definedName>
    <definedName name="Insumos_basicos">#REF!</definedName>
    <definedName name="INSUMOS_EQUIPOS">'[145]INSUMOS EQUIPOS'!$A$1:$D$105</definedName>
    <definedName name="INSUMOS_MANO_DE_OBRA">'[145]INSUMOS MANO DE OBRA'!$A$1:$H$63</definedName>
    <definedName name="INSUMOS_MATERIALES">'[145]INSUMOS MATERIALES'!$A$1:$D$108</definedName>
    <definedName name="INSUMOS_SERVICIOS">'[145]INSUMOS SERVICIOS'!$A$1:$D$53</definedName>
    <definedName name="INSUMOS_TRANSPORTES">'[145]INSUMOS TRANSPORTES'!$A$1:$D$47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ruptor_Doble">'[134]LISTADO DE MATERIALES Y EQUIPOS'!$B$116</definedName>
    <definedName name="Interruptor_sencillo">'[134]LISTADO DE MATERIALES Y EQUIPOS'!$B$115</definedName>
    <definedName name="INTERv">[173]BASE!$C$5</definedName>
    <definedName name="Interventor">[40]CONTRATO!$E$12</definedName>
    <definedName name="IntVal">[20]Interc.válv.!$E$1:$E$65536</definedName>
    <definedName name="INV_11">'[81]PR 1'!$A$2:$N$655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 localSheetId="1">FM!ERR</definedName>
    <definedName name="IOUHH" localSheetId="2">INTERV!ERR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 localSheetId="1">[169]BASE!$C$4:$H$255</definedName>
    <definedName name="ITEM" localSheetId="2">[169]BASE!$C$4:$H$255</definedName>
    <definedName name="ITEM">[76]BASE!$C$4:$H$255</definedName>
    <definedName name="ITEM1" localSheetId="1">#REF!</definedName>
    <definedName name="ITEM1" localSheetId="2">#REF!</definedName>
    <definedName name="ITEM1">#REF!</definedName>
    <definedName name="ITEM15" localSheetId="1">#REF!</definedName>
    <definedName name="ITEM15" localSheetId="2">#REF!</definedName>
    <definedName name="ITEM15">#REF!</definedName>
    <definedName name="ITEM2" localSheetId="1">#REF!</definedName>
    <definedName name="ITEM2" localSheetId="2">#REF!</definedName>
    <definedName name="ITEM2">#REF!</definedName>
    <definedName name="item210.3" localSheetId="1">#REF!</definedName>
    <definedName name="item210.3" localSheetId="2">#REF!</definedName>
    <definedName name="item210.3">#REF!</definedName>
    <definedName name="item230.1" localSheetId="1">#REF!</definedName>
    <definedName name="item230.1" localSheetId="2">#REF!</definedName>
    <definedName name="item230.1">#REF!</definedName>
    <definedName name="ITEM3" localSheetId="1">#REF!</definedName>
    <definedName name="ITEM3" localSheetId="2">#REF!</definedName>
    <definedName name="ITEM3">#REF!</definedName>
    <definedName name="item310" localSheetId="1">#REF!</definedName>
    <definedName name="item310" localSheetId="2">#REF!</definedName>
    <definedName name="item310">#REF!</definedName>
    <definedName name="item320.2" localSheetId="1">#REF!</definedName>
    <definedName name="item320.2" localSheetId="2">#REF!</definedName>
    <definedName name="item320.2">#REF!</definedName>
    <definedName name="item330.1" localSheetId="1">#REF!</definedName>
    <definedName name="item330.1" localSheetId="2">#REF!</definedName>
    <definedName name="item330.1">#REF!</definedName>
    <definedName name="item420" localSheetId="1">#REF!</definedName>
    <definedName name="item420" localSheetId="2">#REF!</definedName>
    <definedName name="item420">#REF!</definedName>
    <definedName name="item450.2P" localSheetId="1">#REF!</definedName>
    <definedName name="item450.2P" localSheetId="2">#REF!</definedName>
    <definedName name="item450.2P">#REF!</definedName>
    <definedName name="item600.1" localSheetId="1">#REF!</definedName>
    <definedName name="item600.1" localSheetId="2">#REF!</definedName>
    <definedName name="item600.1">#REF!</definedName>
    <definedName name="item610.1" localSheetId="1">#REF!</definedName>
    <definedName name="item610.1" localSheetId="2">#REF!</definedName>
    <definedName name="item610.1">#REF!</definedName>
    <definedName name="item610.2" localSheetId="1">#REF!</definedName>
    <definedName name="item610.2" localSheetId="2">#REF!</definedName>
    <definedName name="item610.2">#REF!</definedName>
    <definedName name="item630.4" localSheetId="1">#REF!</definedName>
    <definedName name="item630.4" localSheetId="2">#REF!</definedName>
    <definedName name="item630.4">#REF!</definedName>
    <definedName name="item630.6" localSheetId="1">#REF!</definedName>
    <definedName name="item630.6" localSheetId="2">#REF!</definedName>
    <definedName name="item630.6">#REF!</definedName>
    <definedName name="item630.7" localSheetId="1">#REF!</definedName>
    <definedName name="item630.7" localSheetId="2">#REF!</definedName>
    <definedName name="item630.7">#REF!</definedName>
    <definedName name="item640.3" localSheetId="1">#REF!</definedName>
    <definedName name="item640.3" localSheetId="2">#REF!</definedName>
    <definedName name="item640.3">#REF!</definedName>
    <definedName name="item661" localSheetId="1">#REF!</definedName>
    <definedName name="item661" localSheetId="2">#REF!</definedName>
    <definedName name="item661">#REF!</definedName>
    <definedName name="item671" localSheetId="1">#REF!</definedName>
    <definedName name="item671" localSheetId="2">#REF!</definedName>
    <definedName name="item671">#REF!</definedName>
    <definedName name="item673.1" localSheetId="1">#REF!</definedName>
    <definedName name="item673.1" localSheetId="2">#REF!</definedName>
    <definedName name="item673.1">#REF!</definedName>
    <definedName name="item673.3" localSheetId="1">#REF!</definedName>
    <definedName name="item673.3" localSheetId="2">#REF!</definedName>
    <definedName name="item673.3">#REF!</definedName>
    <definedName name="item681" localSheetId="1">#REF!</definedName>
    <definedName name="item681" localSheetId="2">#REF!</definedName>
    <definedName name="item681">#REF!</definedName>
    <definedName name="item700.1" localSheetId="1">#REF!</definedName>
    <definedName name="item700.1" localSheetId="2">#REF!</definedName>
    <definedName name="item700.1">#REF!</definedName>
    <definedName name="item710.1" localSheetId="1">#REF!</definedName>
    <definedName name="item710.1" localSheetId="2">#REF!</definedName>
    <definedName name="item710.1">#REF!</definedName>
    <definedName name="item710.2" localSheetId="1">#REF!</definedName>
    <definedName name="item710.2" localSheetId="2">#REF!</definedName>
    <definedName name="item710.2">#REF!</definedName>
    <definedName name="item730.1" localSheetId="1">#REF!</definedName>
    <definedName name="item730.1" localSheetId="2">#REF!</definedName>
    <definedName name="item730.1">#REF!</definedName>
    <definedName name="item730.2" localSheetId="1">#REF!</definedName>
    <definedName name="item730.2" localSheetId="2">#REF!</definedName>
    <definedName name="item730.2">#REF!</definedName>
    <definedName name="item730.2.4" localSheetId="1">#REF!</definedName>
    <definedName name="item730.2.4" localSheetId="2">#REF!</definedName>
    <definedName name="item730.2.4">#REF!</definedName>
    <definedName name="item900.2" localSheetId="1">#REF!</definedName>
    <definedName name="item900.2" localSheetId="2">#REF!</definedName>
    <definedName name="item900.2">#REF!</definedName>
    <definedName name="ItemCodos" localSheetId="1">#REF!</definedName>
    <definedName name="ItemCodos" localSheetId="2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fjkd">#REF!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FM!ERR</definedName>
    <definedName name="jj" localSheetId="2">INTERV!ERR</definedName>
    <definedName name="jj">[0]!ERR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>#REF!</definedName>
    <definedName name="JOHNNY" localSheetId="1">FM!ERR</definedName>
    <definedName name="JOHNNY" localSheetId="2">INTERV!ERR</definedName>
    <definedName name="JOHNNY">[0]!ERR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ubfil">#REF!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an">#REF!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Ago">'[160]Jul-Ago'!$A$12:$H$29</definedName>
    <definedName name="JulAgo_C">'[174]Jul-Ago'!$A$30:$H$45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1">#REF!</definedName>
    <definedName name="jvv" localSheetId="2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>#REF!</definedName>
    <definedName name="K0F2" localSheetId="1">#REF!</definedName>
    <definedName name="K0F2" localSheetId="2">#REF!</definedName>
    <definedName name="K0F2">#REF!</definedName>
    <definedName name="K10ALO" localSheetId="1">#REF!</definedName>
    <definedName name="K10ALO" localSheetId="2">#REF!</definedName>
    <definedName name="K10ALO">#REF!</definedName>
    <definedName name="K11ALO" localSheetId="1">#REF!</definedName>
    <definedName name="K11ALO" localSheetId="2">#REF!</definedName>
    <definedName name="K11ALO">#REF!</definedName>
    <definedName name="K1F1" localSheetId="1">#REF!</definedName>
    <definedName name="K1F1" localSheetId="2">#REF!</definedName>
    <definedName name="K1F1">#REF!</definedName>
    <definedName name="K1F2" localSheetId="1">#REF!</definedName>
    <definedName name="K1F2" localSheetId="2">#REF!</definedName>
    <definedName name="K1F2">#REF!</definedName>
    <definedName name="K2F1" localSheetId="1">#REF!</definedName>
    <definedName name="K2F1" localSheetId="2">#REF!</definedName>
    <definedName name="K2F1">#REF!</definedName>
    <definedName name="K2F2" localSheetId="1">#REF!</definedName>
    <definedName name="K2F2" localSheetId="2">#REF!</definedName>
    <definedName name="K2F2">#REF!</definedName>
    <definedName name="K3F1" localSheetId="1">#REF!</definedName>
    <definedName name="K3F1" localSheetId="2">#REF!</definedName>
    <definedName name="K3F1">#REF!</definedName>
    <definedName name="K3F2" localSheetId="1">#REF!</definedName>
    <definedName name="K3F2" localSheetId="2">#REF!</definedName>
    <definedName name="K3F2">#REF!</definedName>
    <definedName name="K4F1" localSheetId="1">#REF!</definedName>
    <definedName name="K4F1" localSheetId="2">#REF!</definedName>
    <definedName name="K4F1">#REF!</definedName>
    <definedName name="K4F2" localSheetId="1">#REF!</definedName>
    <definedName name="K4F2" localSheetId="2">#REF!</definedName>
    <definedName name="K4F2">#REF!</definedName>
    <definedName name="K5F1" localSheetId="1">#REF!</definedName>
    <definedName name="K5F1" localSheetId="2">#REF!</definedName>
    <definedName name="K5F1">#REF!</definedName>
    <definedName name="K5F2" localSheetId="1">#REF!</definedName>
    <definedName name="K5F2" localSheetId="2">#REF!</definedName>
    <definedName name="K5F2">#REF!</definedName>
    <definedName name="K6F1" localSheetId="1">#REF!</definedName>
    <definedName name="K6F1" localSheetId="2">#REF!</definedName>
    <definedName name="K6F1">#REF!</definedName>
    <definedName name="K6F2" localSheetId="1">#REF!</definedName>
    <definedName name="K6F2" localSheetId="2">#REF!</definedName>
    <definedName name="K6F2">#REF!</definedName>
    <definedName name="k6f3">#REF!</definedName>
    <definedName name="K7F1" localSheetId="1">#REF!</definedName>
    <definedName name="K7F1" localSheetId="2">#REF!</definedName>
    <definedName name="K7F1">#REF!</definedName>
    <definedName name="K7F2" localSheetId="1">#REF!</definedName>
    <definedName name="K7F2" localSheetId="2">#REF!</definedName>
    <definedName name="K7F2">#REF!</definedName>
    <definedName name="K8ALO" localSheetId="1">#REF!</definedName>
    <definedName name="K8ALO" localSheetId="2">#REF!</definedName>
    <definedName name="K8ALO">#REF!</definedName>
    <definedName name="K8F1" localSheetId="1">#REF!</definedName>
    <definedName name="K8F1" localSheetId="2">#REF!</definedName>
    <definedName name="K8F1">#REF!</definedName>
    <definedName name="K8F2" localSheetId="1">#REF!</definedName>
    <definedName name="K8F2" localSheetId="2">#REF!</definedName>
    <definedName name="K8F2">#REF!</definedName>
    <definedName name="K9ALO" localSheetId="1">#REF!</definedName>
    <definedName name="K9ALO" localSheetId="2">#REF!</definedName>
    <definedName name="K9ALO">#REF!</definedName>
    <definedName name="KAKAKA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j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FM!ERR</definedName>
    <definedName name="kl" localSheetId="2">INTERV!ERR</definedName>
    <definedName name="kl">[0]!ERR</definedName>
    <definedName name="kljkl">#REF!</definedName>
    <definedName name="klklk" localSheetId="1">#REF!</definedName>
    <definedName name="klklk" localSheetId="2">#REF!</definedName>
    <definedName name="klklk">#REF!</definedName>
    <definedName name="km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mina_superboard">'[134]LISTADO DE MATERIALES Y EQUIPOS'!$B$99</definedName>
    <definedName name="LANODO">#REF!</definedName>
    <definedName name="LANODOFT">#REF!</definedName>
    <definedName name="LARGUE">[147]BASE!$D$394</definedName>
    <definedName name="Last_Row">#N/A</definedName>
    <definedName name="lb">#REF!</definedName>
    <definedName name="ld">#REF!</definedName>
    <definedName name="Lechada_juntas">'[134]LISTADO DE MATERIALES Y EQUIPOS'!$B$67</definedName>
    <definedName name="Libro1_Hoja1_Lista">[82]LISTADO!#REF!</definedName>
    <definedName name="LICITACION" localSheetId="1">#REF!</definedName>
    <definedName name="LICITACION" localSheetId="2">#REF!</definedName>
    <definedName name="LICITACION">#REF!</definedName>
    <definedName name="LIJA">'[134]LISTADO DE MATERIALES Y EQUIPOS'!$B$108</definedName>
    <definedName name="LIMP">#REF!</definedName>
    <definedName name="LINEA" localSheetId="1">[175]CONT_ADI!#REF!</definedName>
    <definedName name="LINEA" localSheetId="2">[175]CONT_ADI!#REF!</definedName>
    <definedName name="LINEA">[83]CONT_ADI!#REF!</definedName>
    <definedName name="LisaCodSAO">#REF!</definedName>
    <definedName name="Listacanti">#REF!</definedName>
    <definedName name="ListaCantidad" localSheetId="1">#REF!</definedName>
    <definedName name="ListaCantidad" localSheetId="2">#REF!</definedName>
    <definedName name="ListaCantidad">#REF!</definedName>
    <definedName name="Listado">#REF!</definedName>
    <definedName name="Listado1">#REF!</definedName>
    <definedName name="ListaItem" localSheetId="1">#REF!</definedName>
    <definedName name="ListaItem" localSheetId="2">#REF!</definedName>
    <definedName name="ListaItem">#REF!</definedName>
    <definedName name="ListaUni" localSheetId="1">[176]TOTALES!$D$7:$D$654</definedName>
    <definedName name="ListaUni" localSheetId="2">[176]TOTALES!$D$7:$D$654</definedName>
    <definedName name="ListaUni">[84]TOTALES!$D$7:$D$654</definedName>
    <definedName name="LISTON">[147]BASE!$D$395</definedName>
    <definedName name="Liston_2x2">'[134]LISTADO DE MATERIALES Y EQUIPOS'!$B$25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>#REF!</definedName>
    <definedName name="ll" localSheetId="2">#REF!</definedName>
    <definedName name="LL" hidden="1">{#N/A,#N/A,FALSE,"orthoflow";#N/A,#N/A,FALSE,"Miscelaneos";#N/A,#N/A,FALSE,"Instrumentacio";#N/A,#N/A,FALSE,"Electrico";#N/A,#N/A,FALSE,"Valv. Seguridad"}</definedName>
    <definedName name="LLAC12">[127]BASE!$D$324</definedName>
    <definedName name="llam">#REF!</definedName>
    <definedName name="LLAP12">[127]BASE!$D$323</definedName>
    <definedName name="LLL">[85]tub!$C$1:$J$39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">#REF!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1">[133]!absc</definedName>
    <definedName name="LOCA" localSheetId="2">[133]!absc</definedName>
    <definedName name="LOCA">[26]!absc</definedName>
    <definedName name="LOCA1">[38]!absc</definedName>
    <definedName name="LOCALIZACION_Y_REPLANTEO" localSheetId="1">#REF!</definedName>
    <definedName name="LOCALIZACION_Y_REPLANTEO" localSheetId="2">#REF!</definedName>
    <definedName name="LOCALIZACION_Y_REPLANTEO">#REF!</definedName>
    <definedName name="LOCALIZACIÓN_Y_REPLANTEO._ESTRUCTURAS">#REF!</definedName>
    <definedName name="LOGO" localSheetId="1">FM!ERR</definedName>
    <definedName name="LOGO" localSheetId="2">INTERV!ERR</definedName>
    <definedName name="LOGO">[0]!ERR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">#REF!</definedName>
    <definedName name="Longitud">#REF!</definedName>
    <definedName name="LOPE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t">#REF!</definedName>
    <definedName name="LUBRI">[122]BASE!$D$354</definedName>
    <definedName name="lun" localSheetId="1">'[143]Res-Accide-10'!#REF!</definedName>
    <definedName name="lun" localSheetId="2">'[143]Res-Accide-10'!#REF!</definedName>
    <definedName name="lun">'[37]Res-Accide-10'!#REF!</definedName>
    <definedName name="LUPVC">[122]BASE!$D$78</definedName>
    <definedName name="LUPVT">[121]BASE!$D$77</definedName>
    <definedName name="lv">#REF!</definedName>
    <definedName name="M" localSheetId="1">#REF!</definedName>
    <definedName name="M" localSheetId="2">#REF!</definedName>
    <definedName name="m">#REF!</definedName>
    <definedName name="M120K">[122]BASE!$D$47</definedName>
    <definedName name="M240K">[122]BASE!$D$46</definedName>
    <definedName name="M280K">[127]BASE!$D$40</definedName>
    <definedName name="MA" localSheetId="1">'[143]Res-Accide-10'!#REF!</definedName>
    <definedName name="MA" localSheetId="2">'[143]Res-Accide-10'!#REF!</definedName>
    <definedName name="MA">'[37]Res-Accide-10'!#REF!</definedName>
    <definedName name="mac">#REF!</definedName>
    <definedName name="MACR">#REF!</definedName>
    <definedName name="MACRDEL">'[3]7422CW00'!#REF!</definedName>
    <definedName name="Macroactividad">#REF!</definedName>
    <definedName name="MADCJ">[127]BASE!$D$369</definedName>
    <definedName name="Maestro">'[134]LISTADO DE MATERIALES Y EQUIPOS'!$B$8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lla_4x4">'[134]LISTADO DE MATERIALES Y EQUIPOS'!$B$30</definedName>
    <definedName name="Malla_Electrosoldada">'[134]LISTADO DE MATERIALES Y EQUIPOS'!$B$29</definedName>
    <definedName name="MANTO">[147]BASE!$D$401</definedName>
    <definedName name="manu78" hidden="1">{"via1",#N/A,TRUE,"general";"via2",#N/A,TRUE,"general";"via3",#N/A,TRUE,"general"}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[53]Insum!$A$68:$H$98</definedName>
    <definedName name="mar" localSheetId="1">'[143]Res-Accide-10'!#REF!</definedName>
    <definedName name="mar" localSheetId="2">'[143]Res-Accide-10'!#REF!</definedName>
    <definedName name="mar">'[37]Res-Accide-10'!#REF!</definedName>
    <definedName name="Mar_C">[159]MAR!$A$35:$H$51</definedName>
    <definedName name="MARABA">[127]BASE!$D$347</definedName>
    <definedName name="MarAbr">'[160]Mar-Abr'!$A$12:$H$34</definedName>
    <definedName name="MARCO_H">#REF!</definedName>
    <definedName name="marina">'[86]Informe Semanal 1'!#REF!</definedName>
    <definedName name="MASILLA">'[134]LISTADO DE MATERIALES Y EQUIPOS'!$B$106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>#REF!</definedName>
    <definedName name="MATER">[161]MATERIAL!$B$3:$B$580</definedName>
    <definedName name="MATERIAL">'[87]TABLA MATERIALES'!$A$3:$D$654</definedName>
    <definedName name="Material_seleccionado">'[134]LISTADO DE MATERIALES Y EQUIPOS'!$B$22</definedName>
    <definedName name="materiales" localSheetId="1">[162]materiales!$A$7:$A$1317</definedName>
    <definedName name="materiales" localSheetId="2">[162]materiales!$A$7:$A$1317</definedName>
    <definedName name="materiales">[68]materiales!$A$7:$A$1317</definedName>
    <definedName name="materiales1">#REF!</definedName>
    <definedName name="MaterialTub" localSheetId="1">#REF!</definedName>
    <definedName name="MaterialTub" localSheetId="2">#REF!</definedName>
    <definedName name="MaterialTub">#REF!</definedName>
    <definedName name="MATPR">[122]BASE!$D$57</definedName>
    <definedName name="MATRIZ">#REF!</definedName>
    <definedName name="MATRIZ_DE_DATOS">#REF!</definedName>
    <definedName name="MayJun">'[160]May-Jun'!$A$12:$H$32</definedName>
    <definedName name="MayJun_C">'[174]May-Jun'!$A$33:$H$52</definedName>
    <definedName name="MC4CM">[122]BASE!$D$413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'[88]CCP,LEYES, Y DEC.'!#REF!</definedName>
    <definedName name="MEDID">[127]BASE!$D$325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MORIAS">[145]MEMORIAS!$A:$H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 localSheetId="1">[132]PRESUPUESTO!$C$13</definedName>
    <definedName name="MES" localSheetId="2">[132]PRESUPUESTO!$C$13</definedName>
    <definedName name="MES">[25]PRESUPUESTO!$C$13</definedName>
    <definedName name="MesCotiz">'[10]LIQ-NOM'!$H$3</definedName>
    <definedName name="MesCotizacion">'[40]LIQUIDA-NOMINA'!$H$3</definedName>
    <definedName name="MESES" localSheetId="1">#REF!</definedName>
    <definedName name="MESES" localSheetId="2">#REF!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ezcladora">'[134]LISTADO DE MATERIALES Y EQUIPOS'!$B$32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MK">#REF!</definedName>
    <definedName name="MmExcelLinker_C9F63D05_8E80_41B0_8F02_A4ED3B5E1938" localSheetId="1">Mano de [156]obra!$G$8:$G$8</definedName>
    <definedName name="MmExcelLinker_C9F63D05_8E80_41B0_8F02_A4ED3B5E1938">Mano de [156]obra!$G$8:$G$8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O120K">#REF!</definedName>
    <definedName name="MO240K">#REF!</definedName>
    <definedName name="MO280K">#REF!</definedName>
    <definedName name="MOA" hidden="1">{#N/A,#N/A,FALSE,"Hoja1";#N/A,#N/A,FALSE,"Hoja2"}</definedName>
    <definedName name="MOCARG">#REF!</definedName>
    <definedName name="MOD">#REF!</definedName>
    <definedName name="MODIVejec" hidden="1">{#N/A,#N/A,FALSE,"Hoja1";#N/A,#N/A,FALSE,"Hoja2"}</definedName>
    <definedName name="Módulo3.anexo1">[9]!Módulo3.anexo1</definedName>
    <definedName name="Módulo3.anexo10">[9]!Módulo3.anexo10</definedName>
    <definedName name="Módulo3.anexo11">[9]!Módulo3.anexo11</definedName>
    <definedName name="Módulo3.anexo12">[9]!Módulo3.anexo12</definedName>
    <definedName name="Módulo3.anexo3">[9]!Módulo3.anexo3</definedName>
    <definedName name="Módulo3.anexo4">[9]!Módulo3.anexo4</definedName>
    <definedName name="Módulo3.anexo5">[9]!Módulo3.anexo5</definedName>
    <definedName name="Módulo3.anexo6">[9]!Módulo3.anexo6</definedName>
    <definedName name="Módulo8.anexo16">[9]!Módulo8.anexo16</definedName>
    <definedName name="MOE" hidden="1">{#N/A,#N/A,FALSE,"Hoja1";#N/A,#N/A,FALSE,"Hoja2"}</definedName>
    <definedName name="MOENC">[127]BASE!$D$19</definedName>
    <definedName name="MOIHF">[127]BASE!$D$17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PRE">[122]BASE!$D$16</definedName>
    <definedName name="Mora">[10]EMPRESA!$I$29</definedName>
    <definedName name="MORON">#REF!</definedName>
    <definedName name="Mortero_1_10">'[134]APUS BASIC'!$G$296</definedName>
    <definedName name="Mortero_1_5">'[134]APUS BASIC'!$G$208</definedName>
    <definedName name="Mortero_1_6">'[134]APUS BASIC'!$G$252</definedName>
    <definedName name="MOTON">[127]BASE!$D$417</definedName>
    <definedName name="MOTOP">[122]BASE!$D$15</definedName>
    <definedName name="MOVOL">[122]BASE!$D$17</definedName>
    <definedName name="MRLART">[2]STRSUMM0!#REF!</definedName>
    <definedName name="MRSUPDET">[45]steel!#REF!</definedName>
    <definedName name="MSMSMSMSMSMSMSMSM">#REF!</definedName>
    <definedName name="Mtz_Avance">#REF!</definedName>
    <definedName name="Mv">#REF!</definedName>
    <definedName name="MXMXMXMXMXM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qui">#REF!</definedName>
    <definedName name="Nit">[40]EMPRESA!$F$8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FM!ERR</definedName>
    <definedName name="NO" localSheetId="2">INTERV!ERR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 localSheetId="1">#REF!</definedName>
    <definedName name="NOMBRE" localSheetId="2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 localSheetId="1">#REF!</definedName>
    <definedName name="Norte" localSheetId="2">#REF!</definedName>
    <definedName name="Norte">#REF!</definedName>
    <definedName name="NovDic">'[160]Nov-Dic'!$A$12:$H$34</definedName>
    <definedName name="NPAGE">[2]STRSUMM0!#REF!</definedName>
    <definedName name="NUEVO" localSheetId="1">#REF!</definedName>
    <definedName name="NUEVO" localSheetId="2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LOP00">#REF!</definedName>
    <definedName name="ÑÑÑ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o">[144]Planilla!$C$60</definedName>
    <definedName name="º1" localSheetId="1">#REF!</definedName>
    <definedName name="º1" localSheetId="2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[132]PRESUPUESTO!$C$10</definedName>
    <definedName name="OBJ" localSheetId="2">[132]PRESUPUESTO!$C$10</definedName>
    <definedName name="OBJ">[25]PRESUPUESTO!$C$10</definedName>
    <definedName name="ObjetivoProyecto">#REF!</definedName>
    <definedName name="Obra" localSheetId="1">#REF!</definedName>
    <definedName name="Obra" localSheetId="2">#REF!</definedName>
    <definedName name="Obra">#REF!</definedName>
    <definedName name="obras" hidden="1">#REF!</definedName>
    <definedName name="obras1">DATE(YEAR([91]!Loan_Start),MONTH([91]!Loan_Start)+Payment_Number,DAY([91]!Loan_Start))</definedName>
    <definedName name="obras11" hidden="1">#REF!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ICI">[130]BASE!$D$12</definedName>
    <definedName name="Oficial">'[134]LISTADO DE MATERIALES Y EQUIPOS'!$B$7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MMOOMM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">[144]Planilla!$D$60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a">#REF!</definedName>
    <definedName name="otros" localSheetId="1">[162]otros!$A$6:$A$1235</definedName>
    <definedName name="otros" localSheetId="2">[162]otros!$A$6:$A$1235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150X240">[127]BASE!$D$346</definedName>
    <definedName name="P80X200">#REF!</definedName>
    <definedName name="P90X200">#REF!</definedName>
    <definedName name="PA14X">[122]BASE!$D$374</definedName>
    <definedName name="Page____1____of____2">#REF!</definedName>
    <definedName name="Panel_Led_Plano_de_18w">'[134]LISTADO DE MATERIALES Y EQUIPOS'!$B$113</definedName>
    <definedName name="Parametro_Peso">[56]Tablas!$A$1:$A$65536</definedName>
    <definedName name="Pay_Date">#REF!</definedName>
    <definedName name="Pay_Num">#REF!</definedName>
    <definedName name="Payment_Date">DATE(YEAR(Loan_Start),MONTH(Loan_Start)+Payment_Number,DAY(Loan_Start))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gante_pvc">'[134]LISTADO DE MATERIALES Y EQUIPOS'!$B$119</definedName>
    <definedName name="PEGCO">[127]BASE!$D$368</definedName>
    <definedName name="PEPE" localSheetId="1">FM!ERR</definedName>
    <definedName name="PEPE" localSheetId="2">INTERV!ERR</definedName>
    <definedName name="PEPE">[0]!ERR</definedName>
    <definedName name="PERFIL_ANGULO_2.5_X_2.5_X_2.44__Cund">'[134]LISTADO DE MATERIALES Y EQUIPOS'!$B$100</definedName>
    <definedName name="Perfil_c_120x50mm">'[134]LISTADO DE MATERIALES Y EQUIPOS'!$B$109</definedName>
    <definedName name="PERFIL_OMEGA_X_2.44_C_26">'[134]LISTADO DE MATERIALES Y EQUIPOS'!$B$101</definedName>
    <definedName name="PERFIL_VIGUETA_PRINCIPAL_X_2.44_Cund">'[134]LISTADO DE MATERIALES Y EQUIPOS'!$B$102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ERNO">[122]BASE!$D$372</definedName>
    <definedName name="PESOS">#REF!</definedName>
    <definedName name="phed">[54]Hoja1!$C$4</definedName>
    <definedName name="phen">[54]Hoja1!$C$5</definedName>
    <definedName name="PIE4A6">[127]BASE!$D$48</definedName>
    <definedName name="PIECR">[122]BASE!$D$71</definedName>
    <definedName name="PIEDR">[122]BASE!$D$58</definedName>
    <definedName name="PILOTE">#REF!</definedName>
    <definedName name="PINBAR">[127]BASE!$D$349</definedName>
    <definedName name="PINBLA">[122]BASE!$D$392</definedName>
    <definedName name="Pindis">#REF!</definedName>
    <definedName name="pint">'[74]7422CW00'!#REF!</definedName>
    <definedName name="pintura">'[74]7422CW00'!#REF!</definedName>
    <definedName name="Pintura_esmalte">'[134]LISTADO DE MATERIALES Y EQUIPOS'!$B$61</definedName>
    <definedName name="Pintura_Exterior">'[134]LISTADO DE MATERIALES Y EQUIPOS'!$B$59</definedName>
    <definedName name="Pintura_Interior_Gl">'[134]LISTADO DE MATERIALES Y EQUIPOS'!$B$58</definedName>
    <definedName name="pintyura">[93]STRSUMM0!#REF!</definedName>
    <definedName name="PIP">#REF!</definedName>
    <definedName name="Piscinas">#REF!</definedName>
    <definedName name="Piso">'[134]LISTADO DE MATERIALES Y EQUIPOS'!$B$66</definedName>
    <definedName name="PJ501XXXXX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ELE">#REF!</definedName>
    <definedName name="PLAST">[122]BASE!$D$369</definedName>
    <definedName name="Platinas">#REF!</definedName>
    <definedName name="Plazo" localSheetId="1">[141]BASES!$E$27</definedName>
    <definedName name="Plazo" localSheetId="2">[141]BASES!$E$27</definedName>
    <definedName name="Plazo">[35]BASES!$E$27</definedName>
    <definedName name="PlazoAIU" localSheetId="1">#REF!</definedName>
    <definedName name="PlazoAIU" localSheetId="2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 localSheetId="1">#REF!</definedName>
    <definedName name="POCETAS" localSheetId="2">#REF!</definedName>
    <definedName name="POCETAS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Mede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>#REF!</definedName>
    <definedName name="PORCE" localSheetId="1">[142]BASES!$E$26</definedName>
    <definedName name="PORCE" localSheetId="2">[142]BASES!$E$26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to">#REF!</definedName>
    <definedName name="PPtoNorte" localSheetId="1">#REF!</definedName>
    <definedName name="PPtoNorte" localSheetId="2">#REF!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[46]medelo!$D$46</definedName>
    <definedName name="PRE" localSheetId="1">#REF!</definedName>
    <definedName name="PRE" localSheetId="2">#REF!</definedName>
    <definedName name="PRE">#REF!</definedName>
    <definedName name="Precio" localSheetId="1">#REF!</definedName>
    <definedName name="Precio" localSheetId="2">#REF!</definedName>
    <definedName name="Precio">#REF!</definedName>
    <definedName name="precio2" localSheetId="1">#REF!</definedName>
    <definedName name="precio2" localSheetId="2">#REF!</definedName>
    <definedName name="precio2">#REF!</definedName>
    <definedName name="PrecioS" localSheetId="1">#REF!</definedName>
    <definedName name="PrecioS" localSheetId="2">#REF!</definedName>
    <definedName name="PrecioS">#REF!</definedName>
    <definedName name="PRESIPISTO">#REF!</definedName>
    <definedName name="PREST" localSheetId="1">#REF!</definedName>
    <definedName name="PREST" localSheetId="2">#REF!</definedName>
    <definedName name="PREST">#REF!</definedName>
    <definedName name="presta">[130]BASE!$D$9</definedName>
    <definedName name="PRESUPUESTO">[145]PRESUPUESTO!$A:$H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'[86]Informe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#N/A</definedName>
    <definedName name="PRINT_AREA_MI" localSheetId="2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ic" localSheetId="1">[141]BASES!$B$31</definedName>
    <definedName name="PrOfic" localSheetId="2">[141]BASES!$B$31</definedName>
    <definedName name="PrOfic">[35]BASES!$B$31</definedName>
    <definedName name="PROGDES">#REF!</definedName>
    <definedName name="Programa">#REF!</definedName>
    <definedName name="programainv" localSheetId="1">FM!ERR</definedName>
    <definedName name="programainv" localSheetId="2">INTERV!ERR</definedName>
    <definedName name="programainv">[0]!ERR</definedName>
    <definedName name="Proponente" localSheetId="1">#REF!</definedName>
    <definedName name="Proponente" localSheetId="2">#REF!</definedName>
    <definedName name="Proponente">#REF!</definedName>
    <definedName name="propuente">#REF!</definedName>
    <definedName name="PRUEBA" localSheetId="1">[177]!absc</definedName>
    <definedName name="PRUEBA" localSheetId="2">[177]!absc</definedName>
    <definedName name="PRUEBA">[95]!absc</definedName>
    <definedName name="prueba1" localSheetId="1">[177]!absc</definedName>
    <definedName name="prueba1" localSheetId="2">[177]!absc</definedName>
    <definedName name="prueba1">[95]!absc</definedName>
    <definedName name="PRUEBA2" localSheetId="1">#REF!</definedName>
    <definedName name="PRUEBA2" localSheetId="2">#REF!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erta_Ventana">'[134]LISTADO DE MATERIALES Y EQUIPOS'!$B$88</definedName>
    <definedName name="PUNTI">[122]BASE!$D$370</definedName>
    <definedName name="Puntilla_x_500gr">'[134]LISTADO DE MATERIALES Y EQUIPOS'!$B$24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 localSheetId="1">#REF!</definedName>
    <definedName name="Q" localSheetId="2">#REF!</definedName>
    <definedName name="Q">#REF!</definedName>
    <definedName name="Q_actual">'[96]ORITO 02 '!$E$7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max">[46]medelo!$B$63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FM!ERR</definedName>
    <definedName name="QWERTY" localSheetId="2">INTERV!ERR</definedName>
    <definedName name="QWERTY">[0]!ERR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a_o_canguro">'[134]LISTADO DE MATERIALES Y EQUIPOS'!$B$33</definedName>
    <definedName name="RANGO_FECHA">#REF!</definedName>
    <definedName name="Rates">#REF!</definedName>
    <definedName name="RC_TOT_CO">ROUND(IF('[178]3-Memoria Cant'!XFD1="TOTAL",SUM('[178]3-Memoria Cant'!A1048567:A1048576),PRODUCT('[178]3-Memoria Cant'!XEZ1:XFD1)),2)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FM!ERR</definedName>
    <definedName name="REICIO" localSheetId="2">INTERV!ERR</definedName>
    <definedName name="REICIO">[0]!ERR</definedName>
    <definedName name="Reimbursement">"Reembolso"</definedName>
    <definedName name="reinicio" localSheetId="1">FM!ERR</definedName>
    <definedName name="reinicio" localSheetId="2">INTERV!ERR</definedName>
    <definedName name="reinicio">[0]!ERR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JILLA">#REF!</definedName>
    <definedName name="rell" localSheetId="1">#REF!</definedName>
    <definedName name="rell" localSheetId="2">#REF!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 localSheetId="1">#REF!</definedName>
    <definedName name="RESU" localSheetId="2">#REF!</definedName>
    <definedName name="RESU">#REF!</definedName>
    <definedName name="resu8">[9]!resu8</definedName>
    <definedName name="resufi">#REF!</definedName>
    <definedName name="resufi1">#REF!</definedName>
    <definedName name="resumen" localSheetId="1">#REF!</definedName>
    <definedName name="resumen" localSheetId="2">#REF!</definedName>
    <definedName name="resumen">#REF!</definedName>
    <definedName name="resumen_final">#REF!</definedName>
    <definedName name="resumen_final1">#REF!</definedName>
    <definedName name="Retenc" localSheetId="1">[141]BASES!$E$31</definedName>
    <definedName name="Retenc" localSheetId="2">[141]BASES!$E$31</definedName>
    <definedName name="Retenc">[35]BASES!$E$31</definedName>
    <definedName name="RETRO">[122]BASE!$D$454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">'[179]Tabla 1.1'!#REF!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IGA">[127]BASE!$D$456</definedName>
    <definedName name="rnf">[54]Datos!$D$12</definedName>
    <definedName name="Ro">#REF!,#REF!,#REF!</definedName>
    <definedName name="rr" localSheetId="1">FM!ERR</definedName>
    <definedName name="rr" localSheetId="2">INTERV!ERR</definedName>
    <definedName name="rr">[0]!ERR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'[99]Form5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FM!ERR</definedName>
    <definedName name="s" localSheetId="2">INTERV!ERR</definedName>
    <definedName name="s">[0]!ERR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baneta">'[138]SABANETA 3335'!$B$7:$L$475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FM!ERR</definedName>
    <definedName name="salarios" localSheetId="2">INTERV!ERR</definedName>
    <definedName name="salarios">[0]!ERR</definedName>
    <definedName name="SalConv">'[10]DATOS CONTRATO'!$G$14</definedName>
    <definedName name="SALID1">#REF!</definedName>
    <definedName name="SalMinimo" localSheetId="1">[141]BASES!$E$41</definedName>
    <definedName name="SalMinimo" localSheetId="2">[141]BASES!$E$41</definedName>
    <definedName name="SalMinimo">[35]BASES!$E$41</definedName>
    <definedName name="SAOG7">#REF!</definedName>
    <definedName name="SAOG7OCTUBRE">#REF!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asdasd">#REF!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2">#REF!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">'[145]INSUMOS SERVICIOS'!$A$7:$D$53</definedName>
    <definedName name="SECTOR" localSheetId="1">#REF!</definedName>
    <definedName name="SECTOR" localSheetId="2">#REF!</definedName>
    <definedName name="SECTOR">#REF!</definedName>
    <definedName name="sell">#REF!</definedName>
    <definedName name="SEMANA_C3">#REF!</definedName>
    <definedName name="semanal">'[180]Informe Obra Cívil'!$C$5</definedName>
    <definedName name="sena">[54]Hoja1!$C$14</definedName>
    <definedName name="SepOct">'[160]Sep-Oct'!$A$12:$H$30</definedName>
    <definedName name="SepOct_C">'[174]Sep-Oct'!$A$31:$H$45</definedName>
    <definedName name="septico">#REF!</definedName>
    <definedName name="SERO" localSheetId="1">FM!ERR</definedName>
    <definedName name="SERO" localSheetId="2">INTERV!ERR</definedName>
    <definedName name="SERO">[0]!ERR</definedName>
    <definedName name="servicio">'[181]Solicitud de Servicios'!$B$4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 localSheetId="1">FM!ERR</definedName>
    <definedName name="SI" localSheetId="2">INTERV!ERR</definedName>
    <definedName name="SI">[0]!ERR</definedName>
    <definedName name="SIKAD">[127]BASE!$D$452</definedName>
    <definedName name="SINGOLO">'[3]7422CW00'!#REF!</definedName>
    <definedName name="sino">#REF!</definedName>
    <definedName name="SISISIS" localSheetId="1">FM!ERR</definedName>
    <definedName name="SISISIS" localSheetId="2">INTERV!ERR</definedName>
    <definedName name="SISISIS">[0]!ERR</definedName>
    <definedName name="SLPVC">[122]BASE!$D$355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MMLV">[130]PRESTA!$D$18</definedName>
    <definedName name="SN">[10]EMPRESA!$G$29</definedName>
    <definedName name="SOLD._4_">#REF!</definedName>
    <definedName name="SOLD._6_">#REF!</definedName>
    <definedName name="SOLD._8_">#REF!</definedName>
    <definedName name="SOLDA">#REF!</definedName>
    <definedName name="Soldadura">'[134]LISTADO DE MATERIALES Y EQUIPOS'!$B$110</definedName>
    <definedName name="SOLPVC">#REF!</definedName>
    <definedName name="solver_adj" localSheetId="0" hidden="1">'PRESUPUESTO OFICIAL OBRA'!$K$46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OBRA'!$K$59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OBRA'!$K$59</definedName>
    <definedName name="solver_pre" localSheetId="0" hidden="1">0.000001</definedName>
    <definedName name="solver_rel1" localSheetId="0" hidden="1">2</definedName>
    <definedName name="solver_rhs1" localSheetId="0" hidden="1">'PRESUPUESTO OFICIAL OBRA'!$K$60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1">#REF!</definedName>
    <definedName name="sss" localSheetId="2">#REF!</definedName>
    <definedName name="sss">MODULO10.auto_abrir</definedName>
    <definedName name="SSSS" localSheetId="1">FM!ERR</definedName>
    <definedName name="SSSS" localSheetId="2">INTERV!ERR</definedName>
    <definedName name="SSSS">[0]!ERR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UBA">'[182]SUB APU'!$A:$D</definedName>
    <definedName name="SUBSUELO">#REF!</definedName>
    <definedName name="Subtotal">#REF!</definedName>
    <definedName name="SUELDO">#REF!</definedName>
    <definedName name="SUELLEN">#REF!</definedName>
    <definedName name="Sum">'[179]Tabla 1.1'!#REF!</definedName>
    <definedName name="suma" localSheetId="1">[150]Hoja1!$F$60</definedName>
    <definedName name="suma" localSheetId="2">[150]Hoja1!$F$60</definedName>
    <definedName name="suma">[52]Hoja1!$F$60</definedName>
    <definedName name="SUMIN">#REF!</definedName>
    <definedName name="Summary" localSheetId="1">#REF!</definedName>
    <definedName name="Summary" localSheetId="2">#REF!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 localSheetId="1">FM!ERR</definedName>
    <definedName name="sw" localSheetId="2">INTERV!ERR</definedName>
    <definedName name="sw">[0]!ERR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[124]!absc</definedName>
    <definedName name="t" localSheetId="2">[124]!absc</definedName>
    <definedName name="t">[21]!absc</definedName>
    <definedName name="t_1">Scheduled_Payment+Extra_Payment</definedName>
    <definedName name="T22JH">[127]BASE!$D$254</definedName>
    <definedName name="T32JH">[127]BASE!$D$253</definedName>
    <definedName name="T33JH">[127]BASE!$D$252</definedName>
    <definedName name="T42JH">[127]BASE!$D$251</definedName>
    <definedName name="T43JH">[127]BASE!$D$250</definedName>
    <definedName name="T44JH">[122]BASE!$D$288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62JH">#REF!</definedName>
    <definedName name="T63JH">#REF!</definedName>
    <definedName name="T64JH">#REF!</definedName>
    <definedName name="T66JH">[122]BASE!$D$289</definedName>
    <definedName name="T82JH">#REF!</definedName>
    <definedName name="T83JH">#REF!</definedName>
    <definedName name="T84JH">[122]BASE!$D$302</definedName>
    <definedName name="T88EB">#REF!</definedName>
    <definedName name="T88EL">#REF!</definedName>
    <definedName name="T88JH">[127]BASE!$D$259</definedName>
    <definedName name="TAB_FECHA">[56]Tablas!$B$1:$B$65536</definedName>
    <definedName name="TABLA" localSheetId="1">#REF!</definedName>
    <definedName name="TABLA" localSheetId="2">#REF!</definedName>
    <definedName name="TABLA">#REF!</definedName>
    <definedName name="tabla1">[101]Hoja3!$B$4:$F$28</definedName>
    <definedName name="TABLEKP">'[3]7422CW00'!#REF!</definedName>
    <definedName name="TABLEPRI">#REF!</definedName>
    <definedName name="Tablero_de_24_circutos_trsifasico">'[134]LISTADO DE MATERIALES Y EQUIPOS'!$B$98</definedName>
    <definedName name="TABLILLA">[147]BASE!$D$396</definedName>
    <definedName name="TACOM">[122]BASE!$D$469</definedName>
    <definedName name="TACOM1">[183]BASE!$D$306</definedName>
    <definedName name="TACOR">[122]BASE!$D$467</definedName>
    <definedName name="Tambores">#REF!</definedName>
    <definedName name="Tanques">#REF!</definedName>
    <definedName name="TAPAM">[127]BASE!$D$327</definedName>
    <definedName name="TAREAS_INICIALES">#REF!</definedName>
    <definedName name="TARIFA">#REF!</definedName>
    <definedName name="Tarifa_km3">'[134]LISTADO DE MATERIALES Y EQUIPOS'!$B$47</definedName>
    <definedName name="TarifaPension">[40]EMPRESA!$F$24</definedName>
    <definedName name="TARIFAS">[57]TARIFAS!$A$1:$F$52</definedName>
    <definedName name="TarifaSalud">[40]EMPRESA!$F$26</definedName>
    <definedName name="Tasa">#REF!</definedName>
    <definedName name="TASA_DE_CAMBIO">#REF!</definedName>
    <definedName name="Tasa1">'[102]Bases 2A'!$C$20</definedName>
    <definedName name="TasaCCP">#REF!</definedName>
    <definedName name="TASP1">#REF!</definedName>
    <definedName name="TASP2">[127]BASE!$D$309</definedName>
    <definedName name="TASP3">#REF!</definedName>
    <definedName name="TASP4">[122]BASE!$D$352</definedName>
    <definedName name="TASR4">#REF!</definedName>
    <definedName name="Tax">#REF!</definedName>
    <definedName name="TB_EVENTOS_OTS_ANUAL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ja_metalica_arquitectonica_trapez__0_73_3_66">'[134]LISTADO DE MATERIALES Y EQUIPOS'!$B$57</definedName>
    <definedName name="TEJAB">#REF!</definedName>
    <definedName name="TEJAJ">[127]BASE!$D$354</definedName>
    <definedName name="TEJBAR">[129]BASE!#REF!</definedName>
    <definedName name="telefono">[40]EMPRESA!$F$16</definedName>
    <definedName name="TELEP">[122]BASE!$D$466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 localSheetId="1">FM!ERR</definedName>
    <definedName name="TER" localSheetId="2">INTERV!ERR</definedName>
    <definedName name="TER">[0]!ERR</definedName>
    <definedName name="TERM" localSheetId="1">FM!ERR</definedName>
    <definedName name="TERM" localSheetId="2">INTERV!ERR</definedName>
    <definedName name="TERM">[0]!ERR</definedName>
    <definedName name="TÉRMINOS" localSheetId="1">FM!ERR</definedName>
    <definedName name="TÉRMINOS" localSheetId="2">INTERV!ERR</definedName>
    <definedName name="TÉRMINOS">[0]!ERR</definedName>
    <definedName name="TERR" localSheetId="1">[132]PRESUPUESTO!$I$7</definedName>
    <definedName name="TERR" localSheetId="2">[132]PRESUPUESTO!$I$7</definedName>
    <definedName name="TERR">[25]PRESUPUESTO!$I$7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o">#REF!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apu">#REF!</definedName>
    <definedName name="TGALV">[122]BASE!$D$376</definedName>
    <definedName name="TGB">#REF!</definedName>
    <definedName name="TGRASA">[184]BASE!$D$280</definedName>
    <definedName name="TH">#REF!</definedName>
    <definedName name="TH10J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F6JH">[122]BASE!$D$320</definedName>
    <definedName name="THF6RO">#REF!</definedName>
    <definedName name="THF8JH">#REF!</definedName>
    <definedName name="Thinner">'[134]LISTADO DE MATERIALES Y EQUIPOS'!$B$62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EMPO" localSheetId="1">[142]BASES!$E$27</definedName>
    <definedName name="TIEMPO" localSheetId="2">[142]BASES!$E$27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 localSheetId="1">#REF!</definedName>
    <definedName name="TITULO" localSheetId="2">#REF!</definedName>
    <definedName name="TITULO">#REF!</definedName>
    <definedName name="_xlnm.Print_Titles" localSheetId="1">FM!$3:$12</definedName>
    <definedName name="_xlnm.Print_Titles" localSheetId="3">'OBRA + INTERVENTORIA'!$1:$10</definedName>
    <definedName name="_xlnm.Print_Titles" localSheetId="0">'PRESUPUESTO OFICIAL OBRA'!$1:$12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NOV10">[122]BASE!$D$231</definedName>
    <definedName name="TNOV12">[122]BASE!$D$232</definedName>
    <definedName name="TNOV16">[125]BASE!$D$188</definedName>
    <definedName name="TNOV18">[125]BASE!$D$189</definedName>
    <definedName name="TNOV20">[125]BASE!$D$190</definedName>
    <definedName name="TNOV6">[122]BASE!$D$229</definedName>
    <definedName name="TNOV8">[122]BASE!$D$230</definedName>
    <definedName name="Tomacorriente_Doble">'[134]LISTADO DE MATERIALES Y EQUIPOS'!$B$114</definedName>
    <definedName name="TOPGENER">#REF!</definedName>
    <definedName name="TOPGENER1">#REF!</definedName>
    <definedName name="TOPMENU">#REF!</definedName>
    <definedName name="TORNI">[122]BASE!$D$407</definedName>
    <definedName name="TORNILLO_PARA_ESTRUCTURAS_7_X_7_16">'[134]LISTADO DE MATERIALES Y EQUIPOS'!$B$104</definedName>
    <definedName name="TORNILLO_PARA_LAMINAS_6_X_1">'[134]LISTADO DE MATERIALES Y EQUIPOS'!$B$103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Act01">#REF!</definedName>
    <definedName name="Tot_Act02">#REF!</definedName>
    <definedName name="Tot_Act03">#REF!</definedName>
    <definedName name="TOTAL" localSheetId="1">#REF!</definedName>
    <definedName name="TOTAL" localSheetId="2">#REF!</definedName>
    <definedName name="TOTAL">#REF!</definedName>
    <definedName name="Total_Interest">#REF!</definedName>
    <definedName name="Total_Pay">#REF!</definedName>
    <definedName name="Total_Payment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Opti">#REF!</definedName>
    <definedName name="TOTALOPTIM">[185]Hoja2!$E$11:$E$704</definedName>
    <definedName name="TOTALOPTIMIZACION">[185]Hoja2!$E$11:$E$704</definedName>
    <definedName name="TOTALREPOS">[185]Hoja2!$E$11:$E$704</definedName>
    <definedName name="TOTALREPOSICION">[185]Hoja2!$E$11:$E$704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PVCME">[122]BASE!$D$83</definedName>
    <definedName name="TPVCP1">[122]BASE!$D$84</definedName>
    <definedName name="TPVCS3">[130]BASE!#REF!</definedName>
    <definedName name="TPVCS4">#REF!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mos">'[186] Liquidacion de Obra por Tramos'!$B$8</definedName>
    <definedName name="TRANA">[130]BASE!#REF!</definedName>
    <definedName name="TRANAG">[130]BASE!$D$497</definedName>
    <definedName name="TRANAR">[122]BASE!$D$488</definedName>
    <definedName name="TRANS">[122]BASE!$D$489</definedName>
    <definedName name="Transmisores">#REF!</definedName>
    <definedName name="Transporte">'[10]DATOS CONTRATO'!$E$16</definedName>
    <definedName name="TRAT" localSheetId="1">[187]desmonte!$E$48</definedName>
    <definedName name="TRAT" localSheetId="2">[187]desmonte!$E$48</definedName>
    <definedName name="TRAT">[103]desmonte!$E$48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TM">[122]BASE!$D$68</definedName>
    <definedName name="TRITU">[130]BASE!$D$62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[104]Tablas!$B$2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CD" localSheetId="1">#REF!</definedName>
    <definedName name="TtCD" localSheetId="2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AC10">[188]BASE!#REF!</definedName>
    <definedName name="TUAC12">#REF!</definedName>
    <definedName name="TUAC16">[188]BASE!#REF!</definedName>
    <definedName name="tub">#REF!</definedName>
    <definedName name="TUB8AC">#REF!</definedName>
    <definedName name="TUBER">#REF!</definedName>
    <definedName name="tuberia" localSheetId="1">#REF!</definedName>
    <definedName name="tuberia" localSheetId="2">#REF!</definedName>
    <definedName name="TUBERIA" hidden="1">#REF!</definedName>
    <definedName name="Tubería">#REF!</definedName>
    <definedName name="Tuberia_Conduit_1_2">'[134]LISTADO DE MATERIALES Y EQUIPOS'!$B$72</definedName>
    <definedName name="Tuberia_Conduit_1_EMT">'[134]LISTADO DE MATERIALES Y EQUIPOS'!$B$79</definedName>
    <definedName name="TUBERIA1" hidden="1">#REF!</definedName>
    <definedName name="tubfiltro">#REF!</definedName>
    <definedName name="TUBNE">#REF!</definedName>
    <definedName name="Tubo_conduit_pvc_1">'[134]LISTADO DE MATERIALES Y EQUIPOS'!$B$121</definedName>
    <definedName name="TUBS2">#REF!</definedName>
    <definedName name="TUBS3">#REF!</definedName>
    <definedName name="TUBS4">[122]BASE!$D$210</definedName>
    <definedName name="TUBS6">[122]BASE!$D$211</definedName>
    <definedName name="TUHD10">[125]BASE!$D$240</definedName>
    <definedName name="TUHD16">[125]BASE!$D$241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ya">#REF!</definedName>
    <definedName name="tvmenor90min">'[88]CCP,LEYES,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LU">[122]BASE!$D$373</definedName>
    <definedName name="ub">#REF!</definedName>
    <definedName name="Ubic">#REF!</definedName>
    <definedName name="Ubicación" localSheetId="1">#REF!</definedName>
    <definedName name="Ubicación" localSheetId="2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[12]Tablas!#REF!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.">#REF!</definedName>
    <definedName name="UN_PRI">#REF!</definedName>
    <definedName name="Unidades">[189]Presup_Cancha!$J$13:$J$17</definedName>
    <definedName name="unit" localSheetId="1">#REF!</definedName>
    <definedName name="unit" localSheetId="2">#REF!</definedName>
    <definedName name="UNIT">'[105]Lista APU'!$A$3:$D$479</definedName>
    <definedName name="UNITARIO" localSheetId="1">[190]Unitarios!$A$3:$D$13</definedName>
    <definedName name="UNITARIO" localSheetId="2">[190]Unitarios!$A$3:$D$13</definedName>
    <definedName name="UNITARIO">[106]Unitarios!$A$3:$D$13</definedName>
    <definedName name="Unitarios" localSheetId="1">#REF!</definedName>
    <definedName name="Unitarios" localSheetId="2">#REF!</definedName>
    <definedName name="Unitarios">#REF!</definedName>
    <definedName name="unj" hidden="1">[18]INST!#REF!</definedName>
    <definedName name="uno" localSheetId="1">FM!ERR</definedName>
    <definedName name="uno" localSheetId="2">INTERV!ERR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AP10">#REF!</definedName>
    <definedName name="URAP2">[122]BASE!$D$140</definedName>
    <definedName name="URAP3">[122]BASE!$D$139</definedName>
    <definedName name="URAP4">[122]BASE!$D$138</definedName>
    <definedName name="URAP6">#REF!</definedName>
    <definedName name="URAP8">[127]BASE!$D$113</definedName>
    <definedName name="UREP12">#REF!</definedName>
    <definedName name="UREP2">[122]BASE!$D$147</definedName>
    <definedName name="UREP3">[122]BASE!$D$146</definedName>
    <definedName name="UREP4">[122]BASE!$D$145</definedName>
    <definedName name="UREP6">[122]BASE!$D$144</definedName>
    <definedName name="UREP8">[127]BASE!$D$119</definedName>
    <definedName name="uriel" localSheetId="1">FM!ERR</definedName>
    <definedName name="uriel" localSheetId="2">INTERV!ERR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i">[191]AIU!$E$106</definedName>
    <definedName name="UTL" localSheetId="1">[132]otros!$C$4</definedName>
    <definedName name="UTL" localSheetId="2">[132]otros!$C$4</definedName>
    <definedName name="UTL">[25]otros!$C$4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'[192]VIGAS AEREAS'!$B$27:$G$33</definedName>
    <definedName name="VACON">'[192]VIGAS AEREAS'!$H$37:$H$60</definedName>
    <definedName name="VALDES" localSheetId="1">#REF!</definedName>
    <definedName name="VALDES" localSheetId="2">#REF!</definedName>
    <definedName name="VALDES">#REF!</definedName>
    <definedName name="VALMA3">[127]BASE!$D$397</definedName>
    <definedName name="VALMA4">#REF!</definedName>
    <definedName name="VALNG">'[192]VIGAS AEREAS'!$K$37:$K$60</definedName>
    <definedName name="valor1" localSheetId="1">#REF!</definedName>
    <definedName name="valor1" localSheetId="2">#REF!</definedName>
    <definedName name="valor1">#REF!</definedName>
    <definedName name="valor2" localSheetId="1">#REF!</definedName>
    <definedName name="valor2" localSheetId="2">#REF!</definedName>
    <definedName name="valor2">#REF!</definedName>
    <definedName name="VALOR3" localSheetId="1">#REF!</definedName>
    <definedName name="VALOR3" localSheetId="2">#REF!</definedName>
    <definedName name="VALOR3">#REF!</definedName>
    <definedName name="ValorCto">[107]CONTRATO!$E$9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'[192]VIGAS AEREAS'!$L$37:$L$60</definedName>
    <definedName name="Var">[20]Varios.!$E$1:$E$65536</definedName>
    <definedName name="VARIACION1">#REF!</definedName>
    <definedName name="Varios">#REF!</definedName>
    <definedName name="vas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BB8">[127]BASE!$D$384</definedName>
    <definedName name="VCEL1">#REF!</definedName>
    <definedName name="VCEL2">[127]BASE!$D$388</definedName>
    <definedName name="VCEL3">[127]BASE!$D$387</definedName>
    <definedName name="VCEL4">[122]BASE!$D$430</definedName>
    <definedName name="VCEL6">[127]BASE!$D$385</definedName>
    <definedName name="VCEL8">[130]BASE!#REF!</definedName>
    <definedName name="VCELA2">#REF!</definedName>
    <definedName name="VCELA3">#REF!</definedName>
    <definedName name="VCELA4">[122]BASE!$D$435</definedName>
    <definedName name="VCELA6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>#REF!</definedName>
    <definedName name="Ventana_de_aluminio">'[134]LISTADO DE MATERIALES Y EQUIPOS'!$B$87</definedName>
    <definedName name="VENTANAS">#REF!</definedName>
    <definedName name="VENTI">[127]BASE!$D$359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AJE">[130]BASE!$D$490</definedName>
    <definedName name="VIBGA">[122]BASE!$D$458</definedName>
    <definedName name="VIBRCOM">[127]BASE!$D$418</definedName>
    <definedName name="VIBRE">[122]BASE!$D$459</definedName>
    <definedName name="VICEP_DIRECC">[89]Tablas!$A$6:$A$26</definedName>
    <definedName name="VIDRI">[127]BASE!$D$360</definedName>
    <definedName name="VigenciaDolares">#REF!</definedName>
    <definedName name="VigenciaPesos">#REF!</definedName>
    <definedName name="VIGFUTURA">[89]Tablas!$J$6:$J$8</definedName>
    <definedName name="viscosidad">#REF!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co">'[134]LISTADO DE MATERIALES Y EQUIPOS'!$B$42</definedName>
    <definedName name="VOLQUET">[122]BASE!$D$464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PVC2">[127]BASE!$D$395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 localSheetId="1">#REF!</definedName>
    <definedName name="VVV" localSheetId="2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'[108]2004'!#REF!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1">'[143]Res-Accide-10'!#REF!</definedName>
    <definedName name="WDFSDF" localSheetId="2">'[143]Res-Accide-10'!#REF!</definedName>
    <definedName name="WDFSDF">'[37]Res-Accide-10'!#REF!</definedName>
    <definedName name="wedw">#REF!</definedName>
    <definedName name="WEFWE" localSheetId="1">'[143]Res-Accide-10'!#REF!</definedName>
    <definedName name="WEFWE" localSheetId="2">'[143]Res-Accide-10'!#REF!</definedName>
    <definedName name="WEFWE">'[37]Res-Accide-10'!#REF!</definedName>
    <definedName name="WER" localSheetId="1">'[143]Res-Accide-10'!$S$2:$S$7</definedName>
    <definedName name="WER" localSheetId="2">'[143]Res-Accide-10'!$S$2:$S$7</definedName>
    <definedName name="WER">'[37]Res-Accide-10'!$S$2:$S$7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'[143]Res-Accide-10'!#REF!</definedName>
    <definedName name="WILSON" localSheetId="2">'[143]Res-Accide-10'!#REF!</definedName>
    <definedName name="WILSON">'[37]Res-Accide-10'!#REF!</definedName>
    <definedName name="wlkfaopodhwpuh">[116]INSUMOS!#REF!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>'[164]COSTOS OFICINA'!#REF!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">#REF!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.X.X.X.X.X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NXNXNXNXNX">#REF!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>#REF!</definedName>
    <definedName name="xxxx" localSheetId="2">#REF!</definedName>
    <definedName name="XXXX" hidden="1">#REF!</definedName>
    <definedName name="XXXXX" localSheetId="1">#REF!</definedName>
    <definedName name="XXXXX" localSheetId="2">#REF!</definedName>
    <definedName name="xxxxx">[109]!absc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">#REF!</definedName>
    <definedName name="XXXXXXXXXX" localSheetId="1">#REF!</definedName>
    <definedName name="XXXXXXXXXX" localSheetId="2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">#REF!</definedName>
    <definedName name="XXXXXXXXXXXX" localSheetId="1">#REF!</definedName>
    <definedName name="XXXXXXXXXXXX" localSheetId="2">#REF!</definedName>
    <definedName name="XXXXXXXXXXXX">#REF!</definedName>
    <definedName name="xxxxxxxxxxxxxxxxxxxxxxxxxxxxx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[133]!absc</definedName>
    <definedName name="Y" localSheetId="2">[133]!absc</definedName>
    <definedName name="Y">[26]!absc</definedName>
    <definedName name="Y22EL">[127]BASE!$D$300</definedName>
    <definedName name="Y22JH">#REF!</definedName>
    <definedName name="Y32JH">[127]BASE!$D$303</definedName>
    <definedName name="Y33JH">[127]BASE!$D$302</definedName>
    <definedName name="Y42JH">[127]BASE!$D$304</definedName>
    <definedName name="Y43JH">#REF!</definedName>
    <definedName name="Y44EL">[127]BASE!$D$306</definedName>
    <definedName name="Y44JH">[127]BASE!$D$307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oya">#REF!</definedName>
    <definedName name="yoyo" localSheetId="1">#REF!</definedName>
    <definedName name="yoyo" localSheetId="2">#REF!</definedName>
    <definedName name="YOYO">'[110]AISLAMIENTO CATEGORIAS II Y III'!$G$1:$I$65536</definedName>
    <definedName name="YQYQY">#REF!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BYYBBYY">#REF!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Q" hidden="1">{#N/A,#N/A,TRUE,"INGENIERIA";#N/A,#N/A,TRUE,"COMPRAS";#N/A,#N/A,TRUE,"DIRECCION";#N/A,#N/A,TRUE,"RESUMEN"}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>#REF!</definedName>
    <definedName name="ZONA1">#REF!</definedName>
    <definedName name="ZONA3">#REF!</definedName>
    <definedName name="ZONA4">#REF!</definedName>
    <definedName name="zx" localSheetId="1">FM!ERR</definedName>
    <definedName name="zx" localSheetId="2">INTERV!ERR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91029" iterate="1"/>
</workbook>
</file>

<file path=xl/calcChain.xml><?xml version="1.0" encoding="utf-8"?>
<calcChain xmlns="http://schemas.openxmlformats.org/spreadsheetml/2006/main">
  <c r="G26" i="44" l="1"/>
  <c r="G22" i="44"/>
  <c r="H22" i="44" s="1"/>
  <c r="I22" i="44" s="1"/>
  <c r="L24" i="44"/>
  <c r="H42" i="44"/>
  <c r="B7" i="44"/>
  <c r="B7" i="45"/>
  <c r="I14" i="40"/>
  <c r="H18" i="44"/>
  <c r="F55" i="36"/>
  <c r="F53" i="36"/>
  <c r="K54" i="43"/>
  <c r="K49" i="43"/>
  <c r="H53" i="45"/>
  <c r="F45" i="45"/>
  <c r="G45" i="45" s="1"/>
  <c r="F44" i="45"/>
  <c r="G44" i="45" s="1"/>
  <c r="G38" i="45"/>
  <c r="F38" i="45"/>
  <c r="F37" i="45"/>
  <c r="G37" i="45" s="1"/>
  <c r="F36" i="45"/>
  <c r="F35" i="45"/>
  <c r="G35" i="45" s="1"/>
  <c r="F34" i="45"/>
  <c r="G34" i="45" s="1"/>
  <c r="F33" i="45"/>
  <c r="G33" i="45" s="1"/>
  <c r="F32" i="45"/>
  <c r="G32" i="45" s="1"/>
  <c r="K21" i="45"/>
  <c r="H19" i="45"/>
  <c r="M51" i="45"/>
  <c r="B11" i="45"/>
  <c r="H8" i="45"/>
  <c r="H7" i="45"/>
  <c r="H30" i="44"/>
  <c r="E22" i="44"/>
  <c r="E21" i="44"/>
  <c r="E20" i="44"/>
  <c r="E19" i="44"/>
  <c r="D19" i="44"/>
  <c r="H19" i="44" s="1"/>
  <c r="I19" i="44" s="1"/>
  <c r="E18" i="44"/>
  <c r="H21" i="44"/>
  <c r="I21" i="44" s="1"/>
  <c r="I8" i="44"/>
  <c r="I7" i="44"/>
  <c r="F23" i="36"/>
  <c r="F38" i="36"/>
  <c r="F47" i="36"/>
  <c r="K53" i="43"/>
  <c r="H21" i="40"/>
  <c r="I20" i="40" s="1"/>
  <c r="H17" i="40"/>
  <c r="G21" i="40"/>
  <c r="H16" i="40"/>
  <c r="F1938" i="38"/>
  <c r="A1938" i="38"/>
  <c r="C1907" i="38"/>
  <c r="A1908" i="38"/>
  <c r="A434" i="38"/>
  <c r="A169" i="38"/>
  <c r="A484" i="38"/>
  <c r="I916" i="38"/>
  <c r="F940" i="38"/>
  <c r="A940" i="38"/>
  <c r="C19" i="39"/>
  <c r="C909" i="38"/>
  <c r="A910" i="38"/>
  <c r="I556" i="38"/>
  <c r="I555" i="38"/>
  <c r="I547" i="38"/>
  <c r="I545" i="38"/>
  <c r="F1886" i="38"/>
  <c r="A1886" i="38"/>
  <c r="C1855" i="38"/>
  <c r="F677" i="38"/>
  <c r="A677" i="38"/>
  <c r="A647" i="38"/>
  <c r="F625" i="38"/>
  <c r="A625" i="38"/>
  <c r="C594" i="38"/>
  <c r="A595" i="38"/>
  <c r="I544" i="38"/>
  <c r="F568" i="38"/>
  <c r="A568" i="38"/>
  <c r="I554" i="38"/>
  <c r="C537" i="38"/>
  <c r="F514" i="38"/>
  <c r="A514" i="38"/>
  <c r="I500" i="38"/>
  <c r="I491" i="38"/>
  <c r="I490" i="38"/>
  <c r="F35" i="42"/>
  <c r="A35" i="42"/>
  <c r="B5" i="42"/>
  <c r="I441" i="38"/>
  <c r="E462" i="38"/>
  <c r="I462" i="38" s="1"/>
  <c r="A462" i="38"/>
  <c r="I442" i="38"/>
  <c r="I440" i="38"/>
  <c r="C433" i="38"/>
  <c r="I179" i="38"/>
  <c r="F199" i="38"/>
  <c r="A199" i="38"/>
  <c r="C168" i="38"/>
  <c r="I247" i="38"/>
  <c r="F251" i="38"/>
  <c r="I251" i="38" s="1"/>
  <c r="A251" i="38"/>
  <c r="C220" i="38"/>
  <c r="A221" i="38"/>
  <c r="H123" i="38"/>
  <c r="I123" i="38" s="1"/>
  <c r="F146" i="38"/>
  <c r="I146" i="38" s="1"/>
  <c r="I148" i="38" s="1"/>
  <c r="A146" i="38"/>
  <c r="I130" i="38"/>
  <c r="I136" i="38" s="1"/>
  <c r="I122" i="38"/>
  <c r="C60" i="38"/>
  <c r="C115" i="38"/>
  <c r="A116" i="38"/>
  <c r="C113" i="38"/>
  <c r="C166" i="38" s="1"/>
  <c r="C218" i="38" s="1"/>
  <c r="C431" i="38" s="1"/>
  <c r="C481" i="38" s="1"/>
  <c r="C535" i="38" s="1"/>
  <c r="C592" i="38" s="1"/>
  <c r="F93" i="38"/>
  <c r="A93" i="38"/>
  <c r="C16" i="39"/>
  <c r="C17" i="39"/>
  <c r="C62" i="38"/>
  <c r="A63" i="38"/>
  <c r="I34" i="38"/>
  <c r="F38" i="38"/>
  <c r="A38" i="38"/>
  <c r="C7" i="38"/>
  <c r="G29" i="42"/>
  <c r="I29" i="42" s="1"/>
  <c r="I32" i="42" s="1"/>
  <c r="A29" i="42"/>
  <c r="I22" i="42"/>
  <c r="I21" i="42"/>
  <c r="I20" i="42"/>
  <c r="H14" i="42"/>
  <c r="I14" i="42" s="1"/>
  <c r="H13" i="42"/>
  <c r="I13" i="42" s="1"/>
  <c r="D46" i="40"/>
  <c r="D45" i="40"/>
  <c r="H25" i="40"/>
  <c r="H24" i="40"/>
  <c r="I23" i="40"/>
  <c r="H15" i="40"/>
  <c r="C12" i="39"/>
  <c r="D12" i="39" s="1"/>
  <c r="C13" i="39"/>
  <c r="D13" i="39"/>
  <c r="B22" i="39"/>
  <c r="D22" i="39" s="1"/>
  <c r="B23" i="39"/>
  <c r="D23" i="39"/>
  <c r="B24" i="39"/>
  <c r="D24" i="39" s="1"/>
  <c r="B25" i="39"/>
  <c r="D25" i="39"/>
  <c r="B26" i="39"/>
  <c r="B27" i="39"/>
  <c r="D27" i="39"/>
  <c r="D28" i="39"/>
  <c r="B29" i="39"/>
  <c r="D29" i="39"/>
  <c r="D30" i="39"/>
  <c r="B31" i="39"/>
  <c r="D31" i="39" s="1"/>
  <c r="B32" i="39"/>
  <c r="D32" i="39"/>
  <c r="B33" i="39"/>
  <c r="D33" i="39" s="1"/>
  <c r="H20" i="44" l="1"/>
  <c r="I20" i="44" s="1"/>
  <c r="E31" i="44"/>
  <c r="H31" i="44" s="1"/>
  <c r="I31" i="44" s="1"/>
  <c r="K13" i="45"/>
  <c r="G43" i="45"/>
  <c r="H41" i="45" s="1"/>
  <c r="G51" i="45"/>
  <c r="H49" i="45" s="1"/>
  <c r="G36" i="45"/>
  <c r="H30" i="45" s="1"/>
  <c r="I30" i="44"/>
  <c r="I18" i="44"/>
  <c r="I126" i="38"/>
  <c r="I150" i="38" s="1"/>
  <c r="I26" i="42"/>
  <c r="D16" i="39"/>
  <c r="I35" i="42" s="1"/>
  <c r="I38" i="42" s="1"/>
  <c r="I12" i="42" s="1"/>
  <c r="I17" i="42" s="1"/>
  <c r="D19" i="39"/>
  <c r="C15" i="39"/>
  <c r="D15" i="39" s="1"/>
  <c r="C18" i="39"/>
  <c r="D18" i="39" s="1"/>
  <c r="C14" i="39"/>
  <c r="D14" i="39" s="1"/>
  <c r="D17" i="39"/>
  <c r="D26" i="39"/>
  <c r="I24" i="44" l="1"/>
  <c r="H32" i="44"/>
  <c r="I32" i="44"/>
  <c r="M32" i="44" s="1"/>
  <c r="H24" i="44"/>
  <c r="H58" i="45"/>
  <c r="J150" i="38"/>
  <c r="L150" i="38" s="1"/>
  <c r="I156" i="38"/>
  <c r="I154" i="38"/>
  <c r="I40" i="42"/>
  <c r="I45" i="42" s="1"/>
  <c r="E15" i="36"/>
  <c r="I155" i="38"/>
  <c r="H26" i="44" l="1"/>
  <c r="I158" i="38"/>
  <c r="I160" i="38" s="1"/>
  <c r="J16" i="43" s="1"/>
  <c r="K16" i="43" s="1"/>
  <c r="L40" i="42"/>
  <c r="I43" i="42"/>
  <c r="I44" i="42"/>
  <c r="H34" i="44" l="1"/>
  <c r="H35" i="44" s="1"/>
  <c r="I35" i="44" s="1"/>
  <c r="I26" i="44"/>
  <c r="L34" i="44" s="1"/>
  <c r="I46" i="42"/>
  <c r="I48" i="42" s="1"/>
  <c r="I1938" i="38"/>
  <c r="I1940" i="38" s="1"/>
  <c r="I1932" i="38"/>
  <c r="I1934" i="38" s="1"/>
  <c r="I1922" i="38"/>
  <c r="I1928" i="38" s="1"/>
  <c r="I1886" i="38"/>
  <c r="I1888" i="38" s="1"/>
  <c r="I1882" i="38"/>
  <c r="I1873" i="38"/>
  <c r="I1872" i="38"/>
  <c r="I1871" i="38"/>
  <c r="I1870" i="38"/>
  <c r="I1869" i="38"/>
  <c r="I1868" i="38"/>
  <c r="I1867" i="38"/>
  <c r="F1834" i="38"/>
  <c r="I1834" i="38" s="1"/>
  <c r="I1836" i="38" s="1"/>
  <c r="A1834" i="38"/>
  <c r="I1822" i="38"/>
  <c r="I1821" i="38"/>
  <c r="I1820" i="38"/>
  <c r="I1819" i="38"/>
  <c r="I1818" i="38"/>
  <c r="I1817" i="38"/>
  <c r="I1816" i="38"/>
  <c r="I1815" i="38"/>
  <c r="I1814" i="38"/>
  <c r="I1804" i="38"/>
  <c r="C1802" i="38"/>
  <c r="F1780" i="38"/>
  <c r="I1780" i="38" s="1"/>
  <c r="I1782" i="38" s="1"/>
  <c r="A1780" i="38"/>
  <c r="G1766" i="38"/>
  <c r="I1766" i="38" s="1"/>
  <c r="I1765" i="38"/>
  <c r="I1753" i="38"/>
  <c r="C1751" i="38"/>
  <c r="F1729" i="38"/>
  <c r="I1729" i="38" s="1"/>
  <c r="I1731" i="38" s="1"/>
  <c r="A1729" i="38"/>
  <c r="G1715" i="38"/>
  <c r="I1715" i="38" s="1"/>
  <c r="I1714" i="38"/>
  <c r="I1702" i="38"/>
  <c r="C1700" i="38"/>
  <c r="F1678" i="38"/>
  <c r="I1678" i="38" s="1"/>
  <c r="I1680" i="38" s="1"/>
  <c r="A1678" i="38"/>
  <c r="G1664" i="38"/>
  <c r="I1664" i="38" s="1"/>
  <c r="I1663" i="38"/>
  <c r="I1651" i="38"/>
  <c r="C1649" i="38"/>
  <c r="F1628" i="38"/>
  <c r="I1628" i="38" s="1"/>
  <c r="I1630" i="38" s="1"/>
  <c r="A1628" i="38"/>
  <c r="G1614" i="38"/>
  <c r="I1614" i="38" s="1"/>
  <c r="I1613" i="38"/>
  <c r="I1601" i="38"/>
  <c r="C1599" i="38"/>
  <c r="F1577" i="38"/>
  <c r="I1577" i="38" s="1"/>
  <c r="I1579" i="38" s="1"/>
  <c r="A1577" i="38"/>
  <c r="I1564" i="38"/>
  <c r="I1563" i="38"/>
  <c r="G1562" i="38"/>
  <c r="I1562" i="38" s="1"/>
  <c r="I1550" i="38"/>
  <c r="C1548" i="38"/>
  <c r="F1526" i="38"/>
  <c r="I1526" i="38" s="1"/>
  <c r="I1528" i="38" s="1"/>
  <c r="A1526" i="38"/>
  <c r="I1522" i="38"/>
  <c r="I1513" i="38"/>
  <c r="I1512" i="38"/>
  <c r="I1511" i="38"/>
  <c r="I1510" i="38"/>
  <c r="I1497" i="38"/>
  <c r="C1495" i="38"/>
  <c r="F1473" i="38"/>
  <c r="I1473" i="38" s="1"/>
  <c r="I1475" i="38" s="1"/>
  <c r="A1473" i="38"/>
  <c r="I1460" i="38"/>
  <c r="I1459" i="38"/>
  <c r="I1458" i="38"/>
  <c r="I1457" i="38"/>
  <c r="I1444" i="38"/>
  <c r="C1442" i="38"/>
  <c r="F1419" i="38"/>
  <c r="I1419" i="38" s="1"/>
  <c r="I1421" i="38" s="1"/>
  <c r="A1419" i="38"/>
  <c r="I1406" i="38"/>
  <c r="I1405" i="38"/>
  <c r="I1404" i="38"/>
  <c r="I1403" i="38"/>
  <c r="I1390" i="38"/>
  <c r="C1388" i="38"/>
  <c r="F1365" i="38"/>
  <c r="I1365" i="38" s="1"/>
  <c r="I1367" i="38" s="1"/>
  <c r="A1365" i="38"/>
  <c r="I1352" i="38"/>
  <c r="I1351" i="38"/>
  <c r="I1350" i="38"/>
  <c r="I1349" i="38"/>
  <c r="I1336" i="38"/>
  <c r="C1334" i="38"/>
  <c r="F1312" i="38"/>
  <c r="I1312" i="38" s="1"/>
  <c r="I1314" i="38" s="1"/>
  <c r="A1312" i="38"/>
  <c r="I1299" i="38"/>
  <c r="I1298" i="38"/>
  <c r="I1297" i="38"/>
  <c r="I1296" i="38"/>
  <c r="I1283" i="38"/>
  <c r="C1281" i="38"/>
  <c r="F1260" i="38"/>
  <c r="I1260" i="38" s="1"/>
  <c r="I1262" i="38" s="1"/>
  <c r="A1260" i="38"/>
  <c r="I1256" i="38"/>
  <c r="I1244" i="38"/>
  <c r="I1250" i="38" s="1"/>
  <c r="H1236" i="38"/>
  <c r="I1236" i="38" s="1"/>
  <c r="I1231" i="38"/>
  <c r="C1229" i="38"/>
  <c r="C1227" i="38"/>
  <c r="F1207" i="38"/>
  <c r="I1207" i="38" s="1"/>
  <c r="I1209" i="38" s="1"/>
  <c r="A1207" i="38"/>
  <c r="I1203" i="38"/>
  <c r="I1193" i="38"/>
  <c r="I1192" i="38"/>
  <c r="I1191" i="38"/>
  <c r="H1183" i="38"/>
  <c r="I1183" i="38" s="1"/>
  <c r="I1178" i="38"/>
  <c r="C1176" i="38"/>
  <c r="C1174" i="38"/>
  <c r="F1153" i="38"/>
  <c r="I1153" i="38" s="1"/>
  <c r="I1155" i="38" s="1"/>
  <c r="A1153" i="38"/>
  <c r="I1149" i="38"/>
  <c r="I1139" i="38"/>
  <c r="I1138" i="38"/>
  <c r="I1137" i="38"/>
  <c r="H1129" i="38"/>
  <c r="I1129" i="38" s="1"/>
  <c r="I1124" i="38"/>
  <c r="C1122" i="38"/>
  <c r="C1120" i="38"/>
  <c r="F1099" i="38"/>
  <c r="I1099" i="38" s="1"/>
  <c r="I1101" i="38" s="1"/>
  <c r="A1099" i="38"/>
  <c r="I1095" i="38"/>
  <c r="I1084" i="38"/>
  <c r="I1083" i="38"/>
  <c r="H1076" i="38"/>
  <c r="I1076" i="38" s="1"/>
  <c r="H1075" i="38"/>
  <c r="I1075" i="38" s="1"/>
  <c r="I1070" i="38"/>
  <c r="C1068" i="38"/>
  <c r="C1066" i="38"/>
  <c r="F1045" i="38"/>
  <c r="I1045" i="38" s="1"/>
  <c r="I1047" i="38" s="1"/>
  <c r="A1045" i="38"/>
  <c r="I1041" i="38"/>
  <c r="G1029" i="38"/>
  <c r="I1029" i="38" s="1"/>
  <c r="I1035" i="38" s="1"/>
  <c r="H1022" i="38"/>
  <c r="I1022" i="38" s="1"/>
  <c r="H1021" i="38"/>
  <c r="I1021" i="38" s="1"/>
  <c r="I1016" i="38"/>
  <c r="C1014" i="38"/>
  <c r="F992" i="38"/>
  <c r="I992" i="38" s="1"/>
  <c r="I994" i="38" s="1"/>
  <c r="A992" i="38"/>
  <c r="I986" i="38"/>
  <c r="I988" i="38" s="1"/>
  <c r="I977" i="38"/>
  <c r="G976" i="38"/>
  <c r="I976" i="38" s="1"/>
  <c r="H969" i="38"/>
  <c r="I969" i="38" s="1"/>
  <c r="H968" i="38"/>
  <c r="I968" i="38" s="1"/>
  <c r="I963" i="38"/>
  <c r="C961" i="38"/>
  <c r="I940" i="38"/>
  <c r="I942" i="38" s="1"/>
  <c r="I934" i="38"/>
  <c r="I936" i="38" s="1"/>
  <c r="I926" i="38"/>
  <c r="I925" i="38"/>
  <c r="I924" i="38"/>
  <c r="I930" i="38" s="1"/>
  <c r="I911" i="38"/>
  <c r="F888" i="38"/>
  <c r="I888" i="38" s="1"/>
  <c r="I890" i="38" s="1"/>
  <c r="A888" i="38"/>
  <c r="I882" i="38"/>
  <c r="I884" i="38" s="1"/>
  <c r="I873" i="38"/>
  <c r="G872" i="38"/>
  <c r="I872" i="38" s="1"/>
  <c r="I859" i="38"/>
  <c r="C857" i="38"/>
  <c r="F835" i="38"/>
  <c r="I835" i="38" s="1"/>
  <c r="I837" i="38" s="1"/>
  <c r="A835" i="38"/>
  <c r="I820" i="38"/>
  <c r="G819" i="38"/>
  <c r="I819" i="38" s="1"/>
  <c r="I806" i="38"/>
  <c r="C804" i="38"/>
  <c r="F782" i="38"/>
  <c r="I782" i="38" s="1"/>
  <c r="I784" i="38" s="1"/>
  <c r="A782" i="38"/>
  <c r="I769" i="38"/>
  <c r="I768" i="38"/>
  <c r="I767" i="38"/>
  <c r="G766" i="38"/>
  <c r="I766" i="38" s="1"/>
  <c r="I753" i="38"/>
  <c r="C751" i="38"/>
  <c r="F729" i="38"/>
  <c r="I729" i="38" s="1"/>
  <c r="I731" i="38" s="1"/>
  <c r="A729" i="38"/>
  <c r="G713" i="38"/>
  <c r="I713" i="38" s="1"/>
  <c r="I719" i="38" s="1"/>
  <c r="I700" i="38"/>
  <c r="C698" i="38"/>
  <c r="I677" i="38"/>
  <c r="I679" i="38" s="1"/>
  <c r="I671" i="38"/>
  <c r="I673" i="38" s="1"/>
  <c r="I662" i="38"/>
  <c r="I661" i="38"/>
  <c r="I653" i="38"/>
  <c r="C646" i="38"/>
  <c r="C644" i="38"/>
  <c r="I625" i="38"/>
  <c r="I627" i="38" s="1"/>
  <c r="I619" i="38"/>
  <c r="I621" i="38" s="1"/>
  <c r="I610" i="38"/>
  <c r="I609" i="38"/>
  <c r="I596" i="38"/>
  <c r="I568" i="38"/>
  <c r="I570" i="38" s="1"/>
  <c r="I564" i="38"/>
  <c r="I553" i="38"/>
  <c r="I552" i="38"/>
  <c r="I539" i="38"/>
  <c r="I514" i="38"/>
  <c r="I516" i="38" s="1"/>
  <c r="I510" i="38"/>
  <c r="I499" i="38"/>
  <c r="I498" i="38"/>
  <c r="C483" i="38"/>
  <c r="I456" i="38"/>
  <c r="I458" i="38" s="1"/>
  <c r="I448" i="38"/>
  <c r="I452" i="38" s="1"/>
  <c r="F410" i="38"/>
  <c r="I410" i="38" s="1"/>
  <c r="I412" i="38" s="1"/>
  <c r="A410" i="38"/>
  <c r="G394" i="38"/>
  <c r="I394" i="38" s="1"/>
  <c r="I400" i="38" s="1"/>
  <c r="I381" i="38"/>
  <c r="C379" i="38"/>
  <c r="F357" i="38"/>
  <c r="I357" i="38" s="1"/>
  <c r="I359" i="38" s="1"/>
  <c r="A357" i="38"/>
  <c r="I351" i="38"/>
  <c r="I353" i="38" s="1"/>
  <c r="I341" i="38"/>
  <c r="I347" i="38" s="1"/>
  <c r="H333" i="38"/>
  <c r="I333" i="38" s="1"/>
  <c r="I328" i="38"/>
  <c r="C326" i="38"/>
  <c r="F304" i="38"/>
  <c r="I304" i="38" s="1"/>
  <c r="I306" i="38" s="1"/>
  <c r="I279" i="38" s="1"/>
  <c r="I284" i="38" s="1"/>
  <c r="A304" i="38"/>
  <c r="I275" i="38"/>
  <c r="C273" i="38"/>
  <c r="I253" i="38"/>
  <c r="I226" i="38" s="1"/>
  <c r="I231" i="38" s="1"/>
  <c r="I241" i="38"/>
  <c r="I199" i="38"/>
  <c r="I201" i="38" s="1"/>
  <c r="I193" i="38"/>
  <c r="I195" i="38" s="1"/>
  <c r="I189" i="38"/>
  <c r="I170" i="38"/>
  <c r="C1749" i="38"/>
  <c r="I93" i="38"/>
  <c r="I95" i="38" s="1"/>
  <c r="I89" i="38"/>
  <c r="I78" i="38"/>
  <c r="I77" i="38"/>
  <c r="I69" i="38"/>
  <c r="I38" i="38"/>
  <c r="I40" i="38" s="1"/>
  <c r="I13" i="38" s="1"/>
  <c r="I23" i="38"/>
  <c r="G22" i="38"/>
  <c r="I22" i="38" s="1"/>
  <c r="I14" i="38"/>
  <c r="F31" i="36"/>
  <c r="F26" i="36"/>
  <c r="F15" i="36"/>
  <c r="B1" i="36"/>
  <c r="I34" i="44" l="1"/>
  <c r="H36" i="44"/>
  <c r="I203" i="38"/>
  <c r="I1567" i="38"/>
  <c r="I1618" i="38"/>
  <c r="I504" i="38"/>
  <c r="I615" i="38"/>
  <c r="I878" i="38"/>
  <c r="I1770" i="38"/>
  <c r="I772" i="38"/>
  <c r="I1719" i="38"/>
  <c r="I1197" i="38"/>
  <c r="I1302" i="38"/>
  <c r="I1409" i="38"/>
  <c r="I1516" i="38"/>
  <c r="I1824" i="38"/>
  <c r="I28" i="38"/>
  <c r="I558" i="38"/>
  <c r="I667" i="38"/>
  <c r="I825" i="38"/>
  <c r="I1668" i="38"/>
  <c r="I1355" i="38"/>
  <c r="I1463" i="38"/>
  <c r="I255" i="38"/>
  <c r="I1089" i="38"/>
  <c r="C271" i="38"/>
  <c r="I982" i="38"/>
  <c r="I1143" i="38"/>
  <c r="I1875" i="38"/>
  <c r="C907" i="38"/>
  <c r="C802" i="38"/>
  <c r="I83" i="38"/>
  <c r="I489" i="38"/>
  <c r="I494" i="38" s="1"/>
  <c r="I1128" i="38"/>
  <c r="I1133" i="38" s="1"/>
  <c r="I332" i="38"/>
  <c r="I337" i="38" s="1"/>
  <c r="I361" i="38" s="1"/>
  <c r="I704" i="38"/>
  <c r="I709" i="38" s="1"/>
  <c r="I733" i="38" s="1"/>
  <c r="I1706" i="38"/>
  <c r="I1710" i="38" s="1"/>
  <c r="I757" i="38"/>
  <c r="I762" i="38" s="1"/>
  <c r="I1235" i="38"/>
  <c r="I1240" i="38" s="1"/>
  <c r="I1264" i="38" s="1"/>
  <c r="I1287" i="38"/>
  <c r="I1292" i="38" s="1"/>
  <c r="I1340" i="38"/>
  <c r="I1345" i="38" s="1"/>
  <c r="I1394" i="38"/>
  <c r="I1399" i="38" s="1"/>
  <c r="I1448" i="38"/>
  <c r="I1453" i="38" s="1"/>
  <c r="I385" i="38"/>
  <c r="I390" i="38" s="1"/>
  <c r="I414" i="38" s="1"/>
  <c r="I1808" i="38"/>
  <c r="I1810" i="38" s="1"/>
  <c r="I68" i="38"/>
  <c r="I605" i="38"/>
  <c r="I810" i="38"/>
  <c r="I815" i="38" s="1"/>
  <c r="I1020" i="38"/>
  <c r="I1025" i="38" s="1"/>
  <c r="I1049" i="38" s="1"/>
  <c r="I1757" i="38"/>
  <c r="I1761" i="38" s="1"/>
  <c r="I18" i="38"/>
  <c r="I543" i="38"/>
  <c r="I548" i="38" s="1"/>
  <c r="I652" i="38"/>
  <c r="I657" i="38" s="1"/>
  <c r="I920" i="38"/>
  <c r="I1074" i="38"/>
  <c r="I1079" i="38" s="1"/>
  <c r="I1605" i="38"/>
  <c r="I1609" i="38" s="1"/>
  <c r="I1655" i="38"/>
  <c r="I1659" i="38" s="1"/>
  <c r="I1861" i="38"/>
  <c r="I463" i="38"/>
  <c r="I444" i="38" s="1"/>
  <c r="I1182" i="38"/>
  <c r="I1187" i="38" s="1"/>
  <c r="I1501" i="38"/>
  <c r="I1506" i="38" s="1"/>
  <c r="I967" i="38"/>
  <c r="I972" i="38" s="1"/>
  <c r="I863" i="38"/>
  <c r="I868" i="38" s="1"/>
  <c r="I1554" i="38"/>
  <c r="I1558" i="38" s="1"/>
  <c r="I1913" i="38"/>
  <c r="I1918" i="38" s="1"/>
  <c r="I1942" i="38" s="1"/>
  <c r="I308" i="38"/>
  <c r="C696" i="38"/>
  <c r="C1332" i="38"/>
  <c r="C1440" i="38"/>
  <c r="C1647" i="38"/>
  <c r="C1546" i="38"/>
  <c r="C1800" i="38"/>
  <c r="C749" i="38"/>
  <c r="C855" i="38"/>
  <c r="C1853" i="38"/>
  <c r="C1905" i="38" s="1"/>
  <c r="C377" i="38"/>
  <c r="C1698" i="38"/>
  <c r="C1279" i="38"/>
  <c r="C1386" i="38"/>
  <c r="C1493" i="38"/>
  <c r="C959" i="38"/>
  <c r="C1597" i="38"/>
  <c r="C324" i="38"/>
  <c r="C1012" i="38"/>
  <c r="I36" i="44" l="1"/>
  <c r="L23" i="44"/>
  <c r="I1530" i="38"/>
  <c r="I1536" i="38" s="1"/>
  <c r="J203" i="38"/>
  <c r="E20" i="36"/>
  <c r="F20" i="36" s="1"/>
  <c r="I207" i="38"/>
  <c r="I209" i="38"/>
  <c r="E22" i="36"/>
  <c r="F22" i="36" s="1"/>
  <c r="J1942" i="38"/>
  <c r="I1946" i="38"/>
  <c r="E19" i="36"/>
  <c r="F19" i="36" s="1"/>
  <c r="J255" i="38"/>
  <c r="I1890" i="38"/>
  <c r="E42" i="36" s="1"/>
  <c r="F42" i="36" s="1"/>
  <c r="I261" i="38"/>
  <c r="I1103" i="38"/>
  <c r="I1108" i="38" s="1"/>
  <c r="I629" i="38"/>
  <c r="I1477" i="38"/>
  <c r="I1482" i="38" s="1"/>
  <c r="I1581" i="38"/>
  <c r="I1587" i="38" s="1"/>
  <c r="I259" i="38"/>
  <c r="I892" i="38"/>
  <c r="I898" i="38" s="1"/>
  <c r="I1632" i="38"/>
  <c r="I1637" i="38" s="1"/>
  <c r="I1211" i="38"/>
  <c r="I1215" i="38" s="1"/>
  <c r="I260" i="38"/>
  <c r="I518" i="38"/>
  <c r="I1838" i="38"/>
  <c r="I1842" i="38" s="1"/>
  <c r="I786" i="38"/>
  <c r="I791" i="38" s="1"/>
  <c r="I1784" i="38"/>
  <c r="I1790" i="38" s="1"/>
  <c r="I1733" i="38"/>
  <c r="I1739" i="38" s="1"/>
  <c r="I1682" i="38"/>
  <c r="I1687" i="38" s="1"/>
  <c r="I944" i="38"/>
  <c r="J944" i="38" s="1"/>
  <c r="I1157" i="38"/>
  <c r="I1163" i="38" s="1"/>
  <c r="I681" i="38"/>
  <c r="I1316" i="38"/>
  <c r="I1322" i="38" s="1"/>
  <c r="I572" i="38"/>
  <c r="I1423" i="38"/>
  <c r="I1429" i="38" s="1"/>
  <c r="I1369" i="38"/>
  <c r="I1373" i="38" s="1"/>
  <c r="I839" i="38"/>
  <c r="I845" i="38" s="1"/>
  <c r="I996" i="38"/>
  <c r="I1001" i="38" s="1"/>
  <c r="I42" i="38"/>
  <c r="I97" i="38"/>
  <c r="I208" i="38"/>
  <c r="I365" i="38"/>
  <c r="I366" i="38"/>
  <c r="I367" i="38"/>
  <c r="I738" i="38"/>
  <c r="I739" i="38"/>
  <c r="I737" i="38"/>
  <c r="I1268" i="38"/>
  <c r="I1270" i="38"/>
  <c r="I1269" i="38"/>
  <c r="I420" i="38"/>
  <c r="I419" i="38"/>
  <c r="I418" i="38"/>
  <c r="I1055" i="38"/>
  <c r="I1054" i="38"/>
  <c r="I1053" i="38"/>
  <c r="I314" i="38"/>
  <c r="I313" i="38"/>
  <c r="I312" i="38"/>
  <c r="I465" i="38"/>
  <c r="I1948" i="38"/>
  <c r="I1947" i="38"/>
  <c r="I1535" i="38" l="1"/>
  <c r="I1107" i="38"/>
  <c r="I1109" i="38"/>
  <c r="I1534" i="38"/>
  <c r="J572" i="38"/>
  <c r="I578" i="38"/>
  <c r="I576" i="38"/>
  <c r="J629" i="38"/>
  <c r="I635" i="38"/>
  <c r="I633" i="38"/>
  <c r="I469" i="38"/>
  <c r="I471" i="38"/>
  <c r="E21" i="36"/>
  <c r="F21" i="36" s="1"/>
  <c r="C13" i="41" s="1"/>
  <c r="J465" i="38"/>
  <c r="L465" i="38" s="1"/>
  <c r="I1894" i="38"/>
  <c r="J97" i="38"/>
  <c r="I101" i="38"/>
  <c r="I103" i="38"/>
  <c r="I687" i="38"/>
  <c r="J681" i="38"/>
  <c r="I685" i="38"/>
  <c r="E32" i="36"/>
  <c r="F32" i="36" s="1"/>
  <c r="J518" i="38"/>
  <c r="I524" i="38"/>
  <c r="I522" i="38"/>
  <c r="J42" i="38"/>
  <c r="I46" i="38"/>
  <c r="I48" i="38"/>
  <c r="I1483" i="38"/>
  <c r="I1481" i="38"/>
  <c r="I950" i="38"/>
  <c r="E46" i="36"/>
  <c r="F46" i="36" s="1"/>
  <c r="E37" i="36"/>
  <c r="F37" i="36" s="1"/>
  <c r="E45" i="36"/>
  <c r="F45" i="36" s="1"/>
  <c r="E27" i="36"/>
  <c r="F27" i="36" s="1"/>
  <c r="F28" i="36" s="1"/>
  <c r="E44" i="36"/>
  <c r="F44" i="36" s="1"/>
  <c r="E43" i="36"/>
  <c r="F43" i="36" s="1"/>
  <c r="E33" i="36"/>
  <c r="F33" i="36" s="1"/>
  <c r="E41" i="36"/>
  <c r="F41" i="36" s="1"/>
  <c r="I1788" i="38"/>
  <c r="I1789" i="38"/>
  <c r="I1638" i="38"/>
  <c r="I1896" i="38"/>
  <c r="I1895" i="38"/>
  <c r="I1585" i="38"/>
  <c r="I1216" i="38"/>
  <c r="I1217" i="38"/>
  <c r="I1586" i="38"/>
  <c r="I790" i="38"/>
  <c r="I1636" i="38"/>
  <c r="I1640" i="38" s="1"/>
  <c r="I1642" i="38" s="1"/>
  <c r="I792" i="38"/>
  <c r="I1843" i="38"/>
  <c r="I1320" i="38"/>
  <c r="I1321" i="38"/>
  <c r="I1844" i="38"/>
  <c r="I263" i="38"/>
  <c r="I265" i="38" s="1"/>
  <c r="J19" i="43" s="1"/>
  <c r="K19" i="43" s="1"/>
  <c r="I1737" i="38"/>
  <c r="I896" i="38"/>
  <c r="I897" i="38"/>
  <c r="I1738" i="38"/>
  <c r="I1161" i="38"/>
  <c r="I1162" i="38"/>
  <c r="I948" i="38"/>
  <c r="I1688" i="38"/>
  <c r="I949" i="38"/>
  <c r="I1002" i="38"/>
  <c r="I1686" i="38"/>
  <c r="I1000" i="38"/>
  <c r="I843" i="38"/>
  <c r="I1374" i="38"/>
  <c r="I844" i="38"/>
  <c r="I1375" i="38"/>
  <c r="I1427" i="38"/>
  <c r="I1428" i="38"/>
  <c r="I102" i="38"/>
  <c r="E14" i="36"/>
  <c r="F14" i="36" s="1"/>
  <c r="E13" i="36"/>
  <c r="F13" i="36" s="1"/>
  <c r="F16" i="36" s="1"/>
  <c r="F49" i="36" s="1"/>
  <c r="I422" i="38"/>
  <c r="I424" i="38" s="1"/>
  <c r="I316" i="38"/>
  <c r="I318" i="38" s="1"/>
  <c r="I470" i="38"/>
  <c r="I1272" i="38"/>
  <c r="I1274" i="38" s="1"/>
  <c r="I369" i="38"/>
  <c r="I371" i="38" s="1"/>
  <c r="I1950" i="38"/>
  <c r="I1952" i="38" s="1"/>
  <c r="J22" i="43" s="1"/>
  <c r="K22" i="43" s="1"/>
  <c r="I1057" i="38"/>
  <c r="I1059" i="38" s="1"/>
  <c r="I741" i="38"/>
  <c r="I743" i="38" s="1"/>
  <c r="I211" i="38"/>
  <c r="I213" i="38" s="1"/>
  <c r="J20" i="43" s="1"/>
  <c r="K20" i="43" s="1"/>
  <c r="I1485" i="38" l="1"/>
  <c r="I1487" i="38" s="1"/>
  <c r="I637" i="38"/>
  <c r="I639" i="38" s="1"/>
  <c r="J34" i="43" s="1"/>
  <c r="K34" i="43" s="1"/>
  <c r="K35" i="43" s="1"/>
  <c r="I580" i="38"/>
  <c r="I582" i="38" s="1"/>
  <c r="J39" i="43" s="1"/>
  <c r="K39" i="43" s="1"/>
  <c r="I1538" i="38"/>
  <c r="I1540" i="38" s="1"/>
  <c r="I1111" i="38"/>
  <c r="I1113" i="38" s="1"/>
  <c r="I473" i="38"/>
  <c r="I475" i="38" s="1"/>
  <c r="J21" i="43" s="1"/>
  <c r="K21" i="43" s="1"/>
  <c r="K23" i="43" s="1"/>
  <c r="I105" i="38"/>
  <c r="I107" i="38" s="1"/>
  <c r="J15" i="43" s="1"/>
  <c r="K15" i="43" s="1"/>
  <c r="I689" i="38"/>
  <c r="I691" i="38" s="1"/>
  <c r="J37" i="43" s="1"/>
  <c r="K37" i="43" s="1"/>
  <c r="J41" i="43"/>
  <c r="K41" i="43" s="1"/>
  <c r="J26" i="43"/>
  <c r="K26" i="43" s="1"/>
  <c r="J40" i="43"/>
  <c r="K40" i="43" s="1"/>
  <c r="J31" i="43"/>
  <c r="K31" i="43" s="1"/>
  <c r="G28" i="36"/>
  <c r="J15" i="41"/>
  <c r="AM19" i="41"/>
  <c r="G38" i="36"/>
  <c r="F34" i="36"/>
  <c r="I50" i="38"/>
  <c r="I52" i="38" s="1"/>
  <c r="J14" i="43" s="1"/>
  <c r="K14" i="43" s="1"/>
  <c r="G23" i="36"/>
  <c r="X13" i="41"/>
  <c r="J13" i="41"/>
  <c r="J35" i="41" s="1"/>
  <c r="L203" i="38"/>
  <c r="I1792" i="38"/>
  <c r="I1794" i="38" s="1"/>
  <c r="I1898" i="38"/>
  <c r="I1900" i="38" s="1"/>
  <c r="I526" i="38"/>
  <c r="I528" i="38" s="1"/>
  <c r="J30" i="43" s="1"/>
  <c r="K30" i="43" s="1"/>
  <c r="I1219" i="38"/>
  <c r="I1221" i="38" s="1"/>
  <c r="I1377" i="38"/>
  <c r="I1379" i="38" s="1"/>
  <c r="I1589" i="38"/>
  <c r="I1591" i="38" s="1"/>
  <c r="I1846" i="38"/>
  <c r="I1848" i="38" s="1"/>
  <c r="I794" i="38"/>
  <c r="I796" i="38" s="1"/>
  <c r="I952" i="38"/>
  <c r="I954" i="38" s="1"/>
  <c r="J42" i="43" s="1"/>
  <c r="K42" i="43" s="1"/>
  <c r="I1004" i="38"/>
  <c r="I1006" i="38" s="1"/>
  <c r="I1324" i="38"/>
  <c r="I1326" i="38" s="1"/>
  <c r="I1741" i="38"/>
  <c r="I1743" i="38" s="1"/>
  <c r="I900" i="38"/>
  <c r="I902" i="38" s="1"/>
  <c r="I1165" i="38"/>
  <c r="I1167" i="38" s="1"/>
  <c r="I1690" i="38"/>
  <c r="I1692" i="38" s="1"/>
  <c r="I847" i="38"/>
  <c r="I849" i="38" s="1"/>
  <c r="I1431" i="38"/>
  <c r="I1433" i="38" s="1"/>
  <c r="K17" i="43" l="1"/>
  <c r="AP21" i="41"/>
  <c r="AO19" i="41"/>
  <c r="AN19" i="41"/>
  <c r="AL15" i="41"/>
  <c r="AM15" i="41"/>
  <c r="AE15" i="41"/>
  <c r="AE35" i="41" s="1"/>
  <c r="X15" i="41"/>
  <c r="X35" i="41" s="1"/>
  <c r="J29" i="43"/>
  <c r="K29" i="43" s="1"/>
  <c r="K32" i="43" s="1"/>
  <c r="J25" i="43"/>
  <c r="K25" i="43" s="1"/>
  <c r="K27" i="43" s="1"/>
  <c r="J38" i="43"/>
  <c r="K38" i="43" s="1"/>
  <c r="K43" i="43" s="1"/>
  <c r="J1890" i="38"/>
  <c r="G34" i="36"/>
  <c r="AL17" i="41"/>
  <c r="G16" i="36"/>
  <c r="C11" i="41"/>
  <c r="C35" i="41" s="1"/>
  <c r="C36" i="41" s="1"/>
  <c r="J36" i="41" s="1"/>
  <c r="K44" i="43" l="1"/>
  <c r="AS21" i="41"/>
  <c r="AS35" i="41" s="1"/>
  <c r="AQ21" i="41"/>
  <c r="AQ35" i="41" s="1"/>
  <c r="AR21" i="41"/>
  <c r="AR35" i="41" s="1"/>
  <c r="AO17" i="41"/>
  <c r="AO35" i="41" s="1"/>
  <c r="AN17" i="41"/>
  <c r="AN35" i="41" s="1"/>
  <c r="AP17" i="41"/>
  <c r="AP35" i="41" s="1"/>
  <c r="AM17" i="41"/>
  <c r="AM35" i="41" s="1"/>
  <c r="X36" i="41"/>
  <c r="AE36" i="41" s="1"/>
  <c r="AL35" i="41"/>
  <c r="F50" i="36"/>
  <c r="F51" i="36"/>
  <c r="J9" i="40"/>
  <c r="I36" i="40" s="1"/>
  <c r="AL36" i="41" l="1"/>
  <c r="AM36" i="41" s="1"/>
  <c r="AN36" i="41" s="1"/>
  <c r="AO36" i="41" s="1"/>
  <c r="AP36" i="41" s="1"/>
  <c r="AQ36" i="41" s="1"/>
  <c r="AR36" i="41" s="1"/>
  <c r="AS36" i="41" s="1"/>
  <c r="C37" i="41" s="1"/>
  <c r="C38" i="41" s="1"/>
  <c r="C39" i="41" s="1"/>
  <c r="J20" i="40"/>
  <c r="I25" i="40"/>
  <c r="F52" i="36"/>
  <c r="J14" i="40"/>
  <c r="I37" i="40"/>
  <c r="I30" i="40"/>
  <c r="I29" i="40" s="1"/>
  <c r="J29" i="40" s="1"/>
  <c r="I35" i="40"/>
  <c r="I24" i="40"/>
  <c r="I34" i="40"/>
  <c r="I38" i="40"/>
  <c r="I27" i="40"/>
  <c r="I26" i="40" s="1"/>
  <c r="J26" i="40" s="1"/>
  <c r="I19" i="40"/>
  <c r="I18" i="40" s="1"/>
  <c r="J18" i="40" s="1"/>
  <c r="I13" i="40"/>
  <c r="I12" i="40" s="1"/>
  <c r="J12" i="40" s="1"/>
  <c r="J23" i="40"/>
  <c r="I33" i="40" l="1"/>
  <c r="J33" i="40" s="1"/>
  <c r="J39" i="40" s="1"/>
  <c r="J42" i="40" s="1"/>
  <c r="D44" i="40" l="1"/>
</calcChain>
</file>

<file path=xl/sharedStrings.xml><?xml version="1.0" encoding="utf-8"?>
<sst xmlns="http://schemas.openxmlformats.org/spreadsheetml/2006/main" count="2437" uniqueCount="446">
  <si>
    <t>ITEMS</t>
  </si>
  <si>
    <t>DESCRIPCION</t>
  </si>
  <si>
    <t>VR. UNITARIO</t>
  </si>
  <si>
    <t>M3</t>
  </si>
  <si>
    <t>M2</t>
  </si>
  <si>
    <t>VR. TOTAL</t>
  </si>
  <si>
    <t>CANT.</t>
  </si>
  <si>
    <t>UND.</t>
  </si>
  <si>
    <t>TOTAL COSTO DIRECTO</t>
  </si>
  <si>
    <t>ANALISIS DE PRECIOS UNITARIOS</t>
  </si>
  <si>
    <t xml:space="preserve">OBJETO :  </t>
  </si>
  <si>
    <t xml:space="preserve">                     </t>
  </si>
  <si>
    <t>ITEM:</t>
  </si>
  <si>
    <t>UNIDAD:</t>
  </si>
  <si>
    <t>I. EQUIPO</t>
  </si>
  <si>
    <t>DESCRIPCIÓN</t>
  </si>
  <si>
    <t>CANT</t>
  </si>
  <si>
    <t>Vr. / DIA</t>
  </si>
  <si>
    <t>REND.</t>
  </si>
  <si>
    <t>V-UNIT.</t>
  </si>
  <si>
    <t>Hta menor</t>
  </si>
  <si>
    <t>SUB-TOTAL</t>
  </si>
  <si>
    <t>II. MATERIALES EN OBRA</t>
  </si>
  <si>
    <t>UN.</t>
  </si>
  <si>
    <t>P-UNIT.</t>
  </si>
  <si>
    <t>III. TRANSPORTES</t>
  </si>
  <si>
    <t>MATERIAL</t>
  </si>
  <si>
    <t>DIST.</t>
  </si>
  <si>
    <t>TARIFA</t>
  </si>
  <si>
    <t>IV. MANO DE OBRA</t>
  </si>
  <si>
    <t>PERSONAL</t>
  </si>
  <si>
    <t>JORNAL MAS PRESTAC.</t>
  </si>
  <si>
    <t>V. COSTOS INDIRECTOS</t>
  </si>
  <si>
    <t>%</t>
  </si>
  <si>
    <t>V-TOTAL</t>
  </si>
  <si>
    <t>Administración</t>
  </si>
  <si>
    <t>Utilidad</t>
  </si>
  <si>
    <t>Imprevistos</t>
  </si>
  <si>
    <t>TOTAL</t>
  </si>
  <si>
    <t>ML</t>
  </si>
  <si>
    <t>Herramienta menor</t>
  </si>
  <si>
    <t>Concretadora</t>
  </si>
  <si>
    <t>Cemento gris</t>
  </si>
  <si>
    <t>Bto</t>
  </si>
  <si>
    <t>Material mixto de rio</t>
  </si>
  <si>
    <t>Agua</t>
  </si>
  <si>
    <t>Lt</t>
  </si>
  <si>
    <t>Kg</t>
  </si>
  <si>
    <t>COSTO DIRECTO</t>
  </si>
  <si>
    <t>Acero de refuerzo</t>
  </si>
  <si>
    <t>PRELIMINARES</t>
  </si>
  <si>
    <t>1.2</t>
  </si>
  <si>
    <t>MOVIMIENTO DE TIERRA</t>
  </si>
  <si>
    <t>2.1</t>
  </si>
  <si>
    <t>2.2</t>
  </si>
  <si>
    <t>2.3</t>
  </si>
  <si>
    <t>Lleno compactado con material seleccionado para terraplen de acceso</t>
  </si>
  <si>
    <t>3.1</t>
  </si>
  <si>
    <t>3.2</t>
  </si>
  <si>
    <t>4.1</t>
  </si>
  <si>
    <t>4.2</t>
  </si>
  <si>
    <t>Excavacion manual en terreno humedo, para cimientos de aletas y pantallas</t>
  </si>
  <si>
    <t>COSTO TOTAL DEL PUENTE</t>
  </si>
  <si>
    <t xml:space="preserve">Código:  D-A- A4-01
</t>
  </si>
  <si>
    <t>Versión: 2</t>
  </si>
  <si>
    <t xml:space="preserve">Fecha de Aprobación
29 de Diciembre  de 2017
</t>
  </si>
  <si>
    <t>SECRETARIA DE INFRAESTRUCTURA</t>
  </si>
  <si>
    <t>PRESUPUESTO DE OBRA</t>
  </si>
  <si>
    <t>OBJETO:</t>
  </si>
  <si>
    <t>Ml</t>
  </si>
  <si>
    <t>Dia</t>
  </si>
  <si>
    <t>Trazado y localizacion, incluye levantamiento topografico del caño, 50 metros aguas abajo y 50 metros aguas arriba.</t>
  </si>
  <si>
    <t>1.1</t>
  </si>
  <si>
    <t>SUBTOTAL</t>
  </si>
  <si>
    <t>FUNDACIONES</t>
  </si>
  <si>
    <t>Suministro,transporte y colocacion de hierro para pilas y zapatas.</t>
  </si>
  <si>
    <t>CONSTRUCCION DE ALETAS</t>
  </si>
  <si>
    <t>Suministro y colocación de concreto 1:2:3 para aletas según normas.</t>
  </si>
  <si>
    <t>Suministro,transporte y colocacion de hierro para aletas</t>
  </si>
  <si>
    <t>OBRA FALSA</t>
  </si>
  <si>
    <t>5.1</t>
  </si>
  <si>
    <t>Suministro, transporte y construccion de puente en madera para obra falsa, incluye rieles, vigas y teleras.</t>
  </si>
  <si>
    <t>CONSTRUCCION DE VIGAS Y LOSA</t>
  </si>
  <si>
    <t>Suministro y colocación de apoyos de neopreno de 0,2*0,2*metros por 2 pulgadas.</t>
  </si>
  <si>
    <t>6.1</t>
  </si>
  <si>
    <t>Un</t>
  </si>
  <si>
    <t>Suministro,transporte y colocacion de hierro para vigas y losa según diseño.</t>
  </si>
  <si>
    <t>6.2</t>
  </si>
  <si>
    <t>6.3</t>
  </si>
  <si>
    <t>Suministro y colocación de concreto 1:2:3 para vigas y losa según normas y diseños.</t>
  </si>
  <si>
    <t>6.4</t>
  </si>
  <si>
    <t>Suministro y colocación de concreto 1:2:3 para tapa ruedas y andenes.</t>
  </si>
  <si>
    <t>Suministro y colocación de concreto 1:2:3 para tapa losa de acceso al puente</t>
  </si>
  <si>
    <t>6.6</t>
  </si>
  <si>
    <t>6.5</t>
  </si>
  <si>
    <t>Suministro y colocación de pasamanos en tuberia galvanizada de 2 pulgadas según diseño.</t>
  </si>
  <si>
    <t>Suministro, produccion y colocación de concreto 1:2:3 para fundicion de pilas.</t>
  </si>
  <si>
    <t>Desmonte de puente existente, incluye retiro y dispósicion de material sobrante.</t>
  </si>
  <si>
    <t>2.4</t>
  </si>
  <si>
    <t>Suministro e instalacion de tuberia en concreto reforzado, de 1.10 mts de diametro, para pilas.</t>
  </si>
  <si>
    <t>PUENTE SOBRE LA QUEBRADA "EL TIGRE"</t>
  </si>
  <si>
    <t>1.3</t>
  </si>
  <si>
    <t>Adecuacion de via provisional para paso de personas y vehiculos</t>
  </si>
  <si>
    <t>Elaborado por:</t>
  </si>
  <si>
    <t>MANUEL ANGEL MUÑOZ PEREZ</t>
  </si>
  <si>
    <t>Director de Obras</t>
  </si>
  <si>
    <t>Secretaría de Infraestructura</t>
  </si>
  <si>
    <t>Municipio de Caucasia</t>
  </si>
  <si>
    <t>TOTAL COSTO DEL PROYECTO:</t>
  </si>
  <si>
    <t>CONSTRUCCION DE PUENTES EN CONCRETO REFORZADO EN VIAS TERCIARIAS (CORREGIMIENTO EL TIGRE) DEL MUNICIPIO DE CAUCASIA DEPARTAMENTO DE ANTIOQUIA</t>
  </si>
  <si>
    <r>
      <t>DEPARTAMENTO DE ANTIOQUIA</t>
    </r>
    <r>
      <rPr>
        <sz val="12"/>
        <rFont val="Arial"/>
        <family val="2"/>
      </rPr>
      <t xml:space="preserve">                 </t>
    </r>
    <r>
      <rPr>
        <b/>
        <sz val="12"/>
        <rFont val="Arial"/>
        <family val="2"/>
      </rPr>
      <t xml:space="preserve">                                           MUNICIPIO DE CAUCASIA                </t>
    </r>
  </si>
  <si>
    <t>Equipo de topografia (estacion y nivel de precicion)</t>
  </si>
  <si>
    <t>concreto 1:3:5</t>
  </si>
  <si>
    <t>Estacas y puntillas</t>
  </si>
  <si>
    <t>Global</t>
  </si>
  <si>
    <t>Vol (M3)</t>
  </si>
  <si>
    <t>M3-KM</t>
  </si>
  <si>
    <t>Transporte local de los materiales</t>
  </si>
  <si>
    <t>Jornal más Prestac.</t>
  </si>
  <si>
    <t>Material de excavacion</t>
  </si>
  <si>
    <t>local</t>
  </si>
  <si>
    <r>
      <t>DEPARTAMENTO DE ANTIOQUIA</t>
    </r>
    <r>
      <rPr>
        <sz val="12"/>
        <rFont val="Arial"/>
        <family val="2"/>
      </rPr>
      <t xml:space="preserve">                 </t>
    </r>
    <r>
      <rPr>
        <b/>
        <sz val="12"/>
        <rFont val="Arial"/>
        <family val="2"/>
      </rPr>
      <t xml:space="preserve">                                           MUNICIPIO DE CAUCASIA                         </t>
    </r>
  </si>
  <si>
    <t>1.4</t>
  </si>
  <si>
    <t>Rana</t>
  </si>
  <si>
    <t>Material de lleno de prestamo</t>
  </si>
  <si>
    <t>Material de prestamo</t>
  </si>
  <si>
    <t>Concreto 1:2:3</t>
  </si>
  <si>
    <t>Cant</t>
  </si>
  <si>
    <t>Transporte local</t>
  </si>
  <si>
    <t>Formaletas (teleras, cercha metalicas, gatos)</t>
  </si>
  <si>
    <t>Formaleta</t>
  </si>
  <si>
    <t>CANT. DIAS</t>
  </si>
  <si>
    <t>Puntillas y tensores de alambre recocido</t>
  </si>
  <si>
    <t>Neoprenos de 0.20*0.20*2"</t>
  </si>
  <si>
    <t>Transportes medellin - csia</t>
  </si>
  <si>
    <t>2.5</t>
  </si>
  <si>
    <t>2.6</t>
  </si>
  <si>
    <t>Acero de refuerzo Ø 1/2"</t>
  </si>
  <si>
    <t>Tablas de 25" x 3,00m</t>
  </si>
  <si>
    <t>Listones de 2" x 2" x 3,00m</t>
  </si>
  <si>
    <t>Unid</t>
  </si>
  <si>
    <t>2.7</t>
  </si>
  <si>
    <t>Cemento para pulir</t>
  </si>
  <si>
    <t>Bulto</t>
  </si>
  <si>
    <t>Mortero 1:4</t>
  </si>
  <si>
    <t>Adobe de  0,15m x 0,20m x 0,40m</t>
  </si>
  <si>
    <t>Vol (Unid)</t>
  </si>
  <si>
    <t>Tuberia galganizada de 2 pulgadas</t>
  </si>
  <si>
    <t>Pintura ( Anticorrosivo y pintura )</t>
  </si>
  <si>
    <t xml:space="preserve">Soldadura </t>
  </si>
  <si>
    <t>4.3</t>
  </si>
  <si>
    <t>Andamios</t>
  </si>
  <si>
    <t>Tablones</t>
  </si>
  <si>
    <t>Ladrillo de  0,10m x 0,20m x 0,40m</t>
  </si>
  <si>
    <t>Transporte de ladrillo de 0,10m</t>
  </si>
  <si>
    <t>5.2</t>
  </si>
  <si>
    <t>Pintura tipo uno viniltex de pintuco.</t>
  </si>
  <si>
    <t>Galón</t>
  </si>
  <si>
    <t>Brocha Goya de 4".</t>
  </si>
  <si>
    <t>Unid.</t>
  </si>
  <si>
    <t>5.3</t>
  </si>
  <si>
    <t>Cortabladosa</t>
  </si>
  <si>
    <t>Enchape de pared para baños</t>
  </si>
  <si>
    <t>Pegacor.</t>
  </si>
  <si>
    <t>Lechada con color y estopa.</t>
  </si>
  <si>
    <t>5.4</t>
  </si>
  <si>
    <t>Enchape de piso para baños</t>
  </si>
  <si>
    <t>5.5</t>
  </si>
  <si>
    <t>Lavaplatos completo con griferia</t>
  </si>
  <si>
    <r>
      <t xml:space="preserve">Tuberia PVC Ø </t>
    </r>
    <r>
      <rPr>
        <sz val="8.1"/>
        <rFont val="Arial"/>
        <family val="2"/>
      </rPr>
      <t>= 1/2" RDE 13,5</t>
    </r>
  </si>
  <si>
    <t>Pega pvc 1/4</t>
  </si>
  <si>
    <t>Limpiador 1/4</t>
  </si>
  <si>
    <t>Accesorios</t>
  </si>
  <si>
    <t>Glo</t>
  </si>
  <si>
    <r>
      <t xml:space="preserve">Tuberia pvc-s Ø </t>
    </r>
    <r>
      <rPr>
        <sz val="8.1"/>
        <rFont val="Arial"/>
        <family val="2"/>
      </rPr>
      <t xml:space="preserve">= 2" </t>
    </r>
  </si>
  <si>
    <t>Limpiador</t>
  </si>
  <si>
    <r>
      <t xml:space="preserve">Union pvc-s Ø </t>
    </r>
    <r>
      <rPr>
        <sz val="8.1"/>
        <rFont val="Arial"/>
        <family val="2"/>
      </rPr>
      <t>= 2"</t>
    </r>
  </si>
  <si>
    <r>
      <t xml:space="preserve">Tuberia PVC  Ø </t>
    </r>
    <r>
      <rPr>
        <sz val="8.1"/>
        <rFont val="Arial"/>
        <family val="2"/>
      </rPr>
      <t xml:space="preserve">= 2" </t>
    </r>
  </si>
  <si>
    <t xml:space="preserve">Pega pvc </t>
  </si>
  <si>
    <t>Accesorios Ø=2"</t>
  </si>
  <si>
    <t>Tuberia presion de 1"</t>
  </si>
  <si>
    <t>Accesorios de 1"</t>
  </si>
  <si>
    <t>Cemento gris para pulir</t>
  </si>
  <si>
    <t>Puerta metalica calibre 20 de 1,05 x 2,10</t>
  </si>
  <si>
    <t>Puerta metalica calibre 20 de 0,80 x 2,10</t>
  </si>
  <si>
    <t>Ventana metalica calibre 20 de 1,40 x 1,20</t>
  </si>
  <si>
    <t>Herraje para tapa de pozo</t>
  </si>
  <si>
    <t>7.1</t>
  </si>
  <si>
    <r>
      <t>Tuberia conduit Ø</t>
    </r>
    <r>
      <rPr>
        <sz val="8.1"/>
        <rFont val="Arial"/>
        <family val="2"/>
      </rPr>
      <t xml:space="preserve">=1/2" </t>
    </r>
  </si>
  <si>
    <r>
      <t>Curvas conduit Ø</t>
    </r>
    <r>
      <rPr>
        <sz val="8.1"/>
        <rFont val="Arial"/>
        <family val="2"/>
      </rPr>
      <t>=1/2"</t>
    </r>
  </si>
  <si>
    <t xml:space="preserve">Caja 2"x4" </t>
  </si>
  <si>
    <t>Accesorio electrico</t>
  </si>
  <si>
    <t>Alambre rigido Nº 12</t>
  </si>
  <si>
    <t>Alambre rigido Nº 14</t>
  </si>
  <si>
    <t>Cinta aislante</t>
  </si>
  <si>
    <t>Transporte fluvial.</t>
  </si>
  <si>
    <t>DIA</t>
  </si>
  <si>
    <t>OFICIAL SOLDADOR</t>
  </si>
  <si>
    <t>INGENIERO CIVIL</t>
  </si>
  <si>
    <t>TECNOLOGO CIVIL</t>
  </si>
  <si>
    <t>AYUDANTE RASO</t>
  </si>
  <si>
    <t>AYUDANTE ENTENDIDO</t>
  </si>
  <si>
    <t>CADENERO 2</t>
  </si>
  <si>
    <t>CADENERO 1</t>
  </si>
  <si>
    <t>TOPOGRAFO 1</t>
  </si>
  <si>
    <t>OFICIAL ELECTRICO</t>
  </si>
  <si>
    <t>OFICIAL PLOMERIA</t>
  </si>
  <si>
    <t>OFICIAL OBRA BLANCA</t>
  </si>
  <si>
    <t>OFICIAL OBRA GRIS</t>
  </si>
  <si>
    <t>SALARIO (MES)</t>
  </si>
  <si>
    <t>% PREST.</t>
  </si>
  <si>
    <t>SALARIO BASICO (DIA)</t>
  </si>
  <si>
    <t xml:space="preserve">DESCRIPCION </t>
  </si>
  <si>
    <t>CUADRILLA 8</t>
  </si>
  <si>
    <t>1 OFICIAL (SOLDADOR) + 3 AYUDANTES</t>
  </si>
  <si>
    <t>CUADRILLA 7</t>
  </si>
  <si>
    <t>1TOPOGRAFO + 1CADENERO I + 1 CADENERO II</t>
  </si>
  <si>
    <t>CUADRILLA 6</t>
  </si>
  <si>
    <t>1 OFICIAL + 6 AYUDANTES</t>
  </si>
  <si>
    <t>CUADRILLA 5</t>
  </si>
  <si>
    <t>1 OFICIAL + 3 AYUDANTES</t>
  </si>
  <si>
    <t xml:space="preserve">CUADRILLA 4 </t>
  </si>
  <si>
    <t>1 OFICIAL + 2 AYUDANTES</t>
  </si>
  <si>
    <t xml:space="preserve">CUADRILLA 3 </t>
  </si>
  <si>
    <t>1 OFICIAL + 1 AYUDANTE</t>
  </si>
  <si>
    <t>CUADRILLA 2</t>
  </si>
  <si>
    <t>2 AYUDANTES</t>
  </si>
  <si>
    <t>CUADRILLA 1</t>
  </si>
  <si>
    <t>1 AYUDANTE</t>
  </si>
  <si>
    <t>COSTO + PRESTACIONES</t>
  </si>
  <si>
    <t>CUADRILLAS</t>
  </si>
  <si>
    <t>CUADRO DE SALARIOS OFICIAL</t>
  </si>
  <si>
    <t>MUNICIPIO DE CAUCASIA</t>
  </si>
  <si>
    <t>DEPARTAMENTO DE ANTIOQUIA</t>
  </si>
  <si>
    <t>DESGLOSE DE LA ADMINISTRACION, IMPREVISTOS Y UTILIDADES - A.I.U.</t>
  </si>
  <si>
    <t>OFICIAL</t>
  </si>
  <si>
    <t>VALOR COSTO DIRECTO :</t>
  </si>
  <si>
    <t>No</t>
  </si>
  <si>
    <t>TIEMPO</t>
  </si>
  <si>
    <t>SALARIO</t>
  </si>
  <si>
    <t>P.S.</t>
  </si>
  <si>
    <t>(Meses)</t>
  </si>
  <si>
    <t>GASTOS GENERALES DE LA FIRMA</t>
  </si>
  <si>
    <t>Informes, papelería, fotografías</t>
  </si>
  <si>
    <t>PERSONAL DE DIRECCION Y ADMINISTRACION</t>
  </si>
  <si>
    <t>Tecnologo Residente</t>
  </si>
  <si>
    <t>Secretaria</t>
  </si>
  <si>
    <t>TRANSPORTE DE PERSONAL Y EQUIPOS EN GENERAL</t>
  </si>
  <si>
    <t>Transporte</t>
  </si>
  <si>
    <t>SERVICIOS GENERALES, VIGILANCIA, CONSERVACION Y MANTENIMIENTO</t>
  </si>
  <si>
    <t>Celador</t>
  </si>
  <si>
    <t>MOVILIZACION E INSTALACIONES PROVISIONALES</t>
  </si>
  <si>
    <t>Campamento</t>
  </si>
  <si>
    <t>Vehiculo</t>
  </si>
  <si>
    <t>SEGURIDAD INDUSTRIAL Y TIEMPO DE INACTIVIDAD</t>
  </si>
  <si>
    <t>Seguridad industrial</t>
  </si>
  <si>
    <t>GARANTIAS Y SEGUROS</t>
  </si>
  <si>
    <t>Poliza Unica de cumplimiento</t>
  </si>
  <si>
    <t>IMPUESTOS, CONTRIBUCIONES Y TRANSFERENCIAS</t>
  </si>
  <si>
    <t>Estampilla procultura</t>
  </si>
  <si>
    <t>Estampilla tercera edad</t>
  </si>
  <si>
    <t>Estampilla U. de A.</t>
  </si>
  <si>
    <t>Industria y comercio</t>
  </si>
  <si>
    <t>IMPUESTO DE SEGURIDAD</t>
  </si>
  <si>
    <t>SUBTOTAL ADMINISTRACION</t>
  </si>
  <si>
    <t>IMPREVISTOS</t>
  </si>
  <si>
    <t>UTILIDAD DEL CONTRATISTA</t>
  </si>
  <si>
    <t>TOTAL ADMINISTRACION, IMPREVISTOS Y UTILIDAD :</t>
  </si>
  <si>
    <t>ADMINISTRACION</t>
  </si>
  <si>
    <t>UTILIDAD</t>
  </si>
  <si>
    <t>CRONOGRAMA DE ACTIVIDADES Y FLUJO DE FONDOS OFICAL</t>
  </si>
  <si>
    <t>ITEM</t>
  </si>
  <si>
    <t>ACTIVIDAD</t>
  </si>
  <si>
    <t>SEMANA 1</t>
  </si>
  <si>
    <t>SEMANA 2</t>
  </si>
  <si>
    <t>SEMANA 3</t>
  </si>
  <si>
    <t>SEMANA 4</t>
  </si>
  <si>
    <t>SEMANA 5</t>
  </si>
  <si>
    <t>SEMANA 6</t>
  </si>
  <si>
    <t>FLUJO DE FONDOS</t>
  </si>
  <si>
    <t>PROGRAMADO</t>
  </si>
  <si>
    <t>ACUMULADO</t>
  </si>
  <si>
    <t>SUB TOTAL OBRA ( Acumulado )</t>
  </si>
  <si>
    <t>AIU ( 35 % )</t>
  </si>
  <si>
    <t>TOTAL OBRA</t>
  </si>
  <si>
    <t xml:space="preserve">DEPARTAMENTO DE ANTIOQUIA                                                                                                              MUNICIPIO DE CAUCASIA          </t>
  </si>
  <si>
    <t xml:space="preserve"> </t>
  </si>
  <si>
    <t>Coche</t>
  </si>
  <si>
    <t>Saco</t>
  </si>
  <si>
    <t>III. TRANSPORTES EN OBRA</t>
  </si>
  <si>
    <t>(M3-KM)/TON</t>
  </si>
  <si>
    <t>Transporte local de los materiales sobrantes</t>
  </si>
  <si>
    <t>RETROEXCAVADORA DE LLANTAS TIPO PAJARITA</t>
  </si>
  <si>
    <t>VOLQUETA SENCILLA</t>
  </si>
  <si>
    <t>MATERIAL DE PRESTAMO</t>
  </si>
  <si>
    <t>Transporte y botada de material sobrante</t>
  </si>
  <si>
    <t>Excavacion manual de pozo para pilas y entibado con tubos de concreto de 1.10 m de diametro, no incluye tubería.</t>
  </si>
  <si>
    <t>Retroexcavadora de llantas tipo pajarita</t>
  </si>
  <si>
    <t>Volqueta sencilla</t>
  </si>
  <si>
    <t>Vibrocompactador</t>
  </si>
  <si>
    <t>Material seleccionado</t>
  </si>
  <si>
    <t xml:space="preserve">APA PREPARACION DE CONCRETO </t>
  </si>
  <si>
    <t>Material mixto</t>
  </si>
  <si>
    <t>Suministro y colocación de concreto para solado  e = 0,06m</t>
  </si>
  <si>
    <t>Cemento</t>
  </si>
  <si>
    <t>Coches</t>
  </si>
  <si>
    <t>Vibrador</t>
  </si>
  <si>
    <t>Material mixto de rio, incluye transporte desde Caucasia</t>
  </si>
  <si>
    <t>Formaleta metalica</t>
  </si>
  <si>
    <t>m2</t>
  </si>
  <si>
    <t>Hierro de 60,000 psi</t>
  </si>
  <si>
    <t>Alambre de amarre</t>
  </si>
  <si>
    <t>Aligerante</t>
  </si>
  <si>
    <t>Antisol</t>
  </si>
  <si>
    <t>Gln</t>
  </si>
  <si>
    <t>Estopa</t>
  </si>
  <si>
    <t>lija</t>
  </si>
  <si>
    <t>Equipo compresor</t>
  </si>
  <si>
    <t xml:space="preserve">3.2 - 4.3 - 6.3 - 6.4 - 6.5 </t>
  </si>
  <si>
    <t>Tubo de concreto reforzado de 1.10 m de diametro</t>
  </si>
  <si>
    <t>Transporte Caucasia - obra</t>
  </si>
  <si>
    <t>3.1 - 4.1 - 6.2</t>
  </si>
  <si>
    <t>Ingeniero Residente</t>
  </si>
  <si>
    <t>TOTAL A.U ( 35%)</t>
  </si>
  <si>
    <t>Secretaria de Infraestructura</t>
  </si>
  <si>
    <t>PRESUPUESTO OFICIAL</t>
  </si>
  <si>
    <t>Nº</t>
  </si>
  <si>
    <t>ITEM DE PAGO</t>
  </si>
  <si>
    <t xml:space="preserve">ESPECIFICACIONES </t>
  </si>
  <si>
    <t>GENERAL</t>
  </si>
  <si>
    <t>PARTICULAR</t>
  </si>
  <si>
    <t>Subtotal</t>
  </si>
  <si>
    <t xml:space="preserve">SUBTOTAL OBRAS </t>
  </si>
  <si>
    <t>SUBTOTAL OBRAS (INCLUYE IVA)</t>
  </si>
  <si>
    <r>
      <rPr>
        <b/>
        <sz val="12"/>
        <rFont val="Arial Narrow"/>
        <family val="2"/>
      </rPr>
      <t xml:space="preserve">NOTA 1: </t>
    </r>
    <r>
      <rPr>
        <sz val="12"/>
        <rFont val="Arial Narrow"/>
        <family val="2"/>
      </rPr>
      <t xml:space="preserve"> Se debe tener en cuenta que el PRECIO UNITARIO incluye el valor de A.I.U. </t>
    </r>
  </si>
  <si>
    <t>PORCENTAJE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</si>
  <si>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</si>
  <si>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A=</t>
  </si>
  <si>
    <r>
      <rPr>
        <b/>
        <sz val="12"/>
        <rFont val="Arial Narrow"/>
        <family val="2"/>
      </rPr>
      <t>NOTA 3:</t>
    </r>
    <r>
      <rPr>
        <sz val="12"/>
        <rFont val="Arial Narrow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</si>
  <si>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</si>
  <si>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</si>
  <si>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</si>
  <si>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</si>
  <si>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</si>
  <si>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</si>
  <si>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SECRETARÍA DE INFRAESTRUCTURA</t>
  </si>
  <si>
    <t>PRESUPUESTO OFICIAL DE OBRA - PLIEGOS TIPO</t>
  </si>
  <si>
    <t>1.</t>
  </si>
  <si>
    <t>X</t>
  </si>
  <si>
    <t>2.</t>
  </si>
  <si>
    <t>3.</t>
  </si>
  <si>
    <t>MOVIMIENTOS DE TIERRA</t>
  </si>
  <si>
    <t>4.</t>
  </si>
  <si>
    <t>5.</t>
  </si>
  <si>
    <t>6.</t>
  </si>
  <si>
    <t>ADMINISTRACION (28%)</t>
  </si>
  <si>
    <t>IMPREVISTOS (0%)</t>
  </si>
  <si>
    <t>UTILIDAD (7%)</t>
  </si>
  <si>
    <t>SUCTOTAL OCNSTOS INDIRECTOS (A.I.U)  (35%)</t>
  </si>
  <si>
    <t>VALOR TOTAL OBRA</t>
  </si>
  <si>
    <t>VR UNIT.</t>
  </si>
  <si>
    <t xml:space="preserve">VR TOTAL                                </t>
  </si>
  <si>
    <t>SEMANA 7</t>
  </si>
  <si>
    <t>SEMANA 8</t>
  </si>
  <si>
    <t>SEMANA 9</t>
  </si>
  <si>
    <t>SEMANA 10</t>
  </si>
  <si>
    <t>SEMANA 11</t>
  </si>
  <si>
    <t>SEMANA 12</t>
  </si>
  <si>
    <t>MANUEL ANGEL MUÑOZ PEREZ                 Director de Obras</t>
  </si>
  <si>
    <t>PRESUPUESTO DE INTERVENTORIA</t>
  </si>
  <si>
    <t>MUNICIPIO:</t>
  </si>
  <si>
    <t>DPTO:</t>
  </si>
  <si>
    <t>FECHA:</t>
  </si>
  <si>
    <t>PAVIMETO</t>
  </si>
  <si>
    <t>COSTOS TOTALES DE INTERVENTORIA</t>
  </si>
  <si>
    <t>CT</t>
  </si>
  <si>
    <t>DI</t>
  </si>
  <si>
    <t>DURACION DEL PROYECTO (MES)</t>
  </si>
  <si>
    <t>TOTAL PROYECTO (A)</t>
  </si>
  <si>
    <t>I.V.A (sobre utilidad)</t>
  </si>
  <si>
    <t>1. PERSONAL DE SUPERVISION Y APOYO</t>
  </si>
  <si>
    <t>CANTIDAD</t>
  </si>
  <si>
    <t>MESES</t>
  </si>
  <si>
    <t>PREST. (%)</t>
  </si>
  <si>
    <t>PERM.    (%)</t>
  </si>
  <si>
    <t>SAL. BASICO</t>
  </si>
  <si>
    <t>Profesional SISO</t>
  </si>
  <si>
    <t>Topografo</t>
  </si>
  <si>
    <t>TOTAL PERSONAL DE SUPERVISION Y APOYO</t>
  </si>
  <si>
    <t>FACTOR MULTIPLICADOR</t>
  </si>
  <si>
    <t xml:space="preserve">2. CONTROL DE CALIDAD EN OBRA </t>
  </si>
  <si>
    <t>UNIDAD</t>
  </si>
  <si>
    <t xml:space="preserve">Ensayo a compresión de cilindros </t>
  </si>
  <si>
    <t>UND</t>
  </si>
  <si>
    <t>Ensayo de Densidad (cono y arena)</t>
  </si>
  <si>
    <t>TOTAL CONTROL DE CALIDAD EN OBRA</t>
  </si>
  <si>
    <t>SUBTOTAL COSTOS DE INTERVENTORIA</t>
  </si>
  <si>
    <t>IVA (19%)</t>
  </si>
  <si>
    <t>CTI</t>
  </si>
  <si>
    <t>TOTAL COSTOS DE INTERVENTORIA</t>
  </si>
  <si>
    <t>COSTOS DIRECTOS DE INTERVENTORIA</t>
  </si>
  <si>
    <t>COD</t>
  </si>
  <si>
    <t>A</t>
  </si>
  <si>
    <t>NOMINA BASE DEL CALCULO</t>
  </si>
  <si>
    <t>B</t>
  </si>
  <si>
    <t>PRESTACIONES SOCIALES</t>
  </si>
  <si>
    <t>Seguridad social SALUD (Exonerado por Ley 1607 de 2012)</t>
  </si>
  <si>
    <t>Seguridad social PENSIÓN</t>
  </si>
  <si>
    <t>Seguridad social ARL</t>
  </si>
  <si>
    <t>Cesantías</t>
  </si>
  <si>
    <t>Intereses sobre cesantías</t>
  </si>
  <si>
    <t>Prima anual</t>
  </si>
  <si>
    <t>SENA (Exonerado por Ley 1607 de 2012)</t>
  </si>
  <si>
    <t>ICBF (Exonerado por Ley 1607 de 2012)</t>
  </si>
  <si>
    <t>Vacaciones</t>
  </si>
  <si>
    <t>C</t>
  </si>
  <si>
    <t>GASTOS DIRECTOS</t>
  </si>
  <si>
    <t>DURACION</t>
  </si>
  <si>
    <t>PRECIO</t>
  </si>
  <si>
    <t>VALOR</t>
  </si>
  <si>
    <t>Alquiler de oficina</t>
  </si>
  <si>
    <t>Alquiler Equipos de oficina (2PC + 1 impresora)</t>
  </si>
  <si>
    <t>Servicios Públicos (energia  - acueducto)</t>
  </si>
  <si>
    <t>Uttiles y papeleria de oficina</t>
  </si>
  <si>
    <t>Dotacion personal (cada 6 meses)</t>
  </si>
  <si>
    <t>Gastos de viaje - viaticos</t>
  </si>
  <si>
    <t xml:space="preserve">Alquiler mobiliario basico </t>
  </si>
  <si>
    <t>D</t>
  </si>
  <si>
    <t>GASTOS GENERALES</t>
  </si>
  <si>
    <t xml:space="preserve">Personal administrativo no facturado </t>
  </si>
  <si>
    <t>Fotocopias e impresiones</t>
  </si>
  <si>
    <t>Estampilla Procultura</t>
  </si>
  <si>
    <t>Comunicaciones (telefonía móvil e internet)</t>
  </si>
  <si>
    <t>Fondo local de seguridad</t>
  </si>
  <si>
    <t>Estampilla U de A</t>
  </si>
  <si>
    <t>Estampilla Prodeportes</t>
  </si>
  <si>
    <t>E</t>
  </si>
  <si>
    <t>GASTOS LEGALES, JURIDICOS Y TRIBUTARIOS</t>
  </si>
  <si>
    <t>Poliza</t>
  </si>
  <si>
    <t>F</t>
  </si>
  <si>
    <t>HONORARIOS</t>
  </si>
  <si>
    <t>Honorarios estimados sobre el FM - según consultor</t>
  </si>
  <si>
    <t>G</t>
  </si>
  <si>
    <t>INTERVENTORIA (6,7%)</t>
  </si>
  <si>
    <t>Tecnologo residente</t>
  </si>
  <si>
    <t>COSTO DEL PROYECTO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</si>
</sst>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* #,##0.00_ ;_ * \-#,##0.00_ ;_ * &quot;-&quot;??_ ;_ @_ "/>
    <numFmt numFmtId="167" formatCode="#,##0\ &quot;€&quot;;\-#,##0\ &quot;€&quot;"/>
    <numFmt numFmtId="168" formatCode="_ * #,##0_ ;_ * \-#,##0_ ;_ * &quot;-&quot;??_ ;_ @_ "/>
    <numFmt numFmtId="169" formatCode="_ * #,##0.0_ ;_ * \-#,##0.0_ ;_ * &quot;-&quot;??_ ;_ @_ "/>
    <numFmt numFmtId="170" formatCode="_-[$$-240A]\ * #,##0.00_ ;_-[$$-240A]\ * \-#,##0.00\ ;_-[$$-240A]\ * &quot;-&quot;??_ ;_-@_ "/>
    <numFmt numFmtId="171" formatCode="_-[$$-240A]\ * #,##0_ ;_-[$$-240A]\ * \-#,##0\ ;_-[$$-240A]\ * &quot;-&quot;??_ ;_-@_ "/>
    <numFmt numFmtId="172" formatCode="0.0"/>
    <numFmt numFmtId="173" formatCode="_ * #,##0.000_ ;_ * \-#,##0.000_ ;_ * &quot;-&quot;??_ ;_ @_ "/>
    <numFmt numFmtId="174" formatCode="#,##0.0"/>
    <numFmt numFmtId="175" formatCode="_-* #,##0_-;\-* #,##0_-;_-* &quot;-&quot;??_-;_-@_-"/>
    <numFmt numFmtId="176" formatCode="0.0%"/>
    <numFmt numFmtId="177" formatCode="_([$$-240A]\ * #,##0.00_);_([$$-240A]\ * \(#,##0.00\);_([$$-240A]\ * &quot;-&quot;??_);_(@_)"/>
    <numFmt numFmtId="178" formatCode="[$$-240A]\ #,##0.00"/>
    <numFmt numFmtId="179" formatCode="[$$-2C0A]\ #,##0"/>
    <numFmt numFmtId="180" formatCode="\$#,##0;[Red]\(\$#,##0\)"/>
    <numFmt numFmtId="181" formatCode="\$\ #,##0"/>
    <numFmt numFmtId="182" formatCode="&quot;$&quot;#,##0;[Red]&quot;$&quot;#,##0"/>
    <numFmt numFmtId="183" formatCode="0.000%"/>
    <numFmt numFmtId="184" formatCode="[$$-2C0A]#,##0.00"/>
    <numFmt numFmtId="185" formatCode="_(&quot;$&quot;\ * #,##0_);_(&quot;$&quot;\ * \(#,##0\);_(&quot;$&quot;\ * &quot;-&quot;??_);_(@_)"/>
    <numFmt numFmtId="186" formatCode="&quot;$&quot;\ #,##0"/>
    <numFmt numFmtId="187" formatCode="_ &quot;$&quot;\ * #,##0_ ;_ &quot;$&quot;\ * \-#,##0_ ;_ &quot;$&quot;\ * &quot;-&quot;_ ;_ @_ "/>
    <numFmt numFmtId="188" formatCode="&quot;$&quot;\ #,##0.00;[Red]&quot;$&quot;\ \-#,##0.00"/>
    <numFmt numFmtId="189" formatCode="&quot;$&quot;\ #,##0.00_);\(&quot;$&quot;\ #,##0.00\)"/>
    <numFmt numFmtId="190" formatCode="_-* #,##0.00\ &quot;Pts&quot;_-;\-* #,##0.00\ &quot;Pts&quot;_-;_-* &quot;-&quot;??\ &quot;Pts&quot;_-;_-@_-"/>
    <numFmt numFmtId="191" formatCode="_([$$-240A]\ * #,##0_);_([$$-240A]\ * \(#,##0\);_([$$-240A]\ * &quot;-&quot;??_);_(@_)"/>
    <numFmt numFmtId="192" formatCode="0#.00\ \L\t"/>
    <numFmt numFmtId="193" formatCode="_ [$$-240A]\ * #,##0.00_ ;_ [$$-240A]\ * \-#,##0.00_ ;_ [$$-240A]\ * &quot;-&quot;??_ ;_ @_ "/>
    <numFmt numFmtId="194" formatCode="&quot;$&quot;\ #,##0_);\(&quot;$&quot;\ #,##0\)"/>
    <numFmt numFmtId="195" formatCode="_-* #,##0.000_-;\-* #,##0.000_-;_-* &quot;-&quot;???_-;_-@_-"/>
    <numFmt numFmtId="196" formatCode="_-[$$-240A]* #,##0_-;\-[$$-240A]* #,##0_-;_-[$$-240A]* &quot;-&quot;??_-;_-@_-"/>
    <numFmt numFmtId="197" formatCode="0.000"/>
    <numFmt numFmtId="198" formatCode="0.0000%"/>
    <numFmt numFmtId="200" formatCode="_-&quot;$&quot;\ * #,##0_-;\-&quot;$&quot;\ * #,##0_-;_-&quot;$&quot;\ * &quot;-&quot;??_-;_-@_-"/>
  </numFmts>
  <fonts count="6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8.1"/>
      <name val="Arial"/>
      <family val="2"/>
    </font>
    <font>
      <sz val="9"/>
      <color indexed="8"/>
      <name val="Arial"/>
      <family val="2"/>
    </font>
    <font>
      <sz val="10"/>
      <name val="Cambria"/>
      <family val="1"/>
      <scheme val="major"/>
    </font>
    <font>
      <sz val="10"/>
      <name val="Arial Unicode MS"/>
      <family val="2"/>
    </font>
    <font>
      <sz val="10"/>
      <name val="Arial Narrow"/>
      <family val="2"/>
    </font>
    <font>
      <b/>
      <sz val="12"/>
      <name val="Arial Narrow"/>
      <family val="2"/>
    </font>
    <font>
      <b/>
      <sz val="11"/>
      <name val="Arial"/>
      <family val="2"/>
    </font>
    <font>
      <b/>
      <sz val="11"/>
      <name val="Verdana"/>
      <family val="2"/>
    </font>
    <font>
      <sz val="11"/>
      <name val="Arial Unicode MS"/>
      <family val="2"/>
    </font>
    <font>
      <sz val="11"/>
      <color theme="1"/>
      <name val="Arial Narrow"/>
      <family val="2"/>
    </font>
    <font>
      <b/>
      <i/>
      <sz val="14"/>
      <color theme="1"/>
      <name val="Lucida Handwriting"/>
      <family val="4"/>
    </font>
    <font>
      <i/>
      <sz val="14"/>
      <color theme="1"/>
      <name val="Lucida Handwriting"/>
      <family val="4"/>
    </font>
    <font>
      <b/>
      <i/>
      <sz val="14"/>
      <color theme="1"/>
      <name val="Baskerville Old Face"/>
      <family val="1"/>
    </font>
    <font>
      <sz val="11"/>
      <color theme="1"/>
      <name val="Arial"/>
      <family val="2"/>
    </font>
    <font>
      <b/>
      <i/>
      <sz val="18"/>
      <color theme="1"/>
      <name val="Calibri"/>
      <family val="2"/>
      <scheme val="minor"/>
    </font>
    <font>
      <b/>
      <i/>
      <sz val="11"/>
      <name val="Arial"/>
      <family val="2"/>
    </font>
    <font>
      <sz val="8"/>
      <name val="Arial"/>
      <family val="2"/>
    </font>
    <font>
      <b/>
      <sz val="8"/>
      <name val="Verdana"/>
      <family val="2"/>
    </font>
    <font>
      <sz val="8"/>
      <name val="Verdana"/>
      <family val="2"/>
    </font>
    <font>
      <sz val="8"/>
      <color indexed="49"/>
      <name val="Verdana"/>
      <family val="2"/>
    </font>
    <font>
      <sz val="8"/>
      <color rgb="FFFF0000"/>
      <name val="Verdana"/>
      <family val="2"/>
    </font>
    <font>
      <sz val="8"/>
      <color rgb="FFFF0000"/>
      <name val="Arial"/>
      <family val="2"/>
    </font>
    <font>
      <sz val="8"/>
      <name val="Informal Roman"/>
      <family val="4"/>
    </font>
    <font>
      <sz val="11"/>
      <name val="Cambria"/>
      <family val="1"/>
      <scheme val="major"/>
    </font>
    <font>
      <sz val="9"/>
      <name val="Calibri"/>
      <family val="2"/>
      <scheme val="minor"/>
    </font>
    <font>
      <sz val="12"/>
      <name val="Arial Narrow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name val="Arial Narrow"/>
      <family val="2"/>
    </font>
    <font>
      <sz val="8"/>
      <name val="Arial Narrow"/>
      <family val="2"/>
    </font>
    <font>
      <sz val="11"/>
      <color theme="0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sz val="8"/>
      <color theme="0"/>
      <name val="Times New Roman"/>
      <family val="1"/>
    </font>
    <font>
      <sz val="8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8"/>
      <color theme="0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6E3FF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22"/>
        <bgColor indexed="64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indexed="23"/>
      </left>
      <right style="thin">
        <color indexed="23"/>
      </right>
      <top style="double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double">
        <color indexed="23"/>
      </top>
      <bottom style="hair">
        <color indexed="23"/>
      </bottom>
      <diagonal/>
    </border>
    <border>
      <left style="double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  <border>
      <left style="thin">
        <color indexed="23"/>
      </left>
      <right style="thin">
        <color indexed="23"/>
      </right>
      <top style="hair">
        <color indexed="23"/>
      </top>
      <bottom style="hair">
        <color indexed="23"/>
      </bottom>
      <diagonal/>
    </border>
  </borders>
  <cellStyleXfs count="37">
    <xf numFmtId="0" fontId="0" fillId="0" borderId="0"/>
    <xf numFmtId="166" fontId="4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5" fillId="0" borderId="0"/>
    <xf numFmtId="164" fontId="4" fillId="0" borderId="0" applyFont="0" applyFill="0" applyBorder="0" applyAlignment="0" applyProtection="0"/>
    <xf numFmtId="0" fontId="4" fillId="0" borderId="0"/>
    <xf numFmtId="42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/>
    <xf numFmtId="0" fontId="3" fillId="0" borderId="0"/>
    <xf numFmtId="164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0" fontId="2" fillId="0" borderId="0"/>
    <xf numFmtId="0" fontId="4" fillId="0" borderId="0"/>
    <xf numFmtId="0" fontId="4" fillId="0" borderId="0"/>
    <xf numFmtId="187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190" fontId="4" fillId="0" borderId="0" applyFont="0" applyFill="0" applyBorder="0" applyAlignment="0" applyProtection="0"/>
    <xf numFmtId="0" fontId="4" fillId="0" borderId="0"/>
    <xf numFmtId="192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910">
    <xf numFmtId="0" fontId="0" fillId="0" borderId="0" xfId="0"/>
    <xf numFmtId="0" fontId="7" fillId="0" borderId="0" xfId="0" applyFont="1"/>
    <xf numFmtId="3" fontId="7" fillId="0" borderId="0" xfId="0" applyNumberFormat="1" applyFont="1"/>
    <xf numFmtId="0" fontId="7" fillId="0" borderId="10" xfId="0" applyFont="1" applyBorder="1" applyAlignment="1">
      <alignment horizontal="center"/>
    </xf>
    <xf numFmtId="2" fontId="7" fillId="0" borderId="0" xfId="0" applyNumberFormat="1" applyFont="1"/>
    <xf numFmtId="168" fontId="0" fillId="0" borderId="0" xfId="0" applyNumberFormat="1"/>
    <xf numFmtId="0" fontId="11" fillId="0" borderId="1" xfId="0" applyFont="1" applyBorder="1" applyAlignment="1">
      <alignment horizontal="center" vertical="center" wrapText="1"/>
    </xf>
    <xf numFmtId="166" fontId="7" fillId="0" borderId="1" xfId="1" applyFont="1" applyBorder="1" applyAlignment="1">
      <alignment vertical="center"/>
    </xf>
    <xf numFmtId="170" fontId="7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6" fontId="7" fillId="2" borderId="1" xfId="1" applyFont="1" applyFill="1" applyBorder="1" applyAlignment="1">
      <alignment vertical="center"/>
    </xf>
    <xf numFmtId="164" fontId="7" fillId="2" borderId="1" xfId="5" applyFont="1" applyFill="1" applyBorder="1" applyAlignment="1">
      <alignment vertical="center"/>
    </xf>
    <xf numFmtId="0" fontId="6" fillId="0" borderId="13" xfId="0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7" fillId="2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172" fontId="7" fillId="2" borderId="1" xfId="1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6" fillId="0" borderId="0" xfId="0" applyFont="1"/>
    <xf numFmtId="0" fontId="7" fillId="0" borderId="13" xfId="0" applyFont="1" applyBorder="1"/>
    <xf numFmtId="171" fontId="6" fillId="0" borderId="13" xfId="0" applyNumberFormat="1" applyFont="1" applyBorder="1"/>
    <xf numFmtId="0" fontId="9" fillId="0" borderId="23" xfId="0" applyFont="1" applyBorder="1" applyAlignment="1">
      <alignment horizontal="center"/>
    </xf>
    <xf numFmtId="0" fontId="9" fillId="0" borderId="24" xfId="0" applyFont="1" applyBorder="1" applyAlignment="1">
      <alignment horizontal="center"/>
    </xf>
    <xf numFmtId="0" fontId="9" fillId="0" borderId="30" xfId="0" applyFont="1" applyBorder="1" applyAlignment="1">
      <alignment horizontal="center"/>
    </xf>
    <xf numFmtId="171" fontId="6" fillId="0" borderId="0" xfId="0" applyNumberFormat="1" applyFont="1"/>
    <xf numFmtId="0" fontId="9" fillId="0" borderId="2" xfId="0" applyFont="1" applyBorder="1" applyAlignment="1">
      <alignment horizontal="center"/>
    </xf>
    <xf numFmtId="0" fontId="7" fillId="0" borderId="2" xfId="0" applyFont="1" applyBorder="1"/>
    <xf numFmtId="166" fontId="7" fillId="0" borderId="3" xfId="0" applyNumberFormat="1" applyFont="1" applyBorder="1"/>
    <xf numFmtId="0" fontId="6" fillId="0" borderId="2" xfId="0" applyFont="1" applyBorder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right"/>
    </xf>
    <xf numFmtId="166" fontId="7" fillId="0" borderId="3" xfId="0" applyNumberFormat="1" applyFont="1" applyBorder="1" applyAlignment="1">
      <alignment horizontal="center"/>
    </xf>
    <xf numFmtId="166" fontId="7" fillId="0" borderId="3" xfId="0" applyNumberFormat="1" applyFont="1" applyBorder="1" applyAlignment="1">
      <alignment horizontal="right"/>
    </xf>
    <xf numFmtId="0" fontId="6" fillId="0" borderId="4" xfId="0" applyFont="1" applyBorder="1"/>
    <xf numFmtId="0" fontId="6" fillId="0" borderId="5" xfId="0" applyFont="1" applyBorder="1"/>
    <xf numFmtId="0" fontId="7" fillId="0" borderId="5" xfId="0" applyFont="1" applyBorder="1"/>
    <xf numFmtId="166" fontId="7" fillId="0" borderId="6" xfId="0" applyNumberFormat="1" applyFont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0" xfId="0" applyNumberFormat="1" applyFont="1" applyBorder="1" applyAlignment="1">
      <alignment horizontal="center"/>
    </xf>
    <xf numFmtId="166" fontId="7" fillId="0" borderId="10" xfId="8" applyNumberFormat="1" applyFont="1" applyFill="1" applyBorder="1"/>
    <xf numFmtId="4" fontId="7" fillId="0" borderId="10" xfId="8" applyNumberFormat="1" applyFont="1" applyFill="1" applyBorder="1" applyAlignment="1">
      <alignment horizontal="center"/>
    </xf>
    <xf numFmtId="166" fontId="7" fillId="0" borderId="11" xfId="8" applyNumberFormat="1" applyFont="1" applyFill="1" applyBorder="1" applyAlignment="1">
      <alignment horizontal="right"/>
    </xf>
    <xf numFmtId="0" fontId="7" fillId="0" borderId="12" xfId="0" applyFont="1" applyBorder="1" applyAlignment="1">
      <alignment horizontal="center"/>
    </xf>
    <xf numFmtId="169" fontId="7" fillId="0" borderId="12" xfId="8" applyNumberFormat="1" applyFont="1" applyFill="1" applyBorder="1"/>
    <xf numFmtId="166" fontId="7" fillId="0" borderId="6" xfId="8" applyNumberFormat="1" applyFont="1" applyFill="1" applyBorder="1" applyAlignment="1">
      <alignment horizontal="right"/>
    </xf>
    <xf numFmtId="169" fontId="7" fillId="0" borderId="0" xfId="0" applyNumberFormat="1" applyFont="1"/>
    <xf numFmtId="169" fontId="6" fillId="0" borderId="0" xfId="0" applyNumberFormat="1" applyFont="1" applyAlignment="1">
      <alignment horizontal="right"/>
    </xf>
    <xf numFmtId="166" fontId="6" fillId="0" borderId="13" xfId="0" applyNumberFormat="1" applyFont="1" applyBorder="1" applyAlignment="1">
      <alignment horizontal="right"/>
    </xf>
    <xf numFmtId="166" fontId="6" fillId="0" borderId="3" xfId="0" applyNumberFormat="1" applyFont="1" applyBorder="1" applyAlignment="1">
      <alignment horizontal="center"/>
    </xf>
    <xf numFmtId="169" fontId="7" fillId="0" borderId="8" xfId="0" applyNumberFormat="1" applyFont="1" applyBorder="1" applyAlignment="1">
      <alignment horizontal="center"/>
    </xf>
    <xf numFmtId="173" fontId="7" fillId="0" borderId="10" xfId="8" applyNumberFormat="1" applyFont="1" applyFill="1" applyBorder="1"/>
    <xf numFmtId="166" fontId="7" fillId="0" borderId="11" xfId="8" applyNumberFormat="1" applyFont="1" applyFill="1" applyBorder="1"/>
    <xf numFmtId="0" fontId="7" fillId="0" borderId="20" xfId="0" applyFont="1" applyBorder="1" applyAlignment="1">
      <alignment horizontal="center"/>
    </xf>
    <xf numFmtId="166" fontId="7" fillId="0" borderId="20" xfId="8" applyNumberFormat="1" applyFont="1" applyFill="1" applyBorder="1"/>
    <xf numFmtId="166" fontId="7" fillId="0" borderId="21" xfId="8" applyNumberFormat="1" applyFont="1" applyFill="1" applyBorder="1"/>
    <xf numFmtId="166" fontId="6" fillId="0" borderId="22" xfId="0" applyNumberFormat="1" applyFont="1" applyBorder="1" applyAlignment="1">
      <alignment horizontal="right"/>
    </xf>
    <xf numFmtId="166" fontId="6" fillId="0" borderId="3" xfId="0" applyNumberFormat="1" applyFont="1" applyBorder="1" applyAlignment="1">
      <alignment horizontal="right"/>
    </xf>
    <xf numFmtId="0" fontId="7" fillId="0" borderId="8" xfId="0" applyFont="1" applyBorder="1" applyAlignment="1">
      <alignment horizontal="centerContinuous"/>
    </xf>
    <xf numFmtId="43" fontId="7" fillId="0" borderId="10" xfId="8" applyNumberFormat="1" applyFont="1" applyFill="1" applyBorder="1"/>
    <xf numFmtId="43" fontId="7" fillId="0" borderId="20" xfId="8" applyNumberFormat="1" applyFont="1" applyFill="1" applyBorder="1"/>
    <xf numFmtId="166" fontId="7" fillId="0" borderId="17" xfId="0" applyNumberFormat="1" applyFont="1" applyBorder="1" applyAlignment="1">
      <alignment horizontal="center"/>
    </xf>
    <xf numFmtId="168" fontId="7" fillId="0" borderId="10" xfId="0" applyNumberFormat="1" applyFont="1" applyBorder="1" applyAlignment="1">
      <alignment horizontal="center"/>
    </xf>
    <xf numFmtId="174" fontId="7" fillId="0" borderId="10" xfId="8" applyNumberFormat="1" applyFont="1" applyFill="1" applyBorder="1" applyAlignment="1">
      <alignment horizontal="center"/>
    </xf>
    <xf numFmtId="169" fontId="6" fillId="0" borderId="0" xfId="0" applyNumberFormat="1" applyFont="1" applyAlignment="1">
      <alignment horizontal="left"/>
    </xf>
    <xf numFmtId="169" fontId="7" fillId="0" borderId="0" xfId="0" applyNumberFormat="1" applyFont="1" applyAlignment="1">
      <alignment horizontal="centerContinuous"/>
    </xf>
    <xf numFmtId="169" fontId="7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0" xfId="8" applyNumberFormat="1" applyFont="1" applyFill="1" applyBorder="1" applyAlignment="1">
      <alignment horizontal="center"/>
    </xf>
    <xf numFmtId="166" fontId="7" fillId="0" borderId="12" xfId="8" applyNumberFormat="1" applyFont="1" applyFill="1" applyBorder="1" applyAlignment="1">
      <alignment horizontal="center"/>
    </xf>
    <xf numFmtId="0" fontId="7" fillId="0" borderId="4" xfId="0" applyFont="1" applyBorder="1"/>
    <xf numFmtId="169" fontId="7" fillId="0" borderId="5" xfId="0" applyNumberFormat="1" applyFont="1" applyBorder="1"/>
    <xf numFmtId="169" fontId="6" fillId="0" borderId="5" xfId="0" applyNumberFormat="1" applyFont="1" applyBorder="1" applyAlignment="1">
      <alignment horizontal="left"/>
    </xf>
    <xf numFmtId="169" fontId="7" fillId="0" borderId="5" xfId="0" applyNumberFormat="1" applyFont="1" applyBorder="1" applyAlignment="1">
      <alignment horizontal="centerContinuous"/>
    </xf>
    <xf numFmtId="169" fontId="6" fillId="0" borderId="5" xfId="0" applyNumberFormat="1" applyFont="1" applyBorder="1" applyAlignment="1">
      <alignment horizontal="centerContinuous"/>
    </xf>
    <xf numFmtId="169" fontId="6" fillId="0" borderId="0" xfId="0" applyNumberFormat="1" applyFont="1" applyAlignment="1">
      <alignment horizontal="centerContinuous"/>
    </xf>
    <xf numFmtId="166" fontId="6" fillId="0" borderId="0" xfId="0" applyNumberFormat="1" applyFont="1" applyAlignment="1">
      <alignment horizontal="right"/>
    </xf>
    <xf numFmtId="166" fontId="7" fillId="0" borderId="22" xfId="0" applyNumberFormat="1" applyFont="1" applyBorder="1" applyAlignment="1">
      <alignment horizontal="right"/>
    </xf>
    <xf numFmtId="0" fontId="5" fillId="0" borderId="0" xfId="0" applyFont="1"/>
    <xf numFmtId="166" fontId="5" fillId="0" borderId="0" xfId="0" applyNumberFormat="1" applyFont="1"/>
    <xf numFmtId="168" fontId="7" fillId="0" borderId="10" xfId="8" applyNumberFormat="1" applyFont="1" applyFill="1" applyBorder="1"/>
    <xf numFmtId="175" fontId="7" fillId="0" borderId="10" xfId="8" applyNumberFormat="1" applyFont="1" applyFill="1" applyBorder="1"/>
    <xf numFmtId="166" fontId="7" fillId="0" borderId="1" xfId="8" applyNumberFormat="1" applyFont="1" applyFill="1" applyBorder="1" applyAlignment="1">
      <alignment wrapText="1"/>
    </xf>
    <xf numFmtId="173" fontId="6" fillId="0" borderId="22" xfId="0" applyNumberFormat="1" applyFont="1" applyBorder="1" applyAlignment="1">
      <alignment horizontal="right"/>
    </xf>
    <xf numFmtId="166" fontId="7" fillId="0" borderId="29" xfId="0" applyNumberFormat="1" applyFont="1" applyBorder="1" applyAlignment="1">
      <alignment horizontal="center"/>
    </xf>
    <xf numFmtId="168" fontId="7" fillId="0" borderId="1" xfId="0" applyNumberFormat="1" applyFont="1" applyBorder="1" applyAlignment="1">
      <alignment horizontal="center"/>
    </xf>
    <xf numFmtId="166" fontId="7" fillId="0" borderId="1" xfId="0" applyNumberFormat="1" applyFont="1" applyBorder="1" applyAlignment="1">
      <alignment horizontal="center"/>
    </xf>
    <xf numFmtId="4" fontId="7" fillId="0" borderId="10" xfId="8" applyNumberFormat="1" applyFont="1" applyFill="1" applyBorder="1" applyAlignment="1">
      <alignment horizontal="right"/>
    </xf>
    <xf numFmtId="166" fontId="7" fillId="0" borderId="11" xfId="8" applyNumberFormat="1" applyFont="1" applyFill="1" applyBorder="1" applyAlignment="1">
      <alignment horizontal="center"/>
    </xf>
    <xf numFmtId="0" fontId="7" fillId="0" borderId="10" xfId="9" applyFont="1" applyBorder="1" applyAlignment="1">
      <alignment horizontal="center"/>
    </xf>
    <xf numFmtId="16" fontId="7" fillId="0" borderId="10" xfId="0" applyNumberFormat="1" applyFont="1" applyBorder="1" applyAlignment="1">
      <alignment horizontal="center"/>
    </xf>
    <xf numFmtId="166" fontId="7" fillId="0" borderId="14" xfId="8" applyNumberFormat="1" applyFont="1" applyFill="1" applyBorder="1"/>
    <xf numFmtId="0" fontId="7" fillId="0" borderId="14" xfId="0" applyFont="1" applyBorder="1" applyAlignment="1">
      <alignment horizontal="center"/>
    </xf>
    <xf numFmtId="168" fontId="7" fillId="0" borderId="14" xfId="8" applyNumberFormat="1" applyFont="1" applyFill="1" applyBorder="1"/>
    <xf numFmtId="0" fontId="16" fillId="0" borderId="16" xfId="9" applyFont="1" applyBorder="1" applyAlignment="1">
      <alignment horizontal="centerContinuous"/>
    </xf>
    <xf numFmtId="0" fontId="16" fillId="0" borderId="16" xfId="9" applyFont="1" applyBorder="1" applyAlignment="1">
      <alignment horizontal="center"/>
    </xf>
    <xf numFmtId="166" fontId="16" fillId="0" borderId="25" xfId="9" applyNumberFormat="1" applyFont="1" applyBorder="1" applyAlignment="1">
      <alignment horizontal="center"/>
    </xf>
    <xf numFmtId="0" fontId="5" fillId="0" borderId="0" xfId="9"/>
    <xf numFmtId="0" fontId="17" fillId="0" borderId="0" xfId="0" applyFont="1"/>
    <xf numFmtId="166" fontId="17" fillId="0" borderId="0" xfId="0" applyNumberFormat="1" applyFont="1"/>
    <xf numFmtId="42" fontId="7" fillId="0" borderId="0" xfId="7" applyFont="1"/>
    <xf numFmtId="42" fontId="7" fillId="0" borderId="0" xfId="7" applyFont="1" applyAlignment="1">
      <alignment vertical="center"/>
    </xf>
    <xf numFmtId="42" fontId="0" fillId="0" borderId="0" xfId="7" applyFont="1"/>
    <xf numFmtId="0" fontId="3" fillId="0" borderId="0" xfId="10"/>
    <xf numFmtId="0" fontId="18" fillId="0" borderId="0" xfId="10" applyFont="1"/>
    <xf numFmtId="0" fontId="19" fillId="0" borderId="0" xfId="10" applyFont="1"/>
    <xf numFmtId="0" fontId="20" fillId="0" borderId="43" xfId="10" applyFont="1" applyBorder="1"/>
    <xf numFmtId="164" fontId="14" fillId="0" borderId="1" xfId="11" applyFont="1" applyBorder="1"/>
    <xf numFmtId="176" fontId="14" fillId="0" borderId="1" xfId="10" applyNumberFormat="1" applyFont="1" applyBorder="1" applyAlignment="1">
      <alignment horizontal="center" vertical="center" wrapText="1"/>
    </xf>
    <xf numFmtId="0" fontId="14" fillId="0" borderId="1" xfId="10" applyFont="1" applyBorder="1"/>
    <xf numFmtId="177" fontId="14" fillId="0" borderId="1" xfId="10" applyNumberFormat="1" applyFont="1" applyBorder="1" applyAlignment="1">
      <alignment horizontal="right" vertical="center" wrapText="1"/>
    </xf>
    <xf numFmtId="177" fontId="14" fillId="0" borderId="1" xfId="10" applyNumberFormat="1" applyFont="1" applyBorder="1" applyAlignment="1">
      <alignment horizontal="center" vertical="center" wrapText="1"/>
    </xf>
    <xf numFmtId="0" fontId="14" fillId="0" borderId="1" xfId="10" applyFont="1" applyBorder="1" applyAlignment="1">
      <alignment horizontal="left" vertical="center" wrapText="1"/>
    </xf>
    <xf numFmtId="42" fontId="3" fillId="0" borderId="0" xfId="10" applyNumberFormat="1"/>
    <xf numFmtId="42" fontId="0" fillId="0" borderId="0" xfId="12" applyFont="1"/>
    <xf numFmtId="0" fontId="11" fillId="0" borderId="1" xfId="10" applyFont="1" applyBorder="1" applyAlignment="1">
      <alignment horizontal="center" vertical="center" wrapText="1"/>
    </xf>
    <xf numFmtId="0" fontId="21" fillId="0" borderId="1" xfId="10" applyFont="1" applyBorder="1" applyAlignment="1">
      <alignment horizontal="center" vertical="center" wrapText="1"/>
    </xf>
    <xf numFmtId="0" fontId="5" fillId="0" borderId="1" xfId="10" applyFont="1" applyBorder="1"/>
    <xf numFmtId="178" fontId="5" fillId="0" borderId="1" xfId="10" applyNumberFormat="1" applyFont="1" applyBorder="1"/>
    <xf numFmtId="178" fontId="14" fillId="0" borderId="1" xfId="10" applyNumberFormat="1" applyFont="1" applyBorder="1"/>
    <xf numFmtId="178" fontId="9" fillId="0" borderId="1" xfId="10" applyNumberFormat="1" applyFont="1" applyBorder="1"/>
    <xf numFmtId="0" fontId="9" fillId="0" borderId="1" xfId="10" applyFont="1" applyBorder="1" applyAlignment="1">
      <alignment horizontal="center" vertical="center" wrapText="1"/>
    </xf>
    <xf numFmtId="0" fontId="5" fillId="0" borderId="1" xfId="10" applyFont="1" applyBorder="1" applyAlignment="1">
      <alignment horizontal="left"/>
    </xf>
    <xf numFmtId="178" fontId="14" fillId="0" borderId="1" xfId="10" applyNumberFormat="1" applyFont="1" applyBorder="1" applyAlignment="1">
      <alignment horizontal="right" vertical="center" wrapText="1"/>
    </xf>
    <xf numFmtId="178" fontId="14" fillId="0" borderId="1" xfId="10" applyNumberFormat="1" applyFont="1" applyBorder="1" applyAlignment="1">
      <alignment horizontal="right" vertical="center"/>
    </xf>
    <xf numFmtId="0" fontId="14" fillId="0" borderId="1" xfId="10" applyFont="1" applyBorder="1" applyAlignment="1">
      <alignment horizontal="center" vertical="center" wrapText="1"/>
    </xf>
    <xf numFmtId="0" fontId="5" fillId="0" borderId="1" xfId="10" applyFont="1" applyBorder="1" applyAlignment="1">
      <alignment horizontal="left" vertical="center" wrapText="1"/>
    </xf>
    <xf numFmtId="178" fontId="14" fillId="0" borderId="1" xfId="10" applyNumberFormat="1" applyFont="1" applyBorder="1" applyAlignment="1">
      <alignment horizontal="right"/>
    </xf>
    <xf numFmtId="0" fontId="14" fillId="0" borderId="1" xfId="10" applyFont="1" applyBorder="1" applyAlignment="1">
      <alignment horizontal="left"/>
    </xf>
    <xf numFmtId="178" fontId="14" fillId="0" borderId="28" xfId="10" applyNumberFormat="1" applyFont="1" applyBorder="1" applyAlignment="1">
      <alignment horizontal="right" vertical="center" wrapText="1"/>
    </xf>
    <xf numFmtId="178" fontId="14" fillId="0" borderId="28" xfId="10" applyNumberFormat="1" applyFont="1" applyBorder="1" applyAlignment="1">
      <alignment horizontal="right"/>
    </xf>
    <xf numFmtId="0" fontId="14" fillId="0" borderId="28" xfId="10" applyFont="1" applyBorder="1" applyAlignment="1">
      <alignment horizontal="center" vertical="center" wrapText="1"/>
    </xf>
    <xf numFmtId="0" fontId="14" fillId="0" borderId="28" xfId="10" applyFont="1" applyBorder="1" applyAlignment="1">
      <alignment horizontal="left"/>
    </xf>
    <xf numFmtId="0" fontId="21" fillId="0" borderId="13" xfId="10" applyFont="1" applyBorder="1" applyAlignment="1">
      <alignment horizontal="center" vertical="center" wrapText="1"/>
    </xf>
    <xf numFmtId="0" fontId="21" fillId="0" borderId="24" xfId="10" applyFont="1" applyBorder="1" applyAlignment="1">
      <alignment horizontal="center" vertical="center" wrapText="1"/>
    </xf>
    <xf numFmtId="0" fontId="21" fillId="0" borderId="23" xfId="10" applyFont="1" applyBorder="1" applyAlignment="1">
      <alignment horizontal="center" vertical="center" wrapText="1"/>
    </xf>
    <xf numFmtId="0" fontId="19" fillId="0" borderId="0" xfId="10" applyFont="1" applyAlignment="1">
      <alignment horizontal="center"/>
    </xf>
    <xf numFmtId="0" fontId="13" fillId="0" borderId="0" xfId="10" applyFont="1" applyAlignment="1">
      <alignment horizontal="center" vertical="center" wrapText="1"/>
    </xf>
    <xf numFmtId="0" fontId="13" fillId="0" borderId="0" xfId="10" applyFont="1" applyAlignment="1">
      <alignment horizontal="center" wrapText="1"/>
    </xf>
    <xf numFmtId="0" fontId="20" fillId="0" borderId="0" xfId="10" applyFont="1" applyAlignment="1">
      <alignment horizontal="center" vertical="center" wrapText="1"/>
    </xf>
    <xf numFmtId="0" fontId="20" fillId="0" borderId="40" xfId="10" applyFont="1" applyBorder="1" applyAlignment="1">
      <alignment horizontal="center" vertical="center" wrapText="1"/>
    </xf>
    <xf numFmtId="0" fontId="22" fillId="0" borderId="0" xfId="13" applyFont="1" applyAlignment="1">
      <alignment vertical="center"/>
    </xf>
    <xf numFmtId="0" fontId="22" fillId="0" borderId="0" xfId="13" applyFont="1" applyAlignment="1">
      <alignment horizontal="center" vertical="center"/>
    </xf>
    <xf numFmtId="0" fontId="23" fillId="0" borderId="0" xfId="13" applyFont="1" applyAlignment="1">
      <alignment horizontal="center" vertical="center"/>
    </xf>
    <xf numFmtId="0" fontId="24" fillId="0" borderId="0" xfId="10" applyFont="1"/>
    <xf numFmtId="0" fontId="25" fillId="0" borderId="0" xfId="10" applyFont="1" applyAlignment="1">
      <alignment vertical="center"/>
    </xf>
    <xf numFmtId="0" fontId="27" fillId="0" borderId="0" xfId="10" applyFont="1" applyAlignment="1">
      <alignment vertical="center"/>
    </xf>
    <xf numFmtId="0" fontId="29" fillId="0" borderId="0" xfId="10" applyFont="1" applyAlignment="1">
      <alignment vertical="center"/>
    </xf>
    <xf numFmtId="0" fontId="21" fillId="0" borderId="0" xfId="4" applyFont="1"/>
    <xf numFmtId="0" fontId="5" fillId="0" borderId="0" xfId="4"/>
    <xf numFmtId="0" fontId="11" fillId="0" borderId="0" xfId="4" applyFont="1"/>
    <xf numFmtId="0" fontId="14" fillId="0" borderId="0" xfId="4" applyFont="1"/>
    <xf numFmtId="179" fontId="9" fillId="0" borderId="0" xfId="4" applyNumberFormat="1" applyFont="1" applyAlignment="1">
      <alignment horizontal="left"/>
    </xf>
    <xf numFmtId="179" fontId="13" fillId="0" borderId="0" xfId="4" applyNumberFormat="1" applyFont="1" applyAlignment="1">
      <alignment horizontal="right"/>
    </xf>
    <xf numFmtId="0" fontId="5" fillId="0" borderId="36" xfId="4" applyBorder="1"/>
    <xf numFmtId="0" fontId="11" fillId="0" borderId="52" xfId="4" applyFont="1" applyBorder="1" applyAlignment="1">
      <alignment horizontal="centerContinuous"/>
    </xf>
    <xf numFmtId="0" fontId="5" fillId="0" borderId="18" xfId="4" applyBorder="1" applyAlignment="1">
      <alignment horizontal="centerContinuous"/>
    </xf>
    <xf numFmtId="0" fontId="11" fillId="0" borderId="53" xfId="4" applyFont="1" applyBorder="1" applyAlignment="1">
      <alignment horizontal="center"/>
    </xf>
    <xf numFmtId="0" fontId="11" fillId="0" borderId="54" xfId="4" applyFont="1" applyBorder="1" applyAlignment="1">
      <alignment horizontal="center"/>
    </xf>
    <xf numFmtId="0" fontId="5" fillId="0" borderId="55" xfId="4" applyBorder="1"/>
    <xf numFmtId="0" fontId="5" fillId="0" borderId="42" xfId="4" applyBorder="1"/>
    <xf numFmtId="0" fontId="5" fillId="0" borderId="16" xfId="4" applyBorder="1"/>
    <xf numFmtId="0" fontId="5" fillId="0" borderId="28" xfId="4" applyBorder="1"/>
    <xf numFmtId="0" fontId="11" fillId="0" borderId="28" xfId="4" applyFont="1" applyBorder="1" applyAlignment="1">
      <alignment horizontal="center"/>
    </xf>
    <xf numFmtId="0" fontId="5" fillId="0" borderId="56" xfId="4" applyBorder="1" applyAlignment="1">
      <alignment horizontal="center"/>
    </xf>
    <xf numFmtId="0" fontId="11" fillId="0" borderId="2" xfId="4" applyFont="1" applyBorder="1"/>
    <xf numFmtId="0" fontId="7" fillId="0" borderId="1" xfId="4" applyFont="1" applyBorder="1"/>
    <xf numFmtId="180" fontId="11" fillId="0" borderId="1" xfId="4" applyNumberFormat="1" applyFont="1" applyBorder="1"/>
    <xf numFmtId="10" fontId="11" fillId="0" borderId="48" xfId="4" applyNumberFormat="1" applyFont="1" applyBorder="1" applyAlignment="1">
      <alignment horizontal="center"/>
    </xf>
    <xf numFmtId="0" fontId="5" fillId="0" borderId="29" xfId="4" applyBorder="1"/>
    <xf numFmtId="0" fontId="31" fillId="0" borderId="10" xfId="4" applyFont="1" applyBorder="1" applyAlignment="1">
      <alignment wrapText="1"/>
    </xf>
    <xf numFmtId="181" fontId="7" fillId="0" borderId="1" xfId="4" applyNumberFormat="1" applyFont="1" applyBorder="1"/>
    <xf numFmtId="182" fontId="7" fillId="0" borderId="1" xfId="4" applyNumberFormat="1" applyFont="1" applyBorder="1"/>
    <xf numFmtId="3" fontId="5" fillId="0" borderId="1" xfId="4" applyNumberFormat="1" applyBorder="1"/>
    <xf numFmtId="0" fontId="11" fillId="0" borderId="2" xfId="4" applyFont="1" applyBorder="1" applyAlignment="1">
      <alignment vertical="top"/>
    </xf>
    <xf numFmtId="179" fontId="11" fillId="0" borderId="1" xfId="4" applyNumberFormat="1" applyFont="1" applyBorder="1" applyAlignment="1">
      <alignment vertical="center"/>
    </xf>
    <xf numFmtId="10" fontId="11" fillId="0" borderId="48" xfId="14" applyNumberFormat="1" applyFont="1" applyBorder="1" applyAlignment="1">
      <alignment horizontal="center" vertical="center"/>
    </xf>
    <xf numFmtId="0" fontId="5" fillId="0" borderId="2" xfId="4" applyBorder="1"/>
    <xf numFmtId="0" fontId="31" fillId="0" borderId="10" xfId="4" applyFont="1" applyBorder="1"/>
    <xf numFmtId="0" fontId="7" fillId="0" borderId="1" xfId="4" applyFont="1" applyBorder="1" applyAlignment="1">
      <alignment horizontal="center"/>
    </xf>
    <xf numFmtId="179" fontId="5" fillId="0" borderId="1" xfId="4" applyNumberFormat="1" applyBorder="1"/>
    <xf numFmtId="0" fontId="11" fillId="0" borderId="48" xfId="4" applyFont="1" applyBorder="1" applyAlignment="1">
      <alignment horizontal="center"/>
    </xf>
    <xf numFmtId="10" fontId="11" fillId="0" borderId="48" xfId="14" applyNumberFormat="1" applyFont="1" applyBorder="1" applyAlignment="1">
      <alignment horizontal="center"/>
    </xf>
    <xf numFmtId="0" fontId="11" fillId="0" borderId="55" xfId="4" applyFont="1" applyBorder="1" applyAlignment="1">
      <alignment vertical="top"/>
    </xf>
    <xf numFmtId="181" fontId="31" fillId="0" borderId="1" xfId="4" applyNumberFormat="1" applyFont="1" applyBorder="1"/>
    <xf numFmtId="0" fontId="31" fillId="0" borderId="29" xfId="4" applyFont="1" applyBorder="1"/>
    <xf numFmtId="179" fontId="11" fillId="0" borderId="1" xfId="4" applyNumberFormat="1" applyFont="1" applyBorder="1"/>
    <xf numFmtId="183" fontId="11" fillId="0" borderId="48" xfId="14" applyNumberFormat="1" applyFont="1" applyBorder="1" applyAlignment="1">
      <alignment horizontal="center"/>
    </xf>
    <xf numFmtId="0" fontId="6" fillId="0" borderId="1" xfId="4" applyFont="1" applyBorder="1"/>
    <xf numFmtId="0" fontId="31" fillId="0" borderId="1" xfId="4" applyFont="1" applyBorder="1"/>
    <xf numFmtId="184" fontId="5" fillId="0" borderId="1" xfId="4" applyNumberFormat="1" applyBorder="1"/>
    <xf numFmtId="0" fontId="5" fillId="0" borderId="11" xfId="4" applyBorder="1"/>
    <xf numFmtId="10" fontId="21" fillId="0" borderId="11" xfId="4" applyNumberFormat="1" applyFont="1" applyBorder="1" applyAlignment="1">
      <alignment horizontal="center"/>
    </xf>
    <xf numFmtId="0" fontId="12" fillId="0" borderId="1" xfId="4" applyFont="1" applyBorder="1" applyAlignment="1">
      <alignment vertical="center"/>
    </xf>
    <xf numFmtId="0" fontId="31" fillId="0" borderId="1" xfId="4" applyFont="1" applyBorder="1" applyAlignment="1">
      <alignment vertical="center"/>
    </xf>
    <xf numFmtId="179" fontId="6" fillId="0" borderId="1" xfId="4" applyNumberFormat="1" applyFont="1" applyBorder="1"/>
    <xf numFmtId="0" fontId="12" fillId="0" borderId="1" xfId="4" applyFont="1" applyBorder="1" applyAlignment="1">
      <alignment horizontal="left" vertical="center"/>
    </xf>
    <xf numFmtId="179" fontId="6" fillId="0" borderId="1" xfId="4" quotePrefix="1" applyNumberFormat="1" applyFont="1" applyBorder="1" applyAlignment="1">
      <alignment horizontal="right"/>
    </xf>
    <xf numFmtId="176" fontId="11" fillId="0" borderId="48" xfId="4" applyNumberFormat="1" applyFont="1" applyBorder="1" applyAlignment="1">
      <alignment horizontal="center"/>
    </xf>
    <xf numFmtId="0" fontId="12" fillId="0" borderId="29" xfId="4" applyFont="1" applyBorder="1" applyAlignment="1">
      <alignment vertical="center"/>
    </xf>
    <xf numFmtId="0" fontId="31" fillId="0" borderId="10" xfId="4" applyFont="1" applyBorder="1" applyAlignment="1">
      <alignment vertical="center"/>
    </xf>
    <xf numFmtId="0" fontId="12" fillId="0" borderId="44" xfId="4" applyFont="1" applyBorder="1" applyAlignment="1">
      <alignment vertical="center"/>
    </xf>
    <xf numFmtId="0" fontId="31" fillId="0" borderId="44" xfId="4" applyFont="1" applyBorder="1" applyAlignment="1">
      <alignment vertical="center"/>
    </xf>
    <xf numFmtId="0" fontId="7" fillId="0" borderId="44" xfId="4" applyFont="1" applyBorder="1"/>
    <xf numFmtId="182" fontId="7" fillId="0" borderId="44" xfId="4" applyNumberFormat="1" applyFont="1" applyBorder="1"/>
    <xf numFmtId="179" fontId="6" fillId="0" borderId="44" xfId="4" applyNumberFormat="1" applyFont="1" applyBorder="1"/>
    <xf numFmtId="10" fontId="11" fillId="0" borderId="57" xfId="14" applyNumberFormat="1" applyFont="1" applyBorder="1" applyAlignment="1">
      <alignment horizontal="center"/>
    </xf>
    <xf numFmtId="0" fontId="5" fillId="0" borderId="4" xfId="4" applyBorder="1"/>
    <xf numFmtId="176" fontId="11" fillId="0" borderId="13" xfId="4" applyNumberFormat="1" applyFont="1" applyBorder="1" applyAlignment="1">
      <alignment horizontal="center"/>
    </xf>
    <xf numFmtId="181" fontId="5" fillId="0" borderId="0" xfId="4" applyNumberFormat="1"/>
    <xf numFmtId="181" fontId="5" fillId="0" borderId="0" xfId="4" applyNumberFormat="1" applyAlignment="1">
      <alignment horizontal="right"/>
    </xf>
    <xf numFmtId="10" fontId="5" fillId="0" borderId="0" xfId="14" applyNumberFormat="1" applyFont="1"/>
    <xf numFmtId="179" fontId="5" fillId="0" borderId="0" xfId="4" applyNumberFormat="1"/>
    <xf numFmtId="176" fontId="11" fillId="0" borderId="0" xfId="4" applyNumberFormat="1" applyFont="1" applyAlignment="1">
      <alignment horizontal="center"/>
    </xf>
    <xf numFmtId="10" fontId="11" fillId="0" borderId="0" xfId="4" applyNumberFormat="1" applyFont="1" applyAlignment="1">
      <alignment horizontal="center"/>
    </xf>
    <xf numFmtId="10" fontId="5" fillId="0" borderId="0" xfId="9" applyNumberFormat="1"/>
    <xf numFmtId="0" fontId="11" fillId="0" borderId="0" xfId="9" applyFont="1"/>
    <xf numFmtId="0" fontId="17" fillId="0" borderId="0" xfId="9" applyFont="1"/>
    <xf numFmtId="0" fontId="32" fillId="0" borderId="1" xfId="13" applyFont="1" applyBorder="1" applyAlignment="1">
      <alignment horizontal="center"/>
    </xf>
    <xf numFmtId="0" fontId="32" fillId="0" borderId="29" xfId="13" applyFont="1" applyBorder="1" applyAlignment="1">
      <alignment horizontal="center"/>
    </xf>
    <xf numFmtId="0" fontId="32" fillId="0" borderId="27" xfId="13" applyFont="1" applyBorder="1" applyAlignment="1">
      <alignment horizontal="center"/>
    </xf>
    <xf numFmtId="0" fontId="32" fillId="0" borderId="10" xfId="13" applyFont="1" applyBorder="1" applyAlignment="1">
      <alignment horizontal="center"/>
    </xf>
    <xf numFmtId="0" fontId="12" fillId="0" borderId="0" xfId="13" applyFont="1"/>
    <xf numFmtId="0" fontId="12" fillId="0" borderId="1" xfId="4" applyFont="1" applyBorder="1" applyAlignment="1">
      <alignment horizontal="center"/>
    </xf>
    <xf numFmtId="0" fontId="31" fillId="0" borderId="0" xfId="4" applyFont="1"/>
    <xf numFmtId="0" fontId="31" fillId="0" borderId="0" xfId="13" applyFont="1"/>
    <xf numFmtId="0" fontId="32" fillId="0" borderId="1" xfId="13" applyFont="1" applyBorder="1" applyAlignment="1">
      <alignment horizontal="center" wrapText="1"/>
    </xf>
    <xf numFmtId="3" fontId="32" fillId="0" borderId="1" xfId="13" applyNumberFormat="1" applyFont="1" applyBorder="1" applyAlignment="1">
      <alignment horizontal="center"/>
    </xf>
    <xf numFmtId="3" fontId="33" fillId="0" borderId="27" xfId="13" applyNumberFormat="1" applyFont="1" applyBorder="1" applyAlignment="1">
      <alignment horizontal="center"/>
    </xf>
    <xf numFmtId="3" fontId="33" fillId="0" borderId="10" xfId="13" applyNumberFormat="1" applyFont="1" applyBorder="1" applyAlignment="1">
      <alignment horizontal="center"/>
    </xf>
    <xf numFmtId="3" fontId="31" fillId="0" borderId="0" xfId="13" applyNumberFormat="1" applyFont="1"/>
    <xf numFmtId="3" fontId="31" fillId="0" borderId="1" xfId="4" applyNumberFormat="1" applyFont="1" applyBorder="1" applyAlignment="1">
      <alignment horizontal="center"/>
    </xf>
    <xf numFmtId="3" fontId="33" fillId="0" borderId="1" xfId="15" applyNumberFormat="1" applyFont="1" applyBorder="1" applyAlignment="1">
      <alignment horizontal="center" vertical="center"/>
    </xf>
    <xf numFmtId="0" fontId="32" fillId="0" borderId="1" xfId="13" applyFont="1" applyBorder="1" applyAlignment="1">
      <alignment horizontal="left" vertical="center" wrapText="1"/>
    </xf>
    <xf numFmtId="3" fontId="33" fillId="0" borderId="27" xfId="13" applyNumberFormat="1" applyFont="1" applyBorder="1"/>
    <xf numFmtId="3" fontId="33" fillId="0" borderId="10" xfId="13" applyNumberFormat="1" applyFont="1" applyBorder="1"/>
    <xf numFmtId="0" fontId="31" fillId="5" borderId="1" xfId="4" applyFont="1" applyFill="1" applyBorder="1" applyAlignment="1">
      <alignment horizontal="center"/>
    </xf>
    <xf numFmtId="3" fontId="34" fillId="2" borderId="29" xfId="13" applyNumberFormat="1" applyFont="1" applyFill="1" applyBorder="1"/>
    <xf numFmtId="3" fontId="34" fillId="2" borderId="27" xfId="13" applyNumberFormat="1" applyFont="1" applyFill="1" applyBorder="1"/>
    <xf numFmtId="3" fontId="34" fillId="2" borderId="10" xfId="13" applyNumberFormat="1" applyFont="1" applyFill="1" applyBorder="1"/>
    <xf numFmtId="3" fontId="33" fillId="2" borderId="27" xfId="13" applyNumberFormat="1" applyFont="1" applyFill="1" applyBorder="1"/>
    <xf numFmtId="3" fontId="33" fillId="2" borderId="10" xfId="13" applyNumberFormat="1" applyFont="1" applyFill="1" applyBorder="1"/>
    <xf numFmtId="3" fontId="31" fillId="2" borderId="0" xfId="13" applyNumberFormat="1" applyFont="1" applyFill="1"/>
    <xf numFmtId="3" fontId="32" fillId="0" borderId="1" xfId="13" applyNumberFormat="1" applyFont="1" applyBorder="1" applyAlignment="1">
      <alignment horizontal="left" vertical="center"/>
    </xf>
    <xf numFmtId="3" fontId="33" fillId="2" borderId="27" xfId="13" applyNumberFormat="1" applyFont="1" applyFill="1" applyBorder="1" applyAlignment="1">
      <alignment horizontal="center"/>
    </xf>
    <xf numFmtId="3" fontId="33" fillId="0" borderId="1" xfId="13" applyNumberFormat="1" applyFont="1" applyBorder="1" applyAlignment="1">
      <alignment horizontal="center"/>
    </xf>
    <xf numFmtId="3" fontId="32" fillId="0" borderId="44" xfId="13" applyNumberFormat="1" applyFont="1" applyBorder="1" applyAlignment="1">
      <alignment horizontal="left"/>
    </xf>
    <xf numFmtId="3" fontId="32" fillId="0" borderId="44" xfId="13" applyNumberFormat="1" applyFont="1" applyBorder="1" applyAlignment="1">
      <alignment horizontal="center"/>
    </xf>
    <xf numFmtId="3" fontId="33" fillId="2" borderId="10" xfId="13" applyNumberFormat="1" applyFont="1" applyFill="1" applyBorder="1" applyAlignment="1">
      <alignment horizontal="center"/>
    </xf>
    <xf numFmtId="3" fontId="33" fillId="5" borderId="27" xfId="13" applyNumberFormat="1" applyFont="1" applyFill="1" applyBorder="1" applyAlignment="1">
      <alignment horizontal="center"/>
    </xf>
    <xf numFmtId="3" fontId="31" fillId="5" borderId="0" xfId="13" applyNumberFormat="1" applyFont="1" applyFill="1"/>
    <xf numFmtId="3" fontId="12" fillId="0" borderId="44" xfId="13" applyNumberFormat="1" applyFont="1" applyBorder="1" applyAlignment="1">
      <alignment horizontal="left" wrapText="1"/>
    </xf>
    <xf numFmtId="0" fontId="37" fillId="0" borderId="1" xfId="13" applyFont="1" applyBorder="1"/>
    <xf numFmtId="3" fontId="12" fillId="0" borderId="1" xfId="4" applyNumberFormat="1" applyFont="1" applyBorder="1"/>
    <xf numFmtId="3" fontId="31" fillId="0" borderId="1" xfId="4" applyNumberFormat="1" applyFont="1" applyBorder="1"/>
    <xf numFmtId="0" fontId="12" fillId="0" borderId="0" xfId="13" applyFont="1" applyAlignment="1">
      <alignment horizontal="center" wrapText="1"/>
    </xf>
    <xf numFmtId="174" fontId="33" fillId="0" borderId="0" xfId="13" applyNumberFormat="1" applyFont="1" applyAlignment="1">
      <alignment horizontal="center"/>
    </xf>
    <xf numFmtId="0" fontId="12" fillId="0" borderId="0" xfId="4" applyFont="1"/>
    <xf numFmtId="0" fontId="5" fillId="0" borderId="0" xfId="13"/>
    <xf numFmtId="0" fontId="38" fillId="0" borderId="0" xfId="4" applyFont="1"/>
    <xf numFmtId="0" fontId="7" fillId="3" borderId="2" xfId="10" applyFont="1" applyFill="1" applyBorder="1"/>
    <xf numFmtId="0" fontId="7" fillId="3" borderId="0" xfId="10" applyFont="1" applyFill="1"/>
    <xf numFmtId="166" fontId="7" fillId="2" borderId="3" xfId="10" applyNumberFormat="1" applyFont="1" applyFill="1" applyBorder="1"/>
    <xf numFmtId="0" fontId="7" fillId="2" borderId="2" xfId="10" applyFont="1" applyFill="1" applyBorder="1" applyAlignment="1">
      <alignment horizontal="center"/>
    </xf>
    <xf numFmtId="0" fontId="7" fillId="2" borderId="0" xfId="10" applyFont="1" applyFill="1" applyAlignment="1">
      <alignment horizontal="right"/>
    </xf>
    <xf numFmtId="166" fontId="7" fillId="2" borderId="3" xfId="10" applyNumberFormat="1" applyFont="1" applyFill="1" applyBorder="1" applyAlignment="1">
      <alignment horizontal="right"/>
    </xf>
    <xf numFmtId="0" fontId="7" fillId="3" borderId="4" xfId="10" applyFont="1" applyFill="1" applyBorder="1"/>
    <xf numFmtId="0" fontId="7" fillId="3" borderId="5" xfId="10" applyFont="1" applyFill="1" applyBorder="1"/>
    <xf numFmtId="166" fontId="7" fillId="3" borderId="6" xfId="10" applyNumberFormat="1" applyFont="1" applyFill="1" applyBorder="1"/>
    <xf numFmtId="0" fontId="7" fillId="3" borderId="8" xfId="10" applyFont="1" applyFill="1" applyBorder="1" applyAlignment="1">
      <alignment horizontal="center"/>
    </xf>
    <xf numFmtId="166" fontId="7" fillId="3" borderId="9" xfId="10" applyNumberFormat="1" applyFont="1" applyFill="1" applyBorder="1" applyAlignment="1">
      <alignment horizontal="center"/>
    </xf>
    <xf numFmtId="166" fontId="7" fillId="3" borderId="10" xfId="10" applyNumberFormat="1" applyFont="1" applyFill="1" applyBorder="1" applyAlignment="1">
      <alignment horizontal="center"/>
    </xf>
    <xf numFmtId="166" fontId="7" fillId="3" borderId="10" xfId="16" applyNumberFormat="1" applyFont="1" applyFill="1" applyBorder="1"/>
    <xf numFmtId="168" fontId="7" fillId="3" borderId="11" xfId="16" applyNumberFormat="1" applyFont="1" applyFill="1" applyBorder="1" applyAlignment="1">
      <alignment horizontal="center"/>
    </xf>
    <xf numFmtId="4" fontId="7" fillId="3" borderId="10" xfId="16" applyNumberFormat="1" applyFont="1" applyFill="1" applyBorder="1" applyAlignment="1">
      <alignment horizontal="center"/>
    </xf>
    <xf numFmtId="166" fontId="16" fillId="3" borderId="10" xfId="10" applyNumberFormat="1" applyFont="1" applyFill="1" applyBorder="1" applyAlignment="1">
      <alignment horizontal="center"/>
    </xf>
    <xf numFmtId="166" fontId="16" fillId="3" borderId="10" xfId="16" applyNumberFormat="1" applyFont="1" applyFill="1" applyBorder="1"/>
    <xf numFmtId="4" fontId="16" fillId="3" borderId="10" xfId="16" applyNumberFormat="1" applyFont="1" applyFill="1" applyBorder="1" applyAlignment="1">
      <alignment horizontal="center"/>
    </xf>
    <xf numFmtId="168" fontId="16" fillId="3" borderId="11" xfId="16" applyNumberFormat="1" applyFont="1" applyFill="1" applyBorder="1" applyAlignment="1">
      <alignment horizontal="center"/>
    </xf>
    <xf numFmtId="0" fontId="7" fillId="3" borderId="12" xfId="10" applyFont="1" applyFill="1" applyBorder="1" applyAlignment="1">
      <alignment horizontal="center"/>
    </xf>
    <xf numFmtId="169" fontId="7" fillId="3" borderId="12" xfId="16" applyNumberFormat="1" applyFont="1" applyFill="1" applyBorder="1"/>
    <xf numFmtId="166" fontId="7" fillId="3" borderId="6" xfId="16" applyNumberFormat="1" applyFont="1" applyFill="1" applyBorder="1" applyAlignment="1">
      <alignment horizontal="center"/>
    </xf>
    <xf numFmtId="169" fontId="7" fillId="3" borderId="0" xfId="10" applyNumberFormat="1" applyFont="1" applyFill="1"/>
    <xf numFmtId="169" fontId="7" fillId="2" borderId="0" xfId="10" applyNumberFormat="1" applyFont="1" applyFill="1" applyAlignment="1">
      <alignment horizontal="right"/>
    </xf>
    <xf numFmtId="166" fontId="7" fillId="2" borderId="13" xfId="10" applyNumberFormat="1" applyFont="1" applyFill="1" applyBorder="1" applyAlignment="1">
      <alignment horizontal="center"/>
    </xf>
    <xf numFmtId="169" fontId="7" fillId="3" borderId="8" xfId="10" applyNumberFormat="1" applyFont="1" applyFill="1" applyBorder="1" applyAlignment="1">
      <alignment horizontal="center"/>
    </xf>
    <xf numFmtId="0" fontId="7" fillId="3" borderId="10" xfId="10" applyFont="1" applyFill="1" applyBorder="1" applyAlignment="1">
      <alignment horizontal="center"/>
    </xf>
    <xf numFmtId="166" fontId="7" fillId="3" borderId="11" xfId="16" applyNumberFormat="1" applyFont="1" applyFill="1" applyBorder="1"/>
    <xf numFmtId="166" fontId="7" fillId="3" borderId="14" xfId="16" applyNumberFormat="1" applyFont="1" applyFill="1" applyBorder="1"/>
    <xf numFmtId="0" fontId="7" fillId="3" borderId="14" xfId="10" applyFont="1" applyFill="1" applyBorder="1" applyAlignment="1">
      <alignment horizontal="center"/>
    </xf>
    <xf numFmtId="166" fontId="7" fillId="3" borderId="15" xfId="16" applyNumberFormat="1" applyFont="1" applyFill="1" applyBorder="1"/>
    <xf numFmtId="0" fontId="7" fillId="3" borderId="20" xfId="10" applyFont="1" applyFill="1" applyBorder="1" applyAlignment="1">
      <alignment horizontal="center"/>
    </xf>
    <xf numFmtId="166" fontId="7" fillId="3" borderId="20" xfId="16" applyNumberFormat="1" applyFont="1" applyFill="1" applyBorder="1"/>
    <xf numFmtId="166" fontId="7" fillId="3" borderId="21" xfId="16" applyNumberFormat="1" applyFont="1" applyFill="1" applyBorder="1"/>
    <xf numFmtId="166" fontId="7" fillId="2" borderId="22" xfId="10" applyNumberFormat="1" applyFont="1" applyFill="1" applyBorder="1" applyAlignment="1">
      <alignment horizontal="right"/>
    </xf>
    <xf numFmtId="0" fontId="7" fillId="3" borderId="8" xfId="10" applyFont="1" applyFill="1" applyBorder="1" applyAlignment="1">
      <alignment horizontal="centerContinuous"/>
    </xf>
    <xf numFmtId="1" fontId="39" fillId="0" borderId="1" xfId="17" applyNumberFormat="1" applyFont="1" applyBorder="1" applyAlignment="1">
      <alignment horizontal="center"/>
    </xf>
    <xf numFmtId="174" fontId="39" fillId="0" borderId="1" xfId="17" applyNumberFormat="1" applyFont="1" applyBorder="1" applyAlignment="1">
      <alignment horizontal="center"/>
    </xf>
    <xf numFmtId="4" fontId="39" fillId="0" borderId="1" xfId="17" applyNumberFormat="1" applyFont="1" applyBorder="1" applyAlignment="1">
      <alignment horizontal="center"/>
    </xf>
    <xf numFmtId="166" fontId="16" fillId="3" borderId="25" xfId="10" applyNumberFormat="1" applyFont="1" applyFill="1" applyBorder="1" applyAlignment="1">
      <alignment horizontal="center"/>
    </xf>
    <xf numFmtId="0" fontId="7" fillId="3" borderId="1" xfId="10" applyFont="1" applyFill="1" applyBorder="1"/>
    <xf numFmtId="0" fontId="7" fillId="3" borderId="1" xfId="10" applyFont="1" applyFill="1" applyBorder="1" applyAlignment="1">
      <alignment horizontal="center"/>
    </xf>
    <xf numFmtId="0" fontId="7" fillId="3" borderId="16" xfId="10" applyFont="1" applyFill="1" applyBorder="1" applyAlignment="1">
      <alignment horizontal="center"/>
    </xf>
    <xf numFmtId="43" fontId="7" fillId="3" borderId="20" xfId="16" applyFont="1" applyFill="1" applyBorder="1"/>
    <xf numFmtId="166" fontId="7" fillId="2" borderId="13" xfId="10" applyNumberFormat="1" applyFont="1" applyFill="1" applyBorder="1" applyAlignment="1">
      <alignment horizontal="right"/>
    </xf>
    <xf numFmtId="0" fontId="7" fillId="3" borderId="7" xfId="10" applyFont="1" applyFill="1" applyBorder="1" applyAlignment="1">
      <alignment horizontal="center"/>
    </xf>
    <xf numFmtId="166" fontId="7" fillId="3" borderId="17" xfId="10" applyNumberFormat="1" applyFont="1" applyFill="1" applyBorder="1" applyAlignment="1">
      <alignment horizontal="center"/>
    </xf>
    <xf numFmtId="166" fontId="16" fillId="3" borderId="11" xfId="16" applyNumberFormat="1" applyFont="1" applyFill="1" applyBorder="1"/>
    <xf numFmtId="166" fontId="7" fillId="3" borderId="12" xfId="16" applyNumberFormat="1" applyFont="1" applyFill="1" applyBorder="1"/>
    <xf numFmtId="166" fontId="7" fillId="3" borderId="12" xfId="10" applyNumberFormat="1" applyFont="1" applyFill="1" applyBorder="1"/>
    <xf numFmtId="166" fontId="7" fillId="2" borderId="3" xfId="10" applyNumberFormat="1" applyFont="1" applyFill="1" applyBorder="1" applyAlignment="1">
      <alignment horizontal="center"/>
    </xf>
    <xf numFmtId="169" fontId="7" fillId="2" borderId="0" xfId="10" applyNumberFormat="1" applyFont="1" applyFill="1" applyAlignment="1">
      <alignment horizontal="left"/>
    </xf>
    <xf numFmtId="169" fontId="7" fillId="2" borderId="0" xfId="10" applyNumberFormat="1" applyFont="1" applyFill="1" applyAlignment="1">
      <alignment horizontal="centerContinuous"/>
    </xf>
    <xf numFmtId="168" fontId="7" fillId="2" borderId="13" xfId="10" applyNumberFormat="1" applyFont="1" applyFill="1" applyBorder="1" applyAlignment="1">
      <alignment horizontal="right"/>
    </xf>
    <xf numFmtId="168" fontId="3" fillId="0" borderId="0" xfId="10" applyNumberFormat="1"/>
    <xf numFmtId="169" fontId="7" fillId="3" borderId="18" xfId="10" applyNumberFormat="1" applyFont="1" applyFill="1" applyBorder="1" applyAlignment="1">
      <alignment horizontal="center"/>
    </xf>
    <xf numFmtId="166" fontId="7" fillId="3" borderId="19" xfId="10" applyNumberFormat="1" applyFont="1" applyFill="1" applyBorder="1" applyAlignment="1">
      <alignment horizontal="center"/>
    </xf>
    <xf numFmtId="166" fontId="7" fillId="3" borderId="10" xfId="16" applyNumberFormat="1" applyFont="1" applyFill="1" applyBorder="1" applyAlignment="1">
      <alignment horizontal="center"/>
    </xf>
    <xf numFmtId="166" fontId="7" fillId="3" borderId="12" xfId="16" applyNumberFormat="1" applyFont="1" applyFill="1" applyBorder="1" applyAlignment="1">
      <alignment horizontal="center"/>
    </xf>
    <xf numFmtId="169" fontId="7" fillId="2" borderId="5" xfId="10" applyNumberFormat="1" applyFont="1" applyFill="1" applyBorder="1"/>
    <xf numFmtId="169" fontId="7" fillId="2" borderId="5" xfId="10" applyNumberFormat="1" applyFont="1" applyFill="1" applyBorder="1" applyAlignment="1">
      <alignment horizontal="left"/>
    </xf>
    <xf numFmtId="169" fontId="7" fillId="2" borderId="5" xfId="10" applyNumberFormat="1" applyFont="1" applyFill="1" applyBorder="1" applyAlignment="1">
      <alignment horizontal="centerContinuous"/>
    </xf>
    <xf numFmtId="2" fontId="7" fillId="0" borderId="10" xfId="8" applyNumberFormat="1" applyFont="1" applyFill="1" applyBorder="1" applyAlignment="1">
      <alignment horizontal="center"/>
    </xf>
    <xf numFmtId="44" fontId="0" fillId="0" borderId="0" xfId="0" applyNumberFormat="1"/>
    <xf numFmtId="0" fontId="6" fillId="8" borderId="2" xfId="0" applyFont="1" applyFill="1" applyBorder="1" applyAlignment="1">
      <alignment horizontal="center"/>
    </xf>
    <xf numFmtId="43" fontId="0" fillId="0" borderId="0" xfId="0" applyNumberFormat="1"/>
    <xf numFmtId="166" fontId="7" fillId="0" borderId="1" xfId="8" applyNumberFormat="1" applyFont="1" applyFill="1" applyBorder="1" applyAlignment="1">
      <alignment vertical="center" wrapText="1"/>
    </xf>
    <xf numFmtId="166" fontId="7" fillId="0" borderId="10" xfId="8" applyNumberFormat="1" applyFont="1" applyFill="1" applyBorder="1" applyAlignment="1">
      <alignment vertical="center"/>
    </xf>
    <xf numFmtId="4" fontId="7" fillId="0" borderId="10" xfId="8" quotePrefix="1" applyNumberFormat="1" applyFont="1" applyFill="1" applyBorder="1" applyAlignment="1">
      <alignment horizontal="center" vertical="center"/>
    </xf>
    <xf numFmtId="173" fontId="7" fillId="0" borderId="11" xfId="8" applyNumberFormat="1" applyFont="1" applyFill="1" applyBorder="1" applyAlignment="1">
      <alignment horizontal="right" vertical="center"/>
    </xf>
    <xf numFmtId="173" fontId="0" fillId="0" borderId="0" xfId="0" applyNumberFormat="1"/>
    <xf numFmtId="42" fontId="3" fillId="0" borderId="0" xfId="7" applyFont="1"/>
    <xf numFmtId="1" fontId="7" fillId="0" borderId="10" xfId="0" applyNumberFormat="1" applyFont="1" applyBorder="1" applyAlignment="1">
      <alignment horizontal="center"/>
    </xf>
    <xf numFmtId="1" fontId="7" fillId="0" borderId="12" xfId="0" applyNumberFormat="1" applyFont="1" applyBorder="1" applyAlignment="1">
      <alignment horizontal="center"/>
    </xf>
    <xf numFmtId="2" fontId="7" fillId="0" borderId="12" xfId="8" applyNumberFormat="1" applyFont="1" applyFill="1" applyBorder="1" applyAlignment="1">
      <alignment horizontal="center"/>
    </xf>
    <xf numFmtId="42" fontId="7" fillId="0" borderId="0" xfId="0" applyNumberFormat="1" applyFont="1"/>
    <xf numFmtId="0" fontId="32" fillId="0" borderId="28" xfId="13" applyFont="1" applyBorder="1" applyAlignment="1">
      <alignment horizontal="center"/>
    </xf>
    <xf numFmtId="0" fontId="12" fillId="0" borderId="28" xfId="4" applyFont="1" applyBorder="1" applyAlignment="1">
      <alignment horizontal="center"/>
    </xf>
    <xf numFmtId="3" fontId="34" fillId="8" borderId="29" xfId="13" applyNumberFormat="1" applyFont="1" applyFill="1" applyBorder="1"/>
    <xf numFmtId="3" fontId="34" fillId="8" borderId="27" xfId="13" applyNumberFormat="1" applyFont="1" applyFill="1" applyBorder="1"/>
    <xf numFmtId="3" fontId="34" fillId="8" borderId="10" xfId="13" applyNumberFormat="1" applyFont="1" applyFill="1" applyBorder="1"/>
    <xf numFmtId="3" fontId="33" fillId="8" borderId="27" xfId="13" applyNumberFormat="1" applyFont="1" applyFill="1" applyBorder="1"/>
    <xf numFmtId="3" fontId="33" fillId="8" borderId="10" xfId="13" applyNumberFormat="1" applyFont="1" applyFill="1" applyBorder="1"/>
    <xf numFmtId="3" fontId="31" fillId="8" borderId="0" xfId="13" applyNumberFormat="1" applyFont="1" applyFill="1"/>
    <xf numFmtId="0" fontId="31" fillId="2" borderId="1" xfId="4" applyFont="1" applyFill="1" applyBorder="1"/>
    <xf numFmtId="0" fontId="31" fillId="2" borderId="1" xfId="4" applyFont="1" applyFill="1" applyBorder="1" applyAlignment="1">
      <alignment horizontal="center"/>
    </xf>
    <xf numFmtId="3" fontId="33" fillId="5" borderId="27" xfId="13" applyNumberFormat="1" applyFont="1" applyFill="1" applyBorder="1"/>
    <xf numFmtId="3" fontId="33" fillId="5" borderId="10" xfId="13" applyNumberFormat="1" applyFont="1" applyFill="1" applyBorder="1"/>
    <xf numFmtId="0" fontId="31" fillId="9" borderId="1" xfId="4" applyFont="1" applyFill="1" applyBorder="1" applyAlignment="1">
      <alignment horizontal="center"/>
    </xf>
    <xf numFmtId="0" fontId="31" fillId="9" borderId="1" xfId="4" applyFont="1" applyFill="1" applyBorder="1"/>
    <xf numFmtId="0" fontId="36" fillId="2" borderId="1" xfId="4" applyFont="1" applyFill="1" applyBorder="1"/>
    <xf numFmtId="0" fontId="36" fillId="10" borderId="1" xfId="4" applyFont="1" applyFill="1" applyBorder="1"/>
    <xf numFmtId="0" fontId="31" fillId="10" borderId="1" xfId="4" applyFont="1" applyFill="1" applyBorder="1"/>
    <xf numFmtId="0" fontId="31" fillId="7" borderId="1" xfId="4" applyFont="1" applyFill="1" applyBorder="1"/>
    <xf numFmtId="3" fontId="31" fillId="2" borderId="1" xfId="4" applyNumberFormat="1" applyFont="1" applyFill="1" applyBorder="1" applyAlignment="1">
      <alignment horizontal="center"/>
    </xf>
    <xf numFmtId="1" fontId="31" fillId="7" borderId="1" xfId="4" applyNumberFormat="1" applyFont="1" applyFill="1" applyBorder="1"/>
    <xf numFmtId="186" fontId="31" fillId="0" borderId="1" xfId="4" applyNumberFormat="1" applyFont="1" applyBorder="1"/>
    <xf numFmtId="186" fontId="12" fillId="0" borderId="1" xfId="4" applyNumberFormat="1" applyFont="1" applyBorder="1"/>
    <xf numFmtId="0" fontId="7" fillId="2" borderId="1" xfId="0" applyFont="1" applyFill="1" applyBorder="1" applyAlignment="1">
      <alignment horizontal="justify" vertical="center" wrapText="1"/>
    </xf>
    <xf numFmtId="171" fontId="7" fillId="2" borderId="1" xfId="0" applyNumberFormat="1" applyFont="1" applyFill="1" applyBorder="1" applyAlignment="1">
      <alignment vertical="center"/>
    </xf>
    <xf numFmtId="171" fontId="6" fillId="2" borderId="1" xfId="0" applyNumberFormat="1" applyFont="1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170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horizontal="left" vertical="center" wrapText="1"/>
    </xf>
    <xf numFmtId="9" fontId="7" fillId="2" borderId="1" xfId="0" applyNumberFormat="1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left" vertical="center" wrapText="1"/>
    </xf>
    <xf numFmtId="0" fontId="7" fillId="2" borderId="44" xfId="0" applyFont="1" applyFill="1" applyBorder="1" applyAlignment="1">
      <alignment horizontal="center" vertical="center"/>
    </xf>
    <xf numFmtId="166" fontId="7" fillId="2" borderId="44" xfId="1" applyFont="1" applyFill="1" applyBorder="1" applyAlignment="1">
      <alignment vertical="center"/>
    </xf>
    <xf numFmtId="170" fontId="7" fillId="2" borderId="44" xfId="0" applyNumberFormat="1" applyFont="1" applyFill="1" applyBorder="1" applyAlignment="1">
      <alignment vertical="center"/>
    </xf>
    <xf numFmtId="171" fontId="6" fillId="2" borderId="44" xfId="0" applyNumberFormat="1" applyFont="1" applyFill="1" applyBorder="1" applyAlignment="1">
      <alignment vertical="center"/>
    </xf>
    <xf numFmtId="0" fontId="7" fillId="2" borderId="13" xfId="0" applyFont="1" applyFill="1" applyBorder="1"/>
    <xf numFmtId="171" fontId="6" fillId="2" borderId="13" xfId="0" applyNumberFormat="1" applyFont="1" applyFill="1" applyBorder="1"/>
    <xf numFmtId="0" fontId="40" fillId="0" borderId="0" xfId="18" applyFont="1"/>
    <xf numFmtId="0" fontId="41" fillId="0" borderId="0" xfId="0" applyFont="1" applyAlignment="1">
      <alignment horizontal="left"/>
    </xf>
    <xf numFmtId="0" fontId="42" fillId="0" borderId="0" xfId="0" applyFont="1" applyAlignment="1">
      <alignment horizontal="left"/>
    </xf>
    <xf numFmtId="0" fontId="43" fillId="0" borderId="0" xfId="18" applyFont="1"/>
    <xf numFmtId="0" fontId="40" fillId="0" borderId="61" xfId="18" applyFont="1" applyBorder="1"/>
    <xf numFmtId="0" fontId="40" fillId="0" borderId="62" xfId="18" applyFont="1" applyBorder="1"/>
    <xf numFmtId="0" fontId="40" fillId="0" borderId="63" xfId="18" applyFont="1" applyBorder="1"/>
    <xf numFmtId="0" fontId="40" fillId="2" borderId="0" xfId="18" applyFont="1" applyFill="1"/>
    <xf numFmtId="0" fontId="40" fillId="2" borderId="63" xfId="18" applyFont="1" applyFill="1" applyBorder="1"/>
    <xf numFmtId="0" fontId="40" fillId="2" borderId="62" xfId="18" applyFont="1" applyFill="1" applyBorder="1"/>
    <xf numFmtId="0" fontId="43" fillId="2" borderId="0" xfId="18" applyFont="1" applyFill="1"/>
    <xf numFmtId="0" fontId="20" fillId="0" borderId="50" xfId="21" applyFont="1" applyBorder="1" applyAlignment="1">
      <alignment horizontal="center" vertical="center" wrapText="1"/>
    </xf>
    <xf numFmtId="0" fontId="40" fillId="0" borderId="1" xfId="21" applyFont="1" applyBorder="1" applyAlignment="1">
      <alignment horizontal="center" vertical="center"/>
    </xf>
    <xf numFmtId="0" fontId="40" fillId="0" borderId="1" xfId="21" applyFont="1" applyBorder="1" applyAlignment="1">
      <alignment horizontal="left" vertical="center" wrapText="1"/>
    </xf>
    <xf numFmtId="4" fontId="40" fillId="0" borderId="1" xfId="22" applyNumberFormat="1" applyFont="1" applyBorder="1" applyAlignment="1">
      <alignment vertical="center" wrapText="1"/>
    </xf>
    <xf numFmtId="189" fontId="40" fillId="0" borderId="1" xfId="23" applyNumberFormat="1" applyFont="1" applyBorder="1" applyAlignment="1">
      <alignment horizontal="right" vertical="center" wrapText="1"/>
    </xf>
    <xf numFmtId="0" fontId="40" fillId="0" borderId="4" xfId="20" applyFont="1" applyBorder="1" applyAlignment="1">
      <alignment horizontal="left" vertical="center"/>
    </xf>
    <xf numFmtId="0" fontId="40" fillId="0" borderId="1" xfId="24" applyFont="1" applyBorder="1" applyAlignment="1">
      <alignment horizontal="center" vertical="center"/>
    </xf>
    <xf numFmtId="0" fontId="43" fillId="0" borderId="61" xfId="18" applyFont="1" applyBorder="1"/>
    <xf numFmtId="0" fontId="43" fillId="0" borderId="62" xfId="18" applyFont="1" applyBorder="1"/>
    <xf numFmtId="0" fontId="40" fillId="0" borderId="5" xfId="18" applyFont="1" applyBorder="1"/>
    <xf numFmtId="0" fontId="40" fillId="0" borderId="5" xfId="18" applyFont="1" applyBorder="1" applyAlignment="1">
      <alignment horizontal="center"/>
    </xf>
    <xf numFmtId="0" fontId="40" fillId="0" borderId="1" xfId="20" applyFont="1" applyBorder="1" applyAlignment="1">
      <alignment horizontal="center" vertical="center"/>
    </xf>
    <xf numFmtId="0" fontId="40" fillId="0" borderId="64" xfId="20" applyFont="1" applyBorder="1" applyAlignment="1">
      <alignment horizontal="left" vertical="center"/>
    </xf>
    <xf numFmtId="0" fontId="40" fillId="0" borderId="0" xfId="20" applyFont="1" applyAlignment="1">
      <alignment horizontal="center" vertical="center"/>
    </xf>
    <xf numFmtId="0" fontId="40" fillId="0" borderId="0" xfId="20" applyFont="1" applyAlignment="1">
      <alignment horizontal="left" vertical="center" wrapText="1"/>
    </xf>
    <xf numFmtId="2" fontId="40" fillId="0" borderId="5" xfId="20" applyNumberFormat="1" applyFont="1" applyBorder="1" applyAlignment="1">
      <alignment horizontal="center" vertical="center"/>
    </xf>
    <xf numFmtId="0" fontId="40" fillId="0" borderId="5" xfId="20" applyFont="1" applyBorder="1" applyAlignment="1">
      <alignment horizontal="left" vertical="center"/>
    </xf>
    <xf numFmtId="0" fontId="40" fillId="0" borderId="5" xfId="20" applyFont="1" applyBorder="1" applyAlignment="1">
      <alignment horizontal="center" vertical="center"/>
    </xf>
    <xf numFmtId="0" fontId="40" fillId="0" borderId="5" xfId="20" applyFont="1" applyBorder="1" applyAlignment="1">
      <alignment horizontal="left" vertical="center" wrapText="1"/>
    </xf>
    <xf numFmtId="0" fontId="40" fillId="0" borderId="0" xfId="25" applyFont="1"/>
    <xf numFmtId="0" fontId="40" fillId="0" borderId="61" xfId="25" applyFont="1" applyBorder="1"/>
    <xf numFmtId="0" fontId="40" fillId="0" borderId="62" xfId="25" applyFont="1" applyBorder="1"/>
    <xf numFmtId="0" fontId="44" fillId="0" borderId="0" xfId="25" applyFont="1"/>
    <xf numFmtId="49" fontId="20" fillId="0" borderId="0" xfId="26" applyNumberFormat="1" applyFont="1" applyAlignment="1">
      <alignment horizontal="right" vertical="center"/>
    </xf>
    <xf numFmtId="170" fontId="20" fillId="0" borderId="0" xfId="26" applyNumberFormat="1" applyFont="1" applyAlignment="1">
      <alignment vertical="center"/>
    </xf>
    <xf numFmtId="0" fontId="40" fillId="0" borderId="0" xfId="25" applyFont="1" applyAlignment="1">
      <alignment horizontal="center"/>
    </xf>
    <xf numFmtId="177" fontId="40" fillId="0" borderId="17" xfId="27" applyNumberFormat="1" applyFont="1" applyBorder="1" applyAlignment="1">
      <alignment vertical="center"/>
    </xf>
    <xf numFmtId="0" fontId="40" fillId="0" borderId="26" xfId="25" applyFont="1" applyBorder="1" applyAlignment="1">
      <alignment horizontal="left" vertical="center"/>
    </xf>
    <xf numFmtId="176" fontId="40" fillId="0" borderId="27" xfId="27" applyNumberFormat="1" applyFont="1" applyBorder="1" applyAlignment="1">
      <alignment horizontal="center" vertical="center"/>
    </xf>
    <xf numFmtId="0" fontId="20" fillId="0" borderId="27" xfId="25" applyFont="1" applyBorder="1" applyAlignment="1">
      <alignment vertical="center"/>
    </xf>
    <xf numFmtId="0" fontId="20" fillId="0" borderId="10" xfId="25" applyFont="1" applyBorder="1" applyAlignment="1">
      <alignment horizontal="right" vertical="center"/>
    </xf>
    <xf numFmtId="177" fontId="40" fillId="0" borderId="48" xfId="27" applyNumberFormat="1" applyFont="1" applyBorder="1" applyAlignment="1">
      <alignment vertical="center"/>
    </xf>
    <xf numFmtId="0" fontId="40" fillId="0" borderId="0" xfId="21" applyFont="1" applyAlignment="1">
      <alignment horizontal="center" vertical="center"/>
    </xf>
    <xf numFmtId="9" fontId="40" fillId="0" borderId="27" xfId="27" applyNumberFormat="1" applyFont="1" applyBorder="1" applyAlignment="1">
      <alignment horizontal="center" vertical="center"/>
    </xf>
    <xf numFmtId="177" fontId="40" fillId="0" borderId="27" xfId="27" applyNumberFormat="1" applyFont="1" applyBorder="1" applyAlignment="1">
      <alignment vertical="center"/>
    </xf>
    <xf numFmtId="0" fontId="40" fillId="0" borderId="10" xfId="25" applyFont="1" applyBorder="1" applyAlignment="1">
      <alignment vertical="center"/>
    </xf>
    <xf numFmtId="0" fontId="20" fillId="0" borderId="26" xfId="25" applyFont="1" applyBorder="1" applyAlignment="1">
      <alignment horizontal="left" vertical="center"/>
    </xf>
    <xf numFmtId="0" fontId="40" fillId="0" borderId="26" xfId="25" applyFont="1" applyBorder="1" applyAlignment="1">
      <alignment horizontal="left" vertical="center" wrapText="1"/>
    </xf>
    <xf numFmtId="0" fontId="40" fillId="0" borderId="10" xfId="25" applyFont="1" applyBorder="1" applyAlignment="1">
      <alignment horizontal="right" vertical="center"/>
    </xf>
    <xf numFmtId="0" fontId="40" fillId="0" borderId="0" xfId="25" applyFont="1" applyAlignment="1">
      <alignment horizontal="center" vertical="center" wrapText="1"/>
    </xf>
    <xf numFmtId="9" fontId="40" fillId="0" borderId="32" xfId="27" applyNumberFormat="1" applyFont="1" applyBorder="1" applyAlignment="1">
      <alignment horizontal="center" vertical="center"/>
    </xf>
    <xf numFmtId="2" fontId="40" fillId="0" borderId="0" xfId="25" applyNumberFormat="1" applyFont="1"/>
    <xf numFmtId="177" fontId="40" fillId="0" borderId="0" xfId="27" applyNumberFormat="1" applyFont="1" applyBorder="1"/>
    <xf numFmtId="39" fontId="20" fillId="0" borderId="0" xfId="27" applyNumberFormat="1" applyFont="1" applyBorder="1" applyAlignment="1">
      <alignment vertical="center"/>
    </xf>
    <xf numFmtId="0" fontId="20" fillId="0" borderId="34" xfId="28" applyFont="1" applyBorder="1" applyAlignment="1">
      <alignment vertical="center"/>
    </xf>
    <xf numFmtId="191" fontId="40" fillId="0" borderId="62" xfId="25" applyNumberFormat="1" applyFont="1" applyBorder="1"/>
    <xf numFmtId="170" fontId="20" fillId="4" borderId="56" xfId="29" applyNumberFormat="1" applyFont="1" applyFill="1" applyBorder="1" applyAlignment="1">
      <alignment horizontal="center" vertical="center"/>
    </xf>
    <xf numFmtId="193" fontId="40" fillId="0" borderId="62" xfId="25" applyNumberFormat="1" applyFont="1" applyBorder="1"/>
    <xf numFmtId="170" fontId="20" fillId="4" borderId="1" xfId="29" applyNumberFormat="1" applyFont="1" applyFill="1" applyBorder="1" applyAlignment="1">
      <alignment horizontal="center" vertical="center"/>
    </xf>
    <xf numFmtId="9" fontId="40" fillId="11" borderId="48" xfId="30" applyFont="1" applyFill="1" applyBorder="1" applyAlignment="1">
      <alignment horizontal="center" vertical="center"/>
    </xf>
    <xf numFmtId="0" fontId="19" fillId="0" borderId="0" xfId="25" applyFont="1"/>
    <xf numFmtId="0" fontId="40" fillId="0" borderId="67" xfId="25" applyFont="1" applyBorder="1"/>
    <xf numFmtId="0" fontId="40" fillId="0" borderId="68" xfId="18" applyFont="1" applyBorder="1"/>
    <xf numFmtId="0" fontId="40" fillId="0" borderId="68" xfId="18" applyFont="1" applyBorder="1" applyAlignment="1">
      <alignment horizontal="center"/>
    </xf>
    <xf numFmtId="168" fontId="40" fillId="0" borderId="68" xfId="1" applyNumberFormat="1" applyFont="1" applyBorder="1"/>
    <xf numFmtId="0" fontId="40" fillId="0" borderId="69" xfId="18" applyFont="1" applyBorder="1"/>
    <xf numFmtId="0" fontId="40" fillId="0" borderId="0" xfId="18" applyFont="1" applyAlignment="1">
      <alignment horizontal="center"/>
    </xf>
    <xf numFmtId="0" fontId="43" fillId="0" borderId="0" xfId="18" applyFont="1" applyAlignment="1">
      <alignment horizontal="center"/>
    </xf>
    <xf numFmtId="0" fontId="20" fillId="0" borderId="43" xfId="19" applyFont="1" applyBorder="1" applyAlignment="1">
      <alignment horizontal="center"/>
    </xf>
    <xf numFmtId="0" fontId="20" fillId="0" borderId="25" xfId="19" applyFont="1" applyBorder="1" applyAlignment="1">
      <alignment horizontal="center"/>
    </xf>
    <xf numFmtId="0" fontId="40" fillId="0" borderId="1" xfId="20" applyFont="1" applyBorder="1" applyAlignment="1">
      <alignment horizontal="left" vertical="center"/>
    </xf>
    <xf numFmtId="0" fontId="9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center" vertical="center"/>
    </xf>
    <xf numFmtId="172" fontId="9" fillId="2" borderId="1" xfId="1" applyNumberFormat="1" applyFont="1" applyFill="1" applyBorder="1" applyAlignment="1">
      <alignment horizontal="center" vertical="center"/>
    </xf>
    <xf numFmtId="0" fontId="9" fillId="0" borderId="55" xfId="20" applyFont="1" applyBorder="1" applyAlignment="1">
      <alignment horizontal="center" vertical="center"/>
    </xf>
    <xf numFmtId="0" fontId="9" fillId="0" borderId="1" xfId="21" applyFont="1" applyBorder="1" applyAlignment="1">
      <alignment horizontal="center" vertical="center"/>
    </xf>
    <xf numFmtId="0" fontId="9" fillId="0" borderId="1" xfId="20" applyFont="1" applyBorder="1" applyAlignment="1">
      <alignment horizontal="center" vertical="center"/>
    </xf>
    <xf numFmtId="194" fontId="40" fillId="0" borderId="48" xfId="23" applyNumberFormat="1" applyFont="1" applyBorder="1" applyAlignment="1">
      <alignment horizontal="right" vertical="center" wrapText="1"/>
    </xf>
    <xf numFmtId="194" fontId="9" fillId="0" borderId="56" xfId="23" applyNumberFormat="1" applyFont="1" applyBorder="1" applyAlignment="1">
      <alignment horizontal="righ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40" fillId="0" borderId="1" xfId="22" applyNumberFormat="1" applyFont="1" applyBorder="1" applyAlignment="1">
      <alignment horizontal="center" vertical="center" wrapText="1"/>
    </xf>
    <xf numFmtId="194" fontId="40" fillId="0" borderId="1" xfId="23" applyNumberFormat="1" applyFont="1" applyBorder="1" applyAlignment="1">
      <alignment horizontal="right" vertical="center" wrapText="1"/>
    </xf>
    <xf numFmtId="194" fontId="9" fillId="0" borderId="1" xfId="23" applyNumberFormat="1" applyFont="1" applyBorder="1" applyAlignment="1">
      <alignment horizontal="right" vertical="center" wrapText="1"/>
    </xf>
    <xf numFmtId="4" fontId="40" fillId="0" borderId="0" xfId="22" applyNumberFormat="1" applyFont="1" applyBorder="1" applyAlignment="1">
      <alignment vertical="center" wrapText="1"/>
    </xf>
    <xf numFmtId="0" fontId="40" fillId="0" borderId="2" xfId="20" applyFont="1" applyBorder="1" applyAlignment="1">
      <alignment horizontal="left" vertical="center"/>
    </xf>
    <xf numFmtId="2" fontId="40" fillId="0" borderId="0" xfId="20" applyNumberFormat="1" applyFont="1" applyAlignment="1">
      <alignment horizontal="center" vertical="center"/>
    </xf>
    <xf numFmtId="4" fontId="40" fillId="0" borderId="44" xfId="22" applyNumberFormat="1" applyFont="1" applyBorder="1" applyAlignment="1">
      <alignment vertical="center" wrapText="1"/>
    </xf>
    <xf numFmtId="2" fontId="40" fillId="0" borderId="1" xfId="20" applyNumberFormat="1" applyFont="1" applyBorder="1" applyAlignment="1">
      <alignment horizontal="center" vertical="center"/>
    </xf>
    <xf numFmtId="166" fontId="6" fillId="2" borderId="13" xfId="0" applyNumberFormat="1" applyFont="1" applyFill="1" applyBorder="1" applyAlignment="1">
      <alignment horizontal="right"/>
    </xf>
    <xf numFmtId="166" fontId="6" fillId="5" borderId="13" xfId="0" applyNumberFormat="1" applyFont="1" applyFill="1" applyBorder="1" applyAlignment="1">
      <alignment horizontal="right"/>
    </xf>
    <xf numFmtId="173" fontId="6" fillId="2" borderId="13" xfId="0" applyNumberFormat="1" applyFont="1" applyFill="1" applyBorder="1" applyAlignment="1">
      <alignment horizontal="right"/>
    </xf>
    <xf numFmtId="168" fontId="7" fillId="0" borderId="11" xfId="8" applyNumberFormat="1" applyFont="1" applyFill="1" applyBorder="1"/>
    <xf numFmtId="168" fontId="6" fillId="0" borderId="13" xfId="0" applyNumberFormat="1" applyFont="1" applyBorder="1" applyAlignment="1">
      <alignment horizontal="right"/>
    </xf>
    <xf numFmtId="168" fontId="7" fillId="0" borderId="3" xfId="0" applyNumberFormat="1" applyFont="1" applyBorder="1"/>
    <xf numFmtId="168" fontId="6" fillId="2" borderId="13" xfId="0" applyNumberFormat="1" applyFont="1" applyFill="1" applyBorder="1" applyAlignment="1">
      <alignment horizontal="right"/>
    </xf>
    <xf numFmtId="168" fontId="6" fillId="5" borderId="13" xfId="0" applyNumberFormat="1" applyFont="1" applyFill="1" applyBorder="1" applyAlignment="1">
      <alignment horizontal="right"/>
    </xf>
    <xf numFmtId="168" fontId="6" fillId="0" borderId="3" xfId="0" applyNumberFormat="1" applyFont="1" applyBorder="1" applyAlignment="1">
      <alignment horizontal="right"/>
    </xf>
    <xf numFmtId="168" fontId="7" fillId="0" borderId="19" xfId="0" applyNumberFormat="1" applyFont="1" applyBorder="1" applyAlignment="1">
      <alignment horizontal="center"/>
    </xf>
    <xf numFmtId="189" fontId="40" fillId="0" borderId="29" xfId="23" applyNumberFormat="1" applyFont="1" applyBorder="1" applyAlignment="1">
      <alignment horizontal="right" vertical="center" wrapText="1"/>
    </xf>
    <xf numFmtId="194" fontId="9" fillId="0" borderId="65" xfId="23" applyNumberFormat="1" applyFont="1" applyBorder="1" applyAlignment="1">
      <alignment horizontal="right" vertical="center" wrapText="1"/>
    </xf>
    <xf numFmtId="194" fontId="20" fillId="0" borderId="13" xfId="22" applyNumberFormat="1" applyFont="1" applyBorder="1" applyAlignment="1">
      <alignment horizontal="right" vertical="center"/>
    </xf>
    <xf numFmtId="194" fontId="40" fillId="0" borderId="57" xfId="23" applyNumberFormat="1" applyFont="1" applyBorder="1" applyAlignment="1">
      <alignment horizontal="right" vertical="center" wrapText="1"/>
    </xf>
    <xf numFmtId="189" fontId="40" fillId="0" borderId="0" xfId="23" applyNumberFormat="1" applyFont="1" applyBorder="1" applyAlignment="1">
      <alignment horizontal="right" vertical="center" wrapText="1"/>
    </xf>
    <xf numFmtId="189" fontId="40" fillId="0" borderId="5" xfId="23" applyNumberFormat="1" applyFont="1" applyBorder="1" applyAlignment="1">
      <alignment horizontal="right" vertical="center" wrapText="1"/>
    </xf>
    <xf numFmtId="194" fontId="40" fillId="0" borderId="44" xfId="23" applyNumberFormat="1" applyFont="1" applyBorder="1" applyAlignment="1">
      <alignment horizontal="right" vertical="center" wrapText="1"/>
    </xf>
    <xf numFmtId="195" fontId="0" fillId="0" borderId="0" xfId="0" applyNumberFormat="1"/>
    <xf numFmtId="194" fontId="20" fillId="12" borderId="13" xfId="22" applyNumberFormat="1" applyFont="1" applyFill="1" applyBorder="1" applyAlignment="1">
      <alignment horizontal="right" vertical="center"/>
    </xf>
    <xf numFmtId="171" fontId="7" fillId="0" borderId="0" xfId="0" applyNumberFormat="1" applyFont="1"/>
    <xf numFmtId="186" fontId="20" fillId="12" borderId="13" xfId="22" applyNumberFormat="1" applyFont="1" applyFill="1" applyBorder="1" applyAlignment="1">
      <alignment horizontal="right" vertical="center"/>
    </xf>
    <xf numFmtId="194" fontId="20" fillId="12" borderId="13" xfId="23" applyNumberFormat="1" applyFont="1" applyFill="1" applyBorder="1" applyAlignment="1">
      <alignment horizontal="right" vertical="center" wrapText="1"/>
    </xf>
    <xf numFmtId="191" fontId="9" fillId="0" borderId="48" xfId="27" applyNumberFormat="1" applyFont="1" applyBorder="1" applyAlignment="1">
      <alignment vertical="center"/>
    </xf>
    <xf numFmtId="191" fontId="13" fillId="0" borderId="48" xfId="27" applyNumberFormat="1" applyFont="1" applyBorder="1" applyAlignment="1">
      <alignment vertical="center"/>
    </xf>
    <xf numFmtId="0" fontId="20" fillId="0" borderId="4" xfId="25" applyFont="1" applyBorder="1" applyAlignment="1">
      <alignment horizontal="left" vertical="center"/>
    </xf>
    <xf numFmtId="9" fontId="40" fillId="0" borderId="5" xfId="27" applyNumberFormat="1" applyFont="1" applyBorder="1" applyAlignment="1">
      <alignment horizontal="center" vertical="center"/>
    </xf>
    <xf numFmtId="177" fontId="20" fillId="0" borderId="5" xfId="27" applyNumberFormat="1" applyFont="1" applyBorder="1" applyAlignment="1">
      <alignment vertical="center"/>
    </xf>
    <xf numFmtId="0" fontId="40" fillId="0" borderId="12" xfId="25" applyFont="1" applyBorder="1" applyAlignment="1">
      <alignment vertical="center"/>
    </xf>
    <xf numFmtId="171" fontId="9" fillId="2" borderId="48" xfId="0" applyNumberFormat="1" applyFont="1" applyFill="1" applyBorder="1" applyAlignment="1">
      <alignment vertical="center"/>
    </xf>
    <xf numFmtId="0" fontId="40" fillId="0" borderId="31" xfId="25" applyFont="1" applyBorder="1" applyAlignment="1">
      <alignment horizontal="left" vertical="center" wrapText="1"/>
    </xf>
    <xf numFmtId="177" fontId="40" fillId="0" borderId="32" xfId="27" applyNumberFormat="1" applyFont="1" applyBorder="1" applyAlignment="1">
      <alignment vertical="center"/>
    </xf>
    <xf numFmtId="0" fontId="40" fillId="0" borderId="20" xfId="25" applyFont="1" applyBorder="1" applyAlignment="1">
      <alignment horizontal="right" vertical="center"/>
    </xf>
    <xf numFmtId="171" fontId="9" fillId="2" borderId="6" xfId="0" applyNumberFormat="1" applyFont="1" applyFill="1" applyBorder="1" applyAlignment="1">
      <alignment vertical="center"/>
    </xf>
    <xf numFmtId="0" fontId="20" fillId="11" borderId="23" xfId="20" applyFont="1" applyFill="1" applyBorder="1" applyAlignment="1">
      <alignment vertical="center"/>
    </xf>
    <xf numFmtId="0" fontId="20" fillId="11" borderId="24" xfId="20" applyFont="1" applyFill="1" applyBorder="1" applyAlignment="1">
      <alignment vertical="center"/>
    </xf>
    <xf numFmtId="0" fontId="20" fillId="11" borderId="30" xfId="20" applyFont="1" applyFill="1" applyBorder="1" applyAlignment="1">
      <alignment vertical="center"/>
    </xf>
    <xf numFmtId="0" fontId="20" fillId="11" borderId="4" xfId="20" applyFont="1" applyFill="1" applyBorder="1" applyAlignment="1">
      <alignment vertical="center"/>
    </xf>
    <xf numFmtId="0" fontId="20" fillId="11" borderId="5" xfId="20" applyFont="1" applyFill="1" applyBorder="1" applyAlignment="1">
      <alignment vertical="center"/>
    </xf>
    <xf numFmtId="189" fontId="20" fillId="11" borderId="6" xfId="20" applyNumberFormat="1" applyFont="1" applyFill="1" applyBorder="1" applyAlignment="1">
      <alignment vertical="center"/>
    </xf>
    <xf numFmtId="196" fontId="20" fillId="11" borderId="13" xfId="20" applyNumberFormat="1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justify" wrapText="1"/>
    </xf>
    <xf numFmtId="0" fontId="9" fillId="2" borderId="1" xfId="0" applyFont="1" applyFill="1" applyBorder="1" applyAlignment="1">
      <alignment horizontal="justify" vertical="justify" wrapText="1"/>
    </xf>
    <xf numFmtId="196" fontId="13" fillId="11" borderId="6" xfId="20" applyNumberFormat="1" applyFont="1" applyFill="1" applyBorder="1" applyAlignment="1">
      <alignment vertical="center"/>
    </xf>
    <xf numFmtId="0" fontId="40" fillId="0" borderId="66" xfId="0" applyFont="1" applyBorder="1" applyAlignment="1">
      <alignment vertical="center" wrapText="1"/>
    </xf>
    <xf numFmtId="0" fontId="40" fillId="0" borderId="39" xfId="0" applyFont="1" applyBorder="1" applyAlignment="1">
      <alignment vertical="center" wrapText="1"/>
    </xf>
    <xf numFmtId="0" fontId="40" fillId="0" borderId="14" xfId="0" applyFont="1" applyBorder="1" applyAlignment="1">
      <alignment vertical="center" wrapText="1"/>
    </xf>
    <xf numFmtId="0" fontId="40" fillId="0" borderId="12" xfId="0" applyFont="1" applyBorder="1" applyAlignment="1">
      <alignment vertical="center" wrapText="1"/>
    </xf>
    <xf numFmtId="0" fontId="20" fillId="4" borderId="26" xfId="18" applyFont="1" applyFill="1" applyBorder="1" applyAlignment="1">
      <alignment horizontal="center" vertical="center" wrapText="1"/>
    </xf>
    <xf numFmtId="0" fontId="20" fillId="4" borderId="27" xfId="18" applyFont="1" applyFill="1" applyBorder="1" applyAlignment="1">
      <alignment horizontal="center" vertical="center" wrapText="1"/>
    </xf>
    <xf numFmtId="0" fontId="20" fillId="4" borderId="11" xfId="18" applyFont="1" applyFill="1" applyBorder="1" applyAlignment="1">
      <alignment horizontal="center" vertical="center" wrapText="1"/>
    </xf>
    <xf numFmtId="0" fontId="20" fillId="0" borderId="61" xfId="18" applyFont="1" applyBorder="1" applyAlignment="1">
      <alignment horizontal="center" vertical="center"/>
    </xf>
    <xf numFmtId="0" fontId="20" fillId="0" borderId="0" xfId="18" applyFont="1" applyAlignment="1">
      <alignment horizontal="center" vertical="center"/>
    </xf>
    <xf numFmtId="0" fontId="20" fillId="0" borderId="62" xfId="18" applyFont="1" applyBorder="1" applyAlignment="1">
      <alignment horizontal="center" vertical="center"/>
    </xf>
    <xf numFmtId="0" fontId="20" fillId="0" borderId="61" xfId="18" applyFont="1" applyBorder="1" applyAlignment="1">
      <alignment horizontal="center"/>
    </xf>
    <xf numFmtId="0" fontId="20" fillId="0" borderId="0" xfId="18" applyFont="1" applyAlignment="1">
      <alignment horizontal="center"/>
    </xf>
    <xf numFmtId="0" fontId="20" fillId="0" borderId="62" xfId="18" applyFont="1" applyBorder="1" applyAlignment="1">
      <alignment horizontal="center"/>
    </xf>
    <xf numFmtId="0" fontId="20" fillId="11" borderId="26" xfId="18" applyFont="1" applyFill="1" applyBorder="1" applyAlignment="1">
      <alignment horizontal="center" wrapText="1"/>
    </xf>
    <xf numFmtId="0" fontId="20" fillId="11" borderId="27" xfId="18" applyFont="1" applyFill="1" applyBorder="1" applyAlignment="1">
      <alignment horizontal="center" wrapText="1"/>
    </xf>
    <xf numFmtId="0" fontId="20" fillId="11" borderId="11" xfId="18" applyFont="1" applyFill="1" applyBorder="1" applyAlignment="1">
      <alignment horizontal="center" wrapText="1"/>
    </xf>
    <xf numFmtId="0" fontId="40" fillId="0" borderId="26" xfId="25" applyFont="1" applyBorder="1" applyAlignment="1">
      <alignment horizontal="left" vertical="center"/>
    </xf>
    <xf numFmtId="0" fontId="40" fillId="0" borderId="27" xfId="25" applyFont="1" applyBorder="1" applyAlignment="1">
      <alignment horizontal="left" vertical="center"/>
    </xf>
    <xf numFmtId="0" fontId="40" fillId="0" borderId="10" xfId="25" applyFont="1" applyBorder="1" applyAlignment="1">
      <alignment horizontal="left" vertical="center"/>
    </xf>
    <xf numFmtId="0" fontId="40" fillId="0" borderId="34" xfId="25" applyFont="1" applyBorder="1" applyAlignment="1">
      <alignment horizontal="center" vertical="center" wrapText="1"/>
    </xf>
    <xf numFmtId="0" fontId="40" fillId="0" borderId="7" xfId="25" applyFont="1" applyBorder="1" applyAlignment="1">
      <alignment horizontal="center" vertical="center" wrapText="1"/>
    </xf>
    <xf numFmtId="0" fontId="40" fillId="0" borderId="8" xfId="25" applyFont="1" applyBorder="1" applyAlignment="1">
      <alignment horizontal="center" vertical="center" wrapText="1"/>
    </xf>
    <xf numFmtId="0" fontId="20" fillId="0" borderId="58" xfId="18" applyFont="1" applyBorder="1" applyAlignment="1">
      <alignment horizontal="center"/>
    </xf>
    <xf numFmtId="0" fontId="20" fillId="0" borderId="59" xfId="18" applyFont="1" applyBorder="1" applyAlignment="1">
      <alignment horizontal="center"/>
    </xf>
    <xf numFmtId="0" fontId="20" fillId="0" borderId="60" xfId="18" applyFont="1" applyBorder="1" applyAlignment="1">
      <alignment horizontal="center"/>
    </xf>
    <xf numFmtId="0" fontId="20" fillId="0" borderId="0" xfId="19" applyFont="1" applyAlignment="1">
      <alignment horizontal="center"/>
    </xf>
    <xf numFmtId="0" fontId="20" fillId="0" borderId="29" xfId="19" applyFont="1" applyBorder="1" applyAlignment="1">
      <alignment horizontal="center"/>
    </xf>
    <xf numFmtId="0" fontId="20" fillId="0" borderId="27" xfId="19" applyFont="1" applyBorder="1" applyAlignment="1">
      <alignment horizontal="center"/>
    </xf>
    <xf numFmtId="0" fontId="20" fillId="0" borderId="10" xfId="19" applyFont="1" applyBorder="1" applyAlignment="1">
      <alignment horizontal="center"/>
    </xf>
    <xf numFmtId="0" fontId="40" fillId="4" borderId="47" xfId="19" applyFont="1" applyFill="1" applyBorder="1" applyAlignment="1">
      <alignment vertical="center" wrapText="1"/>
    </xf>
    <xf numFmtId="0" fontId="40" fillId="4" borderId="1" xfId="19" applyFont="1" applyFill="1" applyBorder="1" applyAlignment="1">
      <alignment vertical="center" wrapText="1"/>
    </xf>
    <xf numFmtId="3" fontId="20" fillId="4" borderId="1" xfId="19" applyNumberFormat="1" applyFont="1" applyFill="1" applyBorder="1" applyAlignment="1">
      <alignment horizontal="center" vertical="center"/>
    </xf>
    <xf numFmtId="0" fontId="20" fillId="11" borderId="4" xfId="20" applyFont="1" applyFill="1" applyBorder="1" applyAlignment="1">
      <alignment horizontal="left" vertical="center"/>
    </xf>
    <xf numFmtId="0" fontId="20" fillId="11" borderId="5" xfId="20" applyFont="1" applyFill="1" applyBorder="1" applyAlignment="1">
      <alignment horizontal="left" vertical="center"/>
    </xf>
    <xf numFmtId="0" fontId="20" fillId="11" borderId="6" xfId="20" applyFont="1" applyFill="1" applyBorder="1" applyAlignment="1">
      <alignment horizontal="left" vertical="center"/>
    </xf>
    <xf numFmtId="0" fontId="20" fillId="2" borderId="45" xfId="20" applyFont="1" applyFill="1" applyBorder="1" applyAlignment="1">
      <alignment horizontal="center" vertical="center" wrapText="1"/>
    </xf>
    <xf numFmtId="0" fontId="20" fillId="2" borderId="49" xfId="20" applyFont="1" applyFill="1" applyBorder="1" applyAlignment="1">
      <alignment horizontal="center" vertical="center" wrapText="1"/>
    </xf>
    <xf numFmtId="0" fontId="20" fillId="2" borderId="46" xfId="20" applyFont="1" applyFill="1" applyBorder="1" applyAlignment="1">
      <alignment horizontal="center" vertical="center" wrapText="1"/>
    </xf>
    <xf numFmtId="0" fontId="20" fillId="2" borderId="50" xfId="20" applyFont="1" applyFill="1" applyBorder="1" applyAlignment="1">
      <alignment horizontal="center" vertical="center" wrapText="1"/>
    </xf>
    <xf numFmtId="0" fontId="20" fillId="0" borderId="46" xfId="21" applyFont="1" applyBorder="1" applyAlignment="1">
      <alignment horizontal="center" vertical="center" wrapText="1"/>
    </xf>
    <xf numFmtId="4" fontId="20" fillId="2" borderId="46" xfId="20" applyNumberFormat="1" applyFont="1" applyFill="1" applyBorder="1" applyAlignment="1">
      <alignment horizontal="center" vertical="center" wrapText="1"/>
    </xf>
    <xf numFmtId="4" fontId="20" fillId="2" borderId="50" xfId="20" applyNumberFormat="1" applyFont="1" applyFill="1" applyBorder="1" applyAlignment="1">
      <alignment horizontal="center" vertical="center" wrapText="1"/>
    </xf>
    <xf numFmtId="4" fontId="20" fillId="2" borderId="17" xfId="20" applyNumberFormat="1" applyFont="1" applyFill="1" applyBorder="1" applyAlignment="1">
      <alignment horizontal="center" vertical="center" wrapText="1"/>
    </xf>
    <xf numFmtId="4" fontId="20" fillId="2" borderId="51" xfId="20" applyNumberFormat="1" applyFont="1" applyFill="1" applyBorder="1" applyAlignment="1">
      <alignment horizontal="center" vertical="center" wrapText="1"/>
    </xf>
    <xf numFmtId="0" fontId="20" fillId="11" borderId="23" xfId="20" applyFont="1" applyFill="1" applyBorder="1" applyAlignment="1">
      <alignment horizontal="right" vertical="center"/>
    </xf>
    <xf numFmtId="0" fontId="20" fillId="11" borderId="24" xfId="20" applyFont="1" applyFill="1" applyBorder="1" applyAlignment="1">
      <alignment horizontal="right" vertical="center"/>
    </xf>
    <xf numFmtId="0" fontId="40" fillId="0" borderId="7" xfId="28" applyFont="1" applyBorder="1" applyAlignment="1">
      <alignment horizontal="center" vertical="center"/>
    </xf>
    <xf numFmtId="0" fontId="40" fillId="0" borderId="9" xfId="28" applyFont="1" applyBorder="1" applyAlignment="1">
      <alignment horizontal="center" vertical="center"/>
    </xf>
    <xf numFmtId="0" fontId="40" fillId="2" borderId="50" xfId="19" applyFont="1" applyFill="1" applyBorder="1" applyAlignment="1">
      <alignment horizontal="center" vertical="center" wrapText="1"/>
    </xf>
    <xf numFmtId="0" fontId="40" fillId="2" borderId="51" xfId="19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wrapText="1"/>
    </xf>
    <xf numFmtId="0" fontId="20" fillId="0" borderId="0" xfId="0" applyFont="1" applyAlignment="1">
      <alignment horizontal="left" wrapText="1"/>
    </xf>
    <xf numFmtId="0" fontId="20" fillId="0" borderId="41" xfId="0" applyFont="1" applyBorder="1" applyAlignment="1">
      <alignment horizontal="left" wrapText="1"/>
    </xf>
    <xf numFmtId="0" fontId="20" fillId="0" borderId="4" xfId="0" applyFont="1" applyBorder="1" applyAlignment="1">
      <alignment horizontal="left" wrapText="1"/>
    </xf>
    <xf numFmtId="0" fontId="20" fillId="0" borderId="5" xfId="0" applyFont="1" applyBorder="1" applyAlignment="1">
      <alignment horizontal="left" wrapText="1"/>
    </xf>
    <xf numFmtId="3" fontId="20" fillId="4" borderId="28" xfId="19" applyNumberFormat="1" applyFont="1" applyFill="1" applyBorder="1" applyAlignment="1">
      <alignment horizontal="center" vertical="center" wrapText="1"/>
    </xf>
    <xf numFmtId="0" fontId="20" fillId="4" borderId="1" xfId="19" applyFont="1" applyFill="1" applyBorder="1" applyAlignment="1">
      <alignment horizontal="center" vertical="center" wrapText="1"/>
    </xf>
    <xf numFmtId="0" fontId="20" fillId="4" borderId="1" xfId="19" applyFont="1" applyFill="1" applyBorder="1" applyAlignment="1">
      <alignment horizontal="center" vertical="center"/>
    </xf>
    <xf numFmtId="3" fontId="20" fillId="4" borderId="1" xfId="19" applyNumberFormat="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3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11" fillId="0" borderId="23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23" xfId="0" applyFont="1" applyBorder="1" applyAlignment="1">
      <alignment horizontal="justify" wrapText="1"/>
    </xf>
    <xf numFmtId="0" fontId="6" fillId="0" borderId="24" xfId="0" applyFont="1" applyBorder="1" applyAlignment="1">
      <alignment horizontal="justify" wrapText="1"/>
    </xf>
    <xf numFmtId="0" fontId="6" fillId="0" borderId="30" xfId="0" applyFont="1" applyBorder="1" applyAlignment="1">
      <alignment horizontal="justify" wrapText="1"/>
    </xf>
    <xf numFmtId="0" fontId="6" fillId="2" borderId="23" xfId="0" applyFont="1" applyFill="1" applyBorder="1" applyAlignment="1">
      <alignment horizontal="left"/>
    </xf>
    <xf numFmtId="0" fontId="6" fillId="2" borderId="24" xfId="0" applyFont="1" applyFill="1" applyBorder="1" applyAlignment="1">
      <alignment horizontal="left"/>
    </xf>
    <xf numFmtId="0" fontId="6" fillId="2" borderId="30" xfId="0" applyFont="1" applyFill="1" applyBorder="1" applyAlignment="1">
      <alignment horizontal="left"/>
    </xf>
    <xf numFmtId="0" fontId="6" fillId="0" borderId="39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3" borderId="29" xfId="6" applyFont="1" applyFill="1" applyBorder="1" applyAlignment="1">
      <alignment horizontal="center" vertical="top" wrapText="1"/>
    </xf>
    <xf numFmtId="0" fontId="6" fillId="3" borderId="27" xfId="6" applyFont="1" applyFill="1" applyBorder="1" applyAlignment="1">
      <alignment horizontal="center" vertical="top" wrapText="1"/>
    </xf>
    <xf numFmtId="0" fontId="6" fillId="3" borderId="10" xfId="6" applyFont="1" applyFill="1" applyBorder="1" applyAlignment="1">
      <alignment horizontal="center" vertical="top" wrapText="1"/>
    </xf>
    <xf numFmtId="0" fontId="6" fillId="3" borderId="29" xfId="6" applyFont="1" applyFill="1" applyBorder="1" applyAlignment="1">
      <alignment horizontal="center" vertical="center"/>
    </xf>
    <xf numFmtId="0" fontId="6" fillId="3" borderId="27" xfId="6" applyFont="1" applyFill="1" applyBorder="1" applyAlignment="1">
      <alignment horizontal="center" vertical="center"/>
    </xf>
    <xf numFmtId="0" fontId="6" fillId="3" borderId="10" xfId="6" applyFont="1" applyFill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6" fillId="0" borderId="50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3" xfId="0" applyFont="1" applyBorder="1" applyAlignment="1">
      <alignment horizontal="justify" vertical="center" wrapText="1"/>
    </xf>
    <xf numFmtId="0" fontId="14" fillId="0" borderId="0" xfId="0" applyFont="1" applyAlignment="1">
      <alignment horizontal="justify" vertical="center" wrapText="1"/>
    </xf>
    <xf numFmtId="0" fontId="14" fillId="0" borderId="3" xfId="0" applyFont="1" applyBorder="1" applyAlignment="1">
      <alignment horizontal="justify" vertical="center" wrapText="1"/>
    </xf>
    <xf numFmtId="0" fontId="7" fillId="0" borderId="3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26" xfId="0" applyFont="1" applyBorder="1" applyAlignment="1">
      <alignment horizontal="left" indent="1"/>
    </xf>
    <xf numFmtId="0" fontId="7" fillId="0" borderId="27" xfId="0" applyFont="1" applyBorder="1" applyAlignment="1">
      <alignment horizontal="left" indent="1"/>
    </xf>
    <xf numFmtId="0" fontId="7" fillId="0" borderId="10" xfId="0" applyFont="1" applyBorder="1" applyAlignment="1">
      <alignment horizontal="left" indent="1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35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168" fontId="7" fillId="0" borderId="29" xfId="0" applyNumberFormat="1" applyFont="1" applyBorder="1" applyAlignment="1">
      <alignment horizontal="center"/>
    </xf>
    <xf numFmtId="168" fontId="7" fillId="0" borderId="10" xfId="0" applyNumberFormat="1" applyFont="1" applyBorder="1" applyAlignment="1">
      <alignment horizontal="center"/>
    </xf>
    <xf numFmtId="0" fontId="7" fillId="0" borderId="31" xfId="0" applyFont="1" applyBorder="1" applyAlignment="1">
      <alignment horizontal="left" indent="1"/>
    </xf>
    <xf numFmtId="0" fontId="7" fillId="0" borderId="32" xfId="0" applyFont="1" applyBorder="1" applyAlignment="1">
      <alignment horizontal="left" indent="1"/>
    </xf>
    <xf numFmtId="0" fontId="7" fillId="0" borderId="20" xfId="0" applyFont="1" applyBorder="1" applyAlignment="1">
      <alignment horizontal="left" indent="1"/>
    </xf>
    <xf numFmtId="0" fontId="7" fillId="0" borderId="31" xfId="0" applyFont="1" applyBorder="1" applyAlignment="1">
      <alignment horizontal="left"/>
    </xf>
    <xf numFmtId="0" fontId="7" fillId="0" borderId="32" xfId="0" applyFont="1" applyBorder="1" applyAlignment="1">
      <alignment horizontal="left"/>
    </xf>
    <xf numFmtId="0" fontId="7" fillId="0" borderId="20" xfId="0" applyFont="1" applyBorder="1" applyAlignment="1">
      <alignment horizontal="left"/>
    </xf>
    <xf numFmtId="42" fontId="7" fillId="0" borderId="26" xfId="7" applyFont="1" applyBorder="1" applyAlignment="1">
      <alignment horizontal="center"/>
    </xf>
    <xf numFmtId="42" fontId="7" fillId="0" borderId="27" xfId="7" applyFont="1" applyBorder="1" applyAlignment="1">
      <alignment horizontal="center"/>
    </xf>
    <xf numFmtId="166" fontId="7" fillId="0" borderId="33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left" vertical="center"/>
    </xf>
    <xf numFmtId="0" fontId="7" fillId="0" borderId="27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7" fillId="0" borderId="26" xfId="0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35" xfId="0" applyFont="1" applyBorder="1" applyAlignment="1">
      <alignment horizontal="center"/>
    </xf>
    <xf numFmtId="166" fontId="7" fillId="0" borderId="29" xfId="8" applyNumberFormat="1" applyFont="1" applyFill="1" applyBorder="1" applyAlignment="1">
      <alignment horizontal="center" wrapText="1"/>
    </xf>
    <xf numFmtId="166" fontId="7" fillId="0" borderId="27" xfId="8" applyNumberFormat="1" applyFont="1" applyFill="1" applyBorder="1" applyAlignment="1">
      <alignment horizontal="center" wrapText="1"/>
    </xf>
    <xf numFmtId="166" fontId="7" fillId="0" borderId="10" xfId="8" applyNumberFormat="1" applyFont="1" applyFill="1" applyBorder="1" applyAlignment="1">
      <alignment horizontal="center" wrapText="1"/>
    </xf>
    <xf numFmtId="0" fontId="6" fillId="8" borderId="2" xfId="0" applyFont="1" applyFill="1" applyBorder="1" applyAlignment="1">
      <alignment horizontal="center" vertical="top" wrapText="1"/>
    </xf>
    <xf numFmtId="0" fontId="7" fillId="0" borderId="26" xfId="9" applyFont="1" applyBorder="1" applyAlignment="1">
      <alignment horizontal="left" indent="1"/>
    </xf>
    <xf numFmtId="0" fontId="7" fillId="0" borderId="27" xfId="9" applyFont="1" applyBorder="1" applyAlignment="1">
      <alignment horizontal="left" indent="1"/>
    </xf>
    <xf numFmtId="0" fontId="7" fillId="0" borderId="10" xfId="9" applyFont="1" applyBorder="1" applyAlignment="1">
      <alignment horizontal="left" indent="1"/>
    </xf>
    <xf numFmtId="0" fontId="16" fillId="0" borderId="26" xfId="9" applyFont="1" applyBorder="1" applyAlignment="1">
      <alignment horizontal="left"/>
    </xf>
    <xf numFmtId="0" fontId="16" fillId="0" borderId="27" xfId="9" applyFont="1" applyBorder="1" applyAlignment="1">
      <alignment horizontal="left"/>
    </xf>
    <xf numFmtId="0" fontId="16" fillId="0" borderId="10" xfId="9" applyFont="1" applyBorder="1" applyAlignment="1">
      <alignment horizontal="left"/>
    </xf>
    <xf numFmtId="0" fontId="7" fillId="0" borderId="26" xfId="0" applyFont="1" applyBorder="1" applyAlignment="1">
      <alignment horizontal="left" wrapText="1" indent="1"/>
    </xf>
    <xf numFmtId="0" fontId="7" fillId="0" borderId="27" xfId="0" applyFont="1" applyBorder="1" applyAlignment="1">
      <alignment horizontal="left" wrapText="1" indent="1"/>
    </xf>
    <xf numFmtId="0" fontId="7" fillId="0" borderId="10" xfId="0" applyFont="1" applyBorder="1" applyAlignment="1">
      <alignment horizontal="left" wrapText="1" indent="1"/>
    </xf>
    <xf numFmtId="0" fontId="21" fillId="0" borderId="0" xfId="10" applyFont="1" applyAlignment="1">
      <alignment horizontal="center" vertical="center"/>
    </xf>
    <xf numFmtId="0" fontId="28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14" fillId="0" borderId="0" xfId="10" applyFont="1" applyAlignment="1">
      <alignment horizontal="justify" vertical="center" wrapText="1"/>
    </xf>
    <xf numFmtId="0" fontId="5" fillId="0" borderId="0" xfId="9" applyAlignment="1">
      <alignment horizontal="center"/>
    </xf>
    <xf numFmtId="0" fontId="14" fillId="0" borderId="0" xfId="4" applyFont="1" applyAlignment="1">
      <alignment horizontal="center"/>
    </xf>
    <xf numFmtId="0" fontId="14" fillId="0" borderId="0" xfId="9" applyFont="1" applyAlignment="1">
      <alignment horizontal="center"/>
    </xf>
    <xf numFmtId="0" fontId="30" fillId="0" borderId="0" xfId="9" applyFont="1" applyAlignment="1">
      <alignment horizontal="center"/>
    </xf>
    <xf numFmtId="0" fontId="21" fillId="0" borderId="0" xfId="9" applyFont="1" applyAlignment="1">
      <alignment horizontal="center"/>
    </xf>
    <xf numFmtId="0" fontId="14" fillId="0" borderId="0" xfId="9" applyFont="1" applyAlignment="1">
      <alignment horizontal="justify" vertical="center" wrapText="1"/>
    </xf>
    <xf numFmtId="0" fontId="6" fillId="0" borderId="1" xfId="4" quotePrefix="1" applyFont="1" applyBorder="1" applyAlignment="1">
      <alignment horizontal="left" vertical="justify"/>
    </xf>
    <xf numFmtId="0" fontId="7" fillId="0" borderId="1" xfId="4" applyFont="1" applyBorder="1" applyAlignment="1">
      <alignment vertical="justify"/>
    </xf>
    <xf numFmtId="0" fontId="21" fillId="0" borderId="0" xfId="4" applyFont="1" applyAlignment="1">
      <alignment horizontal="center"/>
    </xf>
    <xf numFmtId="0" fontId="6" fillId="0" borderId="1" xfId="4" applyFont="1" applyBorder="1" applyAlignment="1">
      <alignment horizontal="justify"/>
    </xf>
    <xf numFmtId="0" fontId="7" fillId="0" borderId="1" xfId="4" applyFont="1" applyBorder="1" applyAlignment="1">
      <alignment horizontal="justify"/>
    </xf>
    <xf numFmtId="0" fontId="6" fillId="0" borderId="29" xfId="4" applyFont="1" applyBorder="1" applyAlignment="1">
      <alignment horizontal="left" vertical="justify"/>
    </xf>
    <xf numFmtId="0" fontId="6" fillId="0" borderId="27" xfId="4" applyFont="1" applyBorder="1" applyAlignment="1">
      <alignment horizontal="left" vertical="justify"/>
    </xf>
    <xf numFmtId="0" fontId="6" fillId="0" borderId="10" xfId="4" applyFont="1" applyBorder="1" applyAlignment="1">
      <alignment horizontal="left" vertical="justify"/>
    </xf>
    <xf numFmtId="0" fontId="5" fillId="0" borderId="29" xfId="4" applyBorder="1" applyAlignment="1">
      <alignment horizontal="left" vertical="justify"/>
    </xf>
    <xf numFmtId="0" fontId="5" fillId="0" borderId="10" xfId="4" applyBorder="1" applyAlignment="1">
      <alignment horizontal="left" vertical="justify"/>
    </xf>
    <xf numFmtId="0" fontId="6" fillId="0" borderId="29" xfId="4" applyFont="1" applyBorder="1" applyAlignment="1">
      <alignment horizontal="justify" vertical="center" wrapText="1"/>
    </xf>
    <xf numFmtId="0" fontId="6" fillId="0" borderId="10" xfId="4" applyFont="1" applyBorder="1" applyAlignment="1">
      <alignment horizontal="justify" vertical="center" wrapText="1"/>
    </xf>
    <xf numFmtId="0" fontId="5" fillId="0" borderId="29" xfId="4" applyBorder="1" applyAlignment="1">
      <alignment horizontal="left"/>
    </xf>
    <xf numFmtId="0" fontId="5" fillId="0" borderId="10" xfId="4" applyBorder="1" applyAlignment="1">
      <alignment horizontal="left"/>
    </xf>
    <xf numFmtId="0" fontId="6" fillId="0" borderId="29" xfId="4" applyFont="1" applyBorder="1" applyAlignment="1">
      <alignment horizontal="justify" vertical="justify"/>
    </xf>
    <xf numFmtId="0" fontId="7" fillId="0" borderId="10" xfId="4" applyFont="1" applyBorder="1" applyAlignment="1">
      <alignment horizontal="justify" vertical="justify"/>
    </xf>
    <xf numFmtId="0" fontId="5" fillId="0" borderId="29" xfId="4" applyBorder="1" applyAlignment="1">
      <alignment horizontal="left" vertical="center"/>
    </xf>
    <xf numFmtId="0" fontId="5" fillId="0" borderId="10" xfId="4" applyBorder="1" applyAlignment="1">
      <alignment horizontal="left" vertical="center"/>
    </xf>
    <xf numFmtId="0" fontId="13" fillId="0" borderId="23" xfId="4" applyFont="1" applyBorder="1" applyAlignment="1">
      <alignment horizontal="center"/>
    </xf>
    <xf numFmtId="0" fontId="13" fillId="0" borderId="24" xfId="4" applyFont="1" applyBorder="1" applyAlignment="1">
      <alignment horizontal="center"/>
    </xf>
    <xf numFmtId="0" fontId="13" fillId="0" borderId="30" xfId="4" applyFont="1" applyBorder="1" applyAlignment="1">
      <alignment horizontal="center"/>
    </xf>
    <xf numFmtId="0" fontId="6" fillId="0" borderId="1" xfId="4" applyFont="1" applyBorder="1" applyAlignment="1">
      <alignment vertical="justify"/>
    </xf>
    <xf numFmtId="0" fontId="21" fillId="0" borderId="0" xfId="13" applyFont="1" applyAlignment="1">
      <alignment horizontal="center" vertical="center"/>
    </xf>
    <xf numFmtId="3" fontId="33" fillId="0" borderId="29" xfId="13" applyNumberFormat="1" applyFont="1" applyBorder="1" applyAlignment="1">
      <alignment horizontal="center"/>
    </xf>
    <xf numFmtId="3" fontId="33" fillId="0" borderId="27" xfId="13" applyNumberFormat="1" applyFont="1" applyBorder="1" applyAlignment="1">
      <alignment horizontal="center"/>
    </xf>
    <xf numFmtId="3" fontId="33" fillId="0" borderId="10" xfId="13" applyNumberFormat="1" applyFont="1" applyBorder="1" applyAlignment="1">
      <alignment horizontal="center"/>
    </xf>
    <xf numFmtId="0" fontId="30" fillId="0" borderId="0" xfId="4" applyFont="1" applyAlignment="1">
      <alignment horizontal="center"/>
    </xf>
    <xf numFmtId="0" fontId="22" fillId="0" borderId="0" xfId="13" applyFont="1" applyAlignment="1">
      <alignment horizontal="center" vertical="center"/>
    </xf>
    <xf numFmtId="0" fontId="32" fillId="0" borderId="42" xfId="13" applyFont="1" applyBorder="1" applyAlignment="1">
      <alignment horizontal="center"/>
    </xf>
    <xf numFmtId="0" fontId="32" fillId="0" borderId="43" xfId="13" applyFont="1" applyBorder="1" applyAlignment="1">
      <alignment horizontal="center"/>
    </xf>
    <xf numFmtId="0" fontId="32" fillId="0" borderId="16" xfId="13" applyFont="1" applyBorder="1" applyAlignment="1">
      <alignment horizontal="center"/>
    </xf>
    <xf numFmtId="0" fontId="11" fillId="0" borderId="29" xfId="13" applyFont="1" applyBorder="1" applyAlignment="1">
      <alignment horizontal="center" vertical="center" wrapText="1"/>
    </xf>
    <xf numFmtId="0" fontId="11" fillId="0" borderId="27" xfId="13" applyFont="1" applyBorder="1" applyAlignment="1">
      <alignment horizontal="center" vertical="center" wrapText="1"/>
    </xf>
    <xf numFmtId="0" fontId="11" fillId="0" borderId="10" xfId="13" applyFont="1" applyBorder="1" applyAlignment="1">
      <alignment horizontal="center" vertical="center" wrapText="1"/>
    </xf>
    <xf numFmtId="0" fontId="22" fillId="0" borderId="43" xfId="13" applyFont="1" applyBorder="1" applyAlignment="1">
      <alignment horizontal="center" vertical="center"/>
    </xf>
    <xf numFmtId="3" fontId="33" fillId="0" borderId="38" xfId="13" applyNumberFormat="1" applyFont="1" applyBorder="1" applyAlignment="1">
      <alignment horizontal="center"/>
    </xf>
    <xf numFmtId="3" fontId="33" fillId="0" borderId="39" xfId="13" applyNumberFormat="1" applyFont="1" applyBorder="1" applyAlignment="1">
      <alignment horizontal="center"/>
    </xf>
    <xf numFmtId="3" fontId="33" fillId="0" borderId="42" xfId="13" applyNumberFormat="1" applyFont="1" applyBorder="1" applyAlignment="1">
      <alignment horizontal="center"/>
    </xf>
    <xf numFmtId="3" fontId="33" fillId="0" borderId="43" xfId="13" applyNumberFormat="1" applyFont="1" applyBorder="1" applyAlignment="1">
      <alignment horizontal="center"/>
    </xf>
    <xf numFmtId="3" fontId="33" fillId="6" borderId="29" xfId="13" applyNumberFormat="1" applyFont="1" applyFill="1" applyBorder="1" applyAlignment="1">
      <alignment horizontal="center"/>
    </xf>
    <xf numFmtId="3" fontId="33" fillId="6" borderId="27" xfId="13" applyNumberFormat="1" applyFont="1" applyFill="1" applyBorder="1" applyAlignment="1">
      <alignment horizontal="center"/>
    </xf>
    <xf numFmtId="3" fontId="33" fillId="6" borderId="10" xfId="13" applyNumberFormat="1" applyFont="1" applyFill="1" applyBorder="1" applyAlignment="1">
      <alignment horizontal="center"/>
    </xf>
    <xf numFmtId="3" fontId="34" fillId="2" borderId="29" xfId="13" applyNumberFormat="1" applyFont="1" applyFill="1" applyBorder="1" applyAlignment="1">
      <alignment horizontal="center"/>
    </xf>
    <xf numFmtId="3" fontId="34" fillId="2" borderId="27" xfId="13" applyNumberFormat="1" applyFont="1" applyFill="1" applyBorder="1" applyAlignment="1">
      <alignment horizontal="center"/>
    </xf>
    <xf numFmtId="3" fontId="34" fillId="2" borderId="10" xfId="13" applyNumberFormat="1" applyFont="1" applyFill="1" applyBorder="1" applyAlignment="1">
      <alignment horizontal="center"/>
    </xf>
    <xf numFmtId="3" fontId="35" fillId="2" borderId="27" xfId="13" applyNumberFormat="1" applyFont="1" applyFill="1" applyBorder="1" applyAlignment="1">
      <alignment horizontal="center"/>
    </xf>
    <xf numFmtId="3" fontId="35" fillId="2" borderId="10" xfId="13" applyNumberFormat="1" applyFont="1" applyFill="1" applyBorder="1" applyAlignment="1">
      <alignment horizontal="center"/>
    </xf>
    <xf numFmtId="3" fontId="35" fillId="2" borderId="29" xfId="13" applyNumberFormat="1" applyFont="1" applyFill="1" applyBorder="1" applyAlignment="1">
      <alignment horizontal="center"/>
    </xf>
    <xf numFmtId="3" fontId="33" fillId="2" borderId="29" xfId="13" applyNumberFormat="1" applyFont="1" applyFill="1" applyBorder="1" applyAlignment="1">
      <alignment horizontal="center"/>
    </xf>
    <xf numFmtId="3" fontId="33" fillId="2" borderId="27" xfId="13" applyNumberFormat="1" applyFont="1" applyFill="1" applyBorder="1" applyAlignment="1">
      <alignment horizontal="center"/>
    </xf>
    <xf numFmtId="3" fontId="33" fillId="2" borderId="10" xfId="13" applyNumberFormat="1" applyFont="1" applyFill="1" applyBorder="1" applyAlignment="1">
      <alignment horizontal="center"/>
    </xf>
    <xf numFmtId="0" fontId="12" fillId="0" borderId="1" xfId="13" applyFont="1" applyBorder="1" applyAlignment="1">
      <alignment horizontal="center" wrapText="1"/>
    </xf>
    <xf numFmtId="185" fontId="32" fillId="0" borderId="29" xfId="11" applyNumberFormat="1" applyFont="1" applyBorder="1" applyAlignment="1">
      <alignment horizontal="center"/>
    </xf>
    <xf numFmtId="185" fontId="32" fillId="0" borderId="27" xfId="11" applyNumberFormat="1" applyFont="1" applyBorder="1" applyAlignment="1">
      <alignment horizontal="center"/>
    </xf>
    <xf numFmtId="185" fontId="32" fillId="0" borderId="10" xfId="11" applyNumberFormat="1" applyFont="1" applyBorder="1" applyAlignment="1">
      <alignment horizontal="center"/>
    </xf>
    <xf numFmtId="3" fontId="12" fillId="0" borderId="29" xfId="13" applyNumberFormat="1" applyFont="1" applyBorder="1" applyAlignment="1">
      <alignment horizontal="center" wrapText="1"/>
    </xf>
    <xf numFmtId="3" fontId="12" fillId="0" borderId="10" xfId="13" applyNumberFormat="1" applyFont="1" applyBorder="1" applyAlignment="1">
      <alignment horizontal="center" wrapText="1"/>
    </xf>
    <xf numFmtId="0" fontId="32" fillId="0" borderId="29" xfId="13" applyFont="1" applyBorder="1" applyAlignment="1">
      <alignment horizontal="center"/>
    </xf>
    <xf numFmtId="0" fontId="32" fillId="0" borderId="27" xfId="13" applyFont="1" applyBorder="1" applyAlignment="1">
      <alignment horizontal="center"/>
    </xf>
    <xf numFmtId="0" fontId="32" fillId="0" borderId="10" xfId="13" applyFont="1" applyBorder="1" applyAlignment="1">
      <alignment horizontal="center"/>
    </xf>
    <xf numFmtId="3" fontId="12" fillId="0" borderId="1" xfId="13" applyNumberFormat="1" applyFont="1" applyBorder="1" applyAlignment="1">
      <alignment horizontal="center" wrapText="1"/>
    </xf>
    <xf numFmtId="3" fontId="32" fillId="0" borderId="29" xfId="13" applyNumberFormat="1" applyFont="1" applyBorder="1" applyAlignment="1">
      <alignment horizontal="center"/>
    </xf>
    <xf numFmtId="3" fontId="32" fillId="0" borderId="27" xfId="13" applyNumberFormat="1" applyFont="1" applyBorder="1" applyAlignment="1">
      <alignment horizontal="center"/>
    </xf>
    <xf numFmtId="3" fontId="32" fillId="0" borderId="10" xfId="13" applyNumberFormat="1" applyFont="1" applyBorder="1" applyAlignment="1">
      <alignment horizontal="center"/>
    </xf>
    <xf numFmtId="0" fontId="7" fillId="2" borderId="26" xfId="10" applyFont="1" applyFill="1" applyBorder="1" applyAlignment="1">
      <alignment horizontal="left" indent="1"/>
    </xf>
    <xf numFmtId="0" fontId="7" fillId="2" borderId="27" xfId="10" applyFont="1" applyFill="1" applyBorder="1" applyAlignment="1">
      <alignment horizontal="left" indent="1"/>
    </xf>
    <xf numFmtId="0" fontId="7" fillId="2" borderId="10" xfId="10" applyFont="1" applyFill="1" applyBorder="1" applyAlignment="1">
      <alignment horizontal="left" indent="1"/>
    </xf>
    <xf numFmtId="0" fontId="7" fillId="2" borderId="36" xfId="10" applyFont="1" applyFill="1" applyBorder="1" applyAlignment="1">
      <alignment horizontal="center" vertical="center" wrapText="1"/>
    </xf>
    <xf numFmtId="0" fontId="7" fillId="2" borderId="37" xfId="10" applyFont="1" applyFill="1" applyBorder="1" applyAlignment="1">
      <alignment horizontal="center" vertical="center" wrapText="1"/>
    </xf>
    <xf numFmtId="0" fontId="7" fillId="2" borderId="19" xfId="10" applyFont="1" applyFill="1" applyBorder="1" applyAlignment="1">
      <alignment horizontal="center" vertical="center" wrapText="1"/>
    </xf>
    <xf numFmtId="0" fontId="7" fillId="2" borderId="2" xfId="10" applyFont="1" applyFill="1" applyBorder="1" applyAlignment="1">
      <alignment horizontal="center" vertical="center" wrapText="1"/>
    </xf>
    <xf numFmtId="0" fontId="7" fillId="2" borderId="0" xfId="10" applyFont="1" applyFill="1" applyAlignment="1">
      <alignment horizontal="center" vertical="center" wrapText="1"/>
    </xf>
    <xf numFmtId="0" fontId="7" fillId="2" borderId="3" xfId="10" applyFont="1" applyFill="1" applyBorder="1" applyAlignment="1">
      <alignment horizontal="center" vertical="center" wrapText="1"/>
    </xf>
    <xf numFmtId="0" fontId="7" fillId="2" borderId="4" xfId="10" applyFont="1" applyFill="1" applyBorder="1" applyAlignment="1">
      <alignment horizontal="center" vertical="center" wrapText="1"/>
    </xf>
    <xf numFmtId="0" fontId="7" fillId="2" borderId="5" xfId="10" applyFont="1" applyFill="1" applyBorder="1" applyAlignment="1">
      <alignment horizontal="center" vertical="center" wrapText="1"/>
    </xf>
    <xf numFmtId="0" fontId="7" fillId="2" borderId="6" xfId="10" applyFont="1" applyFill="1" applyBorder="1" applyAlignment="1">
      <alignment horizontal="center" vertical="center" wrapText="1"/>
    </xf>
    <xf numFmtId="0" fontId="7" fillId="2" borderId="0" xfId="10" applyFont="1" applyFill="1" applyAlignment="1">
      <alignment horizontal="justify" wrapText="1"/>
    </xf>
    <xf numFmtId="0" fontId="7" fillId="2" borderId="3" xfId="10" applyFont="1" applyFill="1" applyBorder="1" applyAlignment="1">
      <alignment horizontal="justify" wrapText="1"/>
    </xf>
    <xf numFmtId="0" fontId="7" fillId="2" borderId="0" xfId="10" applyFont="1" applyFill="1" applyAlignment="1">
      <alignment wrapText="1"/>
    </xf>
    <xf numFmtId="0" fontId="7" fillId="2" borderId="3" xfId="10" applyFont="1" applyFill="1" applyBorder="1" applyAlignment="1">
      <alignment wrapText="1"/>
    </xf>
    <xf numFmtId="0" fontId="7" fillId="2" borderId="34" xfId="10" applyFont="1" applyFill="1" applyBorder="1" applyAlignment="1">
      <alignment horizontal="center"/>
    </xf>
    <xf numFmtId="0" fontId="7" fillId="2" borderId="7" xfId="10" applyFont="1" applyFill="1" applyBorder="1" applyAlignment="1">
      <alignment horizontal="center"/>
    </xf>
    <xf numFmtId="0" fontId="7" fillId="2" borderId="8" xfId="10" applyFont="1" applyFill="1" applyBorder="1" applyAlignment="1">
      <alignment horizontal="center"/>
    </xf>
    <xf numFmtId="0" fontId="16" fillId="2" borderId="26" xfId="10" applyFont="1" applyFill="1" applyBorder="1" applyAlignment="1">
      <alignment horizontal="left" indent="1"/>
    </xf>
    <xf numFmtId="0" fontId="16" fillId="2" borderId="27" xfId="10" applyFont="1" applyFill="1" applyBorder="1" applyAlignment="1">
      <alignment horizontal="left" indent="1"/>
    </xf>
    <xf numFmtId="0" fontId="16" fillId="2" borderId="10" xfId="10" applyFont="1" applyFill="1" applyBorder="1" applyAlignment="1">
      <alignment horizontal="left" indent="1"/>
    </xf>
    <xf numFmtId="0" fontId="7" fillId="2" borderId="31" xfId="10" applyFont="1" applyFill="1" applyBorder="1" applyAlignment="1">
      <alignment horizontal="left"/>
    </xf>
    <xf numFmtId="0" fontId="7" fillId="2" borderId="32" xfId="10" applyFont="1" applyFill="1" applyBorder="1" applyAlignment="1">
      <alignment horizontal="left"/>
    </xf>
    <xf numFmtId="0" fontId="7" fillId="2" borderId="20" xfId="10" applyFont="1" applyFill="1" applyBorder="1" applyAlignment="1">
      <alignment horizontal="left"/>
    </xf>
    <xf numFmtId="0" fontId="16" fillId="2" borderId="26" xfId="10" applyFont="1" applyFill="1" applyBorder="1" applyAlignment="1">
      <alignment horizontal="center"/>
    </xf>
    <xf numFmtId="0" fontId="16" fillId="2" borderId="27" xfId="10" applyFont="1" applyFill="1" applyBorder="1" applyAlignment="1">
      <alignment horizontal="center"/>
    </xf>
    <xf numFmtId="166" fontId="16" fillId="2" borderId="29" xfId="10" applyNumberFormat="1" applyFont="1" applyFill="1" applyBorder="1" applyAlignment="1">
      <alignment horizontal="center"/>
    </xf>
    <xf numFmtId="166" fontId="16" fillId="2" borderId="10" xfId="10" applyNumberFormat="1" applyFont="1" applyFill="1" applyBorder="1" applyAlignment="1">
      <alignment horizontal="center"/>
    </xf>
    <xf numFmtId="0" fontId="7" fillId="2" borderId="31" xfId="10" applyFont="1" applyFill="1" applyBorder="1" applyAlignment="1">
      <alignment horizontal="left" indent="1"/>
    </xf>
    <xf numFmtId="0" fontId="7" fillId="2" borderId="32" xfId="10" applyFont="1" applyFill="1" applyBorder="1" applyAlignment="1">
      <alignment horizontal="left" indent="1"/>
    </xf>
    <xf numFmtId="0" fontId="7" fillId="2" borderId="20" xfId="10" applyFont="1" applyFill="1" applyBorder="1" applyAlignment="1">
      <alignment horizontal="left" indent="1"/>
    </xf>
    <xf numFmtId="0" fontId="16" fillId="2" borderId="26" xfId="10" applyFont="1" applyFill="1" applyBorder="1" applyAlignment="1">
      <alignment horizontal="left"/>
    </xf>
    <xf numFmtId="0" fontId="16" fillId="2" borderId="27" xfId="10" applyFont="1" applyFill="1" applyBorder="1" applyAlignment="1">
      <alignment horizontal="left"/>
    </xf>
    <xf numFmtId="0" fontId="16" fillId="2" borderId="10" xfId="10" applyFont="1" applyFill="1" applyBorder="1" applyAlignment="1">
      <alignment horizontal="left"/>
    </xf>
    <xf numFmtId="0" fontId="7" fillId="2" borderId="26" xfId="10" applyFont="1" applyFill="1" applyBorder="1" applyAlignment="1">
      <alignment horizontal="left"/>
    </xf>
    <xf numFmtId="0" fontId="7" fillId="2" borderId="27" xfId="10" applyFont="1" applyFill="1" applyBorder="1" applyAlignment="1">
      <alignment horizontal="left"/>
    </xf>
    <xf numFmtId="0" fontId="7" fillId="2" borderId="10" xfId="10" applyFont="1" applyFill="1" applyBorder="1" applyAlignment="1">
      <alignment horizontal="left"/>
    </xf>
    <xf numFmtId="0" fontId="7" fillId="2" borderId="35" xfId="10" applyFont="1" applyFill="1" applyBorder="1" applyAlignment="1">
      <alignment horizontal="left"/>
    </xf>
    <xf numFmtId="0" fontId="7" fillId="2" borderId="8" xfId="10" applyFont="1" applyFill="1" applyBorder="1" applyAlignment="1">
      <alignment horizontal="left"/>
    </xf>
    <xf numFmtId="0" fontId="7" fillId="2" borderId="26" xfId="10" applyFont="1" applyFill="1" applyBorder="1" applyAlignment="1">
      <alignment horizontal="center"/>
    </xf>
    <xf numFmtId="0" fontId="7" fillId="2" borderId="27" xfId="10" applyFont="1" applyFill="1" applyBorder="1" applyAlignment="1">
      <alignment horizontal="center"/>
    </xf>
    <xf numFmtId="166" fontId="7" fillId="2" borderId="29" xfId="10" applyNumberFormat="1" applyFont="1" applyFill="1" applyBorder="1" applyAlignment="1">
      <alignment horizontal="center"/>
    </xf>
    <xf numFmtId="166" fontId="7" fillId="2" borderId="10" xfId="10" applyNumberFormat="1" applyFont="1" applyFill="1" applyBorder="1" applyAlignment="1">
      <alignment horizontal="center"/>
    </xf>
    <xf numFmtId="0" fontId="7" fillId="2" borderId="31" xfId="10" applyFont="1" applyFill="1" applyBorder="1" applyAlignment="1">
      <alignment horizontal="center"/>
    </xf>
    <xf numFmtId="0" fontId="7" fillId="2" borderId="32" xfId="10" applyFont="1" applyFill="1" applyBorder="1" applyAlignment="1">
      <alignment horizontal="center"/>
    </xf>
    <xf numFmtId="166" fontId="7" fillId="2" borderId="33" xfId="10" applyNumberFormat="1" applyFont="1" applyFill="1" applyBorder="1" applyAlignment="1">
      <alignment horizontal="center"/>
    </xf>
    <xf numFmtId="166" fontId="7" fillId="2" borderId="20" xfId="10" applyNumberFormat="1" applyFont="1" applyFill="1" applyBorder="1" applyAlignment="1">
      <alignment horizontal="center"/>
    </xf>
    <xf numFmtId="0" fontId="45" fillId="0" borderId="0" xfId="31" applyFont="1" applyAlignment="1">
      <alignment vertical="center"/>
    </xf>
    <xf numFmtId="0" fontId="46" fillId="0" borderId="0" xfId="31" applyFont="1" applyAlignment="1">
      <alignment vertical="center"/>
    </xf>
    <xf numFmtId="44" fontId="47" fillId="0" borderId="0" xfId="32" applyFont="1" applyFill="1" applyAlignment="1">
      <alignment vertical="center"/>
    </xf>
    <xf numFmtId="0" fontId="46" fillId="0" borderId="0" xfId="31" applyFont="1" applyAlignment="1">
      <alignment horizontal="center" vertical="center"/>
    </xf>
    <xf numFmtId="0" fontId="48" fillId="0" borderId="0" xfId="31" applyFont="1" applyAlignment="1">
      <alignment vertical="center"/>
    </xf>
    <xf numFmtId="0" fontId="49" fillId="0" borderId="0" xfId="31" applyFont="1" applyAlignment="1">
      <alignment vertical="center"/>
    </xf>
    <xf numFmtId="0" fontId="50" fillId="0" borderId="0" xfId="31" applyFont="1" applyAlignment="1">
      <alignment vertical="center"/>
    </xf>
    <xf numFmtId="0" fontId="51" fillId="0" borderId="0" xfId="31" applyFont="1" applyAlignment="1">
      <alignment horizontal="center" vertical="center"/>
    </xf>
    <xf numFmtId="0" fontId="52" fillId="0" borderId="0" xfId="31" applyFont="1" applyAlignment="1">
      <alignment vertical="center"/>
    </xf>
    <xf numFmtId="0" fontId="53" fillId="0" borderId="1" xfId="31" applyFont="1" applyBorder="1" applyAlignment="1">
      <alignment horizontal="center" vertical="center"/>
    </xf>
    <xf numFmtId="0" fontId="54" fillId="0" borderId="1" xfId="31" applyFont="1" applyBorder="1" applyAlignment="1">
      <alignment horizontal="center" vertical="center"/>
    </xf>
    <xf numFmtId="44" fontId="47" fillId="0" borderId="1" xfId="32" applyFont="1" applyFill="1" applyBorder="1" applyAlignment="1">
      <alignment horizontal="center" vertical="center"/>
    </xf>
    <xf numFmtId="0" fontId="55" fillId="0" borderId="1" xfId="31" applyFont="1" applyBorder="1" applyAlignment="1">
      <alignment vertical="center"/>
    </xf>
    <xf numFmtId="0" fontId="56" fillId="0" borderId="1" xfId="31" applyFont="1" applyBorder="1" applyAlignment="1">
      <alignment vertical="center" wrapText="1"/>
    </xf>
    <xf numFmtId="0" fontId="46" fillId="0" borderId="1" xfId="31" applyFont="1" applyBorder="1" applyAlignment="1">
      <alignment vertical="center"/>
    </xf>
    <xf numFmtId="0" fontId="56" fillId="0" borderId="1" xfId="31" applyFont="1" applyBorder="1" applyAlignment="1">
      <alignment horizontal="right" vertical="center"/>
    </xf>
    <xf numFmtId="0" fontId="50" fillId="0" borderId="1" xfId="31" applyFont="1" applyBorder="1" applyAlignment="1">
      <alignment vertical="center"/>
    </xf>
    <xf numFmtId="44" fontId="47" fillId="0" borderId="1" xfId="32" applyFont="1" applyFill="1" applyBorder="1" applyAlignment="1">
      <alignment vertical="center"/>
    </xf>
    <xf numFmtId="0" fontId="47" fillId="0" borderId="1" xfId="31" applyFont="1" applyBorder="1" applyAlignment="1">
      <alignment horizontal="justify" vertical="center" wrapText="1"/>
    </xf>
    <xf numFmtId="0" fontId="50" fillId="0" borderId="1" xfId="31" applyFont="1" applyBorder="1" applyAlignment="1">
      <alignment horizontal="left" vertical="center"/>
    </xf>
    <xf numFmtId="0" fontId="47" fillId="0" borderId="1" xfId="31" applyFont="1" applyBorder="1" applyAlignment="1">
      <alignment horizontal="right" vertical="center"/>
    </xf>
    <xf numFmtId="44" fontId="47" fillId="0" borderId="1" xfId="32" applyFont="1" applyFill="1" applyBorder="1" applyAlignment="1">
      <alignment horizontal="right" vertical="center"/>
    </xf>
    <xf numFmtId="17" fontId="47" fillId="0" borderId="1" xfId="32" applyNumberFormat="1" applyFont="1" applyFill="1" applyBorder="1" applyAlignment="1">
      <alignment horizontal="right" vertical="center"/>
    </xf>
    <xf numFmtId="0" fontId="47" fillId="0" borderId="1" xfId="31" applyFont="1" applyBorder="1" applyAlignment="1">
      <alignment horizontal="center" vertical="center"/>
    </xf>
    <xf numFmtId="0" fontId="45" fillId="0" borderId="0" xfId="31" applyFont="1" applyAlignment="1">
      <alignment horizontal="center" vertical="center" wrapText="1"/>
    </xf>
    <xf numFmtId="0" fontId="57" fillId="0" borderId="1" xfId="31" applyFont="1" applyBorder="1" applyAlignment="1">
      <alignment vertical="center"/>
    </xf>
    <xf numFmtId="0" fontId="55" fillId="0" borderId="1" xfId="31" applyFont="1" applyBorder="1" applyAlignment="1">
      <alignment horizontal="center" vertical="center"/>
    </xf>
    <xf numFmtId="0" fontId="58" fillId="0" borderId="1" xfId="31" applyFont="1" applyBorder="1" applyAlignment="1">
      <alignment horizontal="justify" vertical="center" wrapText="1"/>
    </xf>
    <xf numFmtId="44" fontId="57" fillId="0" borderId="1" xfId="32" applyFont="1" applyFill="1" applyBorder="1" applyAlignment="1">
      <alignment horizontal="center" vertical="center"/>
    </xf>
    <xf numFmtId="0" fontId="59" fillId="0" borderId="1" xfId="31" applyFont="1" applyBorder="1" applyAlignment="1">
      <alignment vertical="center"/>
    </xf>
    <xf numFmtId="0" fontId="59" fillId="0" borderId="1" xfId="31" applyFont="1" applyBorder="1" applyAlignment="1">
      <alignment horizontal="center" vertical="center"/>
    </xf>
    <xf numFmtId="2" fontId="57" fillId="0" borderId="1" xfId="31" applyNumberFormat="1" applyFont="1" applyBorder="1" applyAlignment="1">
      <alignment horizontal="center" vertical="center"/>
    </xf>
    <xf numFmtId="0" fontId="47" fillId="0" borderId="1" xfId="31" applyFont="1" applyBorder="1" applyAlignment="1">
      <alignment vertical="center"/>
    </xf>
    <xf numFmtId="0" fontId="47" fillId="0" borderId="1" xfId="31" applyFont="1" applyBorder="1" applyAlignment="1">
      <alignment horizontal="left" vertical="center"/>
    </xf>
    <xf numFmtId="0" fontId="47" fillId="0" borderId="1" xfId="31" applyFont="1" applyBorder="1" applyAlignment="1">
      <alignment horizontal="center" vertical="center"/>
    </xf>
    <xf numFmtId="0" fontId="47" fillId="0" borderId="1" xfId="31" applyFont="1" applyBorder="1" applyAlignment="1">
      <alignment horizontal="center" vertical="center" wrapText="1"/>
    </xf>
    <xf numFmtId="0" fontId="57" fillId="0" borderId="1" xfId="31" applyFont="1" applyBorder="1" applyAlignment="1">
      <alignment horizontal="center" vertical="center"/>
    </xf>
    <xf numFmtId="10" fontId="57" fillId="0" borderId="1" xfId="33" applyNumberFormat="1" applyFont="1" applyFill="1" applyBorder="1" applyAlignment="1">
      <alignment horizontal="center" vertical="center"/>
    </xf>
    <xf numFmtId="9" fontId="57" fillId="0" borderId="1" xfId="33" applyFont="1" applyFill="1" applyBorder="1" applyAlignment="1">
      <alignment horizontal="center" vertical="center"/>
    </xf>
    <xf numFmtId="44" fontId="57" fillId="0" borderId="1" xfId="32" applyFont="1" applyFill="1" applyBorder="1" applyAlignment="1">
      <alignment vertical="center"/>
    </xf>
    <xf numFmtId="44" fontId="57" fillId="0" borderId="1" xfId="32" applyFont="1" applyFill="1" applyBorder="1" applyAlignment="1">
      <alignment horizontal="center" vertical="center"/>
    </xf>
    <xf numFmtId="43" fontId="57" fillId="0" borderId="1" xfId="34" applyFont="1" applyFill="1" applyBorder="1" applyAlignment="1">
      <alignment horizontal="center" vertical="center"/>
    </xf>
    <xf numFmtId="166" fontId="57" fillId="0" borderId="1" xfId="31" applyNumberFormat="1" applyFont="1" applyBorder="1" applyAlignment="1">
      <alignment horizontal="center" vertical="center"/>
    </xf>
    <xf numFmtId="10" fontId="47" fillId="0" borderId="1" xfId="33" applyNumberFormat="1" applyFont="1" applyFill="1" applyBorder="1" applyAlignment="1">
      <alignment horizontal="center" vertical="center"/>
    </xf>
    <xf numFmtId="197" fontId="47" fillId="0" borderId="1" xfId="31" applyNumberFormat="1" applyFont="1" applyBorder="1" applyAlignment="1">
      <alignment horizontal="center" vertical="center"/>
    </xf>
    <xf numFmtId="0" fontId="57" fillId="0" borderId="1" xfId="31" applyFont="1" applyBorder="1" applyAlignment="1">
      <alignment horizontal="center" vertical="center"/>
    </xf>
    <xf numFmtId="0" fontId="57" fillId="0" borderId="1" xfId="31" applyFont="1" applyBorder="1" applyAlignment="1">
      <alignment horizontal="justify" vertical="center" wrapText="1"/>
    </xf>
    <xf numFmtId="2" fontId="57" fillId="0" borderId="1" xfId="33" applyNumberFormat="1" applyFont="1" applyFill="1" applyBorder="1" applyAlignment="1">
      <alignment horizontal="center" vertical="center"/>
    </xf>
    <xf numFmtId="10" fontId="48" fillId="0" borderId="0" xfId="31" applyNumberFormat="1" applyFont="1" applyAlignment="1">
      <alignment vertical="center"/>
    </xf>
    <xf numFmtId="0" fontId="56" fillId="0" borderId="1" xfId="31" applyFont="1" applyBorder="1" applyAlignment="1">
      <alignment vertical="center"/>
    </xf>
    <xf numFmtId="0" fontId="56" fillId="0" borderId="1" xfId="31" applyFont="1" applyBorder="1" applyAlignment="1">
      <alignment horizontal="centerContinuous" vertical="center"/>
    </xf>
    <xf numFmtId="0" fontId="50" fillId="0" borderId="1" xfId="31" applyFont="1" applyBorder="1" applyAlignment="1">
      <alignment horizontal="centerContinuous" vertical="center"/>
    </xf>
    <xf numFmtId="9" fontId="47" fillId="0" borderId="1" xfId="31" applyNumberFormat="1" applyFont="1" applyBorder="1" applyAlignment="1">
      <alignment horizontal="center" vertical="center"/>
    </xf>
    <xf numFmtId="0" fontId="56" fillId="0" borderId="0" xfId="31" applyFont="1" applyAlignment="1">
      <alignment vertical="center"/>
    </xf>
    <xf numFmtId="0" fontId="56" fillId="0" borderId="0" xfId="31" applyFont="1" applyAlignment="1">
      <alignment horizontal="centerContinuous" vertical="center"/>
    </xf>
    <xf numFmtId="0" fontId="50" fillId="0" borderId="0" xfId="31" applyFont="1" applyAlignment="1">
      <alignment horizontal="centerContinuous" vertical="center"/>
    </xf>
    <xf numFmtId="44" fontId="47" fillId="0" borderId="0" xfId="32" applyFont="1" applyFill="1" applyBorder="1" applyAlignment="1">
      <alignment vertical="center"/>
    </xf>
    <xf numFmtId="0" fontId="59" fillId="0" borderId="0" xfId="31" applyFont="1" applyAlignment="1">
      <alignment vertical="center"/>
    </xf>
    <xf numFmtId="44" fontId="60" fillId="0" borderId="0" xfId="32" applyFont="1" applyFill="1" applyBorder="1" applyAlignment="1">
      <alignment vertical="center"/>
    </xf>
    <xf numFmtId="0" fontId="48" fillId="0" borderId="0" xfId="31" applyFont="1"/>
    <xf numFmtId="0" fontId="58" fillId="0" borderId="0" xfId="35" applyFont="1" applyAlignment="1">
      <alignment horizontal="center" vertical="center"/>
    </xf>
    <xf numFmtId="0" fontId="45" fillId="2" borderId="0" xfId="31" applyFont="1" applyFill="1" applyAlignment="1">
      <alignment vertical="center"/>
    </xf>
    <xf numFmtId="0" fontId="46" fillId="3" borderId="0" xfId="31" applyFont="1" applyFill="1" applyAlignment="1">
      <alignment vertical="center"/>
    </xf>
    <xf numFmtId="44" fontId="47" fillId="3" borderId="0" xfId="32" applyFont="1" applyFill="1" applyAlignment="1">
      <alignment vertical="center"/>
    </xf>
    <xf numFmtId="0" fontId="46" fillId="3" borderId="0" xfId="31" applyFont="1" applyFill="1" applyAlignment="1">
      <alignment horizontal="center" vertical="center"/>
    </xf>
    <xf numFmtId="0" fontId="48" fillId="3" borderId="0" xfId="31" applyFont="1" applyFill="1" applyAlignment="1">
      <alignment vertical="center"/>
    </xf>
    <xf numFmtId="0" fontId="49" fillId="2" borderId="0" xfId="31" applyFont="1" applyFill="1" applyAlignment="1">
      <alignment vertical="center"/>
    </xf>
    <xf numFmtId="0" fontId="50" fillId="3" borderId="0" xfId="31" applyFont="1" applyFill="1" applyAlignment="1">
      <alignment vertical="center"/>
    </xf>
    <xf numFmtId="0" fontId="51" fillId="3" borderId="0" xfId="31" applyFont="1" applyFill="1" applyAlignment="1">
      <alignment horizontal="center" vertical="center"/>
    </xf>
    <xf numFmtId="0" fontId="52" fillId="2" borderId="0" xfId="31" applyFont="1" applyFill="1" applyAlignment="1">
      <alignment vertical="center"/>
    </xf>
    <xf numFmtId="49" fontId="47" fillId="0" borderId="1" xfId="32" applyNumberFormat="1" applyFont="1" applyFill="1" applyBorder="1" applyAlignment="1">
      <alignment horizontal="right" vertical="center"/>
    </xf>
    <xf numFmtId="0" fontId="57" fillId="3" borderId="1" xfId="31" applyFont="1" applyFill="1" applyBorder="1" applyAlignment="1">
      <alignment vertical="center"/>
    </xf>
    <xf numFmtId="0" fontId="50" fillId="3" borderId="1" xfId="31" applyFont="1" applyFill="1" applyBorder="1" applyAlignment="1">
      <alignment vertical="center"/>
    </xf>
    <xf numFmtId="0" fontId="55" fillId="3" borderId="1" xfId="31" applyFont="1" applyFill="1" applyBorder="1" applyAlignment="1">
      <alignment horizontal="center" vertical="center"/>
    </xf>
    <xf numFmtId="44" fontId="47" fillId="3" borderId="1" xfId="32" applyFont="1" applyFill="1" applyBorder="1" applyAlignment="1">
      <alignment horizontal="right" vertical="center"/>
    </xf>
    <xf numFmtId="0" fontId="47" fillId="13" borderId="1" xfId="31" applyFont="1" applyFill="1" applyBorder="1" applyAlignment="1">
      <alignment horizontal="center" vertical="center"/>
    </xf>
    <xf numFmtId="44" fontId="59" fillId="3" borderId="1" xfId="32" applyFont="1" applyFill="1" applyBorder="1" applyAlignment="1">
      <alignment horizontal="center" vertical="center"/>
    </xf>
    <xf numFmtId="0" fontId="47" fillId="11" borderId="1" xfId="31" applyFont="1" applyFill="1" applyBorder="1" applyAlignment="1">
      <alignment horizontal="center" vertical="center"/>
    </xf>
    <xf numFmtId="0" fontId="47" fillId="11" borderId="1" xfId="31" applyFont="1" applyFill="1" applyBorder="1" applyAlignment="1">
      <alignment horizontal="left" vertical="center"/>
    </xf>
    <xf numFmtId="44" fontId="47" fillId="11" borderId="1" xfId="32" applyFont="1" applyFill="1" applyBorder="1" applyAlignment="1">
      <alignment horizontal="center" vertical="center"/>
    </xf>
    <xf numFmtId="10" fontId="47" fillId="11" borderId="1" xfId="33" applyNumberFormat="1" applyFont="1" applyFill="1" applyBorder="1" applyAlignment="1">
      <alignment horizontal="center" vertical="center"/>
    </xf>
    <xf numFmtId="0" fontId="59" fillId="0" borderId="1" xfId="28" applyFont="1" applyBorder="1" applyAlignment="1">
      <alignment horizontal="left" vertical="center" wrapText="1"/>
    </xf>
    <xf numFmtId="176" fontId="57" fillId="0" borderId="1" xfId="33" applyNumberFormat="1" applyFont="1" applyFill="1" applyBorder="1" applyAlignment="1">
      <alignment horizontal="center" vertical="center"/>
    </xf>
    <xf numFmtId="10" fontId="57" fillId="0" borderId="1" xfId="33" applyNumberFormat="1" applyFont="1" applyFill="1" applyBorder="1" applyAlignment="1">
      <alignment horizontal="center" vertical="center"/>
    </xf>
    <xf numFmtId="0" fontId="59" fillId="2" borderId="1" xfId="28" applyFont="1" applyFill="1" applyBorder="1" applyAlignment="1">
      <alignment horizontal="left" vertical="center" wrapText="1"/>
    </xf>
    <xf numFmtId="176" fontId="48" fillId="3" borderId="0" xfId="31" applyNumberFormat="1" applyFont="1" applyFill="1" applyAlignment="1">
      <alignment vertical="center"/>
    </xf>
    <xf numFmtId="0" fontId="48" fillId="3" borderId="1" xfId="31" applyFont="1" applyFill="1" applyBorder="1" applyAlignment="1">
      <alignment vertical="center"/>
    </xf>
    <xf numFmtId="0" fontId="60" fillId="2" borderId="1" xfId="28" applyFont="1" applyFill="1" applyBorder="1" applyAlignment="1">
      <alignment vertical="center" wrapText="1"/>
    </xf>
    <xf numFmtId="0" fontId="61" fillId="2" borderId="1" xfId="28" applyFont="1" applyFill="1" applyBorder="1" applyAlignment="1">
      <alignment horizontal="center" vertical="center" wrapText="1"/>
    </xf>
    <xf numFmtId="0" fontId="60" fillId="2" borderId="1" xfId="28" applyFont="1" applyFill="1" applyBorder="1" applyAlignment="1">
      <alignment horizontal="center" vertical="center" wrapText="1"/>
    </xf>
    <xf numFmtId="176" fontId="47" fillId="0" borderId="1" xfId="33" applyNumberFormat="1" applyFont="1" applyFill="1" applyBorder="1" applyAlignment="1">
      <alignment horizontal="center" vertical="center"/>
    </xf>
    <xf numFmtId="0" fontId="48" fillId="0" borderId="0" xfId="31" applyFont="1" applyAlignment="1">
      <alignment horizontal="center" vertical="center"/>
    </xf>
    <xf numFmtId="0" fontId="59" fillId="2" borderId="1" xfId="28" applyFont="1" applyFill="1" applyBorder="1" applyAlignment="1">
      <alignment horizontal="justify" vertical="center" wrapText="1"/>
    </xf>
    <xf numFmtId="172" fontId="59" fillId="2" borderId="1" xfId="28" applyNumberFormat="1" applyFont="1" applyFill="1" applyBorder="1" applyAlignment="1">
      <alignment horizontal="center" vertical="center" wrapText="1"/>
    </xf>
    <xf numFmtId="44" fontId="59" fillId="2" borderId="1" xfId="32" applyFont="1" applyFill="1" applyBorder="1" applyAlignment="1">
      <alignment vertical="center" wrapText="1"/>
    </xf>
    <xf numFmtId="2" fontId="59" fillId="2" borderId="1" xfId="28" applyNumberFormat="1" applyFont="1" applyFill="1" applyBorder="1" applyAlignment="1">
      <alignment horizontal="center" vertical="center" wrapText="1"/>
    </xf>
    <xf numFmtId="10" fontId="48" fillId="3" borderId="0" xfId="31" applyNumberFormat="1" applyFont="1" applyFill="1" applyAlignment="1">
      <alignment vertical="center"/>
    </xf>
    <xf numFmtId="0" fontId="59" fillId="4" borderId="1" xfId="28" applyFont="1" applyFill="1" applyBorder="1" applyAlignment="1">
      <alignment horizontal="justify" vertical="center" wrapText="1"/>
    </xf>
    <xf numFmtId="44" fontId="59" fillId="4" borderId="1" xfId="32" applyFont="1" applyFill="1" applyBorder="1" applyAlignment="1">
      <alignment vertical="center" wrapText="1"/>
    </xf>
    <xf numFmtId="10" fontId="57" fillId="4" borderId="1" xfId="33" applyNumberFormat="1" applyFont="1" applyFill="1" applyBorder="1" applyAlignment="1">
      <alignment horizontal="center" vertical="center"/>
    </xf>
    <xf numFmtId="0" fontId="59" fillId="0" borderId="70" xfId="31" applyFont="1" applyBorder="1" applyAlignment="1">
      <alignment horizontal="justify" vertical="center" wrapText="1"/>
    </xf>
    <xf numFmtId="0" fontId="59" fillId="0" borderId="71" xfId="31" applyFont="1" applyBorder="1" applyAlignment="1">
      <alignment horizontal="justify" vertical="center" wrapText="1"/>
    </xf>
    <xf numFmtId="0" fontId="59" fillId="0" borderId="72" xfId="31" applyFont="1" applyBorder="1" applyAlignment="1">
      <alignment horizontal="left" vertical="center"/>
    </xf>
    <xf numFmtId="0" fontId="59" fillId="0" borderId="73" xfId="31" applyFont="1" applyBorder="1" applyAlignment="1">
      <alignment horizontal="left" vertical="center"/>
    </xf>
    <xf numFmtId="0" fontId="59" fillId="2" borderId="1" xfId="28" applyFont="1" applyFill="1" applyBorder="1" applyAlignment="1">
      <alignment vertical="center" wrapText="1"/>
    </xf>
    <xf numFmtId="0" fontId="59" fillId="0" borderId="72" xfId="31" applyFont="1" applyBorder="1" applyAlignment="1">
      <alignment horizontal="justify" vertical="center" wrapText="1"/>
    </xf>
    <xf numFmtId="0" fontId="59" fillId="0" borderId="73" xfId="31" applyFont="1" applyBorder="1" applyAlignment="1">
      <alignment horizontal="justify" vertical="center" wrapText="1"/>
    </xf>
    <xf numFmtId="0" fontId="59" fillId="3" borderId="1" xfId="31" applyFont="1" applyFill="1" applyBorder="1" applyAlignment="1">
      <alignment vertical="center"/>
    </xf>
    <xf numFmtId="44" fontId="60" fillId="3" borderId="1" xfId="32" applyFont="1" applyFill="1" applyBorder="1" applyAlignment="1">
      <alignment vertical="center"/>
    </xf>
    <xf numFmtId="44" fontId="48" fillId="3" borderId="0" xfId="32" applyFont="1" applyFill="1" applyAlignment="1">
      <alignment vertical="center"/>
    </xf>
    <xf numFmtId="198" fontId="48" fillId="3" borderId="0" xfId="36" applyNumberFormat="1" applyFont="1" applyFill="1" applyAlignment="1">
      <alignment vertical="center"/>
    </xf>
    <xf numFmtId="0" fontId="60" fillId="2" borderId="1" xfId="28" applyFont="1" applyFill="1" applyBorder="1" applyAlignment="1">
      <alignment horizontal="left" vertical="center" wrapText="1"/>
    </xf>
    <xf numFmtId="0" fontId="48" fillId="0" borderId="43" xfId="31" applyFont="1" applyBorder="1"/>
    <xf numFmtId="0" fontId="59" fillId="3" borderId="0" xfId="31" applyFont="1" applyFill="1" applyAlignment="1">
      <alignment vertical="center"/>
    </xf>
    <xf numFmtId="44" fontId="60" fillId="3" borderId="0" xfId="32" applyFont="1" applyFill="1" applyBorder="1" applyAlignment="1">
      <alignment vertical="center"/>
    </xf>
    <xf numFmtId="0" fontId="58" fillId="0" borderId="39" xfId="35" applyFont="1" applyBorder="1" applyAlignment="1">
      <alignment horizontal="center" vertical="center"/>
    </xf>
    <xf numFmtId="42" fontId="59" fillId="0" borderId="0" xfId="7" applyFont="1" applyAlignment="1">
      <alignment vertical="center"/>
    </xf>
    <xf numFmtId="44" fontId="48" fillId="0" borderId="0" xfId="31" applyNumberFormat="1" applyFont="1" applyAlignment="1">
      <alignment vertical="center"/>
    </xf>
    <xf numFmtId="42" fontId="48" fillId="0" borderId="0" xfId="31" applyNumberFormat="1" applyFont="1" applyAlignment="1">
      <alignment vertical="center"/>
    </xf>
    <xf numFmtId="200" fontId="47" fillId="0" borderId="1" xfId="32" applyNumberFormat="1" applyFont="1" applyFill="1" applyBorder="1" applyAlignment="1">
      <alignment horizontal="center" vertical="center"/>
    </xf>
  </cellXfs>
  <cellStyles count="37">
    <cellStyle name="Millares" xfId="1" builtinId="3"/>
    <cellStyle name="Millares 2" xfId="2" xr:uid="{00000000-0005-0000-0000-000001000000}"/>
    <cellStyle name="Millares 2 2" xfId="22" xr:uid="{3C8A8EFD-72DA-46C1-836C-627747DE85C3}"/>
    <cellStyle name="Millares 3" xfId="3" xr:uid="{00000000-0005-0000-0000-000002000000}"/>
    <cellStyle name="Millares 4" xfId="34" xr:uid="{F1C431C1-49E7-4C84-823A-D6ECA9EAB860}"/>
    <cellStyle name="Millares_formatos APU AYAPEL 2 2" xfId="8" xr:uid="{F1620C92-29FB-46B0-A4BB-F5C45AB86C31}"/>
    <cellStyle name="Millares_formatos APU AYAPEL 3" xfId="16" xr:uid="{C33F05C8-E9B1-4C36-A5BA-5F27C05979AA}"/>
    <cellStyle name="Millares_FORMULARIO 4 - M-OFERENTE PPTA ECONOMICA" xfId="29" xr:uid="{2DF520B4-1C06-4BD6-A083-15E66DBE896F}"/>
    <cellStyle name="Moneda" xfId="5" builtinId="4"/>
    <cellStyle name="Moneda [0]" xfId="7" builtinId="7"/>
    <cellStyle name="Moneda [0] 2" xfId="12" xr:uid="{EB7F242A-EB96-4493-8F94-74D37326BB22}"/>
    <cellStyle name="Moneda 2" xfId="11" xr:uid="{EF8043BA-E2DB-4D19-9A12-55F00819ACA3}"/>
    <cellStyle name="Moneda 2 2" xfId="23" xr:uid="{54D43A16-040D-4440-ACC2-18777B6EB4B0}"/>
    <cellStyle name="Moneda 2 2 2 2 2" xfId="27" xr:uid="{6B4F7F5A-5C04-442D-A19C-8504554E966D}"/>
    <cellStyle name="Moneda 3" xfId="32" xr:uid="{3B182DAE-E864-4E9E-8B00-1DFB2C2DC77C}"/>
    <cellStyle name="Normal" xfId="0" builtinId="0"/>
    <cellStyle name="Normal 2" xfId="4" xr:uid="{00000000-0005-0000-0000-000007000000}"/>
    <cellStyle name="Normal 2 10 2 2" xfId="24" xr:uid="{57D79E54-E376-4CD2-99D6-EA18F3FAF2D1}"/>
    <cellStyle name="Normal 2 10 3" xfId="21" xr:uid="{8DE1BCD4-A065-428E-86E6-D7A73FBEA4F8}"/>
    <cellStyle name="Normal 2 2" xfId="9" xr:uid="{9BD2EB0C-3AB5-4076-8A50-6F5CB2725077}"/>
    <cellStyle name="Normal 2 2 2" xfId="28" xr:uid="{8D497F7F-67C5-4553-892A-891641A38524}"/>
    <cellStyle name="Normal 2 2 3" xfId="17" xr:uid="{666780D9-F7E9-4319-8B55-264461528F72}"/>
    <cellStyle name="Normal 2 3" xfId="13" xr:uid="{B57E5839-6030-43E2-9514-B31D444D6A8E}"/>
    <cellStyle name="Normal 2 4" xfId="20" xr:uid="{FF4C761F-856E-492A-9D90-F2ADF2AD9C6A}"/>
    <cellStyle name="Normal 3" xfId="10" xr:uid="{56A1ACAE-2350-411D-932E-97C2A095AA79}"/>
    <cellStyle name="Normal 3 11" xfId="19" xr:uid="{8531E8C0-F698-416E-B88F-44599D08AD2F}"/>
    <cellStyle name="Normal 3 2" xfId="18" xr:uid="{27450A69-E5FB-42CD-8B0C-D75AD17A41B1}"/>
    <cellStyle name="Normal 3 2 2" xfId="25" xr:uid="{90C901AC-5E89-4526-BF7D-E8195F2835A9}"/>
    <cellStyle name="Normal 4" xfId="6" xr:uid="{4E3534D3-0C80-4918-93EE-A027F3E391D5}"/>
    <cellStyle name="Normal 5" xfId="31" xr:uid="{6F959511-C69F-4AA1-B656-36F7F02DC1D0}"/>
    <cellStyle name="Normal 6 2 2" xfId="35" xr:uid="{CFB0EB89-DE37-4B90-AEFF-DD7FDFDFCDCB}"/>
    <cellStyle name="Normal_PRES. B.CAUCA" xfId="15" xr:uid="{6D30CD7A-8ABE-470C-A423-89CBC7C7E00B}"/>
    <cellStyle name="Normal_PTO OFICIAL PREPLIEGO (CORREGIDO) 2" xfId="26" xr:uid="{DF4C2065-C164-40BD-AB78-E0DC3428DA3A}"/>
    <cellStyle name="Porcentaje 2" xfId="30" xr:uid="{3564E1D4-8073-494B-8956-86BB492F5FA3}"/>
    <cellStyle name="Porcentaje 2 2" xfId="33" xr:uid="{85723025-E64F-41BD-8302-4115DAFF8CAD}"/>
    <cellStyle name="Porcentaje 3" xfId="36" xr:uid="{70286A4B-6203-4069-BCB8-771C7CECC103}"/>
    <cellStyle name="Porcentual 2" xfId="14" xr:uid="{6BB12EC1-0BDA-4FD1-B9DA-C9409A52836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08.xml"/><Relationship Id="rId21" Type="http://schemas.openxmlformats.org/officeDocument/2006/relationships/externalLink" Target="externalLinks/externalLink12.xml"/><Relationship Id="rId42" Type="http://schemas.openxmlformats.org/officeDocument/2006/relationships/externalLink" Target="externalLinks/externalLink33.xml"/><Relationship Id="rId63" Type="http://schemas.openxmlformats.org/officeDocument/2006/relationships/externalLink" Target="externalLinks/externalLink54.xml"/><Relationship Id="rId84" Type="http://schemas.openxmlformats.org/officeDocument/2006/relationships/externalLink" Target="externalLinks/externalLink75.xml"/><Relationship Id="rId138" Type="http://schemas.openxmlformats.org/officeDocument/2006/relationships/externalLink" Target="externalLinks/externalLink129.xml"/><Relationship Id="rId159" Type="http://schemas.openxmlformats.org/officeDocument/2006/relationships/externalLink" Target="externalLinks/externalLink150.xml"/><Relationship Id="rId170" Type="http://schemas.openxmlformats.org/officeDocument/2006/relationships/externalLink" Target="externalLinks/externalLink161.xml"/><Relationship Id="rId191" Type="http://schemas.openxmlformats.org/officeDocument/2006/relationships/externalLink" Target="externalLinks/externalLink182.xml"/><Relationship Id="rId205" Type="http://schemas.openxmlformats.org/officeDocument/2006/relationships/calcChain" Target="calcChain.xml"/><Relationship Id="rId16" Type="http://schemas.openxmlformats.org/officeDocument/2006/relationships/externalLink" Target="externalLinks/externalLink7.xml"/><Relationship Id="rId107" Type="http://schemas.openxmlformats.org/officeDocument/2006/relationships/externalLink" Target="externalLinks/externalLink98.xml"/><Relationship Id="rId11" Type="http://schemas.openxmlformats.org/officeDocument/2006/relationships/externalLink" Target="externalLinks/externalLink2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102" Type="http://schemas.openxmlformats.org/officeDocument/2006/relationships/externalLink" Target="externalLinks/externalLink93.xml"/><Relationship Id="rId123" Type="http://schemas.openxmlformats.org/officeDocument/2006/relationships/externalLink" Target="externalLinks/externalLink114.xml"/><Relationship Id="rId128" Type="http://schemas.openxmlformats.org/officeDocument/2006/relationships/externalLink" Target="externalLinks/externalLink119.xml"/><Relationship Id="rId144" Type="http://schemas.openxmlformats.org/officeDocument/2006/relationships/externalLink" Target="externalLinks/externalLink135.xml"/><Relationship Id="rId149" Type="http://schemas.openxmlformats.org/officeDocument/2006/relationships/externalLink" Target="externalLinks/externalLink140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1.xml"/><Relationship Id="rId95" Type="http://schemas.openxmlformats.org/officeDocument/2006/relationships/externalLink" Target="externalLinks/externalLink86.xml"/><Relationship Id="rId160" Type="http://schemas.openxmlformats.org/officeDocument/2006/relationships/externalLink" Target="externalLinks/externalLink151.xml"/><Relationship Id="rId165" Type="http://schemas.openxmlformats.org/officeDocument/2006/relationships/externalLink" Target="externalLinks/externalLink156.xml"/><Relationship Id="rId181" Type="http://schemas.openxmlformats.org/officeDocument/2006/relationships/externalLink" Target="externalLinks/externalLink172.xml"/><Relationship Id="rId186" Type="http://schemas.openxmlformats.org/officeDocument/2006/relationships/externalLink" Target="externalLinks/externalLink177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113" Type="http://schemas.openxmlformats.org/officeDocument/2006/relationships/externalLink" Target="externalLinks/externalLink104.xml"/><Relationship Id="rId118" Type="http://schemas.openxmlformats.org/officeDocument/2006/relationships/externalLink" Target="externalLinks/externalLink109.xml"/><Relationship Id="rId134" Type="http://schemas.openxmlformats.org/officeDocument/2006/relationships/externalLink" Target="externalLinks/externalLink125.xml"/><Relationship Id="rId139" Type="http://schemas.openxmlformats.org/officeDocument/2006/relationships/externalLink" Target="externalLinks/externalLink130.xml"/><Relationship Id="rId80" Type="http://schemas.openxmlformats.org/officeDocument/2006/relationships/externalLink" Target="externalLinks/externalLink71.xml"/><Relationship Id="rId85" Type="http://schemas.openxmlformats.org/officeDocument/2006/relationships/externalLink" Target="externalLinks/externalLink76.xml"/><Relationship Id="rId150" Type="http://schemas.openxmlformats.org/officeDocument/2006/relationships/externalLink" Target="externalLinks/externalLink141.xml"/><Relationship Id="rId155" Type="http://schemas.openxmlformats.org/officeDocument/2006/relationships/externalLink" Target="externalLinks/externalLink146.xml"/><Relationship Id="rId171" Type="http://schemas.openxmlformats.org/officeDocument/2006/relationships/externalLink" Target="externalLinks/externalLink162.xml"/><Relationship Id="rId176" Type="http://schemas.openxmlformats.org/officeDocument/2006/relationships/externalLink" Target="externalLinks/externalLink167.xml"/><Relationship Id="rId192" Type="http://schemas.openxmlformats.org/officeDocument/2006/relationships/externalLink" Target="externalLinks/externalLink183.xml"/><Relationship Id="rId197" Type="http://schemas.openxmlformats.org/officeDocument/2006/relationships/externalLink" Target="externalLinks/externalLink188.xml"/><Relationship Id="rId201" Type="http://schemas.openxmlformats.org/officeDocument/2006/relationships/externalLink" Target="externalLinks/externalLink192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59" Type="http://schemas.openxmlformats.org/officeDocument/2006/relationships/externalLink" Target="externalLinks/externalLink50.xml"/><Relationship Id="rId103" Type="http://schemas.openxmlformats.org/officeDocument/2006/relationships/externalLink" Target="externalLinks/externalLink94.xml"/><Relationship Id="rId108" Type="http://schemas.openxmlformats.org/officeDocument/2006/relationships/externalLink" Target="externalLinks/externalLink99.xml"/><Relationship Id="rId124" Type="http://schemas.openxmlformats.org/officeDocument/2006/relationships/externalLink" Target="externalLinks/externalLink115.xml"/><Relationship Id="rId129" Type="http://schemas.openxmlformats.org/officeDocument/2006/relationships/externalLink" Target="externalLinks/externalLink120.xml"/><Relationship Id="rId54" Type="http://schemas.openxmlformats.org/officeDocument/2006/relationships/externalLink" Target="externalLinks/externalLink45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91" Type="http://schemas.openxmlformats.org/officeDocument/2006/relationships/externalLink" Target="externalLinks/externalLink82.xml"/><Relationship Id="rId96" Type="http://schemas.openxmlformats.org/officeDocument/2006/relationships/externalLink" Target="externalLinks/externalLink87.xml"/><Relationship Id="rId140" Type="http://schemas.openxmlformats.org/officeDocument/2006/relationships/externalLink" Target="externalLinks/externalLink131.xml"/><Relationship Id="rId145" Type="http://schemas.openxmlformats.org/officeDocument/2006/relationships/externalLink" Target="externalLinks/externalLink136.xml"/><Relationship Id="rId161" Type="http://schemas.openxmlformats.org/officeDocument/2006/relationships/externalLink" Target="externalLinks/externalLink152.xml"/><Relationship Id="rId166" Type="http://schemas.openxmlformats.org/officeDocument/2006/relationships/externalLink" Target="externalLinks/externalLink157.xml"/><Relationship Id="rId182" Type="http://schemas.openxmlformats.org/officeDocument/2006/relationships/externalLink" Target="externalLinks/externalLink173.xml"/><Relationship Id="rId187" Type="http://schemas.openxmlformats.org/officeDocument/2006/relationships/externalLink" Target="externalLinks/externalLink178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49" Type="http://schemas.openxmlformats.org/officeDocument/2006/relationships/externalLink" Target="externalLinks/externalLink40.xml"/><Relationship Id="rId114" Type="http://schemas.openxmlformats.org/officeDocument/2006/relationships/externalLink" Target="externalLinks/externalLink105.xml"/><Relationship Id="rId119" Type="http://schemas.openxmlformats.org/officeDocument/2006/relationships/externalLink" Target="externalLinks/externalLink110.xml"/><Relationship Id="rId44" Type="http://schemas.openxmlformats.org/officeDocument/2006/relationships/externalLink" Target="externalLinks/externalLink35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81" Type="http://schemas.openxmlformats.org/officeDocument/2006/relationships/externalLink" Target="externalLinks/externalLink72.xml"/><Relationship Id="rId86" Type="http://schemas.openxmlformats.org/officeDocument/2006/relationships/externalLink" Target="externalLinks/externalLink77.xml"/><Relationship Id="rId130" Type="http://schemas.openxmlformats.org/officeDocument/2006/relationships/externalLink" Target="externalLinks/externalLink121.xml"/><Relationship Id="rId135" Type="http://schemas.openxmlformats.org/officeDocument/2006/relationships/externalLink" Target="externalLinks/externalLink126.xml"/><Relationship Id="rId151" Type="http://schemas.openxmlformats.org/officeDocument/2006/relationships/externalLink" Target="externalLinks/externalLink142.xml"/><Relationship Id="rId156" Type="http://schemas.openxmlformats.org/officeDocument/2006/relationships/externalLink" Target="externalLinks/externalLink147.xml"/><Relationship Id="rId177" Type="http://schemas.openxmlformats.org/officeDocument/2006/relationships/externalLink" Target="externalLinks/externalLink168.xml"/><Relationship Id="rId198" Type="http://schemas.openxmlformats.org/officeDocument/2006/relationships/externalLink" Target="externalLinks/externalLink189.xml"/><Relationship Id="rId172" Type="http://schemas.openxmlformats.org/officeDocument/2006/relationships/externalLink" Target="externalLinks/externalLink163.xml"/><Relationship Id="rId193" Type="http://schemas.openxmlformats.org/officeDocument/2006/relationships/externalLink" Target="externalLinks/externalLink184.xml"/><Relationship Id="rId202" Type="http://schemas.openxmlformats.org/officeDocument/2006/relationships/theme" Target="theme/theme1.xml"/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39" Type="http://schemas.openxmlformats.org/officeDocument/2006/relationships/externalLink" Target="externalLinks/externalLink30.xml"/><Relationship Id="rId109" Type="http://schemas.openxmlformats.org/officeDocument/2006/relationships/externalLink" Target="externalLinks/externalLink100.xml"/><Relationship Id="rId34" Type="http://schemas.openxmlformats.org/officeDocument/2006/relationships/externalLink" Target="externalLinks/externalLink25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76" Type="http://schemas.openxmlformats.org/officeDocument/2006/relationships/externalLink" Target="externalLinks/externalLink67.xml"/><Relationship Id="rId97" Type="http://schemas.openxmlformats.org/officeDocument/2006/relationships/externalLink" Target="externalLinks/externalLink88.xml"/><Relationship Id="rId104" Type="http://schemas.openxmlformats.org/officeDocument/2006/relationships/externalLink" Target="externalLinks/externalLink95.xml"/><Relationship Id="rId120" Type="http://schemas.openxmlformats.org/officeDocument/2006/relationships/externalLink" Target="externalLinks/externalLink111.xml"/><Relationship Id="rId125" Type="http://schemas.openxmlformats.org/officeDocument/2006/relationships/externalLink" Target="externalLinks/externalLink116.xml"/><Relationship Id="rId141" Type="http://schemas.openxmlformats.org/officeDocument/2006/relationships/externalLink" Target="externalLinks/externalLink132.xml"/><Relationship Id="rId146" Type="http://schemas.openxmlformats.org/officeDocument/2006/relationships/externalLink" Target="externalLinks/externalLink137.xml"/><Relationship Id="rId167" Type="http://schemas.openxmlformats.org/officeDocument/2006/relationships/externalLink" Target="externalLinks/externalLink158.xml"/><Relationship Id="rId188" Type="http://schemas.openxmlformats.org/officeDocument/2006/relationships/externalLink" Target="externalLinks/externalLink179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92" Type="http://schemas.openxmlformats.org/officeDocument/2006/relationships/externalLink" Target="externalLinks/externalLink83.xml"/><Relationship Id="rId162" Type="http://schemas.openxmlformats.org/officeDocument/2006/relationships/externalLink" Target="externalLinks/externalLink153.xml"/><Relationship Id="rId183" Type="http://schemas.openxmlformats.org/officeDocument/2006/relationships/externalLink" Target="externalLinks/externalLink17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0.xml"/><Relationship Id="rId24" Type="http://schemas.openxmlformats.org/officeDocument/2006/relationships/externalLink" Target="externalLinks/externalLink15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66" Type="http://schemas.openxmlformats.org/officeDocument/2006/relationships/externalLink" Target="externalLinks/externalLink57.xml"/><Relationship Id="rId87" Type="http://schemas.openxmlformats.org/officeDocument/2006/relationships/externalLink" Target="externalLinks/externalLink78.xml"/><Relationship Id="rId110" Type="http://schemas.openxmlformats.org/officeDocument/2006/relationships/externalLink" Target="externalLinks/externalLink101.xml"/><Relationship Id="rId115" Type="http://schemas.openxmlformats.org/officeDocument/2006/relationships/externalLink" Target="externalLinks/externalLink106.xml"/><Relationship Id="rId131" Type="http://schemas.openxmlformats.org/officeDocument/2006/relationships/externalLink" Target="externalLinks/externalLink122.xml"/><Relationship Id="rId136" Type="http://schemas.openxmlformats.org/officeDocument/2006/relationships/externalLink" Target="externalLinks/externalLink127.xml"/><Relationship Id="rId157" Type="http://schemas.openxmlformats.org/officeDocument/2006/relationships/externalLink" Target="externalLinks/externalLink148.xml"/><Relationship Id="rId178" Type="http://schemas.openxmlformats.org/officeDocument/2006/relationships/externalLink" Target="externalLinks/externalLink169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52" Type="http://schemas.openxmlformats.org/officeDocument/2006/relationships/externalLink" Target="externalLinks/externalLink143.xml"/><Relationship Id="rId173" Type="http://schemas.openxmlformats.org/officeDocument/2006/relationships/externalLink" Target="externalLinks/externalLink164.xml"/><Relationship Id="rId194" Type="http://schemas.openxmlformats.org/officeDocument/2006/relationships/externalLink" Target="externalLinks/externalLink185.xml"/><Relationship Id="rId199" Type="http://schemas.openxmlformats.org/officeDocument/2006/relationships/externalLink" Target="externalLinks/externalLink190.xml"/><Relationship Id="rId203" Type="http://schemas.openxmlformats.org/officeDocument/2006/relationships/styles" Target="styles.xml"/><Relationship Id="rId19" Type="http://schemas.openxmlformats.org/officeDocument/2006/relationships/externalLink" Target="externalLinks/externalLink10.xml"/><Relationship Id="rId14" Type="http://schemas.openxmlformats.org/officeDocument/2006/relationships/externalLink" Target="externalLinks/externalLink5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56" Type="http://schemas.openxmlformats.org/officeDocument/2006/relationships/externalLink" Target="externalLinks/externalLink47.xml"/><Relationship Id="rId77" Type="http://schemas.openxmlformats.org/officeDocument/2006/relationships/externalLink" Target="externalLinks/externalLink68.xml"/><Relationship Id="rId100" Type="http://schemas.openxmlformats.org/officeDocument/2006/relationships/externalLink" Target="externalLinks/externalLink91.xml"/><Relationship Id="rId105" Type="http://schemas.openxmlformats.org/officeDocument/2006/relationships/externalLink" Target="externalLinks/externalLink96.xml"/><Relationship Id="rId126" Type="http://schemas.openxmlformats.org/officeDocument/2006/relationships/externalLink" Target="externalLinks/externalLink117.xml"/><Relationship Id="rId147" Type="http://schemas.openxmlformats.org/officeDocument/2006/relationships/externalLink" Target="externalLinks/externalLink138.xml"/><Relationship Id="rId168" Type="http://schemas.openxmlformats.org/officeDocument/2006/relationships/externalLink" Target="externalLinks/externalLink15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93" Type="http://schemas.openxmlformats.org/officeDocument/2006/relationships/externalLink" Target="externalLinks/externalLink84.xml"/><Relationship Id="rId98" Type="http://schemas.openxmlformats.org/officeDocument/2006/relationships/externalLink" Target="externalLinks/externalLink89.xml"/><Relationship Id="rId121" Type="http://schemas.openxmlformats.org/officeDocument/2006/relationships/externalLink" Target="externalLinks/externalLink112.xml"/><Relationship Id="rId142" Type="http://schemas.openxmlformats.org/officeDocument/2006/relationships/externalLink" Target="externalLinks/externalLink133.xml"/><Relationship Id="rId163" Type="http://schemas.openxmlformats.org/officeDocument/2006/relationships/externalLink" Target="externalLinks/externalLink154.xml"/><Relationship Id="rId184" Type="http://schemas.openxmlformats.org/officeDocument/2006/relationships/externalLink" Target="externalLinks/externalLink175.xml"/><Relationship Id="rId189" Type="http://schemas.openxmlformats.org/officeDocument/2006/relationships/externalLink" Target="externalLinks/externalLink180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6.xml"/><Relationship Id="rId46" Type="http://schemas.openxmlformats.org/officeDocument/2006/relationships/externalLink" Target="externalLinks/externalLink37.xml"/><Relationship Id="rId67" Type="http://schemas.openxmlformats.org/officeDocument/2006/relationships/externalLink" Target="externalLinks/externalLink58.xml"/><Relationship Id="rId116" Type="http://schemas.openxmlformats.org/officeDocument/2006/relationships/externalLink" Target="externalLinks/externalLink107.xml"/><Relationship Id="rId137" Type="http://schemas.openxmlformats.org/officeDocument/2006/relationships/externalLink" Target="externalLinks/externalLink128.xml"/><Relationship Id="rId158" Type="http://schemas.openxmlformats.org/officeDocument/2006/relationships/externalLink" Target="externalLinks/externalLink149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62" Type="http://schemas.openxmlformats.org/officeDocument/2006/relationships/externalLink" Target="externalLinks/externalLink53.xml"/><Relationship Id="rId83" Type="http://schemas.openxmlformats.org/officeDocument/2006/relationships/externalLink" Target="externalLinks/externalLink74.xml"/><Relationship Id="rId88" Type="http://schemas.openxmlformats.org/officeDocument/2006/relationships/externalLink" Target="externalLinks/externalLink79.xml"/><Relationship Id="rId111" Type="http://schemas.openxmlformats.org/officeDocument/2006/relationships/externalLink" Target="externalLinks/externalLink102.xml"/><Relationship Id="rId132" Type="http://schemas.openxmlformats.org/officeDocument/2006/relationships/externalLink" Target="externalLinks/externalLink123.xml"/><Relationship Id="rId153" Type="http://schemas.openxmlformats.org/officeDocument/2006/relationships/externalLink" Target="externalLinks/externalLink144.xml"/><Relationship Id="rId174" Type="http://schemas.openxmlformats.org/officeDocument/2006/relationships/externalLink" Target="externalLinks/externalLink165.xml"/><Relationship Id="rId179" Type="http://schemas.openxmlformats.org/officeDocument/2006/relationships/externalLink" Target="externalLinks/externalLink170.xml"/><Relationship Id="rId195" Type="http://schemas.openxmlformats.org/officeDocument/2006/relationships/externalLink" Target="externalLinks/externalLink186.xml"/><Relationship Id="rId190" Type="http://schemas.openxmlformats.org/officeDocument/2006/relationships/externalLink" Target="externalLinks/externalLink181.xml"/><Relationship Id="rId204" Type="http://schemas.openxmlformats.org/officeDocument/2006/relationships/sharedStrings" Target="sharedStrings.xml"/><Relationship Id="rId15" Type="http://schemas.openxmlformats.org/officeDocument/2006/relationships/externalLink" Target="externalLinks/externalLink6.xml"/><Relationship Id="rId36" Type="http://schemas.openxmlformats.org/officeDocument/2006/relationships/externalLink" Target="externalLinks/externalLink27.xml"/><Relationship Id="rId57" Type="http://schemas.openxmlformats.org/officeDocument/2006/relationships/externalLink" Target="externalLinks/externalLink48.xml"/><Relationship Id="rId106" Type="http://schemas.openxmlformats.org/officeDocument/2006/relationships/externalLink" Target="externalLinks/externalLink97.xml"/><Relationship Id="rId127" Type="http://schemas.openxmlformats.org/officeDocument/2006/relationships/externalLink" Target="externalLinks/externalLink11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52" Type="http://schemas.openxmlformats.org/officeDocument/2006/relationships/externalLink" Target="externalLinks/externalLink43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94" Type="http://schemas.openxmlformats.org/officeDocument/2006/relationships/externalLink" Target="externalLinks/externalLink85.xml"/><Relationship Id="rId99" Type="http://schemas.openxmlformats.org/officeDocument/2006/relationships/externalLink" Target="externalLinks/externalLink90.xml"/><Relationship Id="rId101" Type="http://schemas.openxmlformats.org/officeDocument/2006/relationships/externalLink" Target="externalLinks/externalLink92.xml"/><Relationship Id="rId122" Type="http://schemas.openxmlformats.org/officeDocument/2006/relationships/externalLink" Target="externalLinks/externalLink113.xml"/><Relationship Id="rId143" Type="http://schemas.openxmlformats.org/officeDocument/2006/relationships/externalLink" Target="externalLinks/externalLink134.xml"/><Relationship Id="rId148" Type="http://schemas.openxmlformats.org/officeDocument/2006/relationships/externalLink" Target="externalLinks/externalLink139.xml"/><Relationship Id="rId164" Type="http://schemas.openxmlformats.org/officeDocument/2006/relationships/externalLink" Target="externalLinks/externalLink155.xml"/><Relationship Id="rId169" Type="http://schemas.openxmlformats.org/officeDocument/2006/relationships/externalLink" Target="externalLinks/externalLink160.xml"/><Relationship Id="rId185" Type="http://schemas.openxmlformats.org/officeDocument/2006/relationships/externalLink" Target="externalLinks/externalLink176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externalLink" Target="externalLinks/externalLink171.xml"/><Relationship Id="rId26" Type="http://schemas.openxmlformats.org/officeDocument/2006/relationships/externalLink" Target="externalLinks/externalLink17.xml"/><Relationship Id="rId47" Type="http://schemas.openxmlformats.org/officeDocument/2006/relationships/externalLink" Target="externalLinks/externalLink38.xml"/><Relationship Id="rId68" Type="http://schemas.openxmlformats.org/officeDocument/2006/relationships/externalLink" Target="externalLinks/externalLink59.xml"/><Relationship Id="rId89" Type="http://schemas.openxmlformats.org/officeDocument/2006/relationships/externalLink" Target="externalLinks/externalLink80.xml"/><Relationship Id="rId112" Type="http://schemas.openxmlformats.org/officeDocument/2006/relationships/externalLink" Target="externalLinks/externalLink103.xml"/><Relationship Id="rId133" Type="http://schemas.openxmlformats.org/officeDocument/2006/relationships/externalLink" Target="externalLinks/externalLink124.xml"/><Relationship Id="rId154" Type="http://schemas.openxmlformats.org/officeDocument/2006/relationships/externalLink" Target="externalLinks/externalLink145.xml"/><Relationship Id="rId175" Type="http://schemas.openxmlformats.org/officeDocument/2006/relationships/externalLink" Target="externalLinks/externalLink166.xml"/><Relationship Id="rId196" Type="http://schemas.openxmlformats.org/officeDocument/2006/relationships/externalLink" Target="externalLinks/externalLink187.xml"/><Relationship Id="rId200" Type="http://schemas.openxmlformats.org/officeDocument/2006/relationships/externalLink" Target="externalLinks/externalLink191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261937</xdr:colOff>
      <xdr:row>1</xdr:row>
      <xdr:rowOff>142874</xdr:rowOff>
    </xdr:from>
    <xdr:to>
      <xdr:col>4</xdr:col>
      <xdr:colOff>847570</xdr:colOff>
      <xdr:row>4</xdr:row>
      <xdr:rowOff>153050</xdr:rowOff>
    </xdr:to>
    <xdr:pic>
      <xdr:nvPicPr>
        <xdr:cNvPr id="2" name="Imagen 5" descr="Escudo Caucasia">
          <a:extLst>
            <a:ext uri="{FF2B5EF4-FFF2-40B4-BE49-F238E27FC236}">
              <a16:creationId xmlns:a16="http://schemas.microsoft.com/office/drawing/2014/main" id="{5E47C4D5-40AA-4747-A9E3-C61789B308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16906" y="357187"/>
          <a:ext cx="585633" cy="6054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261937</xdr:colOff>
      <xdr:row>1</xdr:row>
      <xdr:rowOff>142875</xdr:rowOff>
    </xdr:from>
    <xdr:ext cx="650024" cy="569164"/>
    <xdr:pic>
      <xdr:nvPicPr>
        <xdr:cNvPr id="3" name="2 Imagen">
          <a:extLst>
            <a:ext uri="{FF2B5EF4-FFF2-40B4-BE49-F238E27FC236}">
              <a16:creationId xmlns:a16="http://schemas.microsoft.com/office/drawing/2014/main" id="{E4539AD6-71A4-4717-8729-3F4E74DA94F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8800"/>
                  </a14:imgEffect>
                  <a14:imgEffect>
                    <a14:brightnessContrast brigh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8405812" y="357188"/>
          <a:ext cx="650024" cy="569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61452</xdr:colOff>
      <xdr:row>0</xdr:row>
      <xdr:rowOff>15363</xdr:rowOff>
    </xdr:from>
    <xdr:to>
      <xdr:col>0</xdr:col>
      <xdr:colOff>614517</xdr:colOff>
      <xdr:row>2</xdr:row>
      <xdr:rowOff>174322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6CCAB61-4D9D-4631-8579-1C972DFDD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452" y="15363"/>
          <a:ext cx="553065" cy="57805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520460</xdr:colOff>
      <xdr:row>0</xdr:row>
      <xdr:rowOff>143773</xdr:rowOff>
    </xdr:from>
    <xdr:to>
      <xdr:col>0</xdr:col>
      <xdr:colOff>1106093</xdr:colOff>
      <xdr:row>2</xdr:row>
      <xdr:rowOff>210110</xdr:rowOff>
    </xdr:to>
    <xdr:pic>
      <xdr:nvPicPr>
        <xdr:cNvPr id="2" name="Imagen 5" descr="Escudo Caucasia">
          <a:extLst>
            <a:ext uri="{FF2B5EF4-FFF2-40B4-BE49-F238E27FC236}">
              <a16:creationId xmlns:a16="http://schemas.microsoft.com/office/drawing/2014/main" id="{83A19EC0-C6F5-4F30-A44D-C51217614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0460" y="143773"/>
          <a:ext cx="242733" cy="4282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3</xdr:col>
      <xdr:colOff>107830</xdr:colOff>
      <xdr:row>0</xdr:row>
      <xdr:rowOff>185648</xdr:rowOff>
    </xdr:from>
    <xdr:ext cx="650024" cy="569164"/>
    <xdr:pic>
      <xdr:nvPicPr>
        <xdr:cNvPr id="3" name="2 Imagen">
          <a:extLst>
            <a:ext uri="{FF2B5EF4-FFF2-40B4-BE49-F238E27FC236}">
              <a16:creationId xmlns:a16="http://schemas.microsoft.com/office/drawing/2014/main" id="{60E91EFC-29B6-41E2-807A-98782307667F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8800"/>
                  </a14:imgEffect>
                  <a14:imgEffect>
                    <a14:brightnessContrast brigh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2393830" y="185648"/>
          <a:ext cx="650024" cy="56916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6185</xdr:colOff>
      <xdr:row>0</xdr:row>
      <xdr:rowOff>12370</xdr:rowOff>
    </xdr:from>
    <xdr:to>
      <xdr:col>2</xdr:col>
      <xdr:colOff>688930</xdr:colOff>
      <xdr:row>3</xdr:row>
      <xdr:rowOff>139061</xdr:rowOff>
    </xdr:to>
    <xdr:pic>
      <xdr:nvPicPr>
        <xdr:cNvPr id="2" name="Imagen 1" descr="Escudo Caucasia">
          <a:extLst>
            <a:ext uri="{FF2B5EF4-FFF2-40B4-BE49-F238E27FC236}">
              <a16:creationId xmlns:a16="http://schemas.microsoft.com/office/drawing/2014/main" id="{C86D72DD-86E2-40C0-AB68-D1E2882D28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985" y="12370"/>
          <a:ext cx="682745" cy="6410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90237</xdr:colOff>
      <xdr:row>0</xdr:row>
      <xdr:rowOff>40106</xdr:rowOff>
    </xdr:from>
    <xdr:to>
      <xdr:col>9</xdr:col>
      <xdr:colOff>711761</xdr:colOff>
      <xdr:row>4</xdr:row>
      <xdr:rowOff>60157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2748217A-57D5-4CC7-A58C-E1C97BE26699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8800"/>
                  </a14:imgEffect>
                  <a14:imgEffect>
                    <a14:brightnessContrast brigh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5881437" y="40106"/>
          <a:ext cx="621524" cy="6772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17008</xdr:rowOff>
    </xdr:from>
    <xdr:to>
      <xdr:col>1</xdr:col>
      <xdr:colOff>816428</xdr:colOff>
      <xdr:row>4</xdr:row>
      <xdr:rowOff>11339</xdr:rowOff>
    </xdr:to>
    <xdr:pic>
      <xdr:nvPicPr>
        <xdr:cNvPr id="2" name="Imagen 1" descr="Escudo Caucasia">
          <a:extLst>
            <a:ext uri="{FF2B5EF4-FFF2-40B4-BE49-F238E27FC236}">
              <a16:creationId xmlns:a16="http://schemas.microsoft.com/office/drawing/2014/main" id="{18B77241-10F5-4EF7-BE3D-DD4AED9231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17008"/>
          <a:ext cx="825953" cy="74680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41</xdr:col>
      <xdr:colOff>639990</xdr:colOff>
      <xdr:row>0</xdr:row>
      <xdr:rowOff>147864</xdr:rowOff>
    </xdr:from>
    <xdr:to>
      <xdr:col>42</xdr:col>
      <xdr:colOff>822780</xdr:colOff>
      <xdr:row>4</xdr:row>
      <xdr:rowOff>161753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2FBA3C9D-7E81-4773-BB78-5028532DEFB1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colorTemperature colorTemp="8800"/>
                  </a14:imgEffect>
                  <a14:imgEffect>
                    <a14:brightnessContrast bright="40000"/>
                  </a14:imgEffect>
                </a14:imgLayer>
              </a14:imgProps>
            </a:ext>
          </a:extLst>
        </a:blip>
        <a:srcRect/>
        <a:stretch>
          <a:fillRect/>
        </a:stretch>
      </xdr:blipFill>
      <xdr:spPr bwMode="auto">
        <a:xfrm>
          <a:off x="10142311" y="147864"/>
          <a:ext cx="942522" cy="77362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Administrador/Desktop/AMV03NARI&#209;O%20ACTUAL/PRESUPUESTOS/Ruta%201702/PRESENTACI&#211;N%20BOGOT&#193;_RUTA%201702_26%20MARZO%202012/a%20%20aaInformaci&#243;n%20GRUPO%204/A%20MInformes%20Mensuales/Informe%20de%20estado%20vial%20ene/aCCIDENTES%20DE%201995%20-%201996.xls?7C10C0C8" TargetMode="External"/><Relationship Id="rId1" Type="http://schemas.openxmlformats.org/officeDocument/2006/relationships/externalLinkPath" Target="file:///\\7C10C0C8\aCCIDENTES%20DE%201995%20-%201996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Users/TRAMO%20III/Desktop/Nueva%20carpeta/Documents%20and%20Settings/Adolfo%20Leon/Mis%20documentos/Mis%20documentos/ACTA%20No%2040/ACTA%20No36/CONSORCIO%20acta%20No35/Mis%20documentos/WINDOWS/TEMP/RELACI~1.XLS?92870375" TargetMode="External"/><Relationship Id="rId1" Type="http://schemas.openxmlformats.org/officeDocument/2006/relationships/externalLinkPath" Target="file:///\\92870375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_rels/externalLink11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esktop\PRESUPUESTO%20PUENTES\PRESUPUESTO%20PUENTES.xlsx" TargetMode="External"/><Relationship Id="rId1" Type="http://schemas.openxmlformats.org/officeDocument/2006/relationships/externalLinkPath" Target="/Users/HP/Documents/ARCHIVOS%20A%20AGOSTO%20DE%202025/PRESUPUESTO%20PUENTES/PRESUPUESTO%20PUENTES.xlsx" TargetMode="External"/></Relationships>
</file>

<file path=xl/externalLinks/_rels/externalLink11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ocuments\ARCHIVOS%20A%20AGOSTO%20DE%202025\PRESUPUESTO%20PUENTES\PRESUPUESTO%20OFICIAL%202.xlsx" TargetMode="External"/><Relationship Id="rId1" Type="http://schemas.openxmlformats.org/officeDocument/2006/relationships/externalLinkPath" Target="/Users/HP/Documents/ARCHIVOS%20A%20AGOSTO%20DE%202025/PRESUPUESTO%20PUENTES/PRESUPUESTO%20OFICIAL%202.xlsx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HP\Documents\ARCHIVOS%20A%20JULIO%202025\ALCALDIA%202025\PROYECTO%20EL%20AGUILA\Proyecto_Cra_3_pdf\12.presupuesto\1.Pto-pav-Aguila-v1.xlsx" TargetMode="External"/><Relationship Id="rId1" Type="http://schemas.openxmlformats.org/officeDocument/2006/relationships/externalLinkPath" Target="/Users/HP/Documents/ARCHIVOS%20A%20JULIO%202025/ALCALDIA%202025/PROYECTO%20EL%20AGUILA/Proyecto_Cra_3_pdf/12.presupuesto/1.Pto-pav-Aguila-v1.xlsx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PROYECTO%20PAVIMENTOS%20URBANOS%20CAUCASIA%202\PRESUPUESTO%20PPRC%20ASOVIV\PRESUP%20PPRC%20ASOVIV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ESTUDIOS%20Y%20DISE&#209;OS\PROYECTOS%20TIERRA%20ALTA\PRESU%20Y%20COMPLEMENTOS\PRESUESTO%20ACUEDUCTO%20T.A.%20ORGANIZADO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CHEC/ANALISIS%20precios%20%202006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Javier_or_compa/zulma/Fin/Anexos/PRESUPUESTOS-REV1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NTRATO5\REAJUSTE%20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HLOPEZA\CANTIDADES%20GERONA\Documents%20and%20Settings\swilches\Configuraci&#243;n%20local\Archivos%20temporales%20de%20Internet\OLK6\formulario%20base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Proyectos%20varios\Valdivia\PRESUPUESTOS%20CORREGIDOS\PRESUPUESTO%20ACTO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unicaciones\wgutierrez$\AASSA%20TECNICA%201-1\AMALFI\COLECTORES%20AMALFI%20A&#209;O%202008\ANEXO3_PRESUPUESTO%20ALCANTARILLADO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1_PROYECTO%20PDA%20ANTIOQUIA\25_PDA-ANTIOQUIA\11_BRICE&#209;O\1_AJUSTE%20BRICE&#209;O%20(abril-2012)\11.%20Presupuesto%20general\Ppto_completo_Brice&#241;o_octubre_2012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AAS\PRESUPUESTOS\CA&#209;ASGORDAS\CORRECCION%20SEP%2019-07\PMAA\CD%20Zaragoza%20Bombeo\Presupuesto\PRESUPUESTO%20DEFINITIVO%20ZARAGOZA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a%20%20aaInformaci&#243;n%20GRUPO%204/A%20MInformes%20Mensuales/Informe%20de%20estado%20vial%20ene/aCCIDENTES%20DE%201995%20-%201996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Cesar%20Uribe\Desktop\Mcpios%20Viabilizados%20Entrega%201\Ca&#241;asgordas\Presupuesto%20Sistema%20de%20Alcantarilladojulio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REINALDO%20SEGURO\AASSA\VALDIVIA\PRESUPUESTO%20VALDIVIA%20PTAR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Cesar%20Uribe\Desktop\Mcpios%20Viabilizados%20Entrega%201\Ca&#241;asgordas\Presupuesto%20Sistema%20de%20Acueductojulio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carenas\COMPARTIR\base0109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CESARU~1\AppData\Local\Temp\Rar$DI80.784\APU_AIU_Acue_Brice&#241;o_abril_2012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Pc1/d/LIQ.TRANSPORTE%20DE%20MATERIALES%20OCTUBRE%20DE%202006%20HASMER%20FINAL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dchaves/Desktop/NARI&#209;O/CONECTIVIDAD/EL%20EMPATE%20-%20LA%20UNION%20PR%2060+240%20al%20PR%2066+090/OBRA/BASE/PRESUPUESTO%20P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a%20%20aaInformaci&#243;n%20GRUPO%204/A%20MInformes%20Mensuales/Informe%20de%20estado%20vial%20ene/aCCIDENTES%20DE%201995%20-%201996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Usuario/Google%20Drive/APU/presupuesto%20pintada%20alcaldia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formato%20acometidas%20acueducto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ZXPREPLIEGOS%20PUENTE%20ARMADA/PRESUP/ZPREPLIEGOS%20PUENTE%20ARMADA/OBRAS%20PUENTE%20ARMADA2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K:/a%20%20aaInformaci&#243;n%20GRUPO%204/A%20MInformes%20Mensuales/Informe%20de%20estado%20vial%20ene/aCCIDENTES%20DE%201995%20-%201996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near16\d\Archivos%20viejos%20del%20disco%20D\Nuevos%20procesos\Proceso%20de%20Contrataci&#243;n%20009360\1-Elaboraci&#243;n%20Pliego\Formatos%20Elaboraci&#243;n%20Pliego\Cantidades%20de%20obra\Cantidades%20Zona%20Sur-Parras-Ajizal-Sabaneta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I:/MANTENIMIENTO%20RUTA%201001_MARZO%20DE%202008/Documents%20and%20Settings/PEDRO%20GARCIA%20REALPE/Mis%20documentos/AMV_G1_2006_TUMACO/Actas%20AMV_G1_Tumaco/a%20%20aaInformaci&#243;n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Formato%20acometidas%20alcantarillado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NDES3/mayo%204-01/Mis%20documentos/AiuApoSaraBrut2000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18%20MUNICIPIOS%20ZAHR/PRESUPUESTOS%20CORREGIDOS/Lucho/transfer%20lucho/Mis%20documentos/AiuApoSaraBrut2000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7247222\Acc%20Ago-Sep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Users/zarliz/Documents/GOBERNACION%20ANT/ZAHR-OSCAR/PEQUE-URAMITA/C:/Pc3/mis%20documentos/Mauricio%20cardona/presupuestos/COSTOS%20UNITARIOS%20monacho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ANTO%20DOMINGO\AYUDA%20TEC%20GOBERNACION%20DE%20ANT\1.%20PRES-PAV-SANT-DOM%20V3.xlsx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Planilla%20de%20impacto%20comunitario%20aspectos%20generales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AAS\BASE\HOJA%20BASE\BASE%20DE%20PRESUPUESTO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Documents%20and%20Settings\jramiret\Configuraci&#243;n%20local\Archivos%20temporales%20de%20Internet\OLK119\Formularios%20%20009350%20corr%20abril%20291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edia%20Luna\PRESUPUESTO_MEDIA_LUNA_FINAL_EDWIN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PAVICOL/MSOFFICE/LICITAR/analisis%20del%20AIU/AIU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carenas\Escritorio\PRESUPUESTOS%20%20febr11\Copia%20de%20BASE%20DE%20PRESUPUEST(copia)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Campamento\Presupuesto\DEFINITIVOS\OPTIMIZACI&#211;N%20DE%20LA%20RED%20DE%20DISTRIBUCI&#211;N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9/d/PROYECTOS/CORANTIOQUIA/VENECIA/1.%20DIAGNOSTICO/ALCANTARILLADO/VENECI_AA_D_IN_01%20A%204.2%20RCH%20Alcantarillado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microsoft.com/office/2006/relationships/xlExternalLinkPath/xlStartup" Target="Pc3/d/PROYECTOS/CARAMANTA/2.%20ANTEPROYECTO/ANEXOS%20AL%20INFORME/CARAMA_AA_D_IN_1_Anexo%20x.xx%20REDES%20DE%20DISTRIBUCI&#211;N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microsoft.com/office/2006/relationships/xlExternalLinkPath/xlStartup" Target="Sanearpc8/d/PROYECTOS/BUENOS%20AIRES/DISE&#209;O/Dise&#241;o%20hidraulico%20de%20componentes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obra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proyectos\Poceta_Tanque_Comando_Alto_Vallejo\Rec_informacion\Presupuestos\17.%20VOLUMEN%20XVII.%20PRESUPUESTOS%20Y%20PROGRAMACION\002_Anexo%201%20APU\APUs%20%20RiO%20MED%20OBRA%20CIVIL%20FINAL%20(1).xlsx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Mis%20documentos\Datos\K1\03%20Grupo%2005\02%20Dise&#241;os\01%20Ahorcado\02%20Memorias\02%20Hojas\Cantidades%20de%20Obra\02%20VILLAHERMOSA.Chalo\01%20Dis_AC_VH_021114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Estad.%20Da&#241;os\Rendimientos_Sur%2003-00(JC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INVPROG\SIS-DA&#209;OS\Acueducto\2000\Sur\Rendimientos_Sur%2012-99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VILLA%20TAKOA\Presupuesto\APUS%20VILLA%20TAKOA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orgeF/Documents/amv%20grupo%203%20boyaca%202009/PRECIOS%20UNITARIOS/corregidos/2011/LICITACIONES%20AGOSTO%202011/apus%20boyaca%20VIA%20chiquinquira%20-%20TUNJA.xlsx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10.0.0.4/tecnico/Documents%20and%20Settings/67370/Configuraci&#243;n%20local/Archivos%20temporales%20de%20Internet/Content.IE5/UOTNRVQZ/Presupuesto%20correigio%20nora%20morales(1)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ideportivos%20madrid\Presupuesto%20herramientas%20de%20calculo\MATRIZ%20PARA%20EL%20CALCULO%20DEL%20AIU%202009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formato%20liquidaci&#243;n%20de%20obra%20por%20administraci&#243;n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Users/jmperez/Documents/TECNICA/DEPORTE%20Y%20RECREACION/02%20ESTANDARIZADO%20POLIDEPORTIVO/05%20HOJA%20CALCULO%20ESTANDARIZADO/PRESUPUESTO%20DEL%20POLIDEPORTIVO%20COMPLETO.xlsx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Hidroarma_044_12_via_puente_depos\Ejecucion\Entregas_a_hidroarma\Entrega_C04412_20130708\Volumen_I_Dise&#241;o_Presupuesto_VCM\Anexos\Anexo15_Presupuesto_VCM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sgallo\Proyectos%20Sandra%20Gallo\San_Juan_LaMaria\CD%20SAN%20JUAN%20LA%20MARIA\ANEXOS\Anexo%2014_PresupuestoSAN_JUAN_LA_MARIA-MARZO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MS/Mis%20documentos/Licitaciones%202002/Lic.Duitama-La%20Palmera/BASEDuitama-La%20Palmera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a%20%20aaInformaci&#243;n%20GRUPO%204/A%20MInformes%20Mensuales/Informe%20de%20estado%20vial%20ene/aCCIDENTES%20DE%201995%20-%201996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unicipio_Granada\Puentes_Granada\Ejecucion\Entregas\Entrega_Informe_20140502\El_Tabor\Anexo_4_Presupuesto\GRA_Presu_TABOR.xlsx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CARMEN/3271%20Palmitas/3271%20G1%20Presupuestos%20de%20Pozos-Palmitas%20Central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eleal\Brice&#241;o\San_Juan_LaMaria\CD%20SAN%20JUAN%20LA%20MARIA\ANEXOS\Anexo%2014_PresupuestoSAN_JUAN_LA_MARIA-MARZO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Informes%20y%20tareas\Estad&#237;sticas%20Rendimientos\Sur\Rendimientos_Sur%20(EEPPM)%2001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A:/PROG-96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E:/Users/TRAMO%20III/Desktop/Nueva%20carpeta/Users/Subtecnica.PROCOPAL/Documents/MVM/DEVIMED%20S.A/San%20Vicente/HLOPEZA/GERONA/CANTIDADES%20REPOSICION/SUBCIRCUITO%207/REDES7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ANTENIMIENTO%20RUTA%201001_MARZO%20DE%202008/Documents%20and%20Settings/PEDRO%20GARCIA%20REALPE/Mis%20documentos/AMV_G1_2006_TUMACO/Actas%20AMV_G1_Tumaco/a%20%20aaInformaci&#243;n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PLANEACION%20TRIUNFO%20NEIRA/BOULEVAR%20DORADAL/presupuesto%20de%20obra%20PRECIOS%20GOB.xlsx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blanco3\COMPARTIR\PLANOPERATIVO1754\INFORME\INFORME\Tablas%20y%20gr&#225;ficas%201750%2003-00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Informe%20semanal%20de%20avance%20de%20obra%20civil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nts%20and%20Settings\jromana\Configuraci&#243;n%20local\Archivos%20temporales%20de%20Internet\OLK8\solicitud%20de%20servicio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SIMULACI&#211;NEDIFICIO.ok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lsonvega\PMAACAMPAMENTO\CD-CAMPAMENTO\DISE&#209;O\PRESUPUESTOS-DIS\ALCANTARILLADO\Presupuestos%20sistema%20de%20alcantarillado%20(Campamento)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dri&#225;n%20correa\Desktop\planes%20departamentales%20de%20agua%202012\CD_CA&#209;AS_GORDAS\3.%20DISE&#209;O\INFORMES\CANTIDADES%20DE%20OBRA%20Y%20PRESUPUESTO\Ppto%20Aldo%20EL%20Paraiso%20version%202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wvega\PROYECTOS%20EN%20EJECUCION\WINNT\Profiles\mvelezs\Configuraci&#243;n%20local\Archivos%20temporales%20de%20Internet\OLK295\ConsolidadoSubcircuito1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.G.C%20Aguas\Proceso%20Interventor&#237;a\tEMPORALTRAMOS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/PUNITARIOS%20PARA%20241201%202S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adri&#225;n%20correa\Desktop\planes%20departamentales%20de%20agua%202012\CD_CA&#209;AS_GORDAS\3.%20DISE&#209;O\INFORMES\CANTIDADES%20DE%20OBRA%20Y%20PRESUPUESTO\Presuesto%20definitivo%20alcantarillado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F:/ANEXO%202/Users/ING~1.OSC/AppData/Local/Temp/Rar$DI01.853/Cantidades_750%20_Alta_Suelo%20AB.xlsx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D:/marino/C/Documents%20and%20Settings/Hector%20Guerrero/Mis%20documentos/Licitaciones%20realizadas/Invias/INTER-Taraza-caucasia/DIFERGO/WINDOWS/TEMP/Preobra/ModeloPresupuesto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OCUMENTOS_SERVIDOR\Hidroarma_044_12_via_puente_depos\Ejecucion\Profesionales\Cesar_Casarrubia\VIA\Volumen_III_Presup_Esp_Tecnicas_vias\CO_presupuesto_G1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obantioquia-my.sharepoint.com/D:/C:/Mis%20Documentos/Licitaciones/LIC-2000/OFERTAS/noviciado%20la%20caba&#241;a/CANTIDADES-ZOFICI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/>
      <sheetData sheetId="342">
        <row r="2">
          <cell r="A2">
            <v>0</v>
          </cell>
        </row>
      </sheetData>
      <sheetData sheetId="343"/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/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/>
      <sheetData sheetId="367">
        <row r="5">
          <cell r="B5" t="str">
            <v>T1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/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/>
      <sheetData sheetId="387">
        <row r="5">
          <cell r="B5" t="str">
            <v>T1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E16">
            <v>880</v>
          </cell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Hoja1"/>
      <sheetName val="Hoja2"/>
      <sheetName val="Hoja3"/>
      <sheetName val="Evaluación"/>
      <sheetName val="Evaluación (2)"/>
      <sheetName val="Evaluación (3)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a  aaInformación"/>
      <sheetName val="A MInformes M"/>
      <sheetName val="VínculoExternoRecuperado1"/>
      <sheetName val="memorias"/>
      <sheetName val="presupuesto"/>
      <sheetName val="#¡REF"/>
      <sheetName val="Formulario No.1 "/>
      <sheetName val="450.2P  Vía 9003"/>
      <sheetName val="632.1P "/>
      <sheetName val="630.4 Vía 9003"/>
      <sheetName val="630.6 Vía 780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V%C3%ADnculoExternoRecuperado1"/>
      <sheetName val="T133-134"/>
      <sheetName val="T132-133"/>
      <sheetName val="T130-131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"/>
      <sheetName val="Hoja4 (2)"/>
      <sheetName val="Hoja4 (3)"/>
      <sheetName val="4. Norte 2005"/>
      <sheetName val="Inversión"/>
      <sheetName val="A.I.U (2)"/>
      <sheetName val="Datos generales"/>
      <sheetName val="Datos de entrada"/>
      <sheetName val="FOR-001"/>
      <sheetName val="Sábana"/>
      <sheetName val="AIUI calculado"/>
      <sheetName val="Cuadro1"/>
      <sheetName val="Cuadro2"/>
      <sheetName val="Cuadro3"/>
      <sheetName val="Exper."/>
      <sheetName val="OtrosCálculos"/>
      <sheetName val="4. G1 Norte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NEC. PONTONES"/>
      <sheetName val="ANALIS JORNAL REAL"/>
      <sheetName val="PPTO DIAGNOSTICO"/>
      <sheetName val="FORMATO PPTO DE CIERRE"/>
      <sheetName val="MATRIZ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CANTOBRA"/>
      <sheetName val="ACTA1"/>
      <sheetName val="PTEINV"/>
      <sheetName val="ANTICIPO"/>
      <sheetName val="DESCUENTOS"/>
      <sheetName val="TRITUR"/>
      <sheetName val="APUREAL"/>
      <sheetName val="Módulo1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mat"/>
      <sheetName val="equip"/>
      <sheetName val="mdo"/>
      <sheetName val="analisi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BALANCE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Equ"/>
      <sheetName val="Jorn"/>
      <sheetName val="1,1"/>
      <sheetName val="1,2"/>
      <sheetName val="1,3"/>
      <sheetName val="1,4"/>
      <sheetName val="1,5"/>
      <sheetName val="1,6"/>
      <sheetName val="1,7"/>
      <sheetName val="1,8"/>
      <sheetName val="2,1"/>
      <sheetName val="2,2"/>
      <sheetName val="2,3"/>
      <sheetName val="2,4"/>
      <sheetName val="2,5"/>
      <sheetName val="2,6"/>
      <sheetName val="3,1"/>
      <sheetName val="3,2"/>
      <sheetName val="3,3"/>
      <sheetName val="3,4"/>
      <sheetName val="3,5"/>
      <sheetName val="3,6"/>
      <sheetName val="4,1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Dat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7"/>
      <sheetName val="18"/>
      <sheetName val="19"/>
      <sheetName val="20"/>
      <sheetName val="21"/>
      <sheetName val="22"/>
      <sheetName val="23"/>
      <sheetName val="24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BORDILLO"/>
      <sheetName val="PLACA E 0.08"/>
      <sheetName val="PLACA E 0.1"/>
      <sheetName val="EXCV"/>
      <sheetName val="LOC Y REP"/>
      <sheetName val="DESCAPOTE"/>
      <sheetName val="LOCAL1"/>
      <sheetName val="PRECIOS REF"/>
      <sheetName val="C124"/>
      <sheetName val="C122"/>
      <sheetName val="M15"/>
      <sheetName val="M13"/>
      <sheetName val="M12"/>
      <sheetName val="ACERO"/>
      <sheetName val="CONCRET"/>
      <sheetName val="MANO OBRA"/>
      <sheetName val="PROG TRAB (2)"/>
      <sheetName val="Compensada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Dat"/>
      <sheetName val="1.1"/>
      <sheetName val="1.2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4.1"/>
      <sheetName val="5.1"/>
      <sheetName val="5.2"/>
      <sheetName val="6.1"/>
      <sheetName val="6.2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8.1"/>
      <sheetName val="Presup"/>
      <sheetName val="Prog"/>
      <sheetName val="F Fdos"/>
      <sheetName val="Presup(2)"/>
      <sheetName val="Presupuesto GABO"/>
      <sheetName val="4.2"/>
      <sheetName val="4.3"/>
      <sheetName val="6.3"/>
      <sheetName val="6.4"/>
      <sheetName val="8.2"/>
      <sheetName val="9.1"/>
      <sheetName val="9.3"/>
      <sheetName val="9.4"/>
      <sheetName val="10.1"/>
      <sheetName val="10.2"/>
      <sheetName val="10.3"/>
      <sheetName val="11.1"/>
      <sheetName val="12.1"/>
      <sheetName val="vinilo"/>
      <sheetName val="PAÑETE"/>
      <sheetName val="ENCHAPE"/>
      <sheetName val="ESTUCO"/>
      <sheetName val="CERCHA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1.3"/>
      <sheetName val="Programación"/>
      <sheetName val="Presupuesto "/>
      <sheetName val="8.3"/>
      <sheetName val="9.2"/>
      <sheetName val="12.2"/>
      <sheetName val="12.3"/>
      <sheetName val="13.1"/>
      <sheetName val="ITEMS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SOLADO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LIMPIEZ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BASE DE DATOS"/>
      <sheetName val="CUBS"/>
      <sheetName val="ANEXO 2"/>
      <sheetName val="3.8"/>
      <sheetName val="6.5"/>
      <sheetName val="6.6"/>
      <sheetName val="6.7"/>
      <sheetName val="12.4"/>
      <sheetName val="12.5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ACERO DE REF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3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90"/>
      <sheetName val="89"/>
      <sheetName val="88"/>
      <sheetName val="87"/>
      <sheetName val="86"/>
      <sheetName val="84"/>
      <sheetName val="83"/>
      <sheetName val="82"/>
      <sheetName val="81"/>
      <sheetName val="80"/>
      <sheetName val="79"/>
      <sheetName val="78"/>
      <sheetName val="77"/>
      <sheetName val="76"/>
      <sheetName val="70"/>
      <sheetName val="69"/>
      <sheetName val="68"/>
      <sheetName val="66"/>
      <sheetName val="64"/>
      <sheetName val="63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5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COORDENADAS"/>
      <sheetName val="Simulación dot.=150"/>
      <sheetName val="ALIVIADERO C32"/>
      <sheetName val="ALIVIADERO C125"/>
      <sheetName val="tabla2"/>
      <sheetName val="tabla1"/>
      <sheetName val="tablas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GRUPO 1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ACCIDENTALIDAD"/>
      <sheetName val="ACC.EJECUTIVO"/>
      <sheetName val="ACC.EJECUTIVO-OCT-02"/>
      <sheetName val="EJEC-AGO-2002"/>
      <sheetName val="TITULO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5"/>
      <sheetName val="67"/>
      <sheetName val="71"/>
      <sheetName val="72"/>
      <sheetName val="73"/>
      <sheetName val="74"/>
      <sheetName val="75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5"/>
      <sheetName val="FOR.5"/>
      <sheetName val="ANEXO C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PRECIOS (2)"/>
      <sheetName val="A. P. U."/>
      <sheetName val="TRANSP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4"/>
      <sheetName val="2.5"/>
      <sheetName val="5.3"/>
      <sheetName val="5.4"/>
      <sheetName val="5.5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10.4"/>
      <sheetName val="10.5"/>
      <sheetName val="10.6"/>
      <sheetName val="10.7"/>
      <sheetName val="10.8"/>
      <sheetName val="10.9"/>
      <sheetName val="10.10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General"/>
      <sheetName val="Nva Granada"/>
      <sheetName val="Carrera 5"/>
      <sheetName val="Presu Interventoria"/>
      <sheetName val="Fact Multiplicador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INSUMOS (2)"/>
      <sheetName val="ITEM"/>
      <sheetName val="M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PROY ORIGINAL"/>
      <sheetName val="INV"/>
      <sheetName val="AASHTO"/>
      <sheetName val="Impuestos y Polizas"/>
      <sheetName val="ADMINISTRACION PROYECTO"/>
      <sheetName val="Datos Oferta"/>
      <sheetName val="DESGLOSE ADMINISTRACION"/>
      <sheetName val="Cuadro Salarios"/>
      <sheetName val="Resumen II Oferta"/>
      <sheetName val="Valor Oferta"/>
      <sheetName val="Valor OfertaPRESENTADA ECP"/>
      <sheetName val="PARETO"/>
      <sheetName val="Recursos"/>
      <sheetName val="Unit 1.1.1"/>
      <sheetName val="Unit 1.1.2"/>
      <sheetName val="Unit 1.1.3"/>
      <sheetName val="Unit 1.1.4"/>
      <sheetName val="Unit 1.1.5"/>
      <sheetName val="Unit 1.1.6"/>
      <sheetName val="Unit 1.2.1"/>
      <sheetName val="Unit 1.2.2"/>
      <sheetName val="Unit 1.2.3"/>
      <sheetName val="Unit 1.2.4"/>
      <sheetName val="Unit 1.2.5"/>
      <sheetName val="Unit 1.2.6"/>
      <sheetName val="Unit 1.2.7"/>
      <sheetName val="Unit 1.2.8"/>
      <sheetName val="Unit 1.3.1"/>
      <sheetName val="Unit 1.3.2"/>
      <sheetName val="Unit 1.4.1"/>
      <sheetName val="Unit 1.4.2"/>
      <sheetName val="Unit 1.4.3"/>
      <sheetName val="Unit 1.4.4"/>
      <sheetName val="Unit 1.4.5"/>
      <sheetName val="Unit 1.4.6"/>
      <sheetName val="Unit 1.4.7"/>
      <sheetName val="Unit 1.4.8"/>
      <sheetName val="Unit 1.4.9"/>
      <sheetName val="Unit 1.5.1"/>
      <sheetName val="Unit 1.5.2"/>
      <sheetName val="Unit 1.5.3"/>
      <sheetName val="Unit 1.5.4"/>
      <sheetName val="Unit 1.5.5"/>
      <sheetName val="Unit 1.5.6"/>
      <sheetName val="Unit 1.5.7"/>
      <sheetName val="Unit 1.5.8"/>
      <sheetName val="Unit 1.5.9"/>
      <sheetName val="Unit 1.6.1"/>
      <sheetName val="Unit 1.6.2"/>
      <sheetName val="Unit 1.6.3"/>
      <sheetName val="Unit 1.7.1"/>
      <sheetName val="Unit 1.7.2"/>
      <sheetName val="Unit 1.7.3"/>
      <sheetName val="Unit 1.7.4"/>
      <sheetName val="Unit 1.7.5"/>
      <sheetName val="Unit 1.7.6"/>
      <sheetName val="Unit 1.7.7"/>
      <sheetName val="Unit 1.7.8"/>
      <sheetName val="Unit 1.7.9"/>
      <sheetName val="Unit 2.1"/>
      <sheetName val="Unit 2.2"/>
      <sheetName val="Unit 2.3"/>
      <sheetName val="Unit 3.1.1"/>
      <sheetName val="Unit 3.1.2"/>
      <sheetName val="Unit 3.1.3"/>
      <sheetName val="Unit 3.1.4"/>
      <sheetName val="Unit 3.1.5"/>
      <sheetName val="Unit 3.2.1"/>
      <sheetName val="Unit 3.2.2"/>
      <sheetName val="Unit 3.2.3"/>
      <sheetName val="Unit 3.2.4"/>
      <sheetName val="Unit 3.2.5"/>
      <sheetName val="Unit 3.2.6"/>
      <sheetName val="Unit 3.2.7"/>
      <sheetName val="Unit 3.3.1"/>
      <sheetName val="Unit 3.3.2"/>
      <sheetName val="Unit 3.3.3"/>
      <sheetName val="Unit 3.3.4"/>
      <sheetName val="Unit 3.4.1"/>
      <sheetName val="Unit 3.4.2"/>
      <sheetName val="Unit 3.4.3"/>
      <sheetName val="Unit 3.4.4"/>
      <sheetName val="Unit 3.4.5"/>
      <sheetName val="Unit 3.4.6"/>
      <sheetName val="Unit 3.5.1"/>
      <sheetName val="Unit 3.5.2"/>
      <sheetName val="Unit 3.5.3"/>
      <sheetName val="Unit 3.5.4"/>
      <sheetName val="Unit 3.5.5"/>
      <sheetName val="Unit 3.6.1"/>
      <sheetName val="Unit 3.6.2"/>
      <sheetName val="Unit 3.6.3"/>
      <sheetName val="Unit 3.6.4"/>
      <sheetName val="Unit 3.6.5"/>
      <sheetName val="Unit 3.6.6"/>
      <sheetName val="Unit 3.7.1"/>
      <sheetName val="Unit 3.7.2"/>
      <sheetName val="Unit 3.7.3"/>
      <sheetName val="Unit 3.7.4"/>
      <sheetName val="Unit 3.7.5"/>
      <sheetName val="Unit 3.8.1"/>
      <sheetName val="Unit 3.8.2"/>
      <sheetName val="Unit 3.8.3"/>
      <sheetName val="Unit 3.8.4"/>
      <sheetName val="Unit 3.8.5"/>
      <sheetName val="Unit 3.8.6"/>
      <sheetName val="Unit 3.8.7"/>
      <sheetName val="Unit 3.8.8"/>
      <sheetName val="Unit 3.9.1"/>
      <sheetName val="Unit 3.9.2"/>
      <sheetName val="Unit 3.9.3"/>
      <sheetName val="Unit 3.9.4"/>
      <sheetName val="Unit 3.9.5"/>
      <sheetName val="Unit 3.10.1"/>
      <sheetName val="Unit 3.10.2"/>
      <sheetName val="Unit 3.10.3"/>
      <sheetName val="Unit 3.10.4"/>
      <sheetName val="Unit 3.10.5"/>
      <sheetName val="Unit 3.11.1"/>
      <sheetName val="Unit 3.11.2"/>
      <sheetName val="Unit 3.12.1"/>
      <sheetName val="Unit 3.12.2"/>
      <sheetName val="Unit 3.12.3"/>
      <sheetName val="Unit 3.12.4"/>
      <sheetName val="Unit 3.13.1"/>
      <sheetName val="Unit 4.1"/>
      <sheetName val="Unit 4.1.1"/>
      <sheetName val="Unit 4.1.2"/>
      <sheetName val="Unit 4.1.3"/>
      <sheetName val="Unit 4.2.1"/>
      <sheetName val="Unit 4.2.2"/>
      <sheetName val="Unit 4.2.3"/>
      <sheetName val="Unit 4.3.1"/>
      <sheetName val="Unit 4.3.2"/>
      <sheetName val="Unit 4.3.3"/>
      <sheetName val="Unit 4.3.4"/>
      <sheetName val="Unit 4.3.5"/>
      <sheetName val="Unit 4.3.6"/>
      <sheetName val="Unit 4.3.7"/>
      <sheetName val="Unit 4.3.8"/>
      <sheetName val="Unit 4.3.9"/>
      <sheetName val="Unit 4.3.10"/>
      <sheetName val="Unit 4.9.1"/>
      <sheetName val="Unit 4.9.2"/>
      <sheetName val="Unit 4.9.3"/>
      <sheetName val="Unit 4.9.4"/>
      <sheetName val="Unit 4.9.5"/>
      <sheetName val="Unit 4.9.6"/>
      <sheetName val="Unit 4.9.7"/>
      <sheetName val="Unit 4.9.8"/>
      <sheetName val="Unit 4.9.9"/>
      <sheetName val="Unit 4.9.10"/>
      <sheetName val="Unit 4.10.1"/>
      <sheetName val="Unit 4.10.2"/>
      <sheetName val="Unit 4.11.1"/>
      <sheetName val="Unit 4.11.2"/>
      <sheetName val="Unit 4.11.3"/>
      <sheetName val="Unit 4.11.4"/>
      <sheetName val="Unit 4.11.5"/>
      <sheetName val="Unit 4.11.6"/>
      <sheetName val="Unit 4.11.7"/>
      <sheetName val="Unit 4.11.8"/>
      <sheetName val="Unit 4.12.1"/>
      <sheetName val="Unit 4.12.2"/>
      <sheetName val="Unit 4.13.1"/>
      <sheetName val="Unit 4.13.2"/>
      <sheetName val="Unit 4.13.3"/>
      <sheetName val="Unit 4.13.4"/>
      <sheetName val="Unit 4.13.5"/>
      <sheetName val="Unit 4.13.6"/>
      <sheetName val="Unit 4.13.7"/>
      <sheetName val="Unit 4.13.8"/>
      <sheetName val="Unit 4.13.9"/>
      <sheetName val="Unit 4.14.1"/>
      <sheetName val="Unit 4.14.2"/>
      <sheetName val="Unit 4.14.3"/>
      <sheetName val="Unit 4.14.4"/>
      <sheetName val="Unit 4.14.5"/>
      <sheetName val="Unit 4.14.6"/>
      <sheetName val="Unit 4.14.7"/>
      <sheetName val="Unit 4.14.8"/>
      <sheetName val="Unit 4.14.9"/>
      <sheetName val="Unit 4.15.1"/>
      <sheetName val="Unit 4.15.2"/>
      <sheetName val="Unit 4.15.3"/>
      <sheetName val="Unit 4.16.1"/>
      <sheetName val="Unit 4.16.2"/>
      <sheetName val="Unit 4.16.3"/>
      <sheetName val="Unit 4.16.4"/>
      <sheetName val="Unit 4.16.5"/>
      <sheetName val="Unit 4.16.6"/>
      <sheetName val="Unit 4.16.7"/>
      <sheetName val="Unit 4.16.8"/>
      <sheetName val="Unit 4.16.9"/>
      <sheetName val="Unit 4.17.1"/>
      <sheetName val="Unit 4.18.1"/>
      <sheetName val="Unit 4.18.2"/>
      <sheetName val="Unit 4.18.3"/>
      <sheetName val="Unit 4.18.4"/>
      <sheetName val="Unit 4.18.5"/>
      <sheetName val="Unit 4.18.6"/>
      <sheetName val="Unit 4.19.1"/>
      <sheetName val="Unit 4.20.1"/>
      <sheetName val="Unit 4.20.2"/>
      <sheetName val="Unit 4.20.3"/>
      <sheetName val="Unit 4.20.4"/>
      <sheetName val="Unit 4.20.5"/>
      <sheetName val="Unit 4.20.6"/>
      <sheetName val="Unit 4.21.1"/>
      <sheetName val="Unit 4.22.1"/>
      <sheetName val="Unit 4.23.1"/>
      <sheetName val="Unit 5.1"/>
      <sheetName val="Unit 5.2"/>
      <sheetName val="Unit 5.3"/>
      <sheetName val="Unit 5.4"/>
      <sheetName val="Unit 5.5"/>
      <sheetName val="Unit 5.6"/>
      <sheetName val="Unit 5.7"/>
      <sheetName val="Unit 5.8"/>
      <sheetName val="Unit 5.9"/>
      <sheetName val="Unit 5.10"/>
      <sheetName val="Unit 5.11"/>
      <sheetName val="Unit 5.12"/>
      <sheetName val="Unit 5.13"/>
      <sheetName val="Unit 5.14"/>
      <sheetName val="Unit 5.15"/>
      <sheetName val="Unit 5.16"/>
      <sheetName val="Unit 5.17"/>
      <sheetName val="Unit 5.18"/>
      <sheetName val="Unit 5.19"/>
      <sheetName val="Unit 5.20"/>
      <sheetName val="Unit 5.21"/>
      <sheetName val="Unit 5.22"/>
      <sheetName val="Unit 5.23"/>
      <sheetName val="Gral"/>
      <sheetName val="01"/>
      <sheetName val="02"/>
      <sheetName val="03"/>
      <sheetName val="04"/>
      <sheetName val="05"/>
      <sheetName val="06"/>
      <sheetName val="07"/>
      <sheetName val="08"/>
      <sheetName val="09"/>
      <sheetName val="Bsw"/>
      <sheetName val="PTsep"/>
      <sheetName val="Vc"/>
      <sheetName val="MSF_001"/>
      <sheetName val="STRING - VTA assy."/>
      <sheetName val="Inner Work STRING"/>
      <sheetName val="VTA - Comp"/>
      <sheetName val="Job Log"/>
      <sheetName val="Sand Amount Calc"/>
      <sheetName val="Wash Pipe Tally"/>
      <sheetName val="SAND CALC HEIGHT-GRAFICA"/>
      <sheetName val="Risk A"/>
      <sheetName val="tubos e informaçoes"/>
      <sheetName val="col de teste"/>
      <sheetName val="cálculos"/>
      <sheetName val="esq. de poço"/>
      <sheetName val="Client (2)"/>
      <sheetName val="estimulacion "/>
      <sheetName val="CT &amp; N2"/>
      <sheetName val="fluidos"/>
      <sheetName val="Cementación"/>
      <sheetName val="PULI-3"/>
      <sheetName val="PULI-7"/>
      <sheetName val="PULI-7 WTF"/>
      <sheetName val="Formato"/>
      <sheetName val="Chart1"/>
      <sheetName val="Chart2"/>
      <sheetName val="String DST2"/>
      <sheetName val="String"/>
      <sheetName val="RISK"/>
      <sheetName val="Check list"/>
      <sheetName val="Call Out Sheet"/>
      <sheetName val="SF 156 - sarta prueba (2)"/>
      <sheetName val="SF 156 - sarta prueba"/>
      <sheetName val="newBHA"/>
      <sheetName val="work"/>
      <sheetName val="tools"/>
      <sheetName val="build"/>
      <sheetName val="pageset"/>
      <sheetName val="newpage"/>
      <sheetName val="Survey Report"/>
      <sheetName val="VS Plot"/>
      <sheetName val="PV Plot"/>
      <sheetName val="Slide Sheet Report"/>
      <sheetName val="BHA#1"/>
      <sheetName val="Well Plan Arce-4 Rev-A2"/>
      <sheetName val="Data"/>
      <sheetName val="TF Set"/>
      <sheetName val="*************************"/>
      <sheetName val="Srvy NG 24 Plt"/>
      <sheetName val="Srvy ST( HORZ )"/>
      <sheetName val="Vert Plot"/>
      <sheetName val="Horiz Plot"/>
      <sheetName val="Target"/>
      <sheetName val="TANQUES"/>
      <sheetName val="Jul 12 2005"/>
      <sheetName val="Costos_Apiay_Este_2"/>
      <sheetName val="surveys"/>
      <sheetName val="Plan view"/>
      <sheetName val="Vertical section"/>
      <sheetName val="BHA#4 STD"/>
      <sheetName val="Parameter Julio (12)"/>
      <sheetName val="Input details here"/>
      <sheetName val="FrontCover"/>
      <sheetName val="Sidecover"/>
      <sheetName val="Contents"/>
      <sheetName val="1.Scorecard"/>
      <sheetName val="2.RIR Section"/>
      <sheetName val="3. Safety Meeting"/>
      <sheetName val="4. PreJob(1)"/>
      <sheetName val="4. PreJob(2)"/>
      <sheetName val="9. Rig PAR and Inventory"/>
      <sheetName val="10. Morning Report Email"/>
      <sheetName val="11. RDO (PEMEX)"/>
      <sheetName val="12. RDO (Interno)"/>
      <sheetName val="13. Bit Run&amp;Failure Paperwork"/>
      <sheetName val="14. Failure Checklist"/>
      <sheetName val="16. Shipping Document"/>
      <sheetName val="18. Battery Inventory"/>
      <sheetName val="19. MLWD Performance Sp(1)"/>
      <sheetName val="19. MLWD Performance Eng(2)"/>
      <sheetName val="19. DD Performance Sp (3)"/>
      <sheetName val="19. DD Performance Eng (4)"/>
      <sheetName val="20. Wishlist"/>
      <sheetName val="21. Trainee Appraisal"/>
      <sheetName val="22.DQR"/>
      <sheetName val="Est_ Mec_ La Hocha"/>
      <sheetName val="6 Jun 09 2001"/>
      <sheetName val="5 Jun 08 2001"/>
      <sheetName val="4 Jun 07 2001"/>
      <sheetName val="3 Jun 06 2001"/>
      <sheetName val="2 Jun 05 2001"/>
      <sheetName val="1 Jun 04 2001"/>
      <sheetName val="BHA 3"/>
      <sheetName val="DD Worksheet"/>
      <sheetName val="Motor Run # 1"/>
      <sheetName val="BHA 5"/>
      <sheetName val="TIEMPO OPERACIONAL"/>
      <sheetName val="Abanico 14"/>
      <sheetName val="Abanico 11"/>
      <sheetName val="Abanico-8"/>
      <sheetName val="PCP ABA-7"/>
      <sheetName val="Abanico-6"/>
      <sheetName val="Abanico-5"/>
      <sheetName val="Abanico-4"/>
      <sheetName val="PCP ABA2"/>
      <sheetName val="PCP ABA 1"/>
      <sheetName val="Nov 10"/>
      <sheetName val="Slide Nov (10)"/>
      <sheetName val="Slide Nov (9)"/>
      <sheetName val="Plot"/>
      <sheetName val=" TALLY "/>
      <sheetName val="TALLY"/>
      <sheetName val="bha#2"/>
      <sheetName val="bha#6"/>
      <sheetName val="bha#7"/>
      <sheetName val="bha#8"/>
      <sheetName val="Bit Records"/>
      <sheetName val="Rotación"/>
      <sheetName val="graficos"/>
      <sheetName val="Tiempo"/>
      <sheetName val="Lodo"/>
      <sheetName val="glodo"/>
      <sheetName val="Comportamiento"/>
      <sheetName val="Multigráficos"/>
      <sheetName val="Gráficos"/>
      <sheetName val="WELL"/>
      <sheetName val="GRAPHIC"/>
      <sheetName val="Listado de equipos"/>
      <sheetName val="CUADRO 4"/>
      <sheetName val="CUADRO 7"/>
      <sheetName val="FORM-9"/>
      <sheetName val="FORM-16"/>
      <sheetName val="FORM-17"/>
      <sheetName val="FORM-30"/>
      <sheetName val="DATOS POZOS"/>
      <sheetName val="FISCAL E INYECC"/>
      <sheetName val="CONT. EST. WPF"/>
      <sheetName val="CONT. INY. AGUA"/>
      <sheetName val="Mov. Tks-380"/>
      <sheetName val="LIQUID. AGUA"/>
      <sheetName val="CONTROL ANALISIS"/>
      <sheetName val="REP PRUEBA"/>
      <sheetName val="CONT. PRUEBA"/>
      <sheetName val="R. PRUEBA ANT "/>
      <sheetName val="BALDIA"/>
      <sheetName val="T380-A"/>
      <sheetName val="T380-B"/>
      <sheetName val="T380-C"/>
      <sheetName val="BalCrudo"/>
      <sheetName val="BalAgua"/>
      <sheetName val="WELL TEST"/>
      <sheetName val="Rep TOW"/>
      <sheetName val="Hist Pruebas"/>
      <sheetName val=" Flash Condic."/>
      <sheetName val="GAS"/>
      <sheetName val="CAL"/>
      <sheetName val="Fb"/>
      <sheetName val="GAS SEP V-302"/>
      <sheetName val="1-SHR"/>
      <sheetName val="Sheet2"/>
      <sheetName val="GAS (2)"/>
      <sheetName val="1-SHR (2)"/>
      <sheetName val="CAL (2)"/>
      <sheetName val="Fb (2)"/>
      <sheetName val="REPORTE OPERACIONES"/>
      <sheetName val="M"/>
      <sheetName val="CONT. ESTACION"/>
      <sheetName val="CONT. INYECCION"/>
      <sheetName val="X"/>
      <sheetName val="chkunits"/>
      <sheetName val="rezs"/>
      <sheetName val="SOLC. MANT."/>
      <sheetName val="SOLC. MANT.BR"/>
      <sheetName val="Help"/>
      <sheetName val="Formulario"/>
      <sheetName val="Tks"/>
      <sheetName val="Novedades"/>
      <sheetName val="Pruebas"/>
      <sheetName val="Quimicos"/>
      <sheetName val="Database"/>
      <sheetName val="Marché"/>
      <sheetName val="Daily"/>
      <sheetName val="Slb"/>
      <sheetName val="Welltest"/>
      <sheetName val="Well Status"/>
      <sheetName val="BalSCHL"/>
      <sheetName val="BALSCHLAGUA-1"/>
      <sheetName val="Mto"/>
      <sheetName val="PPF"/>
      <sheetName val="Gas Skid"/>
      <sheetName val="Nom Gas ECOGAS"/>
      <sheetName val="Nomina Gas ECP"/>
      <sheetName val="Rep"/>
      <sheetName val="CURVA 1"/>
      <sheetName val="REPORT"/>
      <sheetName val="CAL2"/>
      <sheetName val="TK 482"/>
      <sheetName val="Module2"/>
      <sheetName val="DATA BASE HORA A HORA"/>
      <sheetName val="Reporte produccion Abanico 33 S"/>
      <sheetName val="POR1"/>
      <sheetName val="SWAB 02"/>
      <sheetName val="GRAF. SWAB 02"/>
      <sheetName val="NIVELES 02"/>
      <sheetName val="Est. Mec. La Hocha"/>
      <sheetName val="Sheet3"/>
      <sheetName val="MOVIMIENTO TK'S"/>
      <sheetName val="PRUEBA CP 3"/>
      <sheetName val="Prueba Cp C1"/>
      <sheetName val="consumo de acpm"/>
      <sheetName val="ACPM MES"/>
      <sheetName val="Consumo Acpm"/>
      <sheetName val="500-3"/>
      <sheetName val="500-4"/>
      <sheetName val="500-5"/>
      <sheetName val="500-6"/>
      <sheetName val="5000-1"/>
      <sheetName val="5000-2"/>
      <sheetName val="5000-3"/>
      <sheetName val="SENSOR  "/>
      <sheetName val="DAILY PRODUCTION"/>
      <sheetName val="Executive Report "/>
      <sheetName val="HIST.."/>
      <sheetName val="CALC,PROD "/>
      <sheetName val="TKS "/>
      <sheetName val="VENTAS"/>
      <sheetName val="PCP CAP A1"/>
      <sheetName val="PCP CAP B2"/>
      <sheetName val="PCP CAP A3"/>
      <sheetName val="PCP CAP C5"/>
      <sheetName val="PCP CAP E8"/>
      <sheetName val="TEST CAP1"/>
      <sheetName val="TEST CAP2"/>
      <sheetName val="TEST CAP3"/>
      <sheetName val="TEST C-5"/>
      <sheetName val="TEST E-8"/>
      <sheetName val="Table 5A - 6A"/>
      <sheetName val="procedimiento daily"/>
      <sheetName val="Histórico"/>
      <sheetName val="Graficas"/>
      <sheetName val="Seguimiento Sistema"/>
      <sheetName val="Consumo de agua"/>
      <sheetName val="PCP CAP 1-A1"/>
      <sheetName val="PCP CAP 2-B2"/>
      <sheetName val="PCP CAP 3-A3"/>
      <sheetName val="PCP CAP4- C5"/>
      <sheetName val="PCP CAP 5- E8"/>
      <sheetName val="PCP CAP 6 F7"/>
      <sheetName val="TEST CAP4"/>
      <sheetName val="TEST CAP5"/>
      <sheetName val="TEST CAP6"/>
      <sheetName val="TK-500-1A"/>
      <sheetName val="TK-500-2A"/>
      <sheetName val="TK-500-3A"/>
      <sheetName val="TK-500-4A"/>
      <sheetName val="TK-500-5A"/>
      <sheetName val="TK-500-6 B"/>
      <sheetName val="TK-500-7 B "/>
      <sheetName val="TK-500-8 B "/>
      <sheetName val="Table 5A - 6A "/>
      <sheetName val="factor"/>
      <sheetName val="TK-00-1A"/>
      <sheetName val="TK-00-2A"/>
      <sheetName val="TK-00-3A"/>
      <sheetName val="TK-00-4A"/>
      <sheetName val="TK-00-5A"/>
      <sheetName val="TK-00-1 (CAP 2)"/>
      <sheetName val="TK-00-2 (CAP 2)"/>
      <sheetName val="TK-00-3 (CAP 2) "/>
      <sheetName val="TK-500-1 B"/>
      <sheetName val="TK-500-2 B "/>
      <sheetName val="TK-500-3 B "/>
      <sheetName val="501b"/>
      <sheetName val="502b"/>
      <sheetName val="503b"/>
      <sheetName val="501c"/>
      <sheetName val="Executive Report"/>
      <sheetName val="DP (2)"/>
      <sheetName val="DP"/>
      <sheetName val="TIEMPOS"/>
      <sheetName val="GENERAL PIPE 3"/>
      <sheetName val="GENERAL PIPE 2"/>
      <sheetName val="GENERAL PIPE  1"/>
      <sheetName val="VARISUR"/>
      <sheetName val="WEATHERFORD"/>
      <sheetName val="HS"/>
      <sheetName val="HALLIBURTON"/>
      <sheetName val="MATERIALES (2)"/>
      <sheetName val="COSTOS DIARIOS"/>
      <sheetName val="Est. Mecánico"/>
      <sheetName val="TALLY (1)"/>
      <sheetName val="*****"/>
      <sheetName val="MSF-001"/>
      <sheetName val="SURVEY"/>
      <sheetName val="RS- LH-26 -29-04-2011"/>
      <sheetName val="RS-SOLDADURA LH-26"/>
      <sheetName val="SARTA DE PRODUCCION"/>
      <sheetName val="SARTA DE CORO LH-26"/>
      <sheetName val="TIQUETE"/>
      <sheetName val="FBG-903,  LH-24 10-12-2010"/>
      <sheetName val="FBG-903 LH-24  11-12-2010"/>
      <sheetName val="WELDER"/>
      <sheetName val="Flash Report "/>
      <sheetName val="INSP COROD LH 24, 10-12-2010"/>
      <sheetName val="MATERIALES "/>
      <sheetName val="BHA de pesca"/>
      <sheetName val="tp1e"/>
      <sheetName val="bhp_es1e"/>
      <sheetName val="es1n"/>
      <sheetName val="Chart1 (2)"/>
      <sheetName val="pr_red_es2e"/>
      <sheetName val="es2e"/>
      <sheetName val="es1spres"/>
      <sheetName val="EM ME-1 "/>
      <sheetName val="ME-1 PROP ESP"/>
      <sheetName val="Tanks "/>
      <sheetName val="Data "/>
      <sheetName val="Históricos 2008"/>
      <sheetName val="Históricos 2007"/>
      <sheetName val="HORA"/>
      <sheetName val="Reporte  Ab Pruebas Extensas "/>
      <sheetName val="Distribución"/>
      <sheetName val="Reporte Abanico 20-33"/>
      <sheetName val="Reporte Abanico 34-35-36"/>
      <sheetName val="TK-01"/>
      <sheetName val="TK-02"/>
      <sheetName val="TK-07"/>
      <sheetName val="TK-08"/>
      <sheetName val="Diesel"/>
      <sheetName val="Reporte producción"/>
      <sheetName val="BASE-AGUA"/>
      <sheetName val="ABANICO 20"/>
      <sheetName val="Bomba SERVIRENT "/>
      <sheetName val="A"/>
      <sheetName val="INFORMATION"/>
      <sheetName val="CALCULATIONS"/>
      <sheetName val="RESULTS"/>
      <sheetName val="Module1"/>
      <sheetName val="SOLDADURA CBE 1093"/>
      <sheetName val="SOLDADURA CBE 1093 (2)"/>
      <sheetName val="TANQUE C"/>
      <sheetName val="TICKET"/>
      <sheetName val="Ticket (Pag 2)"/>
      <sheetName val="TimeBreakdown"/>
      <sheetName val="UNIT"/>
      <sheetName val="LQC"/>
      <sheetName val="CSR"/>
      <sheetName val="Delivery"/>
      <sheetName val="DAT-label"/>
      <sheetName val="dRevenue"/>
      <sheetName val="mCodigos"/>
      <sheetName val="dHojas"/>
      <sheetName val="mBorrar"/>
      <sheetName val="mExtras"/>
      <sheetName val="TOP"/>
      <sheetName val="HEADER"/>
      <sheetName val="ELS REPORT"/>
      <sheetName val="OPÇÃO"/>
      <sheetName val="PRINT"/>
      <sheetName val="Module Macro"/>
      <sheetName val="SETUP"/>
      <sheetName val="RESUMO"/>
      <sheetName val="CONTROLE"/>
      <sheetName val="SENSORES"/>
      <sheetName val="EQUIPE"/>
      <sheetName val="COVER PAGE"/>
      <sheetName val="PROCEDIMENTO"/>
      <sheetName val="NOMENCLATURA"/>
      <sheetName val="ESQUEMA"/>
      <sheetName val="DIV1"/>
      <sheetName val="INDEX"/>
      <sheetName val="DIV3"/>
      <sheetName val="EVENTOS"/>
      <sheetName val="DIV4"/>
      <sheetName val="GRADIENTE DE PRESION"/>
      <sheetName val="CUASITLA"/>
      <sheetName val="GRADIENTE DE TEMPERATURA"/>
      <sheetName val="MEMÓRIA"/>
      <sheetName val="YOYO"/>
      <sheetName val="SPRO"/>
      <sheetName val="LINC"/>
      <sheetName val="Events"/>
      <sheetName val="Data Sheet "/>
      <sheetName val="ALLDATA"/>
      <sheetName val="Data Sheet"/>
      <sheetName val="Gas Calculation"/>
      <sheetName val="Condensate Meter Rates"/>
      <sheetName val="SHRINKAGE"/>
      <sheetName val="Tank Rates"/>
      <sheetName val="Water Meter Rates"/>
      <sheetName val="MACRO125 "/>
      <sheetName val="OIL formulas"/>
      <sheetName val="Formulas"/>
      <sheetName val="MACRO125"/>
      <sheetName val="Datos vs. Tiempo"/>
      <sheetName val="EVT"/>
      <sheetName val="GasQ"/>
      <sheetName val="OilQ (2)"/>
      <sheetName val="VARIABLES"/>
      <sheetName val="TANQUE 2"/>
      <sheetName val="TANQUE 3"/>
      <sheetName val="TANQUE 4"/>
      <sheetName val="TANQUE 5"/>
      <sheetName val="TANQUE 6"/>
      <sheetName val="TANQUE 7"/>
      <sheetName val="TANQUE 8"/>
      <sheetName val="TANQUE 9"/>
      <sheetName val="PULLING PH-07-06-24-12-2010"/>
      <sheetName val="RS-FB-12 PH-07-06-24-12-2010 "/>
      <sheetName val="Running JAZ AD-02-24-12-2010"/>
      <sheetName val="RS-FB-12-JAZ AD-02-24-12-2010"/>
      <sheetName val="Resumido"/>
      <sheetName val="FBG-903,  LH-22- 8-01-2011"/>
      <sheetName val="FBG-903,  LH-22 29-11-2010"/>
      <sheetName val="SARTA PCP FINAL"/>
      <sheetName val="ANEXO"/>
      <sheetName val="R.S. LC 2930- 17-OCT -11"/>
      <sheetName val="SOLDADURA LC-2930-"/>
      <sheetName val="FBG-903,  LH-19 06-01-2011"/>
      <sheetName val="RS. LH-19. PESCA. 07-01-2011"/>
      <sheetName val="DEFINITIVO LH-19 "/>
      <sheetName val="EST0798"/>
      <sheetName val="Detalle"/>
      <sheetName val="Provincia"/>
      <sheetName val="Blancos"/>
      <sheetName val="Compresión"/>
      <sheetName val="Agua "/>
      <sheetName val="Flujos"/>
      <sheetName val="PARAMETERS"/>
      <sheetName val="TABLE 2"/>
      <sheetName val="TABLE 1"/>
      <sheetName val="Distrib"/>
      <sheetName val="ANNEX D"/>
      <sheetName val="TABLE 2 (2)"/>
      <sheetName val="PARAMETERS (2)"/>
      <sheetName val="TABLE 1 (2)"/>
      <sheetName val="ANALISIS (2)"/>
      <sheetName val="Distrib (2)"/>
      <sheetName val="ANNEX D (2)"/>
      <sheetName val="PRODUCCIÓN VENTAS(DIARIO)"/>
      <sheetName val="GAS EL CENTRO"/>
      <sheetName val="Variables - Visión Empresarial"/>
      <sheetName val="API93"/>
      <sheetName val="API91"/>
      <sheetName val="API92"/>
      <sheetName val="DIFERIDA"/>
      <sheetName val="Liquidación real"/>
      <sheetName val="LIQUIDACION FV"/>
      <sheetName val="TABLAS DE AFOROS"/>
      <sheetName val="potenciales"/>
      <sheetName val="PRESIONES CABEZA POZOS (2)"/>
      <sheetName val="SUB EST ELEC LIS"/>
      <sheetName val="FORMATO MEDIDAS"/>
      <sheetName val="MEDIDAS ABRIL"/>
      <sheetName val="MEDIDAS OCTUBRE"/>
      <sheetName val="MEDIDAS MAYO"/>
      <sheetName val="Factor Agosto"/>
      <sheetName val="Factor Junio"/>
      <sheetName val="DISTRIBUCION"/>
      <sheetName val="TORTA PROM. MENSUAL"/>
      <sheetName val="TORTA PROM. MENSUAL %"/>
      <sheetName val="Gráfico1"/>
      <sheetName val="MEDIDAS"/>
      <sheetName val="CALCULO AGUA"/>
      <sheetName val="CONSOLIDADO CONTRATACION GEC"/>
      <sheetName val="RUN LIFE"/>
      <sheetName val="1. WO CASTILLA IND 2011"/>
      <sheetName val="1. WO CASTILLA VAR 2012"/>
      <sheetName val="2. WO CASTILLA IND 2012"/>
      <sheetName val="3. WO CHICHIMENE IND 2012"/>
      <sheetName val="1. WO CASTILLA VAR 2013"/>
      <sheetName val="2. WO CASTILLA IND 2013"/>
      <sheetName val="3. WO CHICHIMENE IND 2013"/>
      <sheetName val="4. WO CASTILLA VAR 2014"/>
      <sheetName val="5. WO CASTILLA IND 2014"/>
      <sheetName val="6. WO CHICHIMENE IND 2014"/>
      <sheetName val="C"/>
      <sheetName val="WellTestData1"/>
      <sheetName val="Events1"/>
      <sheetName val="complete events"/>
      <sheetName val="Procedure."/>
      <sheetName val="Diferencia porcentual"/>
      <sheetName val="TRACTOMULAS"/>
      <sheetName val="GRAFICA"/>
      <sheetName val="Capachos-Banadia "/>
      <sheetName val="Cuadro-1 TK-A"/>
      <sheetName val="Cuadro-1 TK-B"/>
      <sheetName val="Resumen Cuadros 1"/>
      <sheetName val="F-16"/>
      <sheetName val="F-9"/>
      <sheetName val="F-30"/>
      <sheetName val="Cuadro-4"/>
      <sheetName val="SECUENCIA DE EVENTOS"/>
      <sheetName val="REPORTE"/>
      <sheetName val="HISTORICO"/>
      <sheetName val="AFORO TK - 2"/>
      <sheetName val="AFORO TK-1"/>
      <sheetName val="AFORO TK - 3"/>
      <sheetName val="AFORO TK - 4"/>
      <sheetName val="AFORO TK - 5"/>
      <sheetName val="BALANCE TANQUES"/>
      <sheetName val="TK-1 "/>
      <sheetName val="TK-2 "/>
      <sheetName val="TK-3 "/>
      <sheetName val="TK ALQ CO 28"/>
      <sheetName val="TK-4 "/>
      <sheetName val="TK ALQ CO20"/>
      <sheetName val="TK-5 "/>
      <sheetName val="BAL. GRAL"/>
      <sheetName val="TABLA TK 5007"/>
      <sheetName val="Scorecard "/>
      <sheetName val="2.RIR Section (2)"/>
      <sheetName val="2. Safety Meeting (3)"/>
      <sheetName val="3. PreJob(3)"/>
      <sheetName val="3. PreJob(4)"/>
      <sheetName val="6. Rig PAR and Inventory"/>
      <sheetName val="8. Bit Run Paperwork (2)"/>
      <sheetName val="9. BP &amp; LL (2)"/>
      <sheetName val="10. Battery Inventory (2)"/>
      <sheetName val="14. Shipping Document (6)"/>
      <sheetName val="21. Material Request"/>
      <sheetName val="16. MLWD Performance (2)"/>
      <sheetName val="16. MLWD Performance_Espano (2)"/>
      <sheetName val="16. DD Performance (2)"/>
      <sheetName val="16. DD Performance_Espanol (2)"/>
      <sheetName val="18. Cell Handover (2)"/>
      <sheetName val="19. Product Delivery (2)"/>
      <sheetName val="19. DQR (2)"/>
      <sheetName val="20. Unit Inventory "/>
      <sheetName val="22. Post-Job (2)"/>
      <sheetName val="StartUp Sheet "/>
      <sheetName val="4. Exemptions"/>
      <sheetName val="7. Morning Report Email"/>
      <sheetName val="8. Bit Run Paperwork"/>
      <sheetName val="8a. Pre-Job_DC_Rep"/>
      <sheetName val="8b. Depth_Tracking_Sheet_rUN1"/>
      <sheetName val="8b. Depth_Tracking_Sheet rUN2"/>
      <sheetName val="Format"/>
      <sheetName val="LH 11"/>
      <sheetName val="RESUMES"/>
      <sheetName val="Feb 01 07"/>
      <sheetName val="Feb 02 07"/>
      <sheetName val="Feb 03 07"/>
      <sheetName val="Feb 04 07"/>
      <sheetName val="Feb 05 07"/>
      <sheetName val="Feb 06 07"/>
      <sheetName val="Feb 07 07"/>
      <sheetName val="Feb 08 07"/>
      <sheetName val="Feb 09 07"/>
      <sheetName val="Feb 10 07"/>
      <sheetName val="Feb 11 07"/>
      <sheetName val="Ene 12 07"/>
      <sheetName val="Ene 13 07"/>
      <sheetName val="Ene 14 07"/>
      <sheetName val="Ene 15 07"/>
      <sheetName val="Ene 16 07"/>
      <sheetName val="Ene 17 07"/>
      <sheetName val="Ene 18 07"/>
      <sheetName val="Ene 19 07"/>
      <sheetName val="Ene 20 07"/>
      <sheetName val="Ene 21 07"/>
      <sheetName val="Ene 22 07"/>
      <sheetName val="Ene 23 07"/>
      <sheetName val="Ene 24 07"/>
      <sheetName val="Ene 25 07"/>
      <sheetName val="Ene 26 07"/>
      <sheetName val="Ene 27 07"/>
      <sheetName val="Ene 28 07"/>
      <sheetName val="Ene 29 07"/>
      <sheetName val="Ene 30 07"/>
      <sheetName val="Ene 31 07"/>
      <sheetName val="ReporteDiario"/>
      <sheetName val="LCN 01 "/>
      <sheetName val="LCN 05 General"/>
      <sheetName val="MED TK"/>
      <sheetName val="Reporte LCN"/>
      <sheetName val="Aforos"/>
      <sheetName val="Well head"/>
      <sheetName val="Prueba LCN-02"/>
      <sheetName val="AFORO (2)"/>
      <sheetName val="AFORO"/>
      <sheetName val="Tabla 5A"/>
      <sheetName val="LiquidarTK"/>
      <sheetName val="D.GUA.TK"/>
      <sheetName val="DATA HORA-HORA PERCHERON"/>
      <sheetName val="PROMEDIOS PERCHERON"/>
      <sheetName val="RESUMEN PERCHERON-01"/>
      <sheetName val="DATA HORA-HORA MIRASOL"/>
      <sheetName val="PROMEDIOS MIRASOL"/>
      <sheetName val="RESUMEN MIRASOL-01"/>
      <sheetName val="RESUMEN CRUDO RECUPERADO"/>
      <sheetName val="Resumen CAMPO"/>
      <sheetName val="Preliminar"/>
      <sheetName val="Informe final"/>
      <sheetName val="DATOS GERENCIAL"/>
      <sheetName val="DATOS ANH"/>
      <sheetName val="INTEGRADOR ANH"/>
      <sheetName val="DATOS ACUMULADOS"/>
      <sheetName val="REPORT GERENCIAL"/>
      <sheetName val="REPORTE DIARIO PROD"/>
      <sheetName val="DISPOSICION AGUA"/>
      <sheetName val="DATA HORA-HORA"/>
      <sheetName val="TOTAL DIA"/>
      <sheetName val="AGUA DIA"/>
      <sheetName val="CRUDO DIA"/>
      <sheetName val="CRUDO MAPACHE"/>
      <sheetName val="CAL PROD"/>
      <sheetName val="TK 1"/>
      <sheetName val="FT_080"/>
      <sheetName val="TK 2"/>
      <sheetName val="TK 3"/>
      <sheetName val="TK 4"/>
      <sheetName val="TK 5"/>
      <sheetName val="TK 6"/>
      <sheetName val="RESUMEN TANQUES"/>
      <sheetName val="CALCULOS AUXILIARES"/>
      <sheetName val="MULAS"/>
      <sheetName val="BUSCADOR"/>
      <sheetName val="TK DIESEL"/>
      <sheetName val="TK´s Agua Iny"/>
      <sheetName val="inyeccion"/>
      <sheetName val="Csg CO A-1, A-4"/>
      <sheetName val="Dia"/>
      <sheetName val="Csg CO A-1"/>
      <sheetName val="Parametros Inyeccion"/>
      <sheetName val="DAT. BIPD-THP"/>
      <sheetName val="8c. Post-Job_Depth_Ctrl_Rep (2)"/>
      <sheetName val="8c. Post-Job_Depth_Ctrl_Report"/>
      <sheetName val="9. BP &amp; LL"/>
      <sheetName val="10. Battery Inventory"/>
      <sheetName val="11. Instructions"/>
      <sheetName val="D&amp;IInits_FAC"/>
      <sheetName val="All Input Data - FAC"/>
      <sheetName val="FAC_Chart-H_G"/>
      <sheetName val="FAC_Chart - DIP"/>
      <sheetName val="11. BMC_Report"/>
      <sheetName val="14. Shipping Document"/>
      <sheetName val="17. Trainee Appraisal"/>
      <sheetName val="18. Cell Handover"/>
      <sheetName val="19. Product Delivery"/>
      <sheetName val="19. DQR"/>
      <sheetName val="20. Unit Inventory"/>
      <sheetName val="22. Post-Job"/>
      <sheetName val="Labels Here"/>
      <sheetName val="Film Labels "/>
      <sheetName val="Well Name Back Up"/>
      <sheetName val="IDEAL BACK UP"/>
      <sheetName val="HSPM BACK UP"/>
      <sheetName val="MWD BACK UP"/>
      <sheetName val="DD BACK UP"/>
      <sheetName val="Cover"/>
      <sheetName val="Useful Links"/>
      <sheetName val="RWP"/>
      <sheetName val="Report - Recommendations"/>
      <sheetName val="Audit Timing &amp; groups"/>
      <sheetName val="Schedule of Inspections"/>
      <sheetName val="Audit Form Updates"/>
      <sheetName val="Report - Charts"/>
      <sheetName val="Radiation"/>
      <sheetName val="Lithium Batteries"/>
      <sheetName val="Miscellaneous Risks"/>
      <sheetName val="Service Quality &amp; LQC"/>
      <sheetName val="Wellsite Crew"/>
      <sheetName val="Wellsite Unit"/>
      <sheetName val="Latest DQR form"/>
      <sheetName val="Maintenance - General"/>
      <sheetName val="Maintenance - Calibrations"/>
      <sheetName val="Maintenance - Electronics Lab"/>
      <sheetName val="Maintenance - Mechanics Shop"/>
      <sheetName val="Inspections"/>
      <sheetName val="M&amp;S Management"/>
      <sheetName val="Asset Management"/>
      <sheetName val="Personnel"/>
      <sheetName val="Training &amp; Coaching"/>
      <sheetName val="Management &amp; Market"/>
      <sheetName val="DEC"/>
      <sheetName val="DD Operations"/>
      <sheetName val="PowerPak"/>
      <sheetName val="PowerDrive"/>
      <sheetName val="GST &amp; NBS"/>
      <sheetName val="AIM"/>
      <sheetName val="IDEAL"/>
      <sheetName val="PowerPulse"/>
      <sheetName val="IMPulse"/>
      <sheetName val="SlimPulse"/>
      <sheetName val="Realtime Extenders"/>
      <sheetName val="ARC"/>
      <sheetName val="CDR"/>
      <sheetName val="RAB, GVR"/>
      <sheetName val="VDN, ADN, CDN"/>
      <sheetName val="ISONIC"/>
      <sheetName val="Summary "/>
      <sheetName val="LWD SHOP Tools list"/>
      <sheetName val="New Tool or service"/>
      <sheetName val="Help with Excel"/>
      <sheetName val="Operating Instructions"/>
      <sheetName val="Oilfield Units"/>
      <sheetName val="Motor data"/>
      <sheetName val="SI Units"/>
      <sheetName val="Release Notes"/>
      <sheetName val="CalcsSI"/>
      <sheetName val="Calcs"/>
      <sheetName val="Characteristics"/>
      <sheetName val="Test data"/>
      <sheetName val="Sheet5"/>
      <sheetName val="Sheet6"/>
      <sheetName val="Sheet7"/>
      <sheetName val="Sheet8"/>
      <sheetName val="Sheet9"/>
      <sheetName val="Sheet10"/>
      <sheetName val="StartUp Sheet"/>
      <sheetName val="Scorecard"/>
      <sheetName val="2. Safety Meeting"/>
      <sheetName val="3. PreJob(1)"/>
      <sheetName val="3. PreJob(2)"/>
      <sheetName val="8. Rig PAR and Inventory"/>
      <sheetName val="9. Morning Report Email"/>
      <sheetName val="10. Bit Run Paperwork"/>
      <sheetName val="15. Shipping Document"/>
      <sheetName val="17. Failure Email List"/>
      <sheetName val="18.GST Battery Capacity"/>
      <sheetName val="19. MLWD Performance Sp"/>
      <sheetName val="19. MLWD Performance Eng"/>
      <sheetName val="19. DD Performance Sp"/>
      <sheetName val="19. DD Performance Eng"/>
      <sheetName val="20. Material Request"/>
      <sheetName val="22. Product Delivery"/>
      <sheetName val="22. DQR"/>
      <sheetName val="23. BP &amp; LL"/>
      <sheetName val="24. Post-Job"/>
      <sheetName val="Archiving Structure"/>
      <sheetName val="PCE"/>
      <sheetName val="COD"/>
      <sheetName val="ECD"/>
      <sheetName val="PED"/>
      <sheetName val="Resumen Ventas"/>
      <sheetName val="Resumen Regalias"/>
      <sheetName val="A_G105"/>
      <sheetName val="A_G200"/>
      <sheetName val="A_A110"/>
      <sheetName val="A_A210"/>
      <sheetName val="A_A310"/>
      <sheetName val="A_A410"/>
      <sheetName val="C21_G105"/>
      <sheetName val="C21_G110"/>
      <sheetName val="C21_G115"/>
      <sheetName val="C21_G210"/>
      <sheetName val="C21_G215"/>
      <sheetName val="C21_G220"/>
      <sheetName val="C21_A310"/>
      <sheetName val="C21_A410"/>
      <sheetName val="Cases description"/>
      <sheetName val="B"/>
      <sheetName val="C2 A37"/>
      <sheetName val="C2 A32"/>
      <sheetName val="C2 B37"/>
      <sheetName val="C2 B32"/>
      <sheetName val="Prod prof Ay 59.3"/>
      <sheetName val="Prod prof Ay 30"/>
      <sheetName val="st plot-A1 59.3 bcf "/>
      <sheetName val="st plot-A1 30 bcf"/>
      <sheetName val="lt plot-A1 59.3 bcf"/>
      <sheetName val="lt plot-A1 30 bcf"/>
      <sheetName val="FAX"/>
      <sheetName val="DESC_BEJ-1X"/>
      <sheetName val="PR_RESBU-1"/>
      <sheetName val="PR_RESBU-2"/>
      <sheetName val="BEJ1X_T1-fsa"/>
      <sheetName val="PROM-CK-16"/>
      <sheetName val="PROM-CK-24"/>
      <sheetName val="PROM-CK-32"/>
      <sheetName val="PROM-CK-16(2)"/>
      <sheetName val="PROM-CK-24 (2)"/>
      <sheetName val="PR_RESBU-1_ESRO"/>
      <sheetName val="PR_RESBU-2_ESRO"/>
      <sheetName val="DESC_BEJ-1X_ESRO"/>
      <sheetName val="EVEN_BEJ1X"/>
      <sheetName val="EVEN_DST"/>
      <sheetName val="EVEN_WT_H2S"/>
      <sheetName val="T4ET1ca1"/>
      <sheetName val="T4ET1COL1"/>
      <sheetName val="T4ET1COz"/>
      <sheetName val="T4ET2sua"/>
      <sheetName val="EVEN-WISE"/>
      <sheetName val="EVEREPT"/>
      <sheetName val="BA18DST"/>
      <sheetName val="TICKET 1"/>
      <sheetName val="orden"/>
      <sheetName val="certificacion"/>
      <sheetName val="terminacion m.n."/>
      <sheetName val="terminacion usd"/>
      <sheetName val="Anex C 86"/>
      <sheetName val="form. reporte op."/>
      <sheetName val="ESTATUS"/>
      <sheetName val="HHASIG."/>
      <sheetName val="HHPROG."/>
      <sheetName val="HHINV.1050"/>
      <sheetName val="H.P.EGRESOS"/>
      <sheetName val="H.P.EGRESOS.PH.G."/>
      <sheetName val="HHFACT.1050"/>
      <sheetName val="HPPROY."/>
      <sheetName val="GrafHH"/>
      <sheetName val="GrafHP"/>
      <sheetName val="GrafHPPROY"/>
      <sheetName val="G. R.INGRE."/>
      <sheetName val="G. R.EGRE. "/>
      <sheetName val="RES.COST.INGRE"/>
      <sheetName val="RES.COST.EGRE "/>
      <sheetName val="HH REV."/>
      <sheetName val="INGRESOS"/>
      <sheetName val="EGRESOS "/>
      <sheetName val="RES.ALQ."/>
      <sheetName val="RES-GERENCIAL"/>
      <sheetName val="HH.ASIG.99"/>
      <sheetName val="HH.INV.99"/>
      <sheetName val="RES.FACT."/>
      <sheetName val="HP.FAC.1040"/>
      <sheetName val="HP.EGRES.MES.1040"/>
      <sheetName val="HP.EGRES.PROY."/>
      <sheetName val="HP.PROG.1040"/>
      <sheetName val="HPROG.1040.FR "/>
      <sheetName val="HP.PROY.99 "/>
      <sheetName val="Graf.HH.1040"/>
      <sheetName val="Graf.HP.99"/>
      <sheetName val="GrafHPROY.99"/>
      <sheetName val="RES.FR"/>
      <sheetName val="DETALLE.GR."/>
      <sheetName val="GASTOS R."/>
      <sheetName val="RES.GASTOS R."/>
      <sheetName val="RES.COST."/>
      <sheetName val="RES.COST. + MERANO"/>
      <sheetName val="HP.PROY.1040"/>
      <sheetName val="GR.FAC.ALQ.1051"/>
      <sheetName val="GR.DET.FAC.1051"/>
      <sheetName val="GEST.FINAN.1051"/>
      <sheetName val="EMPLEADOS"/>
      <sheetName val="ASIG.1040"/>
      <sheetName val="HP.PROG.1040 "/>
      <sheetName val="GR.DET.TESORERIA.1040"/>
      <sheetName val="GR.RES.FAC.1040"/>
      <sheetName val="HH.INV.1040"/>
      <sheetName val="HP.FAC.CONC.12.99 "/>
      <sheetName val="HP.PROY.1040.MIA"/>
      <sheetName val="HP.EGRES.PROY.1040"/>
      <sheetName val="BACKLOG.1040"/>
      <sheetName val="HP.RES.FAC.1040"/>
      <sheetName val="HP.DET.FAC.1040"/>
      <sheetName val="HP.DET.TESORERIA.1040"/>
      <sheetName val="HP.DET(1).TESORERIA.1040"/>
      <sheetName val="GEST.FINAN.1040"/>
      <sheetName val="GEST.FINAN. + MERANO"/>
      <sheetName val="HH.Graf.1040"/>
      <sheetName val="HP.Graf.1040"/>
      <sheetName val="HP.FAC.CONC.1040 "/>
      <sheetName val="HP.FAC.CONC.1040  (2)"/>
      <sheetName val="GR.RES.FAC.1050"/>
      <sheetName val="RES-GERENCIAL (2)"/>
      <sheetName val="RES.PH.G."/>
      <sheetName val="HP.PROG.1040.FR"/>
      <sheetName val="GEST.FINAN."/>
      <sheetName val="HH.PP."/>
      <sheetName val="CURVAS"/>
      <sheetName val="planif"/>
      <sheetName val="Copiaproject"/>
      <sheetName val="FISICO-FINAN. JULIO"/>
      <sheetName val="INF.FINANCIERA"/>
      <sheetName val="REPRO-INVERSIONES"/>
      <sheetName val="ITEM-PR"/>
      <sheetName val="SGT 008"/>
      <sheetName val="SGT 021"/>
      <sheetName val="SGT 026"/>
      <sheetName val="SGT 028"/>
      <sheetName val="SGT 030"/>
      <sheetName val="SGT 037"/>
      <sheetName val="SGT 039"/>
      <sheetName val="SGT 036"/>
      <sheetName val="SGT 047"/>
      <sheetName val="CLIMA"/>
      <sheetName val="FORMATO ACOM ALDO. FRENTE"/>
      <sheetName val="presupuesto obra (2)"/>
      <sheetName val="ETIQUETAS"/>
      <sheetName val="PRESUPUESTO GRADAS SOTFBALL"/>
      <sheetName val="F.PRESTAC"/>
      <sheetName val="UTILI"/>
      <sheetName val="IMPR"/>
      <sheetName val="ADM"/>
      <sheetName val="PGIO FINAL"/>
      <sheetName val="PAPSO"/>
      <sheetName val="INTERV"/>
      <sheetName val="F.M"/>
      <sheetName val="PLAN FINANCIERO GRADAS"/>
      <sheetName val="PRESUPUESTO OFICIAL"/>
      <sheetName val="LISTA MATERIALES"/>
      <sheetName val=" EQUIPO MATERIALES"/>
      <sheetName val="INF"/>
      <sheetName val="CUADRO AREAS ARQ."/>
      <sheetName val="ACERO PARA JARDINERAS"/>
      <sheetName val="FACTOR PRESTACIONAL"/>
      <sheetName val="AIU UNIFICADO"/>
      <sheetName val="SUELDOS"/>
      <sheetName val="\Users\JoseGabriel\Downloads\Ví"/>
      <sheetName val="Preacta N°5"/>
      <sheetName val="resumen carcel x 16.7%"/>
      <sheetName val="resumen carcel "/>
      <sheetName val="resumen carcel con baño x 16.7%"/>
      <sheetName val="resumen carcel con baño"/>
      <sheetName val="Unitario "/>
      <sheetName val="Auxiliares "/>
      <sheetName val="Análisis de cuadrilla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aCCIDENTES DE 19"/>
      <sheetName val="P-GENERAL (2)"/>
      <sheetName val="P-GENERAL"/>
      <sheetName val="7AGOSTO"/>
      <sheetName val="GENEY-OASIS"/>
      <sheetName val="9DEMARZO"/>
      <sheetName val="2.3"/>
      <sheetName val="2.6"/>
      <sheetName val="2.7"/>
      <sheetName val="2.8"/>
      <sheetName val="2.9"/>
      <sheetName val="2.10"/>
      <sheetName val="2.11"/>
      <sheetName val="2.12"/>
      <sheetName val="2.13"/>
      <sheetName val="2.14"/>
      <sheetName val="Acero-B"/>
      <sheetName val="Acero-Ref"/>
      <sheetName val="Mr-40"/>
      <sheetName val="Con3000"/>
      <sheetName val="Con2000"/>
      <sheetName val="Mor1.4"/>
      <sheetName val="ID"/>
      <sheetName val="LANZ 1"/>
      <sheetName val="Design (3)"/>
      <sheetName val="Design"/>
      <sheetName val=""/>
      <sheetName val="4.1.1"/>
      <sheetName val="4.1.2"/>
      <sheetName val="4.1.3"/>
      <sheetName val="4.1.4"/>
      <sheetName val="4.1.5"/>
      <sheetName val="4.1.6"/>
      <sheetName val="4.1.7"/>
      <sheetName val="4.2.1"/>
      <sheetName val="4.2.2"/>
      <sheetName val="4.2.3"/>
      <sheetName val="5.1.1"/>
      <sheetName val="5.1.2"/>
      <sheetName val="5.1.3"/>
      <sheetName val="5.1.4"/>
      <sheetName val="5.1.5"/>
      <sheetName val="5.1.6"/>
      <sheetName val="5.1.7"/>
      <sheetName val="5.1.8"/>
      <sheetName val="5.1.9"/>
      <sheetName val="5.1.10"/>
      <sheetName val="5.1.11"/>
      <sheetName val="5.2.1"/>
      <sheetName val="5.2.2"/>
      <sheetName val="5.2.3"/>
      <sheetName val="6.1.1"/>
      <sheetName val="6.1.2"/>
      <sheetName val="6.2.1"/>
      <sheetName val="8.1.1"/>
      <sheetName val="8.1.2"/>
      <sheetName val="8.1.3"/>
      <sheetName val="8.1.4"/>
      <sheetName val="8.1.5"/>
      <sheetName val="8.1.6"/>
      <sheetName val="8.1.7"/>
      <sheetName val="8.1.8"/>
      <sheetName val="8.1.9"/>
      <sheetName val="8.1.10"/>
      <sheetName val="8.1.11"/>
      <sheetName val="8.1.12"/>
      <sheetName val="8.1.13"/>
      <sheetName val="8.1.14"/>
      <sheetName val="8.1.15"/>
      <sheetName val="8.1.16"/>
      <sheetName val="8.1.17"/>
      <sheetName val="8.1.19"/>
      <sheetName val="8.1.18"/>
      <sheetName val="8.1.20"/>
      <sheetName val="8.1.21"/>
      <sheetName val="8.1.22"/>
      <sheetName val="8.1.23"/>
      <sheetName val="8.1.24"/>
      <sheetName val="8.1.25"/>
      <sheetName val="8.1.26"/>
      <sheetName val="8.1.27"/>
      <sheetName val="8.1.28"/>
      <sheetName val="8.1.29"/>
      <sheetName val="8.1.30"/>
      <sheetName val="8.1.31"/>
      <sheetName val="8.1.32"/>
      <sheetName val="8.1.33"/>
      <sheetName val="8.1.34"/>
      <sheetName val="8.1.35"/>
      <sheetName val="8.1.36"/>
      <sheetName val="8.1.37"/>
      <sheetName val="8.1.38"/>
      <sheetName val="8.2.1"/>
      <sheetName val="8.2.2"/>
      <sheetName val="8.2.3"/>
      <sheetName val="8.3.1"/>
      <sheetName val="8.3.2"/>
      <sheetName val="8.3.3"/>
      <sheetName val="8.3.4"/>
      <sheetName val="8.3.5"/>
      <sheetName val="8.3.6"/>
      <sheetName val="8.3.7"/>
      <sheetName val="8.3.8"/>
      <sheetName val="8.3.9"/>
      <sheetName val="8.3.10"/>
      <sheetName val="8.3.11"/>
      <sheetName val="8.4.1"/>
      <sheetName val="8.4.2"/>
      <sheetName val="8.4.3"/>
      <sheetName val="8.4.4"/>
      <sheetName val="8.4.5"/>
      <sheetName val="8.4.6"/>
      <sheetName val="8.4.7"/>
      <sheetName val="8.4.8"/>
      <sheetName val="8.4.9"/>
      <sheetName val="8.4.10"/>
      <sheetName val="8.4.11"/>
      <sheetName val="8.4.12"/>
      <sheetName val="8.4.13"/>
      <sheetName val="8.4.14"/>
      <sheetName val="8.4.15"/>
      <sheetName val="8.4.16"/>
      <sheetName val="8.4.17"/>
      <sheetName val="8.4.18"/>
      <sheetName val="8.4.19"/>
      <sheetName val="8.4.20"/>
      <sheetName val="8.4.21"/>
      <sheetName val="8.4.22"/>
      <sheetName val="8.4.23"/>
      <sheetName val="8.4.24"/>
      <sheetName val="8.4.25"/>
      <sheetName val="8.4.26"/>
      <sheetName val="8.4.27"/>
      <sheetName val="8.4.28"/>
      <sheetName val="8.4.29"/>
      <sheetName val="8.4.30"/>
      <sheetName val="8.4.31"/>
      <sheetName val="8.4.32"/>
      <sheetName val="8.4.33"/>
      <sheetName val="8.4.34"/>
      <sheetName val="8.4.35"/>
      <sheetName val="8.4.36"/>
      <sheetName val="8.4.37"/>
      <sheetName val="8.4.38"/>
      <sheetName val="8.4.39"/>
      <sheetName val="8.4.40"/>
      <sheetName val="8.4.41"/>
      <sheetName val="8.4.42"/>
      <sheetName val="8.4.43"/>
      <sheetName val="8.4.44"/>
      <sheetName val="8.4.45"/>
      <sheetName val="8.4.46"/>
      <sheetName val="8.4.47"/>
      <sheetName val="8.4.48"/>
      <sheetName val="8.4.49"/>
      <sheetName val="8.4.50"/>
      <sheetName val="8.4.51"/>
      <sheetName val="8.4.52"/>
      <sheetName val="8.4.53"/>
      <sheetName val="8.4.54"/>
      <sheetName val="8.4.55"/>
      <sheetName val="8.4.56"/>
      <sheetName val="8.4.57"/>
      <sheetName val="8.5.1"/>
      <sheetName val="8.5.2"/>
      <sheetName val="8.5.3"/>
      <sheetName val="8.5.4"/>
      <sheetName val="8.5.5"/>
      <sheetName val="8.5.6"/>
      <sheetName val="8.5.7"/>
      <sheetName val="8.5.8"/>
      <sheetName val="8.5.9"/>
      <sheetName val="8.5.10"/>
      <sheetName val="8.5.11"/>
      <sheetName val="8.5.12"/>
      <sheetName val="8.5.13"/>
      <sheetName val="8.5.14"/>
      <sheetName val="8.5.15"/>
      <sheetName val="8.5.16"/>
      <sheetName val="8.5.17"/>
      <sheetName val="8.5.18"/>
      <sheetName val="8.5.19"/>
      <sheetName val="9.1.1"/>
      <sheetName val="9.1.2"/>
      <sheetName val="9.1.3"/>
      <sheetName val="9.1.4"/>
      <sheetName val="9.1.5"/>
      <sheetName val="9.1.6"/>
      <sheetName val="9.1.7"/>
      <sheetName val="9.1.8"/>
      <sheetName val="9.1.9"/>
      <sheetName val="9.1.10"/>
      <sheetName val="9.1.11"/>
      <sheetName val="9.1.12"/>
      <sheetName val="9.1.13"/>
      <sheetName val="9.1.14"/>
      <sheetName val="9.1.15"/>
      <sheetName val="9.1.16"/>
      <sheetName val="9.1.17"/>
      <sheetName val="9.1.18"/>
      <sheetName val="9.1.21"/>
      <sheetName val="9.1.22"/>
      <sheetName val="9.2.1"/>
      <sheetName val="9.2.2"/>
      <sheetName val="10.1.1"/>
      <sheetName val="10.1.2"/>
      <sheetName val="10.1.3"/>
      <sheetName val="10.1.4"/>
      <sheetName val="10.1.5"/>
      <sheetName val="10.1.6"/>
      <sheetName val="10.1.7"/>
      <sheetName val="10.1.8"/>
      <sheetName val="10.1.9"/>
      <sheetName val="10.1.10"/>
      <sheetName val="10.1.11"/>
      <sheetName val="10.1.12"/>
      <sheetName val="10.1.13"/>
      <sheetName val="10.1.14"/>
      <sheetName val="10.1.15"/>
      <sheetName val="10.1.16"/>
      <sheetName val="10.1.17"/>
      <sheetName val="10.1.18"/>
      <sheetName val="10.1.19"/>
      <sheetName val="10.2.1"/>
      <sheetName val="10.2.2"/>
      <sheetName val="10.2.3"/>
      <sheetName val="10.2.4"/>
      <sheetName val="10.2.5"/>
      <sheetName val="10.2.6"/>
      <sheetName val="10.2.7"/>
      <sheetName val="10.2.8"/>
      <sheetName val="10.2.9"/>
      <sheetName val="10.2.10"/>
      <sheetName val="10.2.11"/>
      <sheetName val="10.2.12"/>
      <sheetName val="10.2.13"/>
      <sheetName val="10.2.14"/>
      <sheetName val="10.2.15"/>
      <sheetName val="10.2.16"/>
      <sheetName val="10.2.17"/>
      <sheetName val="10.2.18"/>
      <sheetName val="10.2.19"/>
      <sheetName val="10.2.20"/>
      <sheetName val="10.2.21"/>
      <sheetName val="10.2.22"/>
      <sheetName val="10.2.23"/>
      <sheetName val="10.2.24"/>
      <sheetName val="10.2.25"/>
      <sheetName val="10.2.26"/>
      <sheetName val="10.2.27"/>
      <sheetName val="10.2.28"/>
      <sheetName val="10.2.29"/>
      <sheetName val="10.2.30"/>
      <sheetName val="10.2.31"/>
      <sheetName val="10.2.32"/>
      <sheetName val="10.2.33"/>
      <sheetName val="10.2.34"/>
      <sheetName val="10.2.35"/>
      <sheetName val="10.2.36"/>
      <sheetName val="10.2.37"/>
      <sheetName val="10.2.38"/>
      <sheetName val="10.2.39"/>
      <sheetName val="10.2.40"/>
      <sheetName val="10.2.41"/>
      <sheetName val="10.2.42"/>
      <sheetName val="10.2.43"/>
      <sheetName val="10.2.44"/>
      <sheetName val="10.2.45"/>
      <sheetName val="10.2.46"/>
      <sheetName val="10.2.47"/>
      <sheetName val="10.2.48"/>
      <sheetName val="10.2.49"/>
      <sheetName val="10.2.50"/>
      <sheetName val="10.2.51"/>
      <sheetName val="10.2.52"/>
      <sheetName val="10.2.53"/>
      <sheetName val="10.3.1"/>
      <sheetName val="10.3.2"/>
      <sheetName val="10.3.3"/>
      <sheetName val="10.3.4"/>
      <sheetName val="10.3.5"/>
      <sheetName val="10.3.6"/>
      <sheetName val="10.3.7"/>
      <sheetName val="10.3.8"/>
      <sheetName val="10.3.9"/>
      <sheetName val="10.3.10"/>
      <sheetName val="11.1.1"/>
      <sheetName val="11.1.2"/>
      <sheetName val="11.1.3"/>
      <sheetName val="11.1.4"/>
      <sheetName val="11.1.5"/>
      <sheetName val="11.1.6"/>
      <sheetName val="11.1.7"/>
      <sheetName val="11.1.8"/>
      <sheetName val="11.1.9"/>
      <sheetName val="11.1.10"/>
      <sheetName val="11.1.11"/>
      <sheetName val="11.1.12"/>
      <sheetName val="11.1.13"/>
      <sheetName val="11.1.14"/>
      <sheetName val="11.1.15"/>
      <sheetName val="11.1.16"/>
      <sheetName val="11.1.17"/>
      <sheetName val="11.1.18"/>
      <sheetName val="11.1.19"/>
      <sheetName val="11.1.20"/>
      <sheetName val="11.1.21"/>
      <sheetName val="11.1.22"/>
      <sheetName val="11.1.23"/>
      <sheetName val="11.1.24"/>
      <sheetName val="11.2.1"/>
      <sheetName val="11.2.2"/>
      <sheetName val="11.2.3"/>
      <sheetName val="11.2.4"/>
      <sheetName val="11.2.5"/>
      <sheetName val="11.3.1"/>
      <sheetName val="11.3.2"/>
      <sheetName val="11.3.3"/>
      <sheetName val="11.3.4"/>
      <sheetName val="11.3.5"/>
      <sheetName val="11.3.6"/>
      <sheetName val="11.3.7"/>
      <sheetName val="12.2.4"/>
      <sheetName val="12.4.1"/>
      <sheetName val="12.4.2"/>
      <sheetName val="12.5.1"/>
      <sheetName val="12.7.3"/>
      <sheetName val="12.7.4"/>
      <sheetName val="12.7.5"/>
      <sheetName val="12.7.6"/>
      <sheetName val="12.8.1"/>
      <sheetName val="12.8.2"/>
      <sheetName val="12.8.3"/>
      <sheetName val="12.8.4"/>
      <sheetName val="12.8.5"/>
      <sheetName val="12.10.1"/>
      <sheetName val="12.11.1"/>
      <sheetName val="12.11.6"/>
      <sheetName val="12.11.7"/>
      <sheetName val="12.12.6"/>
      <sheetName val="12.12.7"/>
      <sheetName val="12.14.3"/>
      <sheetName val="12.14.4"/>
      <sheetName val="12.14.6"/>
      <sheetName val="12.14.7"/>
      <sheetName val="13.3"/>
      <sheetName val="13.4"/>
      <sheetName val="13.5"/>
      <sheetName val="13.6"/>
      <sheetName val="13.7"/>
      <sheetName val="13.8"/>
      <sheetName val="13.9"/>
      <sheetName val="13.10"/>
      <sheetName val="13.11"/>
      <sheetName val="13.12"/>
      <sheetName val="13.13"/>
      <sheetName val="13.13.2"/>
      <sheetName val="13.14"/>
      <sheetName val="13.15"/>
      <sheetName val="13.16"/>
      <sheetName val="13.17"/>
      <sheetName val="13.18"/>
      <sheetName val="13.19"/>
      <sheetName val="13.20"/>
      <sheetName val="13.21"/>
      <sheetName val="13.22"/>
      <sheetName val="13.23"/>
      <sheetName val="13.24"/>
      <sheetName val="13.25"/>
      <sheetName val="13.26"/>
      <sheetName val="13.27"/>
      <sheetName val="13.28"/>
      <sheetName val="CERRAMIENTO T2 (4)"/>
      <sheetName val="12.14.5"/>
      <sheetName val="500 KCMIL MT"/>
      <sheetName val="CABLE"/>
      <sheetName val="RED NORMAL"/>
      <sheetName val="RED REGULADA"/>
      <sheetName val="LED AP"/>
      <sheetName val="TABLER GRAL"/>
      <sheetName val="C CABLE"/>
      <sheetName val="Tanque y cuarto - potable"/>
      <sheetName val="Tanque RCI"/>
      <sheetName val="CERRAMIENTO T2 (2)"/>
      <sheetName val="CERRAMIENTO T2 (3)"/>
      <sheetName val="CERRAMIENTO T3"/>
      <sheetName val="CERRAMIENTO T3 (2)"/>
      <sheetName val="CERRAMIENTO T3 (3)"/>
      <sheetName val="CERRAMIENTO T3 (4)"/>
      <sheetName val="CERRAMIENTO T3 (6)"/>
      <sheetName val="URBANISMO INT (6)"/>
      <sheetName val="ZONAS BLANDAS"/>
      <sheetName val="URB. 01"/>
      <sheetName val="URB. 03 (4)"/>
      <sheetName val="item 02-03-001"/>
      <sheetName val="item 04-03-002"/>
      <sheetName val="item 04-05-001"/>
      <sheetName val="item 11-01-001"/>
      <sheetName val="LISTA DE ACTIVIDADES"/>
      <sheetName val="CUB. TIPO "/>
      <sheetName val="CUB. GRAD. TRILLADORA"/>
      <sheetName val="CUB PROT. MAR. GAVIONES"/>
      <sheetName val="CUB. MUROS CONTEN. PASAR."/>
      <sheetName val="CUB. PASARELA TRILLAD"/>
      <sheetName val="RESUMEN CANTIDADES"/>
      <sheetName val="Datos Básicos"/>
      <sheetName val="REFERENCIAS"/>
      <sheetName val="AAA"/>
      <sheetName val="aputipo"/>
      <sheetName val="Agregados"/>
      <sheetName val="base Apus"/>
      <sheetName val="INICIO IMPRESIÓN"/>
      <sheetName val="INICIOPU"/>
      <sheetName val="1Movilización"/>
      <sheetName val="2Localización"/>
      <sheetName val="3Cerramiento"/>
      <sheetName val="4Desmonte"/>
      <sheetName val="5Descapote"/>
      <sheetName val="6Demoliciónconcretosinref"/>
      <sheetName val="7Demoliciónconcretoref"/>
      <sheetName val="8Demolicmuro0,15"/>
      <sheetName val="9Demolicmuro0,25"/>
      <sheetName val="10Excavaman"/>
      <sheetName val="11Excavaconglom"/>
      <sheetName val="12Excavamaqui"/>
      <sheetName val="13pilotpreex"/>
      <sheetName val="14Hinca"/>
      <sheetName val="15Enrocado e=0,30"/>
      <sheetName val="16Gavión"/>
      <sheetName val="17Revestgavion"/>
      <sheetName val="18Revmurotierraarmada"/>
      <sheetName val="19Acarreofuente"/>
      <sheetName val="20Manej agua"/>
      <sheetName val="21Rellcomun"/>
      <sheetName val="22Rellselec"/>
      <sheetName val="23Subbase"/>
      <sheetName val="24Base"/>
      <sheetName val="25Camatritur"/>
      <sheetName val="26Matfilt"/>
      <sheetName val="27Relletierraneg"/>
      <sheetName val="28Subfrances"/>
      <sheetName val="29Geodrenplanar"/>
      <sheetName val="30GeotexNT1600"/>
      <sheetName val="31GeotexNT2000"/>
      <sheetName val="32GeotexT2400"/>
      <sheetName val="33Tubdren65"/>
      <sheetName val="34Tubdren100mm"/>
      <sheetName val="35Concsolado"/>
      <sheetName val="36Ciclopeo"/>
      <sheetName val="37Cetructuras21"/>
      <sheetName val="38cestruct21imp"/>
      <sheetName val="39Cimperm28"/>
      <sheetName val="40Cpav"/>
      <sheetName val="41Selljunt"/>
      <sheetName val="42Acero"/>
      <sheetName val="43Mallaelectrosol"/>
      <sheetName val="44Ancleje 14cm"/>
      <sheetName val="46Polietil"/>
      <sheetName val="45Anclaje10cm"/>
      <sheetName val="47placa0,20"/>
      <sheetName val="48Pisopiedragrama"/>
      <sheetName val="49Adoqoctag"/>
      <sheetName val="50Adoquin 60"/>
      <sheetName val="51Adoquin200x100x80"/>
      <sheetName val="52Loseta 40"/>
      <sheetName val="53LosetatactilA-55"/>
      <sheetName val="54LosetaA60"/>
      <sheetName val="55Deck pvc"/>
      <sheetName val="56Dec wpc"/>
      <sheetName val="57Gravillalavada"/>
      <sheetName val="58Enchappisos"/>
      <sheetName val="59Enchape pasar"/>
      <sheetName val="60Enchapemuros"/>
      <sheetName val="61Enchapegradas"/>
      <sheetName val="62Enchap escaler"/>
      <sheetName val="63Enchapespejagua"/>
      <sheetName val="BasicoMesongranitpulid"/>
      <sheetName val="64Cranipulid"/>
      <sheetName val="65Guardaescob"/>
      <sheetName val="66Bordillo A10"/>
      <sheetName val="67Sardinel A80"/>
      <sheetName val="68Bordilo A81"/>
      <sheetName val="69CañuelA120"/>
      <sheetName val="70Bordillo A-85"/>
      <sheetName val="71Bordillo A-86"/>
      <sheetName val="72Contenedde raices"/>
      <sheetName val="73Bolarhierr"/>
      <sheetName val="74Bolarconcreto"/>
      <sheetName val="75Bloqueabujardgris"/>
      <sheetName val="76Bloqueabujardcolor"/>
      <sheetName val="77Toletealavist"/>
      <sheetName val="78Jardinera"/>
      <sheetName val="79Pañeteimp13"/>
      <sheetName val="80FIlosy dilat"/>
      <sheetName val="81Grouting"/>
      <sheetName val="82Mortrepar"/>
      <sheetName val="BasicoEspejo"/>
      <sheetName val="83Estuypintint"/>
      <sheetName val="84Estucypintext"/>
      <sheetName val="85Pintbarand"/>
      <sheetName val="86Pint sandm2"/>
      <sheetName val="87Bancaprefespald"/>
      <sheetName val="88BancasinspaldarM31"/>
      <sheetName val="89BancaM40"/>
      <sheetName val="90BarandaM80"/>
      <sheetName val="91Baranda met"/>
      <sheetName val="92CanecaM120"/>
      <sheetName val="93Ciclopar M100"/>
      <sheetName val="94CabinatelefonicaM-2"/>
      <sheetName val="95Parqueref35071D"/>
      <sheetName val="96Girocader"/>
      <sheetName val="97Camin"/>
      <sheetName val="98Flexión adult"/>
      <sheetName val="99Barr adul"/>
      <sheetName val="100Masajerelax"/>
      <sheetName val="101Volante"/>
      <sheetName val="102Presion hombro"/>
      <sheetName val="103Esculturas"/>
      <sheetName val="104empradización"/>
      <sheetName val="106Vegetación"/>
      <sheetName val="107Arborización"/>
      <sheetName val="108Plamas"/>
      <sheetName val="109Jardínvertical"/>
      <sheetName val="105Cesped"/>
      <sheetName val="110Sistemaderiego"/>
      <sheetName val="111Sistemahidpagua"/>
      <sheetName val="112Batbañ"/>
      <sheetName val="113Sunpresibañ"/>
      <sheetName val="114Hidrosanitbb"/>
      <sheetName val="115Aguasnegylluv bañ"/>
      <sheetName val="116Limpsumi"/>
      <sheetName val="117Limppozo"/>
      <sheetName val="118Rejilla sum"/>
      <sheetName val="119Tubalcant160mm"/>
      <sheetName val="120Tubalcant200mm"/>
      <sheetName val="121Tubalcanta250mm"/>
      <sheetName val="122Tubalcantari315mm"/>
      <sheetName val="124Tubalcant400mm"/>
      <sheetName val="123Tubalcant16&quot;"/>
      <sheetName val="124Tubalcant20&quot;"/>
      <sheetName val="125Seccajapozins"/>
      <sheetName val="126Placacubcajpozins"/>
      <sheetName val="127Placafondo"/>
      <sheetName val="128Red elect bat baños"/>
      <sheetName val="129Rediluminacion"/>
      <sheetName val="BasicoConc14"/>
      <sheetName val="BasicoConc175"/>
      <sheetName val="dosif morteros"/>
      <sheetName val="BasicoConc21"/>
      <sheetName val="BasicoConc21imp"/>
      <sheetName val="BasicoConcreto 24"/>
      <sheetName val="BasicoConcreto 28"/>
      <sheetName val="BasicoContpav45"/>
      <sheetName val="basicoConos"/>
      <sheetName val="basicocoMortero1;3imp. "/>
      <sheetName val="BasicoMortero1;4imp."/>
      <sheetName val="BasicoToletecomun"/>
      <sheetName val="BasicoIncrust"/>
      <sheetName val="BasicoBloqueconc"/>
      <sheetName val="BasicoMuro No4"/>
      <sheetName val="BasicoPoyo 21"/>
      <sheetName val="BasicoCotagot"/>
      <sheetName val="BasicoSeñal transito"/>
      <sheetName val="BasicoPinttrafico"/>
      <sheetName val="BasicoPintlamina"/>
      <sheetName val="BasicoPintbitum"/>
      <sheetName val="BasicoMarcopuert"/>
      <sheetName val="BasicoPuertacc"/>
      <sheetName val="BasicoDivbaño"/>
      <sheetName val="BasicoVentalum"/>
      <sheetName val="FINPU"/>
      <sheetName val="PSISO"/>
      <sheetName val="PMA"/>
      <sheetName val="Ensayos"/>
      <sheetName val="FINAL"/>
      <sheetName val="A4-SEPARACIÓNPOT TEMP"/>
      <sheetName val="Manejo de aguas"/>
      <sheetName val="Mallaeslabonada"/>
      <sheetName val="Tubosaguanegra1.5"/>
      <sheetName val="Angulos1,5"/>
      <sheetName val="Portontuberia2"/>
      <sheetName val="94Puera metalica"/>
      <sheetName val="Tuberia acero negro2&quot;"/>
      <sheetName val="Tuberia acero negro1&quot;"/>
      <sheetName val="bolsacreto1101"/>
      <sheetName val="bolsacreto1401"/>
      <sheetName val="Acerounion bolsacetos"/>
      <sheetName val="platina "/>
      <sheetName val="Tejapolicarbonato"/>
      <sheetName val="Grama sintetica"/>
      <sheetName val="campo de infiltración"/>
      <sheetName val="CANCHA SINTETICA"/>
      <sheetName val="CERRAMIENTO CANCHA CESPED"/>
      <sheetName val="PLACA Y CANCHASPOLIDEP"/>
      <sheetName val="Loc y repl m2"/>
      <sheetName val="Anclajesepoxico"/>
      <sheetName val="Bordill8x15"/>
      <sheetName val="enrocado0,25"/>
      <sheetName val="Bordill20x35"/>
      <sheetName val="Tubventi"/>
      <sheetName val="Contador"/>
      <sheetName val="Tanque agua 1000 LTS"/>
      <sheetName val="Puertintern"/>
      <sheetName val="TARIF PROFESIONALES"/>
      <sheetName val="Andencolor21"/>
      <sheetName val="Enchapespejagua"/>
      <sheetName val="Acareeomanual"/>
      <sheetName val="TubAguaLluvia"/>
      <sheetName val="Lista de arboles"/>
      <sheetName val="Revmuro tierraarm"/>
      <sheetName val="(Item 1P)"/>
      <sheetName val="(Item 200.2)"/>
      <sheetName val="(Item 201.7)"/>
      <sheetName val="(Item 201.15)"/>
      <sheetName val="(Item 210,2,2)"/>
      <sheetName val="(Item 210,2,1)"/>
      <sheetName val="(Item 211,1)"/>
      <sheetName val="(Item 220,1)"/>
      <sheetName val="(Item 221,1)"/>
      <sheetName val="(Item 230,2)"/>
      <sheetName val="(Item 231,1)"/>
      <sheetName val="(Item 2p)"/>
      <sheetName val="(Item 310,1)"/>
      <sheetName val="(Item 320,1)"/>
      <sheetName val="(Item 420,1)"/>
      <sheetName val="(Item 450,2P)"/>
      <sheetName val="(Item 466,1P)"/>
      <sheetName val="(Item 500,1)"/>
      <sheetName val="(Item 600,1)"/>
      <sheetName val="(Item 600,2)"/>
      <sheetName val="(Item 600,5)"/>
      <sheetName val="(Item 610,1)"/>
      <sheetName val="(Item 673,1)"/>
      <sheetName val="(Item 630,1)"/>
      <sheetName val="(Item 630,3)"/>
      <sheetName val="(Item 630,4)"/>
      <sheetName val="(Item 630,6)"/>
      <sheetName val="(Item 630,7)"/>
      <sheetName val="(Item 640,1)"/>
      <sheetName val="(Item 632,1)"/>
      <sheetName val="(Item 642,1)"/>
      <sheetName val="(Item 661,1)"/>
      <sheetName val="(Item 671,1)"/>
      <sheetName val="(Item 673,2)"/>
      <sheetName val="(Item 672,1)"/>
      <sheetName val="(Item 673,3P)"/>
      <sheetName val="(Item 681,1)"/>
      <sheetName val="(Item 621P)"/>
      <sheetName val="(Item 700,1)"/>
      <sheetName val="(Item 700,3)"/>
      <sheetName val="(Item 701,1)"/>
      <sheetName val="(Item 710,1,1)"/>
      <sheetName val="(Item 710,1,2)"/>
      <sheetName val="(Item 710,2)"/>
      <sheetName val="(Item 720,1)"/>
      <sheetName val="(Item 730,1)"/>
      <sheetName val="(Item 730,2)"/>
      <sheetName val="(Item 740,1)"/>
      <sheetName val="(Item 800,1)"/>
      <sheetName val="(Item 810,1)"/>
      <sheetName val="(Item 900,2)"/>
      <sheetName val="(Item 900,3)"/>
      <sheetName val="(Item NP 900,1)"/>
      <sheetName val="(Item NP 330)"/>
      <sheetName val="(Item NP 641,1P)"/>
      <sheetName val="(Item NP 341,2,2P)"/>
      <sheetName val="(Item NP 3P1)"/>
      <sheetName val="(Item NP 4P1)"/>
      <sheetName val="(Item NP 4P2)"/>
      <sheetName val="(Item NP 4P3)"/>
      <sheetName val="(Item NP 4P4)"/>
      <sheetName val="(Item NP 4P5)"/>
      <sheetName val="(Item 420,1) (50)"/>
      <sheetName val="(Item NP 450.2P)"/>
      <sheetName val="(Item 1P) copado"/>
      <sheetName val="ANEXO 7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heque"/>
      <sheetName val="BaseDatos"/>
      <sheetName val="HOJA DE RUTA ACTA No 6"/>
      <sheetName val="OBRA 6"/>
      <sheetName val="REGISTROS PRESUPUESTALES 6"/>
      <sheetName val="ACTA No 6"/>
      <sheetName val="ACTA DE MODIFICACION No"/>
      <sheetName val="PREACTA 6"/>
      <sheetName val="RESUMEN 6"/>
      <sheetName val="ESTADO FINANCIERO 6"/>
      <sheetName val="FIRMANTES"/>
      <sheetName val="PRESENTACION"/>
      <sheetName val="PROPUESTA PRESENTADA"/>
      <sheetName val="comparprecunit"/>
      <sheetName val="reversión"/>
      <sheetName val="(1)"/>
      <sheetName val="(2)"/>
      <sheetName val="(3)"/>
      <sheetName val="PROPUESTA"/>
      <sheetName val="Reajustes"/>
      <sheetName val="Presupuesto_"/>
      <sheetName val="UN-AÑO1-P1"/>
      <sheetName val="MO&lt;10SMLV AÑO1-P1"/>
      <sheetName val="MO&gt;10SMLV AÑO1"/>
      <sheetName val="EQU-P1"/>
      <sheetName val="UN-AÑO1-P2"/>
      <sheetName val="UN-AÑO1-P3"/>
      <sheetName val="UN-AÑO2"/>
      <sheetName val="MO&lt;10SMLV AÑO1-P2"/>
      <sheetName val="Equipos horarios"/>
      <sheetName val="U-P5"/>
      <sheetName val="U-P6"/>
      <sheetName val="MO&lt;10SMLV AÑO1-P3"/>
      <sheetName val="MO&lt;10SMLV AÑO2"/>
      <sheetName val="MO&gt;10SMLV AÑO2"/>
      <sheetName val="EQU-P2"/>
      <sheetName val="EQ-P5"/>
      <sheetName val="EQ-P6"/>
      <sheetName val="MO-P5"/>
      <sheetName val="MO-P6"/>
      <sheetName val="Recuperado_Hoja1"/>
      <sheetName val="INGRESOS - COP"/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L30-260"/>
      <sheetName val="L24-260"/>
      <sheetName val="L20-260"/>
      <sheetName val="L18-260"/>
      <sheetName val="loop 20x16"/>
      <sheetName val="sep15-actual"/>
      <sheetName val="20&quot;actual"/>
      <sheetName val="20 actual+1E"/>
      <sheetName val="30X20+1e-260"/>
      <sheetName val="24X20+1E-260"/>
      <sheetName val="20X20+1E-260"/>
      <sheetName val="18X20+e-260"/>
      <sheetName val="16X20+1E-260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Módulo2"/>
      <sheetName val="Módulo3"/>
      <sheetName val="Módulo4"/>
      <sheetName val="Módulo5"/>
      <sheetName val="CB_DATA_"/>
      <sheetName val="Modelo financiero-Alter_1"/>
      <sheetName val="Memorias de Cálculo"/>
      <sheetName val="Información Base"/>
      <sheetName val="Ingresos Operacionales"/>
      <sheetName val="Costos de contaminación"/>
      <sheetName val="PIMS2007"/>
      <sheetName val="Presupuestos"/>
      <sheetName val="MATRIZ RAM"/>
      <sheetName val="GSUM"/>
      <sheetName val="SUM 1"/>
      <sheetName val="SUM 2A"/>
      <sheetName val="SUM 2B"/>
      <sheetName val="SUM 3"/>
      <sheetName val="WKST 1"/>
      <sheetName val="WKST 2A"/>
      <sheetName val="WKST 2B"/>
      <sheetName val="WKST 3"/>
      <sheetName val="QTY"/>
      <sheetName val="Option #1"/>
      <sheetName val="Option #2A"/>
      <sheetName val="Option 2B"/>
      <sheetName val="Option 3"/>
      <sheetName val="CREWS"/>
      <sheetName val="LABOR"/>
      <sheetName val="QUOTE"/>
      <sheetName val="ANEXO 10 VALOR OFERTA_O2"/>
      <sheetName val="DIC_1002"/>
      <sheetName val="PMP_1002"/>
      <sheetName val="INS_1002"/>
      <sheetName val="HOJA PROYECTO"/>
      <sheetName val="Grafica Oleo"/>
      <sheetName val="C &amp; C"/>
      <sheetName val="INDICADORES"/>
      <sheetName val="PANEL"/>
      <sheetName val="detallado"/>
      <sheetName val="Anexo 8"/>
      <sheetName val="Archivo CO"/>
      <sheetName val="RelacionPyG"/>
      <sheetName val="Errores"/>
      <sheetName val="Tips Bases"/>
      <sheetName val="IDATA"/>
      <sheetName val="4007259"/>
      <sheetName val="Apiay"/>
      <sheetName val="Monterrey"/>
      <sheetName val="Porvenir"/>
      <sheetName val="Araguaney"/>
      <sheetName val="Castilla"/>
      <sheetName val="Rubiales"/>
      <sheetName val="Chichimene"/>
      <sheetName val="Coveñas (3)"/>
      <sheetName val="Ayacucho (2)"/>
      <sheetName val="Orú"/>
      <sheetName val="Río Zulia"/>
      <sheetName val="Toledo"/>
      <sheetName val="Samoré"/>
      <sheetName val="Banadía"/>
      <sheetName val="Caño Limón"/>
      <sheetName val="Tumaco"/>
      <sheetName val="Guayacana"/>
      <sheetName val="Junin"/>
      <sheetName val="Guabo"/>
      <sheetName val="Alto"/>
      <sheetName val="Churuyaco"/>
      <sheetName val="Caribe"/>
      <sheetName val="Alisales"/>
      <sheetName val="Guamues"/>
      <sheetName val="Orito"/>
      <sheetName val="Coveñas"/>
      <sheetName val="Caucasia"/>
      <sheetName val="El Pollo"/>
      <sheetName val="Vasconia II"/>
      <sheetName val="Cartagena"/>
      <sheetName val="Coveñas (2)"/>
      <sheetName val="El Retiro"/>
      <sheetName val="Cicuco"/>
      <sheetName val="Ayacucho"/>
      <sheetName val="Isla6"/>
      <sheetName val="Galan"/>
      <sheetName val="CIB8"/>
      <sheetName val="Vasconia"/>
      <sheetName val="Informe (2)"/>
      <sheetName val="AZU3sadeven"/>
      <sheetName val="HHp3"/>
      <sheetName val="AvanceP3"/>
      <sheetName val="horas lluvia"/>
      <sheetName val="perfil semana 4"/>
      <sheetName val="perfil semana 5"/>
      <sheetName val="perfil semana 6"/>
      <sheetName val="perfil semana 7"/>
      <sheetName val="perfil semana 8"/>
      <sheetName val="perfil semana 9"/>
      <sheetName val="perfil semana 10"/>
      <sheetName val="perfil semana 11"/>
      <sheetName val="perfil semana 12"/>
      <sheetName val="perfil semana 13"/>
      <sheetName val="perfil semana 14"/>
      <sheetName val="perfil semana 15"/>
      <sheetName val="perfil semana 16"/>
      <sheetName val="perfil semana 17"/>
      <sheetName val="perfil semana 18"/>
      <sheetName val="perfil semana 19"/>
      <sheetName val="perfil semana 20"/>
      <sheetName val="perfil semana 21"/>
      <sheetName val="perfil semana 22"/>
      <sheetName val="perfil semana 24"/>
      <sheetName val="perfil semana 25"/>
      <sheetName val="perfil semana 26"/>
      <sheetName val="perfil semana 27"/>
      <sheetName val="TEARES1 (2)"/>
      <sheetName val="Ingenieria"/>
      <sheetName val="Compras"/>
      <sheetName val="Construcción"/>
      <sheetName val="HHxACT"/>
      <sheetName val="HHxACT (2)"/>
      <sheetName val="RESUMEN PROYECTO"/>
      <sheetName val="RESUMEN ESP"/>
      <sheetName val="ANX 1 RESUMEN GENERAL (2)"/>
      <sheetName val="OBRAS SEBASTOPOL "/>
      <sheetName val="OBRAS SANTA ROSA  (2)"/>
      <sheetName val="OBRAS SANTA ROSA"/>
      <sheetName val="Proyecc 30-Nov-12"/>
      <sheetName val="INICIO"/>
      <sheetName val="EMPRESA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CONTRATO"/>
      <sheetName val="LIQUIDA-NOMINA"/>
      <sheetName val="NOMINA 1"/>
      <sheetName val="NOMINA 2"/>
      <sheetName val="SALUD"/>
      <sheetName val="PAZ Y SALVO"/>
      <sheetName val="CONTROL   "/>
      <sheetName val="CONTROL DIA  EJECUCION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LCULOS"/>
      <sheetName val="adicional 1"/>
      <sheetName val="adicional 2"/>
      <sheetName val="CONTROL DIA"/>
      <sheetName val="EJECPAGO1"/>
      <sheetName val="PAGO 1 "/>
      <sheetName val="RECIBO 1"/>
      <sheetName val="EJECPAGO 2 "/>
      <sheetName val="COMUNICACIONES CON IVA 4%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ACTA DE PROYECCION"/>
      <sheetName val="DATOS PARA GRAFICA (2)"/>
      <sheetName val="IMFORME EJECUTIVO"/>
      <sheetName val="DATOS PARA GRAFICA"/>
      <sheetName val="diana"/>
      <sheetName val="IMFORME EJECUTIVO PARA PAGO2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OBRA TOTAL"/>
      <sheetName val="TABLA SALARIOS"/>
      <sheetName val="TABLA EQUIPOS"/>
      <sheetName val="TABLA MATERIALES"/>
      <sheetName val="Instrucciones Matriz RAM"/>
      <sheetName val="Anexo. Matriz RAM"/>
      <sheetName val="Ev. riesgos"/>
      <sheetName val="Ev. alternativas"/>
      <sheetName val="PAR"/>
      <sheetName val="Anexo 01"/>
      <sheetName val="Parámetros Formato"/>
      <sheetName val="Anexo 02"/>
      <sheetName val="Reporte S&amp;C (MODELO)"/>
      <sheetName val="Caverna"/>
      <sheetName val="P10"/>
      <sheetName val="P50"/>
      <sheetName val="P90"/>
      <sheetName val="Info-Portaf"/>
      <sheetName val="Procesos de Contratacion"/>
      <sheetName val="Lineas del PACC"/>
      <sheetName val="Alvaro Jácome"/>
      <sheetName val="Roque Chavez"/>
      <sheetName val="Omar Estupiñan"/>
      <sheetName val="Pablo Sanchez"/>
      <sheetName val="Braulio López"/>
      <sheetName val="Martha Alvarez"/>
      <sheetName val="William García"/>
      <sheetName val="Oscar y German"/>
      <sheetName val="Carlos Julio Salcedo"/>
      <sheetName val="Gerardo Gómez"/>
      <sheetName val="Germán Gutierrez"/>
      <sheetName val="Germán Gutierrez (2)"/>
      <sheetName val="Juan Carlos Silva"/>
      <sheetName val="Martha Cordón"/>
      <sheetName val="Emiro Acevedo"/>
      <sheetName val="Pedro Mendoza"/>
      <sheetName val="Juan Carlos Pinto"/>
      <sheetName val="Carlos Nieto"/>
      <sheetName val="Jaime Vladimir Rojas"/>
      <sheetName val="Julio Yanez"/>
      <sheetName val="Ramiro Dietes"/>
      <sheetName val="Proyecto_Central_Salto2_jun2006"/>
      <sheetName val="Proyecto_Central_Salto2_dic2005"/>
      <sheetName val="OOCC-camino arriba sin tapon"/>
      <sheetName val="G.G.El mauro"/>
      <sheetName val="sost"/>
      <sheetName val="GG"/>
      <sheetName val="Evaluadores"/>
      <sheetName val="Comparativos"/>
      <sheetName val="PxQ Valores"/>
      <sheetName val="PxQ Cantidades"/>
      <sheetName val="Resumen TBM"/>
      <sheetName val="Alt_Obra_Toma y Aducc con TBM"/>
      <sheetName val="Detalle precio equipos"/>
      <sheetName val="Costo Túnel aducc con TBM"/>
      <sheetName val="Tunel y pique"/>
      <sheetName val="CLC21_CDBDu"/>
      <sheetName val="CLC22_CDBDu"/>
      <sheetName val="CLC23_CDBDu"/>
      <sheetName val="Puente grua caverna montaje TBM"/>
      <sheetName val="CLC-51"/>
      <sheetName val="Alternativa camino"/>
      <sheetName val="Camino-CLC22_Ventana 1 y 2"/>
      <sheetName val="CLC22_CDBDu Base camino"/>
      <sheetName val="Resumen_TBM"/>
      <sheetName val="Diseño 6.2 por obra AGUAS ABAJO"/>
      <sheetName val="Arquitectura"/>
      <sheetName val="Precio Cables"/>
      <sheetName val="Blindajes"/>
      <sheetName val="Blindaje el salto"/>
      <sheetName val="Costos TBM"/>
      <sheetName val="BD_TBM_con cub asesorSRK y Impr"/>
      <sheetName val="Análisis de Costos Impregilo"/>
      <sheetName val="Funicular"/>
      <sheetName val="Cinta"/>
      <sheetName val="Tk"/>
      <sheetName val="Datos técnicos"/>
      <sheetName val="Emisiones"/>
      <sheetName val="Calculo"/>
      <sheetName val="Project Cost Summary"/>
      <sheetName val="Specialized Equipment"/>
      <sheetName val="Other Equipment"/>
      <sheetName val="Civil"/>
      <sheetName val="Mechanical"/>
      <sheetName val="Electrical Assembly &amp;&amp; Wiring"/>
      <sheetName val="Buildings"/>
      <sheetName val="Engineering &amp;&amp; Plant Startup"/>
      <sheetName val="Soft &amp;&amp; Miscellaneous Costs"/>
      <sheetName val="Cost Multipliers"/>
      <sheetName val="Gasification Plant"/>
      <sheetName val="Desalination Plant"/>
      <sheetName val="CO2 Capture Plant"/>
      <sheetName val="Pumps"/>
      <sheetName val="Miscellaneous"/>
      <sheetName val="Electrical"/>
      <sheetName val="SE San Fabián (Intymedio)"/>
      <sheetName val="Resumen PPTO"/>
      <sheetName val="Ampliación SE Paposo"/>
      <sheetName val="MMOO"/>
      <sheetName val="EDAG"/>
      <sheetName val="ResumGlobal"/>
      <sheetName val="ResumRRHH"/>
      <sheetName val="RRHH Gx"/>
      <sheetName val="CostosRRHH"/>
      <sheetName val="ResumGastos"/>
      <sheetName val="Gastos"/>
      <sheetName val="LA21"/>
      <sheetName val="Resumen 2005"/>
      <sheetName val="la21cp"/>
      <sheetName val="@RISK - Correlaciones"/>
      <sheetName val="RESUMEN CAP"/>
      <sheetName val="PRES CAP CLC"/>
      <sheetName val="Piruquina EPC"/>
      <sheetName val="G.Gral 1 Contrato rev_A"/>
      <sheetName val="25-08-IEET-ITE-001 (2)"/>
      <sheetName val="gastos endesa"/>
      <sheetName val="09528 2400 CUB IIC _B"/>
      <sheetName val="25-12-ITEL-ITE-001"/>
      <sheetName val="ELECTRICO DE FAENAS"/>
      <sheetName val="IIMH IIMI"/>
      <sheetName val="24-06-ITEL-ITE-001"/>
      <sheetName val="25-08-IEET-ITE-001"/>
      <sheetName val="PRES MCH V1"/>
      <sheetName val="Factores"/>
      <sheetName val="G.Gral 1 Contrato"/>
      <sheetName val="Agotamiento"/>
      <sheetName val="Km"/>
      <sheetName val="Parametrización"/>
      <sheetName val="B1-CB_2x220kV_710MVA_1C"/>
      <sheetName val="B2-CB_2x220kV_370MVA_1C"/>
      <sheetName val="P1-CP_2x220kV_420MVA_1C"/>
      <sheetName val="P2.1-CP_2x220kV_640MVA_1C"/>
      <sheetName val="P2.2-CP_2x220kV_420MVA_1C"/>
      <sheetName val="Línea Validada"/>
      <sheetName val="CD2x220_500MVA"/>
      <sheetName val="Variaciones Cant y Precios"/>
      <sheetName val="Ppto Referenc (tabla informe)"/>
      <sheetName val="G.Gral MLP"/>
      <sheetName val="Inst. Faena MLP"/>
      <sheetName val="Cubicaciones"/>
      <sheetName val="Cubicaciones JPR 28 oct"/>
      <sheetName val="CGDA ($)"/>
      <sheetName val="CGDA (Cant)"/>
      <sheetName val="IF"/>
      <sheetName val="BC"/>
      <sheetName val="C1"/>
      <sheetName val="BL"/>
      <sheetName val="C2"/>
      <sheetName val="BO"/>
      <sheetName val="C3"/>
      <sheetName val="CC"/>
      <sheetName val="CR"/>
      <sheetName val="OS"/>
      <sheetName val="CM"/>
      <sheetName val="CN"/>
      <sheetName val="LS"/>
      <sheetName val="OOCC"/>
      <sheetName val="Infraestructura"/>
      <sheetName val="Cierre"/>
      <sheetName val="VMG RH"/>
      <sheetName val="PU RH"/>
      <sheetName val="GA PU"/>
      <sheetName val="GITO PU"/>
      <sheetName val="GR IF"/>
      <sheetName val="SC"/>
      <sheetName val="SC VEfec"/>
      <sheetName val="SR ENDESA"/>
      <sheetName val="Opcional"/>
      <sheetName val="Misiones"/>
      <sheetName val="CP Ito"/>
      <sheetName val="Gastos Ito"/>
      <sheetName val="gantt"/>
      <sheetName val="ORG-ITO"/>
      <sheetName val="P2000"/>
      <sheetName val="P Y G (T1-T5) "/>
      <sheetName val="Libro1"/>
      <sheetName val="Hipótesis"/>
      <sheetName val="Cash Flow"/>
      <sheetName val="Construcción y Financiación"/>
      <sheetName val="Deuda (T1-T5)"/>
      <sheetName val="Fechas"/>
      <sheetName val="Cambio"/>
      <sheetName val="1-C_SEDE"/>
      <sheetName val="2-C_AREA"/>
      <sheetName val="3_MAT-CONS"/>
      <sheetName val="7.-ADMINISTRACION"/>
      <sheetName val="FINANCIEROS"/>
      <sheetName val="CALENDARIO"/>
      <sheetName val="COSTES"/>
      <sheetName val="Resumen O&amp;M"/>
      <sheetName val="Resumen O&amp;M (2)"/>
      <sheetName val="IEF-05 O&amp;M"/>
      <sheetName val="IEF-06 Reposicion"/>
      <sheetName val="Costes generales"/>
      <sheetName val="SEDE SOCIAL"/>
      <sheetName val="AREA DE MANTENIMIENTO"/>
      <sheetName val="Costes generales (2)"/>
      <sheetName val="EOAF (capex)"/>
      <sheetName val="Cashflow"/>
      <sheetName val="HipotesisPrimarias"/>
      <sheetName val="Hipotesis Secundarias"/>
      <sheetName val="Capex"/>
      <sheetName val="Ingresos Operativos"/>
      <sheetName val="Costes Operativos"/>
      <sheetName val="Amortización"/>
      <sheetName val="Reservas Reposiciones"/>
      <sheetName val="Tributos"/>
      <sheetName val="Financiación"/>
      <sheetName val="Anexo 6"/>
      <sheetName val="Portada (2)"/>
      <sheetName val="PRESENTACIÓN GESTIÓN TOTAL"/>
      <sheetName val="PRESENTACIÓN GESTIÓN IRIDIUM"/>
      <sheetName val="PRESENTACIÓN GESTIÓN INVINSA"/>
      <sheetName val="PRESENTACIÓN GESTIÓN RESTO"/>
      <sheetName val="Cuenta explotación Resto"/>
      <sheetName val="Cuenta explotación Concesiones"/>
      <sheetName val="Cuenta explotación Iridium"/>
      <sheetName val="Cuenta explotación Invinsa"/>
      <sheetName val="Cuenta explotación DCA"/>
      <sheetName val="Puesta en equivalencia 2008"/>
      <sheetName val=" P.E 2008 ACS ACS "/>
      <sheetName val="PRESUPUESTO 2008 TOTAL"/>
      <sheetName val="Consolidado Concesiones"/>
      <sheetName val="Consolidado Iridium"/>
      <sheetName val="Consolidado Invinsa"/>
      <sheetName val="Consolidado DCA"/>
      <sheetName val="Iridium"/>
      <sheetName val="Hospital de Majadahonda"/>
      <sheetName val="Santiago Brión"/>
      <sheetName val="DCF"/>
      <sheetName val="DCV1"/>
      <sheetName val="Aumancha"/>
      <sheetName val="Sdad. Inv. De Infraestruc. Manc"/>
      <sheetName val="Int. Av. América"/>
      <sheetName val="Int. P.Pío"/>
      <sheetName val="Int. P.Castilla"/>
      <sheetName val="Green Canal Golf"/>
      <sheetName val="CAT"/>
      <sheetName val="REUS"/>
      <sheetName val="DCV2"/>
      <sheetName val="Dragados Waterford Ireland"/>
      <sheetName val="Iridium Portlaoise"/>
      <sheetName val="Iridium Aparcamientos"/>
      <sheetName val="ACS Infra&amp;Dev"/>
      <sheetName val="CV Chile"/>
      <sheetName val="Invinsa"/>
      <sheetName val="Resto COncesiones"/>
      <sheetName val="ACS Chile"/>
      <sheetName val="Nocedal"/>
      <sheetName val="Taurus"/>
      <sheetName val="Dragados Concessions"/>
      <sheetName val="ICSA"/>
      <sheetName val="DCA"/>
      <sheetName val="Explotación, Otros costes"/>
      <sheetName val="Tráfico"/>
      <sheetName val="Reus Jun-08"/>
      <sheetName val="Sep-08"/>
      <sheetName val="Proyecciones y reales"/>
      <sheetName val="7.Período Constr."/>
      <sheetName val="Comp modelo"/>
      <sheetName val="sin iva "/>
      <sheetName val="con iva"/>
      <sheetName val="explotación"/>
      <sheetName val="Resumen Ejecutivo"/>
      <sheetName val="Organizac. objetivo Concesiones"/>
      <sheetName val="Grupos de Consolidación"/>
      <sheetName val="Puesta en Equivalencia"/>
      <sheetName val="Inversiones Financieras"/>
      <sheetName val="Inversiones Financieras Notas"/>
      <sheetName val="Inversión Material"/>
      <sheetName val="GRUPO IRIDIUM"/>
      <sheetName val="Resumen Ejecutivo Iridium"/>
      <sheetName val="Ppto.08xsociedad G.Iridium"/>
      <sheetName val="Bidelan A8"/>
      <sheetName val="Bidelan AP1"/>
      <sheetName val="Autovía de los Pinares"/>
      <sheetName val="Inrasa"/>
      <sheetName val="Ciralsa"/>
      <sheetName val="Ruta de los Pantanos"/>
      <sheetName val="Accesos de Madrid"/>
      <sheetName val="Waterford"/>
      <sheetName val="Southlink"/>
      <sheetName val="crg Portlaoise "/>
      <sheetName val="Autopista Jónica"/>
      <sheetName val="TSC"/>
      <sheetName val="GRUPO INVINSA"/>
      <sheetName val="Resumen Ejecutivo Invinsa"/>
      <sheetName val="Ppto.08xsociedad Invinsa"/>
      <sheetName val="Rutas del Pacífico"/>
      <sheetName val="Autopista Central"/>
      <sheetName val="VNE"/>
      <sheetName val="RMS A13"/>
      <sheetName val="Platinum"/>
      <sheetName val="Pt Op. Serv."/>
      <sheetName val="SCUTVIAS"/>
      <sheetName val="GRUPO DCA"/>
      <sheetName val="Resumen Ejecutivo DCA"/>
      <sheetName val="Ppto.08xsociedad DCA"/>
      <sheetName val="MBJ"/>
      <sheetName val="AMP"/>
      <sheetName val="Aerocali"/>
      <sheetName val="SCL"/>
      <sheetName val="GRUPO Dragados"/>
      <sheetName val="Comisaría del Vallés"/>
      <sheetName val="Carcel de Brians"/>
      <sheetName val="Comisaría Central"/>
      <sheetName val="Comisarías de Cataluña"/>
      <sheetName val="EMESA (M30)"/>
      <sheetName val="Tipos de cambio"/>
      <sheetName val="Abertis"/>
      <sheetName val="Origen Información"/>
      <sheetName val="Ppto.07xsociedad G.Iridium"/>
      <sheetName val="Iridium Portloise"/>
      <sheetName val="Ppto.07xsociedad Invinsa"/>
      <sheetName val="Ppto.07xsociedad DCA"/>
      <sheetName val="CTA EXPLOTACIÓN ACTIVIDAD V1"/>
      <sheetName val="CTA EXPLOTACIÓN V1"/>
      <sheetName val="CTA EXPLOTACIÓN ACTIVIDAD V2"/>
      <sheetName val="CTA EXPLOTACIÓN V2"/>
      <sheetName val="Menú"/>
      <sheetName val="Resultados"/>
      <sheetName val="Intragrupo"/>
      <sheetName val="Patrimonio neto"/>
      <sheetName val="Inco"/>
      <sheetName val="Detalle cuenta 2500"/>
      <sheetName val="Socios Externos"/>
      <sheetName val="Fondos de Comercio"/>
      <sheetName val="Fondos de Comercio (2)"/>
      <sheetName val="Pta en Equivalencia"/>
      <sheetName val="Sociedades"/>
      <sheetName val="Parámetros grupo"/>
      <sheetName val="Macro"/>
      <sheetName val="POR GRUPOS PROFESIONALES"/>
      <sheetName val="PERSONAL EN CONCESIONES"/>
      <sheetName val="PERSONAL CONCESIONES"/>
      <sheetName val="INVERSIONES FINANCIERAS 2006"/>
      <sheetName val="GESTIÓN 2009 TOTAL"/>
      <sheetName val="Total Consolidado"/>
      <sheetName val="GESTIÓN 2009 G. IRIDIUM"/>
      <sheetName val="Conso G. Iridium X sociedad"/>
      <sheetName val="Conso G. Iridium X sociedad V.R"/>
      <sheetName val="G. Iridium X % participación"/>
      <sheetName val="Iridium Consolidado"/>
      <sheetName val="Inv. de la Aumancha"/>
      <sheetName val="Int. Ppe Pío"/>
      <sheetName val="ECISA"/>
      <sheetName val="Hospital Majadahonda"/>
      <sheetName val=" H.Majadahonda Explotaciones"/>
      <sheetName val="Aumecsa"/>
      <sheetName val="CV-50"/>
      <sheetName val="A30"/>
      <sheetName val="Bidelán A8-AP1"/>
      <sheetName val="Aupisa"/>
      <sheetName val="Jónica"/>
      <sheetName val="Central Greece"/>
      <sheetName val="Int. Plaza Castilla"/>
      <sheetName val="TP FERRO"/>
      <sheetName val="Santiago Brion"/>
      <sheetName val="Radial"/>
      <sheetName val="Ruta Pantanos"/>
      <sheetName val="Metro de Sevilla"/>
      <sheetName val="EPSA"/>
      <sheetName val="SERRANO PARK"/>
      <sheetName val="CAN BRIANS"/>
      <sheetName val="EJE DIAGONAL"/>
      <sheetName val="Dragados waterford"/>
      <sheetName val="CRG WATERFORD"/>
      <sheetName val="I.Portlaoise"/>
      <sheetName val="ACS I&amp;D"/>
      <sheetName val="ACS I&amp;D Detalle cuentas"/>
      <sheetName val="ACS I&amp;D Anexo"/>
      <sheetName val="ACS &amp; ID Detalle (Nuevo)"/>
      <sheetName val="GESTIÓN 2009 G. RESTO CONC."/>
      <sheetName val="Conso G. Resto X sociedad"/>
      <sheetName val="G. Resto X % participación"/>
      <sheetName val="Resto Consolidado"/>
      <sheetName val="Pt Ops"/>
      <sheetName val="Inflación Chile"/>
      <sheetName val="A 13"/>
      <sheetName val="RESTO P.E"/>
      <sheetName val="GASTOS GENERALES 2008"/>
      <sheetName val="GG Detallado"/>
      <sheetName val="GG D.Explotación"/>
      <sheetName val="GG D.Desarrollo"/>
      <sheetName val="GG D.Asesoría Jurídica"/>
      <sheetName val="GG D.Admon"/>
      <sheetName val="GG D. Finanzas"/>
      <sheetName val="GG D. CIEP"/>
      <sheetName val="Costes de estudio"/>
      <sheetName val="Ebitdas (calidad)"/>
      <sheetName val="Variaciones Gestión Total"/>
      <sheetName val="Variaciones Gestión Iridium"/>
      <sheetName val="Variaciones Gestión Invinsa"/>
      <sheetName val="PRESENTACIÓN GESTIÓN DCA"/>
      <sheetName val="Variaciones Gestión DCA"/>
      <sheetName val="CTA EXPLOTACIÓN TOTAL CONCES"/>
      <sheetName val="CTA EXPLOTACIÓN IRIDIUM"/>
      <sheetName val="CTA EXPLOTACIÓN CAT"/>
      <sheetName val="CTA EXPLOTACIÓN INVINSA"/>
      <sheetName val="CTA EXPLOTACIÓN DCA"/>
      <sheetName val="Puesta en equivalencia 2007"/>
      <sheetName val="INVERSIONES FINANCIERAS 2007"/>
      <sheetName val="INVERSIONES MATERIALES 2007"/>
      <sheetName val="ENDEUDAMIENTO"/>
      <sheetName val="Cifra de negocio"/>
      <sheetName val="Facturación DCI"/>
      <sheetName val="AMORTIZ. LINEAL VS CRECIENTE"/>
      <sheetName val="Cifra de negocio Nac-Int."/>
      <sheetName val="Detalle por Paises"/>
      <sheetName val="Detalle por Provincias"/>
      <sheetName val="PERSONAL ACS ACS"/>
      <sheetName val="Pers_Gr profes"/>
      <sheetName val="TOTAL PERSONAL IRIDIUM"/>
      <sheetName val="TITULADOS SUPERIORES IRIDIUM"/>
      <sheetName val="TITULADOS MEDIOS IRIDIUM"/>
      <sheetName val="TOTAL PERSONAL DCA"/>
      <sheetName val="TITULADOS SUPERIORES DCA"/>
      <sheetName val="TITULADOS MEDIOS DCA"/>
      <sheetName val="RESULTADOS 2006"/>
      <sheetName val="INVERSIONES 2006"/>
      <sheetName val="Consolidado Concesiones 2006"/>
      <sheetName val="Puesta en equivalencia 2006"/>
      <sheetName val="PRESUPUESTO 2007 TOTAL"/>
      <sheetName val="Consolidado Conces. ppto 2007"/>
      <sheetName val="Consolidado Iridium ppto 2007"/>
      <sheetName val="Consolidado Invinsa ppto 2007"/>
      <sheetName val="Consolidado DCA ppto 2007"/>
      <sheetName val="Puesta Equivalencia ppto 2007"/>
      <sheetName val="Inv. Financieras ppto 2007"/>
      <sheetName val="Inv. Fin. ppto 07 org.actual"/>
      <sheetName val="Inv. Fin. revisadas en mayo 07"/>
      <sheetName val="Inv. Material ppto 2007"/>
      <sheetName val="Inv. mat. ppto 2007 org.act"/>
      <sheetName val="Inv. mat. revisadas en mayo 07"/>
      <sheetName val="Financieros Iridium"/>
      <sheetName val="Dragados A1"/>
      <sheetName val="Dragados Dundalk"/>
      <sheetName val="SIT oficial"/>
      <sheetName val="PYG oficial"/>
      <sheetName val="PYG"/>
      <sheetName val="Detalle Partidas"/>
      <sheetName val="Base Rec Financ"/>
      <sheetName val="Contas a Receber"/>
      <sheetName val="Estoques"/>
      <sheetName val="Investimentos"/>
      <sheetName val="Ágio sobre investimentos"/>
      <sheetName val="Imobilizado"/>
      <sheetName val="Reavaliação"/>
      <sheetName val="Empréstimos"/>
      <sheetName val="PAES"/>
      <sheetName val="Parcelamento"/>
      <sheetName val="Contingências"/>
      <sheetName val="Amortização de Ágio"/>
      <sheetName val="Result Financeiro"/>
      <sheetName val="Base Desp Financ"/>
      <sheetName val="Result Ñ Operacional"/>
      <sheetName val="Imposto de Renda"/>
      <sheetName val="Tickmarks"/>
      <sheetName val="Capa"/>
      <sheetName val="QD3A"/>
      <sheetName val="QD4A"/>
      <sheetName val="QD1B"/>
      <sheetName val="Memo Fin"/>
      <sheetName val="QD2B"/>
      <sheetName val="QD3B"/>
      <sheetName val="Oferta"/>
      <sheetName val="QD5B"/>
      <sheetName val="QD6B"/>
      <sheetName val="QD7B"/>
      <sheetName val="QD8B"/>
      <sheetName val="QD9B"/>
      <sheetName val="QD10B"/>
      <sheetName val="QD11B"/>
      <sheetName val="impostos"/>
      <sheetName val="capital"/>
      <sheetName val="Fluxos"/>
      <sheetName val="Garantias"/>
      <sheetName val="Seguros"/>
      <sheetName val="Autos"/>
      <sheetName val="Dados"/>
      <sheetName val="EEFF"/>
      <sheetName val="O&amp;M"/>
      <sheetName val="Anexos"/>
      <sheetName val="CANT.5921"/>
      <sheetName val="ACTA COMPARATIVA"/>
      <sheetName val="RESUMEN OBRAS "/>
      <sheetName val="ALCANTARILLADO"/>
      <sheetName val="DOMICILIARIAS"/>
      <sheetName val="APU ACUEDUCTO (2)"/>
      <sheetName val="APU ACUEDUCTO"/>
      <sheetName val="APU ALCANTARILLADO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TARIF2002"/>
      <sheetName val="Formulario Oferta Economica"/>
      <sheetName val="ACTA Nro.03 ABRIL 2019"/>
      <sheetName val="ACTA DE MODIFICACIÓN"/>
      <sheetName val="MINFRA-MN-IN-7-FR-1"/>
      <sheetName val="FACTURACIÓN"/>
      <sheetName val="PREACTA Nro.03 ABRIL 2019"/>
      <sheetName val="PLAN DE INVERSIÓN"/>
      <sheetName val="PLAN DE INVERSIÓN (3)"/>
      <sheetName val="PLAN DE INVERSIÓN (2)"/>
      <sheetName val="DATOS ENCABEZADO"/>
      <sheetName val="LISTA DE ITEMS"/>
      <sheetName val="PREDIAL"/>
      <sheetName val="PMT"/>
      <sheetName val="PLANTILLA"/>
      <sheetName val="A-1.1"/>
      <sheetName val="A-2.1"/>
      <sheetName val="A-2.2"/>
      <sheetName val="A-2.3"/>
      <sheetName val="A-2.4"/>
      <sheetName val="A-2.5"/>
      <sheetName val="A-2.6"/>
      <sheetName val="A-3.1"/>
      <sheetName val="A-3.2"/>
      <sheetName val="A-3.3"/>
      <sheetName val="A-3.4"/>
      <sheetName val="A-4.1"/>
      <sheetName val="A-4.2"/>
      <sheetName val="A-4.3"/>
      <sheetName val="A-4.4"/>
      <sheetName val="A-5.1.1"/>
      <sheetName val="A-5.1.2"/>
      <sheetName val="A-5.1.4"/>
      <sheetName val="A-5.1.5"/>
      <sheetName val="A-5.1.6"/>
      <sheetName val="A-5.1.7"/>
      <sheetName val="A-5.1.8"/>
      <sheetName val="A-5.1.9"/>
      <sheetName val="A-5.1.10"/>
      <sheetName val="A-5.1.11"/>
      <sheetName val="A-5.2.1"/>
      <sheetName val="A-5.2.2"/>
      <sheetName val="A-5.2.3"/>
      <sheetName val="A-5.2.4"/>
      <sheetName val="A-5.2.5"/>
      <sheetName val="A-5.2.6"/>
      <sheetName val="A-5.2.7"/>
      <sheetName val="A-5.2.8"/>
      <sheetName val="A-5.2.9"/>
      <sheetName val="A-5.2.10"/>
      <sheetName val="A-5.2.11"/>
      <sheetName val="A-5.2.12"/>
      <sheetName val="A-5.2.13"/>
      <sheetName val="A-5.2.14"/>
      <sheetName val="A-5.2.15"/>
      <sheetName val="A-5.2.16"/>
      <sheetName val="A-5.2.17"/>
      <sheetName val="A-5.2.18"/>
      <sheetName val="A-5.2.19"/>
      <sheetName val="A-6.1"/>
      <sheetName val="A-6.2"/>
      <sheetName val="A-6.3"/>
      <sheetName val="A-6.4"/>
      <sheetName val="A-6.5"/>
      <sheetName val="A-6.6"/>
      <sheetName val="A-6.7"/>
      <sheetName val="A-6.8"/>
      <sheetName val="A-6.9"/>
      <sheetName val="A-6.10"/>
      <sheetName val="A-6.11"/>
      <sheetName val="A-6.12"/>
      <sheetName val="A-7.1"/>
      <sheetName val="A-7.2"/>
      <sheetName val="A-7.3"/>
      <sheetName val="A-7.4"/>
      <sheetName val="B-1.1"/>
      <sheetName val="B-2.1"/>
      <sheetName val="B-2.2"/>
      <sheetName val="B-2.3"/>
      <sheetName val="B-2.4"/>
      <sheetName val="B-2.5"/>
      <sheetName val="B-2.6"/>
      <sheetName val="B-2.7"/>
      <sheetName val="B-2.8"/>
      <sheetName val="B-2.9"/>
      <sheetName val="B-2.10"/>
      <sheetName val="B-3.1"/>
      <sheetName val="B-3.2"/>
      <sheetName val="B-3.3"/>
      <sheetName val="B-4.1"/>
      <sheetName val="B-4.2"/>
      <sheetName val="B-4.3"/>
      <sheetName val="B-4.4"/>
      <sheetName val="B-5.1.1"/>
      <sheetName val="B-5.1.2"/>
      <sheetName val="B-5.1.3"/>
      <sheetName val="B-5.1.4"/>
      <sheetName val="B-5.1.5"/>
      <sheetName val="B-5.1.6"/>
      <sheetName val="B-5.1.7"/>
      <sheetName val="B-5.1.8"/>
      <sheetName val="B-5.1.9"/>
      <sheetName val="B-5.1.10"/>
      <sheetName val="B-5.1.11"/>
      <sheetName val="B-5.2.1"/>
      <sheetName val="B-5.2.2"/>
      <sheetName val="B-5.2.3"/>
      <sheetName val="B-5.2.4"/>
      <sheetName val="B-5.2.5"/>
      <sheetName val="B-5.2.6"/>
      <sheetName val="B-5.2.7"/>
      <sheetName val="B-5.2.8"/>
      <sheetName val="B-5.2.9"/>
      <sheetName val="B-5.3.1"/>
      <sheetName val="B-5.3.2"/>
      <sheetName val="B-5.3.3"/>
      <sheetName val="B-5.3.4"/>
      <sheetName val="B-5.3.5"/>
      <sheetName val="B-5.3.6"/>
      <sheetName val="B-5.3.7"/>
      <sheetName val="B-5.3.8"/>
      <sheetName val="B-5,3,9"/>
      <sheetName val="B-5,3,10"/>
      <sheetName val="B-5,3,11"/>
      <sheetName val="B-5,3,12"/>
      <sheetName val="B-5,3,13"/>
      <sheetName val="B-5,3,14"/>
      <sheetName val="B-5,3,15"/>
      <sheetName val="B-5,3,16"/>
      <sheetName val="B-6.1"/>
      <sheetName val="B-6.2"/>
      <sheetName val="B-6.3"/>
      <sheetName val="B-6.4"/>
      <sheetName val="B-6.5"/>
      <sheetName val="B-6.6"/>
      <sheetName val="B-6.7"/>
      <sheetName val="B-6.8"/>
      <sheetName val="B-6.9"/>
      <sheetName val="B-6.10"/>
      <sheetName val="B-6.11"/>
      <sheetName val="B-6.12"/>
      <sheetName val="B-7.1"/>
      <sheetName val="B-7.2"/>
      <sheetName val="B-7,3"/>
      <sheetName val="B-7.4"/>
      <sheetName val="C-1.1.1"/>
      <sheetName val="C-1.1.2"/>
      <sheetName val="C-1.2.1"/>
      <sheetName val="C-1.2.2"/>
      <sheetName val="C-1.2.3"/>
      <sheetName val="C-1.2.4"/>
      <sheetName val="C-1.2.5"/>
      <sheetName val="C-1.2.6"/>
      <sheetName val="C-1.2.7"/>
      <sheetName val="C-1.2.8"/>
      <sheetName val="C-1.2.9"/>
      <sheetName val="C-1.2.10"/>
      <sheetName val="C-1.2.11"/>
      <sheetName val="C-1.2.12"/>
      <sheetName val="C-1.2.13"/>
      <sheetName val="C-1.3.2.1"/>
      <sheetName val="C-1.4.1"/>
      <sheetName val="C-1.4.2"/>
      <sheetName val="C-1.4.3"/>
      <sheetName val="C-1.4.4"/>
      <sheetName val="C-1.6.1.1"/>
      <sheetName val="C-1.6.2.1"/>
      <sheetName val="C-1.6.2.2"/>
      <sheetName val="C-1.6.2.3"/>
      <sheetName val="C-1.6.2.4"/>
      <sheetName val="C-1.6.2.5"/>
      <sheetName val="C-1.6.2.6"/>
      <sheetName val="C-1.6.3.1"/>
      <sheetName val="C-1.6.3.2"/>
      <sheetName val="C-1.6.3.3"/>
      <sheetName val="C-1.6.3.4"/>
      <sheetName val="C-1.6.3.5"/>
      <sheetName val="C-1.6.3.6"/>
      <sheetName val="C-1.6.3.7"/>
      <sheetName val="C-1.6.3.8"/>
      <sheetName val="C-1.6.3.9"/>
      <sheetName val="C-1.7.1"/>
      <sheetName val="C-1.7.2"/>
      <sheetName val="C-1.7.3"/>
      <sheetName val="C-1.7.4"/>
      <sheetName val="C-1.7.5"/>
      <sheetName val="C-1.7.6"/>
      <sheetName val="C-1.8.1"/>
      <sheetName val="C-1.8.2"/>
      <sheetName val="C-1.8.3"/>
      <sheetName val="C-1.8.4"/>
      <sheetName val="C-1.9.1.1"/>
      <sheetName val="C-1.9.1.2"/>
      <sheetName val="C-1.9.1.3"/>
      <sheetName val="C-1.9.1.4"/>
      <sheetName val="C-1.9.1.5"/>
      <sheetName val="C-1.9.1.6"/>
      <sheetName val="C-1.9.1.7"/>
      <sheetName val="C-1.9.1.8"/>
      <sheetName val="C-1.9.1.9"/>
      <sheetName val="C-1.9.1.10"/>
      <sheetName val="C-1.9.1.11"/>
      <sheetName val="C-1.9.1.12"/>
      <sheetName val="C-1.9.1.13"/>
      <sheetName val="C-1.9.1.14"/>
      <sheetName val="C-1.9.1.15"/>
      <sheetName val="C-1.9.1.16"/>
      <sheetName val="C-1.9.1.17"/>
      <sheetName val="C-1.9.1.18"/>
      <sheetName val="C-1.9.1.19"/>
      <sheetName val="C-1.9.1.20"/>
      <sheetName val="C-1.9.1.21"/>
      <sheetName val="C-1.9.1.22"/>
      <sheetName val="C-1.9.1.23"/>
      <sheetName val="C-1.9.1.24"/>
      <sheetName val="C-1.9.1.25"/>
      <sheetName val="C-1.9.1.26"/>
      <sheetName val="C-1.9.1.27"/>
      <sheetName val="C-1.9.2.1"/>
      <sheetName val="C-1.9.2.2"/>
      <sheetName val="C-1.9.2.3"/>
      <sheetName val="C-1.9.2.4"/>
      <sheetName val="C-1.9.2.5"/>
      <sheetName val="C-1.9.2.6"/>
      <sheetName val="C-1.9.2.7"/>
      <sheetName val="C-1.9.2.8"/>
      <sheetName val="C-1.9.2.9"/>
      <sheetName val="C-1.9.2.10"/>
      <sheetName val="C-1.9.2.11"/>
      <sheetName val="C-1.9.2.12"/>
      <sheetName val="C-1.9.2.13"/>
      <sheetName val="C-1.9.2.14"/>
      <sheetName val="C-1.9.2.15"/>
      <sheetName val="C-1.10.2.1"/>
      <sheetName val="C-1.10.2.2"/>
      <sheetName val="C-1.10.2.3"/>
      <sheetName val="C-1.10.2.4"/>
      <sheetName val="C-1.10.2.5"/>
      <sheetName val="C-1.10.2.6"/>
      <sheetName val="C-1.10.2.7"/>
      <sheetName val="C-1.10.2.8"/>
      <sheetName val="C-2.1.1"/>
      <sheetName val="C-2.2.1.1"/>
      <sheetName val="C-2.3.1.1"/>
      <sheetName val="C-2.3.1.2"/>
      <sheetName val="C-2.3.1.3"/>
      <sheetName val="C-2.3.1.4"/>
      <sheetName val="C-2.3.1.5"/>
      <sheetName val="C-2.3.2.1"/>
      <sheetName val="C-2.3.2.2"/>
      <sheetName val="C-2.3.3.1"/>
      <sheetName val="C-2.3.3.2"/>
      <sheetName val="C-2.4.1"/>
      <sheetName val="C-2.4.2"/>
      <sheetName val="C-2.4.3"/>
      <sheetName val="C-2.4.4"/>
      <sheetName val="C-2.5.1"/>
      <sheetName val="C-2.5.2"/>
      <sheetName val="C-2.5.3"/>
      <sheetName val="C-3.1.1"/>
      <sheetName val="C-3.2.1.1"/>
      <sheetName val="C-3.3.1.1"/>
      <sheetName val="C-3.3.1.2"/>
      <sheetName val="C-3.3.1.3"/>
      <sheetName val="C-3.3.1.4"/>
      <sheetName val="C-3.3.1.5"/>
      <sheetName val="C-3.3.1.6"/>
      <sheetName val="C-3.3.2.1"/>
      <sheetName val="C-3.3.2.2"/>
      <sheetName val="C-3.3.3.1"/>
      <sheetName val="C-3.3.3.2"/>
      <sheetName val="C-3.4.1"/>
      <sheetName val="C-3.4.2"/>
      <sheetName val="C-3.4.3"/>
      <sheetName val="C-3.4.4"/>
      <sheetName val="C-3.5.1"/>
      <sheetName val="C-3.5.2"/>
      <sheetName val="C-3.5.3"/>
      <sheetName val="C-3.6.1.1"/>
      <sheetName val="C-3.6.1.2"/>
      <sheetName val="C-3.6.1.3"/>
      <sheetName val="C-3.6.1.4"/>
      <sheetName val="C-3.6.1.5"/>
      <sheetName val="C-3.6.1.6"/>
      <sheetName val="C-3.6.1.7"/>
      <sheetName val="C-3.6.1.8"/>
      <sheetName val="Formulario_Oferta_Economica"/>
      <sheetName val="ACTA_Nro_03_ABRIL_2019"/>
      <sheetName val="ACTA_DE_MODIFICACIÓN"/>
      <sheetName val="PREACTA_Nro_03_ABRIL_2019"/>
      <sheetName val="PLAN_DE_INVERSIÓN"/>
      <sheetName val="PLAN_DE_INVERSIÓN_(3)"/>
      <sheetName val="PLAN_DE_INVERSIÓN_(2)"/>
      <sheetName val="DATOS_ENCABEZADO"/>
      <sheetName val="LISTA_DE_ITEMS"/>
      <sheetName val="A-1_1"/>
      <sheetName val="5_1"/>
      <sheetName val="A-2_1"/>
      <sheetName val="A-2_2"/>
      <sheetName val="A-2_3"/>
      <sheetName val="A-2_4"/>
      <sheetName val="A-2_5"/>
      <sheetName val="A-2_6"/>
      <sheetName val="A-3_1"/>
      <sheetName val="A-3_2"/>
      <sheetName val="A-3_3"/>
      <sheetName val="A-3_4"/>
      <sheetName val="A-4_1"/>
      <sheetName val="A-4_2"/>
      <sheetName val="A-4_3"/>
      <sheetName val="A-4_4"/>
      <sheetName val="A-5_1_1"/>
      <sheetName val="A-5_1_2"/>
      <sheetName val="A-5_1_4"/>
      <sheetName val="A-5_1_5"/>
      <sheetName val="A-5_1_6"/>
      <sheetName val="A-5_1_7"/>
      <sheetName val="A-5_1_8"/>
      <sheetName val="A-5_1_9"/>
      <sheetName val="A-5_1_10"/>
      <sheetName val="A-5_1_11"/>
      <sheetName val="A-5_2_1"/>
      <sheetName val="A-5_2_2"/>
      <sheetName val="A-5_2_3"/>
      <sheetName val="A-5_2_4"/>
      <sheetName val="A-5_2_5"/>
      <sheetName val="A-5_2_6"/>
      <sheetName val="A-5_2_7"/>
      <sheetName val="A-5_2_8"/>
      <sheetName val="A-5_2_9"/>
      <sheetName val="A-5_2_10"/>
      <sheetName val="A-5_2_11"/>
      <sheetName val="A-5_2_12"/>
      <sheetName val="A-5_2_13"/>
      <sheetName val="A-5_2_14"/>
      <sheetName val="A-5_2_15"/>
      <sheetName val="A-5_2_16"/>
      <sheetName val="A-5_2_17"/>
      <sheetName val="A-5_2_18"/>
      <sheetName val="A-5_2_19"/>
      <sheetName val="A-6_1"/>
      <sheetName val="A-6_2"/>
      <sheetName val="A-6_3"/>
      <sheetName val="A-6_4"/>
      <sheetName val="A-6_5"/>
      <sheetName val="A-6_6"/>
      <sheetName val="A-6_7"/>
      <sheetName val="A-6_8"/>
      <sheetName val="A-6_9"/>
      <sheetName val="A-6_10"/>
      <sheetName val="A-6_11"/>
      <sheetName val="A-6_12"/>
      <sheetName val="A-7_1"/>
      <sheetName val="A-7_2"/>
      <sheetName val="A-7_3"/>
      <sheetName val="A-7_4"/>
      <sheetName val="B-1_1"/>
      <sheetName val="B-2_1"/>
      <sheetName val="B-2_2"/>
      <sheetName val="B-2_3"/>
      <sheetName val="B-2_4"/>
      <sheetName val="B-2_5"/>
      <sheetName val="B-2_6"/>
      <sheetName val="B-2_7"/>
      <sheetName val="B-2_8"/>
      <sheetName val="B-2_9"/>
      <sheetName val="B-2_10"/>
      <sheetName val="B-3_1"/>
      <sheetName val="B-3_2"/>
      <sheetName val="B-3_3"/>
      <sheetName val="B-4_1"/>
      <sheetName val="B-4_2"/>
      <sheetName val="B-4_3"/>
      <sheetName val="B-4_4"/>
      <sheetName val="B-5_1_1"/>
      <sheetName val="B-5_1_2"/>
      <sheetName val="B-5_1_3"/>
      <sheetName val="B-5_1_4"/>
      <sheetName val="B-5_1_5"/>
      <sheetName val="B-5_1_6"/>
      <sheetName val="B-5_1_7"/>
      <sheetName val="B-5_1_8"/>
      <sheetName val="B-5_1_9"/>
      <sheetName val="B-5_1_10"/>
      <sheetName val="B-5_1_11"/>
      <sheetName val="B-5_2_1"/>
      <sheetName val="B-5_2_2"/>
      <sheetName val="B-5_2_3"/>
      <sheetName val="B-5_2_4"/>
      <sheetName val="B-5_2_5"/>
      <sheetName val="B-5_2_6"/>
      <sheetName val="B-5_2_7"/>
      <sheetName val="B-5_2_8"/>
      <sheetName val="B-5_2_9"/>
      <sheetName val="B-5_3_1"/>
      <sheetName val="B-5_3_2"/>
      <sheetName val="B-5_3_3"/>
      <sheetName val="B-5_3_4"/>
      <sheetName val="B-5_3_5"/>
      <sheetName val="B-5_3_6"/>
      <sheetName val="B-5_3_7"/>
      <sheetName val="B-5_3_8"/>
      <sheetName val="B-6_1"/>
      <sheetName val="B-6_2"/>
      <sheetName val="B-6_3"/>
      <sheetName val="B-6_4"/>
      <sheetName val="B-6_5"/>
      <sheetName val="B-6_6"/>
      <sheetName val="B-6_7"/>
      <sheetName val="B-6_8"/>
      <sheetName val="B-6_9"/>
      <sheetName val="B-6_10"/>
      <sheetName val="B-6_11"/>
      <sheetName val="B-6_12"/>
      <sheetName val="B-7_1"/>
      <sheetName val="B-7_2"/>
      <sheetName val="B-7_4"/>
      <sheetName val="C-1_1_1"/>
      <sheetName val="C-1_1_2"/>
      <sheetName val="C-1_2_1"/>
      <sheetName val="C-1_2_2"/>
      <sheetName val="C-1_2_3"/>
      <sheetName val="C-1_2_4"/>
      <sheetName val="C-1_2_5"/>
      <sheetName val="C-1_2_6"/>
      <sheetName val="C-1_2_7"/>
      <sheetName val="C-1_2_8"/>
      <sheetName val="C-1_2_9"/>
      <sheetName val="C-1_2_10"/>
      <sheetName val="C-1_2_11"/>
      <sheetName val="C-1_2_12"/>
      <sheetName val="C-1_2_13"/>
      <sheetName val="C-1_3_2_1"/>
      <sheetName val="C-1_4_1"/>
      <sheetName val="C-1_4_2"/>
      <sheetName val="C-1_4_3"/>
      <sheetName val="C-1_4_4"/>
      <sheetName val="C-1_6_1_1"/>
      <sheetName val="C-1_6_2_1"/>
      <sheetName val="C-1_6_2_2"/>
      <sheetName val="C-1_6_2_3"/>
      <sheetName val="C-1_6_2_4"/>
      <sheetName val="C-1_6_2_5"/>
      <sheetName val="C-1_6_2_6"/>
      <sheetName val="C-1_6_3_1"/>
      <sheetName val="C-1_6_3_2"/>
      <sheetName val="C-1_6_3_3"/>
      <sheetName val="C-1_6_3_4"/>
      <sheetName val="C-1_6_3_5"/>
      <sheetName val="C-1_6_3_6"/>
      <sheetName val="C-1_6_3_7"/>
      <sheetName val="C-1_6_3_8"/>
      <sheetName val="C-1_6_3_9"/>
      <sheetName val="C-1_7_1"/>
      <sheetName val="C-1_7_2"/>
      <sheetName val="C-1_7_3"/>
      <sheetName val="C-1_7_4"/>
      <sheetName val="C-1_7_5"/>
      <sheetName val="C-1_7_6"/>
      <sheetName val="C-1_8_1"/>
      <sheetName val="C-1_8_2"/>
      <sheetName val="C-1_8_3"/>
      <sheetName val="C-1_8_4"/>
      <sheetName val="C-1_9_1_1"/>
      <sheetName val="C-1_9_1_2"/>
      <sheetName val="C-1_9_1_3"/>
      <sheetName val="C-1_9_1_4"/>
      <sheetName val="C-1_9_1_5"/>
      <sheetName val="C-1_9_1_6"/>
      <sheetName val="C-1_9_1_7"/>
      <sheetName val="C-1_9_1_8"/>
      <sheetName val="C-1_9_1_9"/>
      <sheetName val="C-1_9_1_10"/>
      <sheetName val="C-1_9_1_11"/>
      <sheetName val="C-1_9_1_12"/>
      <sheetName val="C-1_9_1_13"/>
      <sheetName val="C-1_9_1_14"/>
      <sheetName val="C-1_9_1_15"/>
      <sheetName val="C-1_9_1_16"/>
      <sheetName val="C-1_9_1_17"/>
      <sheetName val="C-1_9_1_18"/>
      <sheetName val="C-1_9_1_19"/>
      <sheetName val="C-1_9_1_20"/>
      <sheetName val="C-1_9_1_21"/>
      <sheetName val="C-1_9_1_22"/>
      <sheetName val="C-1_9_1_23"/>
      <sheetName val="C-1_9_1_24"/>
      <sheetName val="C-1_9_1_25"/>
      <sheetName val="C-1_9_1_26"/>
      <sheetName val="C-1_9_1_27"/>
      <sheetName val="C-1_9_2_1"/>
      <sheetName val="C-1_9_2_2"/>
      <sheetName val="C-1_9_2_3"/>
      <sheetName val="C-1_9_2_4"/>
      <sheetName val="C-1_9_2_5"/>
      <sheetName val="C-1_9_2_6"/>
      <sheetName val="C-1_9_2_7"/>
      <sheetName val="C-1_9_2_8"/>
      <sheetName val="C-1_9_2_9"/>
      <sheetName val="C-1_9_2_10"/>
      <sheetName val="C-1_9_2_11"/>
      <sheetName val="C-1_9_2_12"/>
      <sheetName val="C-1_9_2_13"/>
      <sheetName val="C-1_9_2_14"/>
      <sheetName val="C-1_9_2_15"/>
      <sheetName val="C-1_10_2_1"/>
      <sheetName val="C-1_10_2_2"/>
      <sheetName val="C-1_10_2_3"/>
      <sheetName val="C-1_10_2_4"/>
      <sheetName val="C-1_10_2_5"/>
      <sheetName val="C-1_10_2_6"/>
      <sheetName val="C-1_10_2_7"/>
      <sheetName val="C-1_10_2_8"/>
      <sheetName val="C-2_1_1"/>
      <sheetName val="C-2_2_1_1"/>
      <sheetName val="C-2_3_1_1"/>
      <sheetName val="C-2_3_1_2"/>
      <sheetName val="C-2_3_1_3"/>
      <sheetName val="C-2_3_1_4"/>
      <sheetName val="C-2_3_1_5"/>
      <sheetName val="C-2_3_2_1"/>
      <sheetName val="C-2_3_2_2"/>
      <sheetName val="C-2_3_3_1"/>
      <sheetName val="C-2_3_3_2"/>
      <sheetName val="C-2_4_1"/>
      <sheetName val="C-2_4_2"/>
      <sheetName val="C-2_4_3"/>
      <sheetName val="C-2_4_4"/>
      <sheetName val="C-2_5_1"/>
      <sheetName val="C-2_5_2"/>
      <sheetName val="C-2_5_3"/>
      <sheetName val="C-3_1_1"/>
      <sheetName val="C-3_2_1_1"/>
      <sheetName val="C-3_3_1_1"/>
      <sheetName val="C-3_3_1_2"/>
      <sheetName val="C-3_3_1_3"/>
      <sheetName val="C-3_3_1_4"/>
      <sheetName val="C-3_3_1_5"/>
      <sheetName val="C-3_3_1_6"/>
      <sheetName val="C-3_3_2_1"/>
      <sheetName val="C-3_3_2_2"/>
      <sheetName val="C-3_3_3_1"/>
      <sheetName val="C-3_3_3_2"/>
      <sheetName val="C-3_4_1"/>
      <sheetName val="C-3_4_2"/>
      <sheetName val="C-3_4_3"/>
      <sheetName val="C-3_4_4"/>
      <sheetName val="C-3_5_1"/>
      <sheetName val="C-3_5_2"/>
      <sheetName val="C-3_5_3"/>
      <sheetName val="C-3_6_1_1"/>
      <sheetName val="C-3_6_1_2"/>
      <sheetName val="C-3_6_1_3"/>
      <sheetName val="C-3_6_1_4"/>
      <sheetName val="C-3_6_1_5"/>
      <sheetName val="C-3_6_1_6"/>
      <sheetName val="C-3_6_1_7"/>
      <sheetName val="C-3_6_1_8"/>
      <sheetName val="FACTOR_PREST_"/>
      <sheetName val="DESGLOSE_DE_PERSONAL"/>
      <sheetName val="ResumenK77+126_hasta_K104+435"/>
      <sheetName val="K77+126_hasta_K104+435"/>
      <sheetName val="k77+126_A_K78"/>
      <sheetName val="K83_-_K84"/>
      <sheetName val="K84_-_K85"/>
      <sheetName val="RESUMEN_CANTIDADES_POR_KM"/>
      <sheetName val="200_2"/>
      <sheetName val="201_7"/>
      <sheetName val="201_8"/>
      <sheetName val="201_9"/>
      <sheetName val="201_10"/>
      <sheetName val="201_15"/>
      <sheetName val="201_16"/>
      <sheetName val="210_1_1"/>
      <sheetName val="211_1"/>
      <sheetName val="220_1"/>
      <sheetName val="234_1"/>
      <sheetName val="310_1"/>
      <sheetName val="311_1"/>
      <sheetName val="320_1"/>
      <sheetName val="330_1"/>
      <sheetName val="420_1"/>
      <sheetName val="450_2P"/>
      <sheetName val="500_1"/>
      <sheetName val="511_1P"/>
      <sheetName val="511_2P"/>
      <sheetName val="672_1"/>
      <sheetName val="672_2P"/>
      <sheetName val="672_3P"/>
      <sheetName val="672_4P"/>
      <sheetName val="672_5P"/>
      <sheetName val="672_6P"/>
      <sheetName val="672_7P"/>
      <sheetName val="600_1"/>
      <sheetName val="600_2"/>
      <sheetName val="610_1"/>
      <sheetName val="610_1_1"/>
      <sheetName val="610_1_2P"/>
      <sheetName val="610_1_3P"/>
      <sheetName val="621_1"/>
      <sheetName val="621_2"/>
      <sheetName val="621_3"/>
      <sheetName val="621_4"/>
      <sheetName val="630_1"/>
      <sheetName val="630_2"/>
      <sheetName val="630_4"/>
      <sheetName val="630_6"/>
      <sheetName val="640_1"/>
      <sheetName val="640_2"/>
      <sheetName val="642_1"/>
      <sheetName val="642_2"/>
      <sheetName val="642_4"/>
      <sheetName val="642_5"/>
      <sheetName val="642_6"/>
      <sheetName val="642_7"/>
      <sheetName val="642_8"/>
      <sheetName val="642_3"/>
      <sheetName val="642_9"/>
      <sheetName val="642_10"/>
      <sheetName val="650_1"/>
      <sheetName val="650_2"/>
      <sheetName val="650_4"/>
      <sheetName val="650_3"/>
      <sheetName val="674_1"/>
      <sheetName val="674_1P"/>
      <sheetName val="674_2P"/>
      <sheetName val="674_3P"/>
      <sheetName val="674_4P"/>
      <sheetName val="661_1"/>
      <sheetName val="670_2"/>
      <sheetName val="671_1"/>
      <sheetName val="673_1"/>
      <sheetName val="673_2"/>
      <sheetName val="630_7"/>
      <sheetName val="671_2"/>
      <sheetName val="681_1"/>
      <sheetName val="673_3"/>
      <sheetName val="673_4"/>
      <sheetName val="673_5"/>
      <sheetName val="673_6"/>
      <sheetName val="671_3"/>
      <sheetName val="700_1"/>
      <sheetName val="700_3"/>
      <sheetName val="710_1"/>
      <sheetName val="700_1_1"/>
      <sheetName val="720_1"/>
      <sheetName val="730_1"/>
      <sheetName val="731_1"/>
      <sheetName val="800_2"/>
      <sheetName val="810_2"/>
      <sheetName val="810_3P"/>
      <sheetName val="900_2"/>
      <sheetName val="900_3"/>
      <sheetName val="SEG__PROGRAMA__HITO_3"/>
      <sheetName val="MOV_TIERRAS"/>
      <sheetName val="BASE_"/>
      <sheetName val="SITIOS_CRITICOS_(2)"/>
      <sheetName val="PUENTE_K77+430_(2)"/>
      <sheetName val="PUENTE_K77+830_(2)"/>
      <sheetName val="PUENTE_K79+090_(2)"/>
      <sheetName val="puente_k87+028_(2)"/>
      <sheetName val="PUENTE_87+414_(2)"/>
      <sheetName val="PUENTE_87+765_(2)"/>
      <sheetName val="PUENTE_K88+535_(2)"/>
      <sheetName val="PUENTE_88+885_(2)"/>
      <sheetName val="PUENTE_K91+355_(2)"/>
      <sheetName val="PUENTE_K92+827_(2)"/>
      <sheetName val="PUENTE_K93+483_(2)"/>
      <sheetName val="PUENTE_K94+143_(2)"/>
      <sheetName val="PUENTE_K94+907_(2)"/>
      <sheetName val="PUENTE_K96+925_(2)"/>
      <sheetName val="PUENTE_K99+293_(2)"/>
      <sheetName val="PUENTE_K102+359_(2)"/>
      <sheetName val="PUENTE_K105+580_(2)"/>
      <sheetName val="Muros_cimentados_superficia_(2"/>
      <sheetName val="Muros_cimentados_en_pilotes_(2"/>
      <sheetName val="Pantallas_de_pìlotes_(2)"/>
      <sheetName val="Costos_PAGA"/>
      <sheetName val="PREDIOS_PR80-PR94"/>
      <sheetName val="PREDIOS_PR94-PR117"/>
      <sheetName val="77+340_AL_78+000"/>
      <sheetName val="78+000_AL_79+000"/>
      <sheetName val="79+000_AL_80+000"/>
      <sheetName val="80+000_AL_81+000"/>
      <sheetName val="81+000_AL_82+000"/>
      <sheetName val="82+000_AL_83+000"/>
      <sheetName val="83+000_AL_84+000"/>
      <sheetName val="84+000_AL_85+000"/>
      <sheetName val="85+000_AL_86+000"/>
      <sheetName val="86+000_AL_87+000"/>
      <sheetName val="87+000_AL_88+000"/>
      <sheetName val="88+000_AL_89+000"/>
      <sheetName val="89+000_AL_90+000"/>
      <sheetName val="90+000_AL_91+000"/>
      <sheetName val="91+000_AL_92+000_"/>
      <sheetName val="92+000_AL_93+000"/>
      <sheetName val="93+000_AL_93+027_11"/>
      <sheetName val="93+027_11_AL_94+000"/>
      <sheetName val="94+000_AL_95+000"/>
      <sheetName val="95+000_AL_96+000"/>
      <sheetName val="96+000_AL_97+000"/>
      <sheetName val="97+000_AL_98+000"/>
      <sheetName val="98+000_AL_99+000"/>
      <sheetName val="99+000_AL_100+000"/>
      <sheetName val="100+000_AL_101+000"/>
      <sheetName val="101+000_AL_102+000"/>
      <sheetName val="102+000_AL_103+000"/>
      <sheetName val="103+000_AL_104+000"/>
      <sheetName val="104+000_AL_105+000"/>
      <sheetName val="a__aaInformación_GRUPO"/>
      <sheetName val="aCCIDENTES_DE_1995_-_1996"/>
      <sheetName val="INDICE_ALFABETICO"/>
      <sheetName val="200_1"/>
      <sheetName val="201_1"/>
      <sheetName val="201_1P"/>
      <sheetName val="211_11P"/>
      <sheetName val="201_2"/>
      <sheetName val="201_3"/>
      <sheetName val="201_3P"/>
      <sheetName val="201_4"/>
      <sheetName val="201_7P1"/>
      <sheetName val="201_7P2"/>
      <sheetName val="201_8P"/>
      <sheetName val="201_11"/>
      <sheetName val="201_11P"/>
      <sheetName val="201_12"/>
      <sheetName val="201_13"/>
      <sheetName val="201_14"/>
      <sheetName val="201_14P1"/>
      <sheetName val="201_17"/>
      <sheetName val="201_21"/>
      <sheetName val="210_1_2"/>
      <sheetName val="210_2_1"/>
      <sheetName val="210_2_1P"/>
      <sheetName val="210_2_2"/>
      <sheetName val="210_2_3"/>
      <sheetName val="210_2_4"/>
      <sheetName val="220_1P"/>
      <sheetName val="221_1"/>
      <sheetName val="221_2"/>
      <sheetName val="230_1"/>
      <sheetName val="230_2"/>
      <sheetName val="232_1"/>
      <sheetName val="320_2"/>
      <sheetName val="330_2"/>
      <sheetName val="340_1"/>
      <sheetName val="340_2"/>
      <sheetName val="340_3"/>
      <sheetName val="341_1"/>
      <sheetName val="341_2"/>
      <sheetName val="410_1"/>
      <sheetName val="410_2"/>
      <sheetName val="411_1"/>
      <sheetName val="411_2"/>
      <sheetName val="411_3"/>
      <sheetName val="414_1"/>
      <sheetName val="414_2"/>
      <sheetName val="414_3"/>
      <sheetName val="414_4"/>
      <sheetName val="414_5"/>
      <sheetName val="415_1"/>
      <sheetName val="420_2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1P"/>
      <sheetName val="440_2"/>
      <sheetName val="440_2P"/>
      <sheetName val="440_3"/>
      <sheetName val="440_3P"/>
      <sheetName val="440_4"/>
      <sheetName val="440_4P"/>
      <sheetName val="441_1"/>
      <sheetName val="441_1P"/>
      <sheetName val="441_2"/>
      <sheetName val="441_2P"/>
      <sheetName val="441_3"/>
      <sheetName val="441_3P"/>
      <sheetName val="441_4P"/>
      <sheetName val="450_1"/>
      <sheetName val="450_1P"/>
      <sheetName val="450_2"/>
      <sheetName val="450_3"/>
      <sheetName val="450_3P"/>
      <sheetName val="450_9"/>
      <sheetName val="450_9P"/>
      <sheetName val="451_1"/>
      <sheetName val="451_1P"/>
      <sheetName val="451_2"/>
      <sheetName val="451_2P"/>
      <sheetName val="451_3"/>
      <sheetName val="451_3P"/>
      <sheetName val="451_4P"/>
      <sheetName val="452_1"/>
      <sheetName val="452_1P"/>
      <sheetName val="452_2"/>
      <sheetName val="452_2P"/>
      <sheetName val="452_3"/>
      <sheetName val="452_3P"/>
      <sheetName val="452_4"/>
      <sheetName val="452_4P"/>
      <sheetName val="453_1"/>
      <sheetName val="460_1(5_CM)"/>
      <sheetName val="460_1_(10_CM)"/>
      <sheetName val="460_1P"/>
      <sheetName val="461_1"/>
      <sheetName val="461_2P"/>
      <sheetName val="462_1_1"/>
      <sheetName val="462_1_1P"/>
      <sheetName val="462_1_2"/>
      <sheetName val="462_1_2P"/>
      <sheetName val="462_1_3P"/>
      <sheetName val="462_1_3"/>
      <sheetName val="462_1_4P"/>
      <sheetName val="462_1_4"/>
      <sheetName val="462_2P"/>
      <sheetName val="464_1"/>
      <sheetName val="464_2"/>
      <sheetName val="464_3"/>
      <sheetName val="465_1"/>
      <sheetName val="466_1"/>
      <sheetName val="501_1"/>
      <sheetName val="510_1"/>
      <sheetName val="600_3"/>
      <sheetName val="600_4"/>
      <sheetName val="600_4P"/>
      <sheetName val="600_5"/>
      <sheetName val="600_5P"/>
      <sheetName val="610_1P"/>
      <sheetName val="610_2"/>
      <sheetName val="620_1"/>
      <sheetName val="620_2"/>
      <sheetName val="620_3"/>
      <sheetName val="621_1P7"/>
      <sheetName val="621_5P2"/>
      <sheetName val="622_1"/>
      <sheetName val="622_2"/>
      <sheetName val="622_3"/>
      <sheetName val="622_4"/>
      <sheetName val="622_5"/>
      <sheetName val="630_1_2P"/>
      <sheetName val="630_1P"/>
      <sheetName val="630_2P"/>
      <sheetName val="630_3"/>
      <sheetName val="630_3P"/>
      <sheetName val="630_4_"/>
      <sheetName val="630_5"/>
      <sheetName val="632_1"/>
      <sheetName val="632_P2"/>
      <sheetName val="640_1_1"/>
      <sheetName val="640_1_2"/>
      <sheetName val="640_1_3"/>
      <sheetName val="640_2P"/>
      <sheetName val="641_1"/>
      <sheetName val="642P1_JUNTAS"/>
      <sheetName val="642P2_JUNTAS"/>
      <sheetName val="642P3_JUNTAS"/>
      <sheetName val="650_3P"/>
      <sheetName val="660_1"/>
      <sheetName val="660_2"/>
      <sheetName val="660_3"/>
      <sheetName val="661_1_1_TIPO_I"/>
      <sheetName val="661_1_2_TIPO_II"/>
      <sheetName val="661_2_1_TIPO_I"/>
      <sheetName val="662_1"/>
      <sheetName val="662_2"/>
      <sheetName val="670_1"/>
      <sheetName val="670_1P"/>
      <sheetName val="671_1P"/>
      <sheetName val="673_1P"/>
      <sheetName val="673_2_1_NT2500"/>
      <sheetName val="673_2_2_NT2100"/>
      <sheetName val="673_2_3"/>
      <sheetName val="673_2_4"/>
      <sheetName val="680_1"/>
      <sheetName val="680_2"/>
      <sheetName val="680_3"/>
      <sheetName val="682_1"/>
      <sheetName val="690_1"/>
      <sheetName val="700P_BANDAS_SONORAS_"/>
      <sheetName val="701_1"/>
      <sheetName val="700_2"/>
      <sheetName val="700_4"/>
      <sheetName val="710_1_1"/>
      <sheetName val="710_1_2"/>
      <sheetName val="710_1_3"/>
      <sheetName val="710_1_4"/>
      <sheetName val="710_2"/>
      <sheetName val="730_2"/>
      <sheetName val="730_3"/>
      <sheetName val="740_1"/>
      <sheetName val="800_1"/>
      <sheetName val="800_3P"/>
      <sheetName val="800_4P"/>
      <sheetName val="810_1"/>
      <sheetName val="810_2P"/>
      <sheetName val="810_3"/>
      <sheetName val="811_1"/>
      <sheetName val="812_1"/>
      <sheetName val="900_1"/>
      <sheetName val="PILOTES_6&quot;"/>
      <sheetName val="701_2P"/>
      <sheetName val="201_2_reforzado"/>
      <sheetName val="210_2_OTRA"/>
      <sheetName val="650_5P"/>
      <sheetName val="LOCALIZACION_ESTRUCTURAS"/>
      <sheetName val="LOCALIZACION_CARRETERAS"/>
      <sheetName val="200P_ROCERIA"/>
      <sheetName val="201_2_ciclopeo"/>
      <sheetName val="210_1"/>
      <sheetName val="210_2"/>
      <sheetName val="210_3"/>
      <sheetName val="341_1P"/>
      <sheetName val="440_2PREP_VIA_"/>
      <sheetName val="440_1PREP_VIA"/>
      <sheetName val="440_3PREP_VIA__"/>
      <sheetName val="441_1P_COMPRADA"/>
      <sheetName val="441_2P_COMPRADA"/>
      <sheetName val="441_3P_COMPRADA"/>
      <sheetName val="441_4"/>
      <sheetName val="450_1P_"/>
      <sheetName val="450_3P_"/>
      <sheetName val="450_5"/>
      <sheetName val="452_1P_"/>
      <sheetName val="452_2P_"/>
      <sheetName val="461_2"/>
      <sheetName val="462_1P"/>
      <sheetName val="462_3P"/>
      <sheetName val="462_4P"/>
      <sheetName val="462_5"/>
      <sheetName val="600_4_P"/>
      <sheetName val="600_5_P"/>
      <sheetName val="621_5"/>
      <sheetName val="621_5P"/>
      <sheetName val="621_6"/>
      <sheetName val="630_P"/>
      <sheetName val="631P_BOLSACRETO"/>
      <sheetName val="640_3"/>
      <sheetName val="641P_ANCLAJES"/>
      <sheetName val="650_3_OTRO"/>
      <sheetName val="660_1P"/>
      <sheetName val="661_TIPO_1"/>
      <sheetName val="661_TIPO_2"/>
      <sheetName val="661_OTRO"/>
      <sheetName val="675_1"/>
      <sheetName val="675_2"/>
      <sheetName val="675_3"/>
      <sheetName val="680_1P"/>
      <sheetName val="710_3"/>
      <sheetName val="710_4"/>
      <sheetName val="710_5"/>
      <sheetName val="800_3"/>
      <sheetName val="800_4"/>
      <sheetName val="810_1P"/>
      <sheetName val="LINEA_DE_DEMARCACIÓN_BASE_AGUA"/>
      <sheetName val="TACHA_REFLECTIVA"/>
      <sheetName val="SEÑAL_VERTICAL_DE_75"/>
      <sheetName val="DEFENSA_METALICA"/>
      <sheetName val="Hoja1_(2)"/>
      <sheetName val="Hoja2_(2)"/>
      <sheetName val="Hoja3_(2)"/>
      <sheetName val="a__aaInformación"/>
      <sheetName val="A_MInformes_M"/>
      <sheetName val="Itemes_Renovación"/>
      <sheetName val="G12-T1_(F4)"/>
      <sheetName val="G12-T2a_(F4)"/>
      <sheetName val="G12-T2b_(F4)"/>
      <sheetName val="G12-T3a_(F4)"/>
      <sheetName val="G12-T3b_(F4)"/>
      <sheetName val="G13-T1a_(F4)"/>
      <sheetName val="G13-T1b_(F4)"/>
      <sheetName val="G14-T1_(F4)"/>
      <sheetName val="G14-T2_(F4)"/>
      <sheetName val="G14-T3_(F4)"/>
      <sheetName val="G14-T4_(F4)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EvaluaciónFórmulas_(2)"/>
      <sheetName val="EvaluaciónG_(2)"/>
      <sheetName val="EvaluaciónFórmulas_(3)"/>
      <sheetName val="EvaluaciónG_(3)"/>
      <sheetName val="Evaluación_(2)"/>
      <sheetName val="Evaluación_(3)"/>
      <sheetName val="CANT_OBRA"/>
      <sheetName val="CUADRO_RESUM"/>
      <sheetName val="CUADRO_RESUM_FALTANTE"/>
      <sheetName val="CANT_OBRA_Y_PRESUPUESTO_6205"/>
      <sheetName val="BARBOSA_CISNEROS_formato_inv"/>
      <sheetName val="BARBOSA_CISNEROS"/>
      <sheetName val="CANT_OBRA_Y_PRESUPUESTO_6206"/>
      <sheetName val="CRUCE_CISNEROS_formato_inv"/>
      <sheetName val="CRUCE_CISNEROS_"/>
      <sheetName val="201_12P"/>
      <sheetName val="201_14_(2)"/>
      <sheetName val="211_1P"/>
      <sheetName val="231_1"/>
      <sheetName val="232_1p"/>
      <sheetName val="342_1"/>
      <sheetName val="440_1COMPRADA"/>
      <sheetName val="440_2COMPRADA"/>
      <sheetName val="440_3COMPRADA"/>
      <sheetName val="441_1COMPRADA"/>
      <sheetName val="441_2COMPRADA"/>
      <sheetName val="441_3COMPRADA"/>
      <sheetName val="450_1P_COMPRADA"/>
      <sheetName val="450_2comprada"/>
      <sheetName val="450_3_COMPRADA"/>
      <sheetName val="450_4"/>
      <sheetName val="450_6"/>
      <sheetName val="450_7"/>
      <sheetName val="450_8"/>
      <sheetName val="451_1_(2)"/>
      <sheetName val="451_1_COMPRADA"/>
      <sheetName val="451_2_COMPRADA"/>
      <sheetName val="451_3_COMPRADA_"/>
      <sheetName val="451_4"/>
      <sheetName val="452_1COMPRADA"/>
      <sheetName val="452_2COMPRADA_"/>
      <sheetName val="452_3COMPRADA"/>
      <sheetName val="452_4COMPRADA"/>
      <sheetName val="462_1"/>
      <sheetName val="462_2"/>
      <sheetName val="680_2_"/>
      <sheetName val="682_"/>
      <sheetName val="700_1_"/>
      <sheetName val="700_2_"/>
      <sheetName val="710_1_"/>
      <sheetName val="710_2_"/>
      <sheetName val="710_3_"/>
      <sheetName val="710_4_"/>
      <sheetName val="621_1P5"/>
      <sheetName val="621_7P"/>
      <sheetName val="623_1"/>
      <sheetName val="623_2"/>
      <sheetName val="630_6p"/>
      <sheetName val="631_1"/>
      <sheetName val="632_1P"/>
      <sheetName val="641_2"/>
      <sheetName val="642_2_JUNTA_JEENE"/>
      <sheetName val="650_3_"/>
      <sheetName val="650_4_"/>
      <sheetName val="660_2_"/>
      <sheetName val="660_3_"/>
      <sheetName val="661_TIPO2_"/>
      <sheetName val="661_OTRO_"/>
      <sheetName val="662_1_"/>
      <sheetName val="670_2_"/>
      <sheetName val="671_2_"/>
      <sheetName val="673_1_"/>
      <sheetName val="673_2_"/>
      <sheetName val="673_2p"/>
      <sheetName val="674_2"/>
      <sheetName val="680_1_"/>
      <sheetName val="731_1_"/>
      <sheetName val="741_1P1_"/>
      <sheetName val="741_1P2"/>
      <sheetName val="741_1P3"/>
      <sheetName val="801_1"/>
      <sheetName val="801_2"/>
      <sheetName val="801_3"/>
      <sheetName val="801_4"/>
      <sheetName val="801_5"/>
      <sheetName val="801_6"/>
      <sheetName val="801_7"/>
      <sheetName val="811_1_P1"/>
      <sheetName val="811_1_P2"/>
      <sheetName val="811_1P3"/>
      <sheetName val="811_1P4"/>
      <sheetName val="811_1P5"/>
      <sheetName val="811_1P6"/>
      <sheetName val="811_1P7"/>
      <sheetName val="811_1P8"/>
      <sheetName val="811_1P9"/>
      <sheetName val="811_1P10"/>
      <sheetName val="811_1P11"/>
      <sheetName val="811_1P12"/>
      <sheetName val="811_1P13"/>
      <sheetName val="811_1P14"/>
      <sheetName val="811_1P15"/>
      <sheetName val="312_1"/>
      <sheetName val="312_2"/>
      <sheetName val="451__1P"/>
      <sheetName val="460_1"/>
      <sheetName val="CLASE_C"/>
      <sheetName val="661_1_TIPO_I"/>
      <sheetName val="1,_ferrogard"/>
      <sheetName val="2,_SUM_APLIC_RECUBRIMIENTO__SI"/>
      <sheetName val="perforacion_anclajes_1"/>
      <sheetName val="perforacion_anclajes_7"/>
      <sheetName val="perforacion_anclajes_3"/>
      <sheetName val="perforacion_anclajes_5"/>
      <sheetName val="puente_de_adherencia_concretos"/>
      <sheetName val="RECUPER_LOSA_PISO_CONCREGROUT_"/>
      <sheetName val="INHIBIDOR_CORROSION_TIPO_emaco"/>
      <sheetName val="DEFENSAS_METALICAS"/>
      <sheetName val="PINTURA_DE_TRAFICO"/>
      <sheetName val="ANCLAJES_Y_PLACAS_APOYO_TENSION"/>
      <sheetName val="desviador_cables_tensionamiento"/>
      <sheetName val="TUBO_RDE"/>
      <sheetName val="manejo_de_rio"/>
      <sheetName val="excavacion_sin_clasificar"/>
      <sheetName val="material_filtrant"/>
      <sheetName val="_APU_barandas_58,78_kg-ml"/>
      <sheetName val="baranda_ptes_meta_20ene10"/>
      <sheetName val="peso_barandas_meta_"/>
      <sheetName val="MENSULAS_y_topes_sismicos"/>
      <sheetName val="PPTO__OFICIAL"/>
      <sheetName val="V-01_ENERO_9_DE_2008"/>
      <sheetName val="PROPUESTA_CISM-GTE-02-08"/>
      <sheetName val="Precio-peso-ml_barandas"/>
      <sheetName val="BARANDA_VENTANA_I-II-CASA_MAQ"/>
      <sheetName val="BARANDA_CAPTACION"/>
      <sheetName val="BARANDA_DESCARGA"/>
      <sheetName val="TAB_DE_CONT_"/>
      <sheetName val="PORTADA_No_1"/>
      <sheetName val="GENER_CUAD_No_1"/>
      <sheetName val="CUMP_%_CUAD_No_2"/>
      <sheetName val="EST_RED_C_V__CUAD_No_3"/>
      <sheetName val="BASE_DE_DATOS"/>
      <sheetName val="GRAF_No_1_EST_RED_C,VISUAL"/>
      <sheetName val="TORT_EST_VIA_C_V__GRAF__No_2"/>
      <sheetName val="EST_RED_C_T_CUAD__No_4"/>
      <sheetName val="No_5_NEC_PREV"/>
      <sheetName val="GRAF_No_1_EST_RED_C,TECNICO"/>
      <sheetName val="TORTAS_EST_RED_C_T_GRA_No_4"/>
      <sheetName val="EST__RED_Y_SIT__CRI_MAPA_No_1_"/>
      <sheetName val="No_6_NEC_CRIT"/>
      <sheetName val="No_7_NECPREV"/>
      <sheetName val="No_7A_NECCRITICAS"/>
      <sheetName val="CUAD_No_8_INF__EMER_"/>
      <sheetName val="CUAD__No_9_PTES"/>
      <sheetName val="No_10_NECPTES"/>
      <sheetName val="No_10A_NECPTES"/>
      <sheetName val="CUAD__No_11_PONTONES"/>
      <sheetName val="CUAD__Nº_12_NEC__PONTONES"/>
      <sheetName val="No_12A_NECPONTONES"/>
      <sheetName val="CUAD__No_13_TUNELES_"/>
      <sheetName val="CUAD__No_14_NEC_TÚNELES_"/>
      <sheetName val="CUAD__No_15_SEÑAL_VER_"/>
      <sheetName val="CUAD__No_16_SEÑAL_HOR"/>
      <sheetName val="CUAD__No__17_ACCID__"/>
      <sheetName val="CUAD__No_18_DEFENSA_VIAS_"/>
      <sheetName val="CUAD__No_19_SEGUIMIENTO_FUN"/>
      <sheetName val="CUAD__No_20_FICHA_CUANT_"/>
      <sheetName val="CUAD__No_21_FICHA_CUAL"/>
      <sheetName val="CUAD__No_22_FICHAS_CUANT__MICRO"/>
      <sheetName val="CUAD__No_23_FICHA_CUAL__MICRO"/>
      <sheetName val="CUAD__No_24_INTER__CONTRA"/>
      <sheetName val="COMENT_"/>
      <sheetName val="Programa_de_trabajo_e_Invers"/>
      <sheetName val="UNIT_REALES"/>
      <sheetName val="Estado_Resumen"/>
      <sheetName val="INVENT_ALC-CUNETAS_90BLB"/>
      <sheetName val="PUENTES_Y_PONTONES"/>
      <sheetName val="SEÑAL_VERTICAL90BLB"/>
      <sheetName val="SEÑAL_HORIZONTAL90BLB"/>
      <sheetName val="ESTADO_VÍA-CRIT_TECNICO"/>
      <sheetName val="DAÑOS_8002"/>
      <sheetName val="DAÑOS_4313_"/>
      <sheetName val="DAÑOS_7805"/>
      <sheetName val="DAÑOS_80MG01"/>
      <sheetName val="INVENT_ALC-CUNETAS_8002"/>
      <sheetName val="INV_ALC-CUNET_4313_-_7805"/>
      <sheetName val="INVENT_ALC-CUNET_80MG01"/>
      <sheetName val="SEÑAL_VERTICAL_8002"/>
      <sheetName val="SEÑAL_VERTICAL_4313"/>
      <sheetName val="SEÑAL_VERTICAL_80MG01"/>
      <sheetName val="SEÑAL_HORIZONTAL_8002"/>
      <sheetName val="SEÑAL_HORIZONTAL_4313"/>
      <sheetName val="SEÑAL_HORIZONTAL_80MG01"/>
      <sheetName val="FLUJO_DE_FONDOS"/>
      <sheetName val="A_E_B"/>
      <sheetName val="A_P_U_(3)"/>
      <sheetName val="A_P_U_(2)"/>
      <sheetName val="A_P_U"/>
      <sheetName val="P_S"/>
      <sheetName val="A_I_U"/>
      <sheetName val="ACTA_DE_MODIFICACION_No__1"/>
      <sheetName val="_PROGR__INV_"/>
      <sheetName val="ACTA_DE_MODIFICACION_No__2"/>
      <sheetName val="_PROGR__INV__ACTA_MOD__2"/>
      <sheetName val="REPROGR__2"/>
      <sheetName val="ACTA_DE_MODIFICACION_No__3"/>
      <sheetName val="_PROGR__INV__ACTA_MOD__3"/>
      <sheetName val="ACTA_DE_MODIFICACION_No__4"/>
      <sheetName val="_PROGR__INV__ACTA_MOD__REVISADO"/>
      <sheetName val="_PROGR__INV__ACTA_MOD__4"/>
      <sheetName val="PR_0"/>
      <sheetName val="PR_1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L__MAT_"/>
      <sheetName val="A_BAS_"/>
      <sheetName val="CUAD_"/>
      <sheetName val="C_FIN_"/>
      <sheetName val="P_INV"/>
      <sheetName val="P_S_"/>
      <sheetName val="P_INV_ANTIC_"/>
      <sheetName val="INSUMOS_(2)"/>
      <sheetName val="4__G2__Sur_-_LOS_PARRAS__3472"/>
      <sheetName val="SABANETA_3335"/>
      <sheetName val="AJIZAL_3335"/>
      <sheetName val="Formulario_No__3"/>
      <sheetName val="Desglose_del_AIU_"/>
      <sheetName val="01051_02"/>
      <sheetName val="01052_01"/>
      <sheetName val="01053_01"/>
      <sheetName val="01054_01"/>
      <sheetName val="01057_03"/>
      <sheetName val="01065_03"/>
      <sheetName val="01051_01"/>
      <sheetName val="01030_02"/>
      <sheetName val="01065_04"/>
      <sheetName val="01065_05"/>
      <sheetName val="01065_06"/>
      <sheetName val="01090_01"/>
      <sheetName val="02001_02"/>
      <sheetName val="02008_02"/>
      <sheetName val="02010_01"/>
      <sheetName val="02010_02"/>
      <sheetName val="02010_05"/>
      <sheetName val="02010_16"/>
      <sheetName val="02020_01"/>
      <sheetName val="02020_02"/>
      <sheetName val="02040_05"/>
      <sheetName val="02040_07"/>
      <sheetName val="02040_10"/>
      <sheetName val="02080_01"/>
      <sheetName val="02210_06"/>
      <sheetName val="02210_07"/>
      <sheetName val="02210_08"/>
      <sheetName val="02210_10"/>
      <sheetName val="02212_01"/>
      <sheetName val="02212_02"/>
      <sheetName val="03010_02"/>
      <sheetName val="03020_01"/>
      <sheetName val="03030_01"/>
      <sheetName val="03030_02"/>
      <sheetName val="03070_01"/>
      <sheetName val="03070_02"/>
      <sheetName val="03510_01"/>
      <sheetName val="03510_02"/>
      <sheetName val="03510_04"/>
      <sheetName val="03510_07"/>
      <sheetName val="03510_06"/>
      <sheetName val="03520_01"/>
      <sheetName val="03520_04"/>
      <sheetName val="03520_05"/>
      <sheetName val="03550_02"/>
      <sheetName val="02010_15"/>
      <sheetName val="03610_01"/>
      <sheetName val="03610_02"/>
      <sheetName val="03610_03"/>
      <sheetName val="03610_04"/>
      <sheetName val="03610_05"/>
      <sheetName val="03610_06"/>
      <sheetName val="03610_07"/>
      <sheetName val="03616_03"/>
      <sheetName val="03616_04"/>
      <sheetName val="03670_04"/>
      <sheetName val="03670_05"/>
      <sheetName val="03670_06"/>
      <sheetName val="03670_07"/>
      <sheetName val="03670_09"/>
      <sheetName val="05010_09"/>
      <sheetName val="05010_10"/>
      <sheetName val="05020_04"/>
      <sheetName val="05020_08"/>
      <sheetName val="05030_01"/>
      <sheetName val="05030_04"/>
      <sheetName val="05030_08"/>
      <sheetName val="05030_50"/>
      <sheetName val="05030_51"/>
      <sheetName val="05088_01"/>
      <sheetName val="05090_09"/>
      <sheetName val="05100_02"/>
      <sheetName val="05100_03"/>
      <sheetName val="05200_03"/>
      <sheetName val="05520_01"/>
      <sheetName val="05520_02"/>
      <sheetName val="06010_02"/>
      <sheetName val="07013_08"/>
      <sheetName val="07013_09"/>
      <sheetName val="07013_14"/>
      <sheetName val="07020_01"/>
      <sheetName val="07021_01"/>
      <sheetName val="07021_02"/>
      <sheetName val="07030_01"/>
      <sheetName val="07070_01"/>
      <sheetName val="07110_02"/>
      <sheetName val="07110_03"/>
      <sheetName val="08020_06"/>
      <sheetName val="08020_18"/>
      <sheetName val="08020_20"/>
      <sheetName val="08030_03"/>
      <sheetName val="08030_04"/>
      <sheetName val="08030_05"/>
      <sheetName val="08030_06"/>
      <sheetName val="08030_07"/>
      <sheetName val="08030_08"/>
      <sheetName val="08030_09"/>
      <sheetName val="08030_10"/>
      <sheetName val="08060_01"/>
      <sheetName val="08070_01"/>
      <sheetName val="08070_04"/>
      <sheetName val="08070_05"/>
      <sheetName val="08070_06"/>
      <sheetName val="08070_07"/>
      <sheetName val="08070_08"/>
      <sheetName val="08070_09"/>
      <sheetName val="08070_10"/>
      <sheetName val="08070_11"/>
      <sheetName val="08070_12"/>
      <sheetName val="08090_01"/>
      <sheetName val="08110_01"/>
      <sheetName val="08110_03"/>
      <sheetName val="08130_01"/>
      <sheetName val="08170_04"/>
      <sheetName val="08170_05"/>
      <sheetName val="08190_01"/>
      <sheetName val="26101_01"/>
      <sheetName val="26102_01"/>
      <sheetName val="26103_01"/>
      <sheetName val="26301_01"/>
      <sheetName val="26318_01"/>
      <sheetName val="26320_01"/>
      <sheetName val="26342_01"/>
      <sheetName val="26362_01"/>
      <sheetName val="42023_01"/>
      <sheetName val="42304_01"/>
      <sheetName val="42312_01"/>
      <sheetName val="42313_01"/>
      <sheetName val="42314_01"/>
      <sheetName val="43003_01"/>
      <sheetName val="43004_01"/>
      <sheetName val="43007_01"/>
      <sheetName val="43022_01"/>
      <sheetName val="43023_01"/>
      <sheetName val="43023_02"/>
      <sheetName val="43024_01"/>
      <sheetName val="43026_01"/>
      <sheetName val="43026_02"/>
      <sheetName val="44003_01"/>
      <sheetName val="44004_01"/>
      <sheetName val="44022_01"/>
      <sheetName val="44023_01"/>
      <sheetName val="46001_01"/>
      <sheetName val="46002_01"/>
      <sheetName val="46003_01"/>
      <sheetName val="46009_01"/>
      <sheetName val="46010_01"/>
      <sheetName val="47022_01"/>
      <sheetName val="47004_01"/>
      <sheetName val="47030_01"/>
      <sheetName val="47030_02"/>
      <sheetName val="47030_03"/>
      <sheetName val="47030_04"/>
      <sheetName val="47030_05"/>
      <sheetName val="47030_06"/>
      <sheetName val="47035_03"/>
      <sheetName val="47035_04"/>
      <sheetName val="47035_05"/>
      <sheetName val="47035_06"/>
      <sheetName val="47042_01"/>
      <sheetName val="47042_02"/>
      <sheetName val="47107_01"/>
      <sheetName val="47107_02"/>
      <sheetName val="47115_01"/>
      <sheetName val="53015_01"/>
      <sheetName val="53016_01"/>
      <sheetName val="51036_01"/>
      <sheetName val="51036_02"/>
      <sheetName val="51036_03"/>
      <sheetName val="60000_01"/>
      <sheetName val="60000_02"/>
      <sheetName val="60000_03"/>
      <sheetName val="60000_04"/>
      <sheetName val="60000_06"/>
      <sheetName val="60000_08"/>
      <sheetName val="60000_09"/>
      <sheetName val="60000_10"/>
      <sheetName val="60000_12"/>
      <sheetName val="60000_13"/>
      <sheetName val="60000_14"/>
      <sheetName val="72000_01"/>
      <sheetName val="72000_02"/>
      <sheetName val="72000_03"/>
      <sheetName val="72000_04"/>
      <sheetName val="72000_05"/>
      <sheetName val="72000_06"/>
      <sheetName val="72000_07"/>
      <sheetName val="72000_08"/>
      <sheetName val="72000_09"/>
      <sheetName val="72000_10"/>
      <sheetName val="72000_11"/>
      <sheetName val="72000_12"/>
      <sheetName val="72000_13"/>
      <sheetName val="72000_14"/>
      <sheetName val="72000_15"/>
      <sheetName val="72000_16"/>
      <sheetName val="72000_17"/>
      <sheetName val="74000_01"/>
      <sheetName val="74000_02"/>
      <sheetName val="74000_03"/>
      <sheetName val="74000_04"/>
      <sheetName val="74000_09"/>
      <sheetName val="74000_10"/>
      <sheetName val="76000_01"/>
      <sheetName val="76000_02"/>
      <sheetName val="76000_03"/>
      <sheetName val="76000_04"/>
      <sheetName val="02010_51"/>
      <sheetName val="02010_52"/>
      <sheetName val="05020_51"/>
      <sheetName val="05020_52"/>
      <sheetName val="05020_53"/>
      <sheetName val="05020_54"/>
      <sheetName val="05020_55"/>
      <sheetName val="05020_56"/>
      <sheetName val="06010_10"/>
      <sheetName val="05035_01"/>
      <sheetName val="05035_02"/>
      <sheetName val="05080_01"/>
      <sheetName val="06010_11"/>
      <sheetName val="05510_01"/>
      <sheetName val="12100_03"/>
      <sheetName val="12100_04"/>
      <sheetName val="12100_05"/>
      <sheetName val="12100_06"/>
      <sheetName val="12100_07"/>
      <sheetName val="12100_08"/>
      <sheetName val="12100_10"/>
      <sheetName val="12100_11"/>
      <sheetName val="12100_12"/>
      <sheetName val="12100_13"/>
      <sheetName val="12100_14"/>
      <sheetName val="12100_15"/>
      <sheetName val="12100_16"/>
      <sheetName val="12100_17"/>
      <sheetName val="12100_18"/>
      <sheetName val="12100_19"/>
      <sheetName val="12100_20"/>
      <sheetName val="12100_21"/>
      <sheetName val="12100_22"/>
      <sheetName val="Hoja4_(2)"/>
      <sheetName val="Hoja4_(3)"/>
      <sheetName val="4__Norte_2005"/>
      <sheetName val="A_I_U_(2)"/>
      <sheetName val="Datos_generales"/>
      <sheetName val="Datos_de_entrada"/>
      <sheetName val="AIUI_calculado"/>
      <sheetName val="Exper_"/>
      <sheetName val="4__G1_Norte"/>
      <sheetName val="EST_2509_"/>
      <sheetName val="conf_calzada"/>
      <sheetName val="NEC__PONTONES"/>
      <sheetName val="Formulario_No_1_"/>
      <sheetName val="450_2P__Vía_9003"/>
      <sheetName val="632_1P_"/>
      <sheetName val="630_4_Vía_9003"/>
      <sheetName val="630_6_Vía_7801"/>
      <sheetName val="PREACTA_No__1_MAYO_DE_2009"/>
      <sheetName val="Vr_Ejecu_Preacta_No__1_MAY_2009"/>
      <sheetName val="alc_k133+142"/>
      <sheetName val="alc_k133+270"/>
      <sheetName val="alc_k133+280_"/>
      <sheetName val="alc_k133+488"/>
      <sheetName val="alc_k133+560"/>
      <sheetName val="box_k133+602"/>
      <sheetName val="alc__k133+691"/>
      <sheetName val="box_k133+877"/>
      <sheetName val="alc_K134+127"/>
      <sheetName val="alc_K134+300"/>
      <sheetName val="alc_K134+500"/>
      <sheetName val="alc_K134+590"/>
      <sheetName val="alc_K134+750"/>
      <sheetName val="alc_K134+827"/>
      <sheetName val="alc_K134+979"/>
      <sheetName val="amplia_box_k135+114"/>
      <sheetName val="alc_k135+220_"/>
      <sheetName val="alc_k135+348"/>
      <sheetName val="alc_k135+585"/>
      <sheetName val="alc_k135+930"/>
      <sheetName val="alc_k135+996"/>
      <sheetName val="alc_k136+280"/>
      <sheetName val="alc_k136+580"/>
      <sheetName val="alc_k136+680"/>
      <sheetName val="alc_k137+070"/>
      <sheetName val="alc_k137+460"/>
      <sheetName val="alc_k137+750"/>
      <sheetName val="alc_k137+908"/>
      <sheetName val="alc_k137+989"/>
      <sheetName val="alc_k138+118"/>
      <sheetName val="alc_k138+340"/>
      <sheetName val="alc_k138+470"/>
      <sheetName val="alc_k138+572"/>
      <sheetName val="alc_k138+783"/>
      <sheetName val="alc_k138+828"/>
      <sheetName val="alc_k138+910"/>
      <sheetName val="alc_k139+060"/>
      <sheetName val="alc_k139+080"/>
      <sheetName val="box_k139+252"/>
      <sheetName val="alc_K_139+290"/>
      <sheetName val="box_k139+580"/>
      <sheetName val="box_k139+755"/>
      <sheetName val="Muro_K_140+070"/>
      <sheetName val="alc_K_140+340"/>
      <sheetName val="alc_K_140+380"/>
      <sheetName val="alc_K_140+506"/>
      <sheetName val="alc_K_140+630"/>
      <sheetName val="alc_k140+708"/>
      <sheetName val="box_k140+800"/>
      <sheetName val="alc_k140+995"/>
      <sheetName val="box_k141+124"/>
      <sheetName val="box_k141+265"/>
      <sheetName val="alc_k141+381_"/>
      <sheetName val="box_k141+567"/>
      <sheetName val="alc_k141+748,50_"/>
      <sheetName val="box_k141+803"/>
      <sheetName val="alc_k141+943"/>
      <sheetName val="Dem_k141+995"/>
      <sheetName val="boxk142+020,30_Claudio"/>
      <sheetName val="alc_k142+173_Nelson"/>
      <sheetName val="alc_k142+317_Claudio"/>
      <sheetName val="Muro_K142+346-358_Der_Latinco"/>
      <sheetName val="alc_k_142+371_Claudio"/>
      <sheetName val="alc_k142+427_Claudio"/>
      <sheetName val="alc_k142+570_Claudio"/>
      <sheetName val="box_k_142+678_claudio"/>
      <sheetName val="box_k_142+804_Claudio"/>
      <sheetName val="alc_k_143+070__Nelson_"/>
      <sheetName val="box_k143+097_Nelson"/>
      <sheetName val="alc_k_143+134_Nelson"/>
      <sheetName val="alc_k143+210_Nelson"/>
      <sheetName val="alc_k143+300_Nelson"/>
      <sheetName val="alc_k143+416_Nelson"/>
      <sheetName val="alc_k143+501_Nelson_"/>
      <sheetName val="box_k_143+571_5_Nelson"/>
      <sheetName val="alc_k143+675_Nelson"/>
      <sheetName val="Alc___K143+792_Nelson"/>
      <sheetName val="box_k143+940_Nelson"/>
      <sheetName val="Alc_K144+117_Nelson"/>
      <sheetName val="Alc__K144+205_Nelson"/>
      <sheetName val="Alc_K144+260_Nelson"/>
      <sheetName val="alc_k144+455_Nelson_"/>
      <sheetName val="alc_k144+725_Nelson_"/>
      <sheetName val="alc_k144+837_Nelson"/>
      <sheetName val="box_k144+980_Nelson_"/>
      <sheetName val="alc_k145+221_50"/>
      <sheetName val="box_k145+515_2-517_8_Nelson"/>
      <sheetName val="box_k145+698_Claudio"/>
      <sheetName val="alc_k145+980_AT"/>
      <sheetName val="box_k146+081_AT"/>
      <sheetName val="alc_k146+196_AT"/>
      <sheetName val="alc_k146+287_AT"/>
      <sheetName val="alc_k146+538__Nelson_"/>
      <sheetName val="alc_k146+580_ó_k146+015_AD"/>
      <sheetName val="box_k146+723_ó_163AD_Ecu"/>
      <sheetName val="box_k146+963_ó_k146+403AD"/>
      <sheetName val="alc_k147+064ó_k146+504AD"/>
      <sheetName val="alc_k147+106_ó_k146+549AD"/>
      <sheetName val="alc_k147+375_ó_+825AD_PENDTE"/>
      <sheetName val="Inventario_Filtros"/>
      <sheetName val="box_k146+963_ó_k146+403AD_"/>
      <sheetName val="ALC_K19+440"/>
      <sheetName val="ALC_K19+460"/>
      <sheetName val="ALC_K19+592_SEPT"/>
      <sheetName val="Alc_k19+750"/>
      <sheetName val="Alc_k19+880_"/>
      <sheetName val="Alc_k20+025"/>
      <sheetName val="Alc_k20+130"/>
      <sheetName val="ALC_K20+360"/>
      <sheetName val="Box_K21+006"/>
      <sheetName val="muro21+385_"/>
      <sheetName val="Alc_K21+725_Nov"/>
      <sheetName val="BORDILLO_K21870_"/>
      <sheetName val="ALCAN_K21+160_AL_800"/>
      <sheetName val="Valor_Preacta"/>
      <sheetName val="Aobra_1"/>
      <sheetName val="Amodif_1"/>
      <sheetName val="Preacta_Jul-Ago"/>
      <sheetName val="Base_Granular"/>
      <sheetName val="MDC-2_Bacheo"/>
      <sheetName val="Exc__Obras"/>
      <sheetName val="Rell__Cunetas"/>
      <sheetName val="Rell__Obras"/>
      <sheetName val="Cncreto__D"/>
      <sheetName val="Concreto_F"/>
      <sheetName val="Cncreto_G"/>
      <sheetName val="Conc__Cunetas"/>
      <sheetName val="Demol__Cunetas"/>
      <sheetName val="10+000_-_16+100"/>
      <sheetName val="DESMONTE_VIA_"/>
      <sheetName val="11+820-900__11+960-12+000"/>
      <sheetName val="REMOCION_DERRUMBES"/>
      <sheetName val="CONF__BOTADERO_PR12+720_"/>
      <sheetName val="CONF__BOTADERO"/>
      <sheetName val="ACTA_No__5_SEPT__2009"/>
      <sheetName val="PREACTA_No__5_SEP_DE_2009"/>
      <sheetName val="DESMONTE_VIA"/>
      <sheetName val="TERRAPLENES_ACTA_5_"/>
      <sheetName val="CRUDO_ACTA_5_SEPT_"/>
      <sheetName val="EXPLANA__SEPT__09"/>
      <sheetName val="Formulario_N°_4"/>
      <sheetName val="CAPITULO_II"/>
      <sheetName val="CAPITULO_III"/>
      <sheetName val="CAPITULO_IV"/>
      <sheetName val="CAPITULO_V_"/>
      <sheetName val="CAPITULO_VI"/>
      <sheetName val="AUXILIAR_CONCRETOS"/>
      <sheetName val="CAPITULO_VII"/>
      <sheetName val="CAPITULO_VIII"/>
      <sheetName val="CAPITULO_IX"/>
      <sheetName val="AUXILIAR_MEZCLA_Y_TRITURACION"/>
      <sheetName val="200_3P"/>
      <sheetName val="200_4P"/>
      <sheetName val="201_2P"/>
      <sheetName val="201_5"/>
      <sheetName val="201_6"/>
      <sheetName val="311_1P"/>
      <sheetName val="311_2P"/>
      <sheetName val="311_3P"/>
      <sheetName val="434_1P"/>
      <sheetName val="466_2"/>
      <sheetName val="600_1P"/>
      <sheetName val="623_1P"/>
      <sheetName val="632_3P"/>
      <sheetName val="632_4P"/>
      <sheetName val="632_5P"/>
      <sheetName val="630_4P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org. Formato No.3"/>
      <sheetName val="p.admtivo Formato No. 3A"/>
      <sheetName val="p.tecnico-3B"/>
      <sheetName val="subcottos 7"/>
      <sheetName val="equipos-4"/>
      <sheetName val="Formato 9 Ob Civ Exist LIQ+GNV"/>
      <sheetName val="Formato 10 Ob Civ Nueva LIQ+GNV"/>
      <sheetName val="flujo "/>
      <sheetName val="listado mat"/>
      <sheetName val="programacion EXIST"/>
      <sheetName val="programacion NUEVA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PERT-CPM"/>
      <sheetName val="comparacion de flujos"/>
      <sheetName val="FONDO LEJANO"/>
      <sheetName val="FONDO CERCANO"/>
      <sheetName val="CUADRO MATRIZ DE ACTIV"/>
      <sheetName val="CUADRO LISTA DE ACTIVI"/>
      <sheetName val="Memoria de Calculos"/>
      <sheetName val="EQUIPOS Y MATERIALES"/>
      <sheetName val="201P.1"/>
      <sheetName val="311P.1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SEMAFORO 55-01"/>
      <sheetName val="CANT OBRA B-C"/>
      <sheetName val="CANT OBRA Z-U"/>
      <sheetName val="ACCIDENTALIDAD junio"/>
      <sheetName val="ACCIDENTALIDAD julio"/>
      <sheetName val="ACCIDENTALIDAD agosto"/>
      <sheetName val="RESUM.ACCID"/>
      <sheetName val="RESUM.ACCID (2)"/>
      <sheetName val="G.G"/>
      <sheetName val="TIEMPO-TRAB"/>
      <sheetName val="COLILLAS"/>
      <sheetName val="CONSO-PERSONA"/>
      <sheetName val="Grupo 3 "/>
      <sheetName val="Grupo 2."/>
      <sheetName val="Informe semanal 22"/>
      <sheetName val="Lista chequeo"/>
      <sheetName val="Acta de Comité de Obra"/>
      <sheetName val="Acta de Comité de Obra 12"/>
      <sheetName val="F1 GRAL"/>
      <sheetName val="F2 COSTOS"/>
      <sheetName val="F3 PROG"/>
      <sheetName val="F4 APU"/>
      <sheetName val="F5 PRES"/>
      <sheetName val="F6 MAT"/>
      <sheetName val="FORM 7"/>
      <sheetName val="FORM 10"/>
      <sheetName val="FORM 11"/>
      <sheetName val="Proyectos"/>
      <sheetName val="Proponente"/>
      <sheetName val="Ax"/>
      <sheetName val="CALIFICACION"/>
      <sheetName val="C.O. y ppto Calle Bolivar"/>
      <sheetName val="C.O. y ppto Guayabito"/>
      <sheetName val="C.O. y ppto veredas"/>
      <sheetName val="C.O. y ppto bombeo"/>
      <sheetName val="C.O. y ppto inflado"/>
      <sheetName val="C.O. y ppto"/>
      <sheetName val="Informacion Plano"/>
      <sheetName val="BALANCE DE TRAMOS (2)"/>
      <sheetName val="DESPIECE"/>
      <sheetName val="dibujar en macro"/>
      <sheetName val="Para cimentaciones"/>
      <sheetName val="Para perfiles"/>
      <sheetName val="Canti càmaras "/>
      <sheetName val="para el informe"/>
      <sheetName val="Tabla Dinámica"/>
      <sheetName val="C8 int"/>
      <sheetName val="C9 int"/>
      <sheetName val="c10"/>
      <sheetName val="c11 int"/>
      <sheetName val="PRESTACIONES SOCIALES"/>
      <sheetName val="RESUMEN AIU"/>
      <sheetName val="DISPONIBILIDAD"/>
      <sheetName val="CONVENIENCIA Y OPORTUNIDAD"/>
      <sheetName val="PRESUPUESTO CONSTRUPLAN"/>
      <sheetName val="FORMATO SOLICITUD SICE"/>
      <sheetName val="Multiplicador"/>
      <sheetName val="CANT. TOTAL"/>
      <sheetName val="concreto 2500 psi"/>
      <sheetName val="mortero 1.3"/>
      <sheetName val="mortero 1.4"/>
      <sheetName val="presupuesto Sabanas"/>
      <sheetName val="listado de materiales"/>
      <sheetName val="A.3"/>
      <sheetName val="A.4"/>
      <sheetName val="A.6"/>
      <sheetName val="A.7"/>
      <sheetName val="B.1"/>
      <sheetName val="B.2"/>
      <sheetName val="B.3"/>
      <sheetName val="B.4"/>
      <sheetName val="B.6"/>
      <sheetName val="B.7"/>
      <sheetName val="C.1.1"/>
      <sheetName val="C.1.2"/>
      <sheetName val="C.2.1"/>
      <sheetName val="C.2.2"/>
      <sheetName val="C.2.3"/>
      <sheetName val="C.2.4"/>
      <sheetName val="C.2.5"/>
      <sheetName val="C.3.1"/>
      <sheetName val="C.3.2"/>
      <sheetName val="C.4.1"/>
      <sheetName val="C.4.2"/>
      <sheetName val="C.4.3"/>
      <sheetName val="C.4.4"/>
      <sheetName val="C.4.5"/>
      <sheetName val="C.5.1"/>
      <sheetName val="C.5.2"/>
      <sheetName val="C.6.1"/>
      <sheetName val="C.7.1"/>
      <sheetName val="C.7.2"/>
      <sheetName val="C.7.3"/>
      <sheetName val="C.7.4"/>
      <sheetName val="D.1"/>
      <sheetName val="D.2"/>
      <sheetName val="D.3"/>
      <sheetName val="D.4"/>
      <sheetName val="D.5"/>
      <sheetName val="D.6"/>
      <sheetName val="D.7"/>
      <sheetName val="D.8"/>
      <sheetName val="D.9"/>
      <sheetName val="D.10"/>
      <sheetName val="E.1.1"/>
      <sheetName val="E.1.2"/>
      <sheetName val="E.1.3"/>
      <sheetName val="E.1.4"/>
      <sheetName val="E.1.5"/>
      <sheetName val="E.1.6"/>
      <sheetName val="E.1.7"/>
      <sheetName val="E.1.8"/>
      <sheetName val="E.2.1"/>
      <sheetName val="E.2.2"/>
      <sheetName val="E.2.3"/>
      <sheetName val="E.2.4"/>
      <sheetName val="E.2.5"/>
      <sheetName val="E.2.6"/>
      <sheetName val="E.2.7"/>
      <sheetName val="E.2.8"/>
      <sheetName val="E.2.9"/>
      <sheetName val="E.2.10"/>
      <sheetName val="E.2.11"/>
      <sheetName val="E.2.12"/>
      <sheetName val="E.2.13"/>
      <sheetName val="E.2.14"/>
      <sheetName val="E.2.15"/>
      <sheetName val="E.2.16"/>
      <sheetName val="E.2.17"/>
      <sheetName val="E.2.18"/>
      <sheetName val="E.2.19"/>
      <sheetName val="E.2.20"/>
      <sheetName val="E.2.21"/>
      <sheetName val="cuadrilla 2008"/>
      <sheetName val="cotizaciones 2008"/>
      <sheetName val="111"/>
      <sheetName val="112"/>
      <sheetName val="113"/>
      <sheetName val="114"/>
      <sheetName val="118"/>
      <sheetName val="121"/>
      <sheetName val="122"/>
      <sheetName val="123"/>
      <sheetName val="124"/>
      <sheetName val="125"/>
      <sheetName val="126"/>
      <sheetName val="127"/>
      <sheetName val="128"/>
      <sheetName val="129"/>
      <sheetName val="130"/>
      <sheetName val="131"/>
      <sheetName val="132"/>
      <sheetName val="133"/>
      <sheetName val="134"/>
      <sheetName val="135"/>
      <sheetName val="136"/>
      <sheetName val="137"/>
      <sheetName val="138"/>
      <sheetName val="139"/>
      <sheetName val="142"/>
      <sheetName val="143"/>
      <sheetName val="144"/>
      <sheetName val="145"/>
      <sheetName val="146"/>
      <sheetName val="147"/>
      <sheetName val="148"/>
      <sheetName val="149"/>
      <sheetName val="150"/>
      <sheetName val="151"/>
      <sheetName val="152"/>
      <sheetName val="153"/>
      <sheetName val="154"/>
      <sheetName val="155"/>
      <sheetName val="156"/>
      <sheetName val="157"/>
      <sheetName val="158"/>
      <sheetName val="159"/>
      <sheetName val="164"/>
      <sheetName val="165"/>
      <sheetName val="169"/>
      <sheetName val="170"/>
      <sheetName val="172"/>
      <sheetName val="173"/>
      <sheetName val="174"/>
      <sheetName val="176"/>
      <sheetName val="182"/>
      <sheetName val="185"/>
      <sheetName val="186"/>
      <sheetName val="187"/>
      <sheetName val="188"/>
      <sheetName val="192"/>
      <sheetName val="193"/>
      <sheetName val="194"/>
      <sheetName val="195"/>
      <sheetName val="196"/>
      <sheetName val="197"/>
      <sheetName val="198"/>
      <sheetName val="199"/>
      <sheetName val="200"/>
      <sheetName val="201"/>
      <sheetName val="202"/>
      <sheetName val="203"/>
      <sheetName val="204"/>
      <sheetName val="205"/>
      <sheetName val="206"/>
      <sheetName val="207"/>
      <sheetName val="208"/>
      <sheetName val="209"/>
      <sheetName val="210"/>
      <sheetName val="212"/>
      <sheetName val="213"/>
      <sheetName val="214"/>
      <sheetName val="215"/>
      <sheetName val="216"/>
      <sheetName val="217"/>
      <sheetName val="218"/>
      <sheetName val="219"/>
      <sheetName val="221"/>
      <sheetName val="222"/>
      <sheetName val="223"/>
      <sheetName val="224"/>
      <sheetName val="225"/>
      <sheetName val="226"/>
      <sheetName val="227"/>
      <sheetName val="228"/>
      <sheetName val="229"/>
      <sheetName val="230"/>
      <sheetName val="231"/>
      <sheetName val="232"/>
      <sheetName val="233"/>
      <sheetName val="234"/>
      <sheetName val="235"/>
      <sheetName val="236"/>
      <sheetName val="237"/>
      <sheetName val="238"/>
      <sheetName val="239"/>
      <sheetName val="240"/>
      <sheetName val="241"/>
      <sheetName val="242"/>
      <sheetName val="243"/>
      <sheetName val="244"/>
      <sheetName val="245"/>
      <sheetName val="246"/>
      <sheetName val="247"/>
      <sheetName val="248"/>
      <sheetName val="249"/>
      <sheetName val="250"/>
      <sheetName val="251"/>
      <sheetName val="252"/>
      <sheetName val="253"/>
      <sheetName val="254"/>
      <sheetName val="255"/>
      <sheetName val="256"/>
      <sheetName val="257"/>
      <sheetName val="258"/>
      <sheetName val="259"/>
      <sheetName val="260"/>
      <sheetName val="261"/>
      <sheetName val="262"/>
      <sheetName val="263"/>
      <sheetName val="264"/>
      <sheetName val="265"/>
      <sheetName val="266"/>
      <sheetName val="267"/>
      <sheetName val="268"/>
      <sheetName val="269"/>
      <sheetName val="270"/>
      <sheetName val="271"/>
      <sheetName val="272"/>
      <sheetName val="273"/>
      <sheetName val="274"/>
      <sheetName val="275"/>
      <sheetName val="276"/>
      <sheetName val="277"/>
      <sheetName val="278"/>
      <sheetName val="279"/>
      <sheetName val="280"/>
      <sheetName val="281"/>
      <sheetName val="282"/>
      <sheetName val="283"/>
      <sheetName val="284"/>
      <sheetName val="285"/>
      <sheetName val="286"/>
      <sheetName val="287"/>
      <sheetName val="288"/>
      <sheetName val="289"/>
      <sheetName val="290"/>
      <sheetName val="291"/>
      <sheetName val="292"/>
      <sheetName val="293"/>
      <sheetName val="294"/>
      <sheetName val="295"/>
      <sheetName val="296"/>
      <sheetName val="297"/>
      <sheetName val="298"/>
      <sheetName val="299"/>
      <sheetName val="300"/>
      <sheetName val="301"/>
      <sheetName val="302"/>
      <sheetName val="303"/>
      <sheetName val="305"/>
      <sheetName val="476"/>
      <sheetName val="475"/>
      <sheetName val="471"/>
      <sheetName val="470"/>
      <sheetName val="469"/>
      <sheetName val="468"/>
      <sheetName val="467"/>
      <sheetName val="466"/>
      <sheetName val="465"/>
      <sheetName val="464"/>
      <sheetName val="463"/>
      <sheetName val="462"/>
      <sheetName val="461"/>
      <sheetName val="459"/>
      <sheetName val="458"/>
      <sheetName val="457"/>
      <sheetName val="456"/>
      <sheetName val="455"/>
      <sheetName val="454"/>
      <sheetName val="452"/>
      <sheetName val="451"/>
      <sheetName val="450"/>
      <sheetName val="449"/>
      <sheetName val="448"/>
      <sheetName val="447"/>
      <sheetName val="446"/>
      <sheetName val="445"/>
      <sheetName val="444"/>
      <sheetName val="443"/>
      <sheetName val="442"/>
      <sheetName val="441"/>
      <sheetName val="440"/>
      <sheetName val="439"/>
      <sheetName val="438"/>
      <sheetName val="436"/>
      <sheetName val="435"/>
      <sheetName val="434"/>
      <sheetName val="433"/>
      <sheetName val="431"/>
      <sheetName val="425"/>
      <sheetName val="424"/>
      <sheetName val="419"/>
      <sheetName val="417"/>
      <sheetName val="412"/>
      <sheetName val="405"/>
      <sheetName val="401"/>
      <sheetName val="400"/>
      <sheetName val="399"/>
      <sheetName val="397"/>
      <sheetName val="396"/>
      <sheetName val="394"/>
      <sheetName val="393"/>
      <sheetName val="392"/>
      <sheetName val="391"/>
      <sheetName val="390"/>
      <sheetName val="389"/>
      <sheetName val="388"/>
      <sheetName val="387"/>
      <sheetName val="386"/>
      <sheetName val="385"/>
      <sheetName val="384"/>
      <sheetName val="383"/>
      <sheetName val="382"/>
      <sheetName val="381"/>
      <sheetName val="380"/>
      <sheetName val="379"/>
      <sheetName val="378"/>
      <sheetName val="377"/>
      <sheetName val="376"/>
      <sheetName val="375"/>
      <sheetName val="374"/>
      <sheetName val="373"/>
      <sheetName val="372"/>
      <sheetName val="371"/>
      <sheetName val="370"/>
      <sheetName val="369"/>
      <sheetName val="368"/>
      <sheetName val="367"/>
      <sheetName val="366"/>
      <sheetName val="365"/>
      <sheetName val="364"/>
      <sheetName val="363"/>
      <sheetName val="362"/>
      <sheetName val="361"/>
      <sheetName val="359"/>
      <sheetName val="358"/>
      <sheetName val="357"/>
      <sheetName val="356"/>
      <sheetName val="355"/>
      <sheetName val="354"/>
      <sheetName val="353"/>
      <sheetName val="352"/>
      <sheetName val="349"/>
      <sheetName val="348"/>
      <sheetName val="347"/>
      <sheetName val="345"/>
      <sheetName val="344"/>
      <sheetName val="343"/>
      <sheetName val="342"/>
      <sheetName val="341"/>
      <sheetName val="340"/>
      <sheetName val="339"/>
      <sheetName val="338"/>
      <sheetName val="337"/>
      <sheetName val="336"/>
      <sheetName val="335"/>
      <sheetName val="333"/>
      <sheetName val="332"/>
      <sheetName val="331"/>
      <sheetName val="330"/>
      <sheetName val="329"/>
      <sheetName val="328"/>
      <sheetName val="327"/>
      <sheetName val="326"/>
      <sheetName val="325"/>
      <sheetName val="324"/>
      <sheetName val="323"/>
      <sheetName val="322"/>
      <sheetName val="321"/>
      <sheetName val="320"/>
      <sheetName val="319"/>
      <sheetName val="317"/>
      <sheetName val="316"/>
      <sheetName val="315"/>
      <sheetName val="314"/>
      <sheetName val="313"/>
      <sheetName val="312"/>
      <sheetName val="309"/>
      <sheetName val="308"/>
      <sheetName val="307"/>
      <sheetName val="306"/>
      <sheetName val="Pres gral (2)"/>
      <sheetName val="36 (2)"/>
      <sheetName val="filtro"/>
      <sheetName val="pto agua"/>
      <sheetName val="puertas"/>
      <sheetName val="U.(23)"/>
      <sheetName val="U.(22)"/>
      <sheetName val="U.(21)"/>
      <sheetName val="ladrillo"/>
      <sheetName val="U.(18)"/>
      <sheetName val="U.(17)"/>
      <sheetName val="U.(16)"/>
      <sheetName val="U.(15)"/>
      <sheetName val="columnas"/>
      <sheetName val="viga de cimentacion"/>
      <sheetName val="placa piso "/>
      <sheetName val="U.(10)"/>
      <sheetName val="U.(9)"/>
      <sheetName val="U.(8)"/>
      <sheetName val="U.(7)"/>
      <sheetName val="U.(6)"/>
      <sheetName val="U.(5)"/>
      <sheetName val="U.(2)"/>
      <sheetName val="U.(4)"/>
      <sheetName val="retiro escombros"/>
      <sheetName val="loc. replanteo"/>
      <sheetName val="localizacion topografica"/>
      <sheetName val="688"/>
      <sheetName val="687"/>
      <sheetName val="686"/>
      <sheetName val="684"/>
      <sheetName val="683"/>
      <sheetName val="680"/>
      <sheetName val="679"/>
      <sheetName val="678"/>
      <sheetName val="677"/>
      <sheetName val="675"/>
      <sheetName val="673"/>
      <sheetName val="670"/>
      <sheetName val="669"/>
      <sheetName val="668"/>
      <sheetName val="667"/>
      <sheetName val="666"/>
      <sheetName val="665"/>
      <sheetName val="664"/>
      <sheetName val="663"/>
      <sheetName val="662"/>
      <sheetName val="661"/>
      <sheetName val="660"/>
      <sheetName val="659"/>
      <sheetName val="658"/>
      <sheetName val="657"/>
      <sheetName val="656"/>
      <sheetName val="655"/>
      <sheetName val="654"/>
      <sheetName val="653"/>
      <sheetName val="649"/>
      <sheetName val="645"/>
      <sheetName val="644"/>
      <sheetName val="638"/>
      <sheetName val="637"/>
      <sheetName val="636"/>
      <sheetName val="635"/>
      <sheetName val="634"/>
      <sheetName val="633"/>
      <sheetName val="631"/>
      <sheetName val="630"/>
      <sheetName val="629"/>
      <sheetName val="628"/>
      <sheetName val="REVISAR 626"/>
      <sheetName val="620"/>
      <sheetName val="619"/>
      <sheetName val="618"/>
      <sheetName val="617"/>
      <sheetName val="616"/>
      <sheetName val="615"/>
      <sheetName val="REVISAR 605"/>
      <sheetName val="545 "/>
      <sheetName val="Personalizar"/>
      <sheetName val="AutoOpen Stub Data"/>
      <sheetName val="Informe de gastos 208-03"/>
      <sheetName val="Informe de gastos Henry"/>
      <sheetName val="Informe de gastos MO"/>
      <sheetName val="Informe de gastos Materiales"/>
      <sheetName val="Informe de gastos Comb y lubric"/>
      <sheetName val="Informe de gastos varios"/>
      <sheetName val="Informe de gastos Jorge"/>
      <sheetName val="INVERSION Vs INVERSIONISTA"/>
      <sheetName val="ATW"/>
      <sheetName val="Lock"/>
      <sheetName val="Select Employee"/>
      <sheetName val="TemplateInformation"/>
      <sheetName val="concreto3000psi"/>
      <sheetName val="concreto2500psi"/>
      <sheetName val="concreto pobre 1,3,6"/>
      <sheetName val="mortero básico"/>
      <sheetName val="1.1.3"/>
      <sheetName val="1.1.4"/>
      <sheetName val="1.1.5"/>
      <sheetName val="1.1.6"/>
      <sheetName val="4.2.4"/>
      <sheetName val="4.2.6"/>
      <sheetName val="4.2.7"/>
      <sheetName val="4.2.8"/>
      <sheetName val="4.2.9"/>
      <sheetName val="4.3.1"/>
      <sheetName val="4.3.2"/>
      <sheetName val="4.4.1"/>
      <sheetName val="4.4.2"/>
      <sheetName val="4.4.3"/>
      <sheetName val="4.4.4"/>
      <sheetName val="4.4.5"/>
      <sheetName val="4.4.6"/>
      <sheetName val="4.4.7"/>
      <sheetName val="4.4.8"/>
      <sheetName val="4.4.9"/>
      <sheetName val="4.4.10"/>
      <sheetName val="4.4.11"/>
      <sheetName val="4.4.12"/>
      <sheetName val="4.4.13"/>
      <sheetName val="4.5.1"/>
      <sheetName val="4.5.2"/>
      <sheetName val="4.5.3"/>
      <sheetName val="4.5.4"/>
      <sheetName val="4.6.1"/>
      <sheetName val="4.6.2"/>
      <sheetName val="4.6.3"/>
      <sheetName val="4.7.1"/>
      <sheetName val="4.7.2"/>
      <sheetName val="4.7.3"/>
      <sheetName val="4.7.4"/>
      <sheetName val="4.7.5"/>
      <sheetName val="5.3.5"/>
      <sheetName val="6,6"/>
      <sheetName val="6,8"/>
      <sheetName val="6,9"/>
      <sheetName val="6,10"/>
      <sheetName val="6,11"/>
      <sheetName val="7,11"/>
      <sheetName val="7,2,1"/>
      <sheetName val="7,2,2"/>
      <sheetName val="7,2,3"/>
      <sheetName val="7,2,4"/>
      <sheetName val="7,2,5"/>
      <sheetName val="8,1,1"/>
      <sheetName val="8,1,2"/>
      <sheetName val="8,1,3"/>
      <sheetName val="8,1,4"/>
      <sheetName val="8,1,5"/>
      <sheetName val="8,1,6"/>
      <sheetName val="8,1,7"/>
      <sheetName val="8,1,8"/>
      <sheetName val="8,1,9"/>
      <sheetName val="8,1,10"/>
      <sheetName val="8,1,11"/>
      <sheetName val="8,1,12"/>
      <sheetName val="8,1,13"/>
      <sheetName val="8,1,14"/>
      <sheetName val="8,1,15"/>
      <sheetName val="8,1,16"/>
      <sheetName val="8,1,17"/>
      <sheetName val="8,1,18"/>
      <sheetName val="8,1,19"/>
      <sheetName val="8,1,20"/>
      <sheetName val="8,2,1"/>
      <sheetName val="8,2,2"/>
      <sheetName val="8,2,3"/>
      <sheetName val="8,2,4"/>
      <sheetName val="8,2,5"/>
      <sheetName val="8,2,6"/>
      <sheetName val="8,2,7"/>
      <sheetName val="8,2,8"/>
      <sheetName val="8,2,9"/>
      <sheetName val="8,2,10"/>
      <sheetName val="8,2,11"/>
      <sheetName val="8,2,12"/>
      <sheetName val="8,3,1"/>
      <sheetName val="8,3,2"/>
      <sheetName val="8,3,3"/>
      <sheetName val="47,,3"/>
      <sheetName val="685"/>
      <sheetName val="List Equ (2)"/>
      <sheetName val="Base_Datos1"/>
      <sheetName val="Base_Datos"/>
      <sheetName val="Base_Datos2"/>
      <sheetName val="PRESE"/>
      <sheetName val="CORPOR"/>
      <sheetName val="ANTECED"/>
      <sheetName val="TABLA DE EE"/>
      <sheetName val="Tabla maestra"/>
      <sheetName val="CC 5090"/>
      <sheetName val="CC 5091-92-93"/>
      <sheetName val="CC 5095"/>
      <sheetName val="CC 5094"/>
      <sheetName val="CC 5098"/>
      <sheetName val="TABLA AUXILIAR CC 5094"/>
      <sheetName val="PROGRAMA TANQUES"/>
      <sheetName val="Areas Tanques"/>
      <sheetName val="Pintura"/>
      <sheetName val="CA-2909"/>
      <sheetName val="CA-3029"/>
      <sheetName val="CA-2919"/>
      <sheetName val="CA-3033"/>
      <sheetName val="Consumibles"/>
      <sheetName val="InfoTKs"/>
      <sheetName val="COSTOS UNITARIOS"/>
      <sheetName val="5090-2003"/>
      <sheetName val="5091-2003"/>
      <sheetName val="5092-2003"/>
      <sheetName val="5093-2003"/>
      <sheetName val="5094-2003"/>
      <sheetName val="5095-2003"/>
      <sheetName val="5098-2003"/>
      <sheetName val="BUSPLA02-07"/>
      <sheetName val="Eq. loc."/>
      <sheetName val="Eq. perm."/>
      <sheetName val="A.P.U. Loc."/>
      <sheetName val="A.P.U. Mant."/>
      <sheetName val="Anexo  - Tarifas"/>
      <sheetName val="Cantidades Estimadas"/>
      <sheetName val="PRESUPUESTO FINAL"/>
      <sheetName val="LOCAL Y REPLANT "/>
      <sheetName val="EXCAVACION"/>
      <sheetName val="CONCRETO 2500 PSI POSTES"/>
      <sheetName val="CONCRETO 2500 PSI MALLA"/>
      <sheetName val="RETIRO MALLA"/>
      <sheetName val="ASEO Y LIMPIEZA FINAL"/>
      <sheetName val="MANO DE OBRA CIVIL"/>
      <sheetName val="REV (ENERO 28-99)"/>
      <sheetName val="723 L Flex"/>
      <sheetName val="2121 L Flex"/>
      <sheetName val="Cant Flex SS-99"/>
      <sheetName val="2590 L Gas Vte"/>
      <sheetName val="Cant 2590 L Gas Vte"/>
      <sheetName val="2192 Cv"/>
      <sheetName val="Cant 2192 Cv"/>
      <sheetName val="2231 Cv"/>
      <sheetName val="Cant 2231 Cv"/>
      <sheetName val="2250 L Flex"/>
      <sheetName val="2251 L Flex"/>
      <sheetName val="2253 L Flex"/>
      <sheetName val="Cant Flex SS-95B"/>
      <sheetName val="2231 L Flex"/>
      <sheetName val="2231 Cant Flex"/>
      <sheetName val="2368 Cv"/>
      <sheetName val="Cant 2368 Cv"/>
      <sheetName val="2368 L Flex"/>
      <sheetName val="2368 Cant Flex"/>
      <sheetName val="Cant Flex SS-88"/>
      <sheetName val="2369 Cv"/>
      <sheetName val="Cant 2369 Cv"/>
      <sheetName val="2369 L Flex"/>
      <sheetName val="2369 Cant Flex"/>
      <sheetName val="2370 Cv"/>
      <sheetName val="Cant 2370 Cv"/>
      <sheetName val="2370 L Flex"/>
      <sheetName val="2370 Cant Flex"/>
      <sheetName val="2394 Cv"/>
      <sheetName val="Cant 2394 Cv"/>
      <sheetName val="2394 L Flex"/>
      <sheetName val="2394 Cant Flex"/>
      <sheetName val="2459 Cv"/>
      <sheetName val="Cant 2459 Cv"/>
      <sheetName val="2459 L Flex"/>
      <sheetName val="2459 Cant Flex"/>
      <sheetName val="Cant Flex SS-88 F"/>
      <sheetName val="2461 L Flex"/>
      <sheetName val="2476 Cv"/>
      <sheetName val="Cant 2476 Cv"/>
      <sheetName val="2476 L Flex"/>
      <sheetName val="Cant 2476"/>
      <sheetName val="2604 Cv"/>
      <sheetName val="Cant 2604 Cv"/>
      <sheetName val="2604 L Flex"/>
      <sheetName val="2604 Cant Flex"/>
      <sheetName val="2658 Cv"/>
      <sheetName val="Cant 2658 Cv"/>
      <sheetName val="2658 L"/>
      <sheetName val="Cant 2658"/>
      <sheetName val="2659 Cv"/>
      <sheetName val="Cant 2659 Cv"/>
      <sheetName val="2659 L Flex"/>
      <sheetName val="2659 Cant Flex"/>
      <sheetName val="2661 Cv"/>
      <sheetName val="Cant 2661 Cv"/>
      <sheetName val="2661 L Flex"/>
      <sheetName val="2661 Cant Flex"/>
      <sheetName val="2918 L Flex"/>
      <sheetName val="2919 L Flex"/>
      <sheetName val="2919 Cant Flex"/>
      <sheetName val="2933 L Flex"/>
      <sheetName val="Cant Flex SS-77A"/>
      <sheetName val="Est.02 Cheque Wemco"/>
      <sheetName val="via carrilera"/>
      <sheetName val="Ht Lin Trf E3 E2"/>
      <sheetName val="1U"/>
      <sheetName val="2213"/>
      <sheetName val="2324"/>
      <sheetName val="C2PP3"/>
      <sheetName val="161 L"/>
      <sheetName val="183 Desm"/>
      <sheetName val="371 Desm Gas"/>
      <sheetName val="436 L"/>
      <sheetName val="448 L"/>
      <sheetName val="467 Desm"/>
      <sheetName val="473 Cv"/>
      <sheetName val="473 L"/>
      <sheetName val="486 Cv"/>
      <sheetName val="486 Flex"/>
      <sheetName val="718 Desm"/>
      <sheetName val="755 Cv y F"/>
      <sheetName val="755 L"/>
      <sheetName val="764 Cv"/>
      <sheetName val="769 L"/>
      <sheetName val="794 Cv"/>
      <sheetName val="794 Flex"/>
      <sheetName val="890 Cv"/>
      <sheetName val="890 L"/>
      <sheetName val="926 Rep Desm"/>
      <sheetName val="1023 L"/>
      <sheetName val="1047 L Saldo"/>
      <sheetName val="1054 Desm"/>
      <sheetName val="1056 Desm"/>
      <sheetName val="1056 Flex"/>
      <sheetName val="1126 Desm"/>
      <sheetName val="1124 Desm"/>
      <sheetName val="1140 Desm"/>
      <sheetName val="1216 L Vte"/>
      <sheetName val="1216 Desm"/>
      <sheetName val="1256 L"/>
      <sheetName val="1481 Cv"/>
      <sheetName val="1481 L"/>
      <sheetName val="1494 Cv"/>
      <sheetName val="1494 L"/>
      <sheetName val="1674 L"/>
      <sheetName val="1676 Desm"/>
      <sheetName val="1884 Desm"/>
      <sheetName val="2076 Desm"/>
      <sheetName val="2094 Desm"/>
      <sheetName val="2097 Cv"/>
      <sheetName val="2097 Flex"/>
      <sheetName val="2085 Desm"/>
      <sheetName val="2100 Vte"/>
      <sheetName val="2102 Desm"/>
      <sheetName val="2167 Cv y F"/>
      <sheetName val="2167 Cv"/>
      <sheetName val="2167 L"/>
      <sheetName val="2181 Desm"/>
      <sheetName val="2183 Desm"/>
      <sheetName val="2206 Cv"/>
      <sheetName val="2206 L"/>
      <sheetName val="2207 Cv"/>
      <sheetName val="2209 Desm"/>
      <sheetName val="2324 Cv"/>
      <sheetName val="2332 Desm"/>
      <sheetName val="2351 L"/>
      <sheetName val="2351 Flex"/>
      <sheetName val="2381 Desm"/>
      <sheetName val="2399 Flex"/>
      <sheetName val="2576 L"/>
      <sheetName val="2637 Cv"/>
      <sheetName val="2797 Cv"/>
      <sheetName val="2797 L"/>
      <sheetName val="155 L"/>
      <sheetName val="88 Ph"/>
      <sheetName val="318 Ph"/>
      <sheetName val="515 Ph"/>
      <sheetName val="740 Ph"/>
      <sheetName val="917 Ph"/>
      <sheetName val="926 Ph"/>
      <sheetName val="998  Vte Ph"/>
      <sheetName val="1689 Ph"/>
      <sheetName val="SABANA L CRUDO DIC 387002"/>
      <sheetName val="1u Cv Mod"/>
      <sheetName val="AVISOS"/>
      <sheetName val="88 L"/>
      <sheetName val="105 Desm"/>
      <sheetName val="118 Cv"/>
      <sheetName val="118 L Flex"/>
      <sheetName val="119 L Flex"/>
      <sheetName val="183 Cv"/>
      <sheetName val="183 L"/>
      <sheetName val="189 Cv"/>
      <sheetName val="189 L Flex"/>
      <sheetName val="190 Desm"/>
      <sheetName val="271 Cv"/>
      <sheetName val="271 L Flex"/>
      <sheetName val="287 pintura marco H"/>
      <sheetName val="454 Desm"/>
      <sheetName val="466 Cv"/>
      <sheetName val="480 pintura marco H"/>
      <sheetName val="509 pintura marco H"/>
      <sheetName val="527 pintura marco H"/>
      <sheetName val="555 Cv"/>
      <sheetName val="563 Cv"/>
      <sheetName val="563 L"/>
      <sheetName val="571 Cv"/>
      <sheetName val="571 L"/>
      <sheetName val="590 pintura marco H"/>
      <sheetName val="617 pintura marco H"/>
      <sheetName val="637 pintura marco H"/>
      <sheetName val="652 Cv Desm y M"/>
      <sheetName val="718 Cv"/>
      <sheetName val="718 L Flex"/>
      <sheetName val="724 Desm"/>
      <sheetName val="740 L Flex"/>
      <sheetName val="748 Desm"/>
      <sheetName val="810 Flush"/>
      <sheetName val="820 Desm"/>
      <sheetName val="842 Desm"/>
      <sheetName val="889 Desm"/>
      <sheetName val="1066 Cv"/>
      <sheetName val="1066 L Flex"/>
      <sheetName val="1084 Cv"/>
      <sheetName val="1084 L"/>
      <sheetName val="1198 Cv"/>
      <sheetName val="1199 L sald"/>
      <sheetName val="1508 Cv"/>
      <sheetName val="1508 Vte"/>
      <sheetName val="1636 L Flex Rep"/>
      <sheetName val="1655 L Flex"/>
      <sheetName val="1666 Desm"/>
      <sheetName val="1679 Cv"/>
      <sheetName val="1837 Desm"/>
      <sheetName val="1839 Desm"/>
      <sheetName val="2026 Cv"/>
      <sheetName val="2026 L sald"/>
      <sheetName val="2034 pintura marco H"/>
      <sheetName val="2108 L Flex"/>
      <sheetName val="2109 L Flex"/>
      <sheetName val="2145 Pintura marco H"/>
      <sheetName val="2153 L Flex"/>
      <sheetName val="2157 L Flex"/>
      <sheetName val="2161 pintura marco H"/>
      <sheetName val="2320 Cv"/>
      <sheetName val="2320 L Flex Rep"/>
      <sheetName val="2327 pintura marco H"/>
      <sheetName val="2586 Cv"/>
      <sheetName val="2598 Cv"/>
      <sheetName val="2601 Cv"/>
      <sheetName val="2602 Cv"/>
      <sheetName val="2636 Cv"/>
      <sheetName val="2738 Cv"/>
      <sheetName val="2738 L Flex"/>
      <sheetName val="4IJ2 pintura marco H"/>
      <sheetName val="blanco (5)"/>
      <sheetName val="1u Cv"/>
      <sheetName val="Flex blanco"/>
      <sheetName val="SABANA AGO CRUDO 997306"/>
      <sheetName val="SABANA AGO CRUDO 397019"/>
      <sheetName val="SABANA AGO CRUDO 397024"/>
      <sheetName val="2100 L Flex"/>
      <sheetName val="2226 Rep Flex"/>
      <sheetName val="856 Desm"/>
      <sheetName val="856 L Vte"/>
      <sheetName val="2617 Desm"/>
      <sheetName val="2617 L Flex"/>
      <sheetName val="2628 L Flex"/>
      <sheetName val="2629 Desm"/>
      <sheetName val="2629 L Flex"/>
      <sheetName val="2617"/>
      <sheetName val="772 L Rep"/>
      <sheetName val="789 Desm Casing"/>
      <sheetName val="2109 Rep Flex"/>
      <sheetName val="2139 Cv"/>
      <sheetName val="2139 Conex Flex"/>
      <sheetName val="2145 Clampon"/>
      <sheetName val="2153 Rep Flex"/>
      <sheetName val="2194 L Fex"/>
      <sheetName val="2283 Cv"/>
      <sheetName val="2283 L Flex Conex"/>
      <sheetName val="2289 Cv"/>
      <sheetName val="2289 L Flex Conex"/>
      <sheetName val="2520 Cv"/>
      <sheetName val="2520 L Flex Conex"/>
      <sheetName val="2521 Cv"/>
      <sheetName val="2521 L Flex Conex"/>
      <sheetName val="2583 L Flex"/>
      <sheetName val="2598 Rep"/>
      <sheetName val="2600 Rep"/>
      <sheetName val="2603 L Flex"/>
      <sheetName val="2605 L Flex"/>
      <sheetName val="2623 L Flex"/>
      <sheetName val="2644 L Flex"/>
      <sheetName val="2649 L Flex"/>
      <sheetName val="2663 L Flex"/>
      <sheetName val="2670 L Flex"/>
      <sheetName val="2672 Cv"/>
      <sheetName val="2672 L Flex Conex"/>
      <sheetName val="2734 Cv"/>
      <sheetName val="2734 L Flex Conex"/>
      <sheetName val="2889 Cv"/>
      <sheetName val="2889 L Flex Conex"/>
      <sheetName val="2900 L Flex"/>
      <sheetName val="2901 L Flex"/>
      <sheetName val="2903 L Flex"/>
      <sheetName val="2905 L Flex"/>
      <sheetName val="Cant 2100 L Flex"/>
      <sheetName val="2100 Conex Flex"/>
      <sheetName val="2139"/>
      <sheetName val="2194 (2)"/>
      <sheetName val="2283"/>
      <sheetName val="2289"/>
      <sheetName val="2520"/>
      <sheetName val="2521"/>
      <sheetName val="2603"/>
      <sheetName val="2604 (2)"/>
      <sheetName val="2617 B"/>
      <sheetName val="2628"/>
      <sheetName val="2629"/>
      <sheetName val="2644"/>
      <sheetName val="2672"/>
      <sheetName val="2734"/>
      <sheetName val="2889"/>
      <sheetName val="SABANA PLTA DESH MAYO AFE477006"/>
      <sheetName val="Descargue Tratador"/>
      <sheetName val="Transp Pta Desh"/>
      <sheetName val="SABANA Bomba MAYO AFE47"/>
      <sheetName val="bomba P-215c Est2"/>
      <sheetName val="SS 34 Lg 6"/>
      <sheetName val="SS 34 Lm 3"/>
      <sheetName val="SS 34 Str"/>
      <sheetName val="SS 38 Lg 6"/>
      <sheetName val="SS 38a Lg 4"/>
      <sheetName val="SS 38a Lm 3"/>
      <sheetName val="SS 38a Str"/>
      <sheetName val="SS 42 Str Ampl"/>
      <sheetName val="SS 42 Str Ampl (2)"/>
      <sheetName val="SS 45 Lg 6"/>
      <sheetName val="SS 45 Lm 3"/>
      <sheetName val="SS 45 Str"/>
      <sheetName val="SS 49 Lg 4"/>
      <sheetName val="SS 49 Lm 3"/>
      <sheetName val="SS 49 Str"/>
      <sheetName val="SS 77A Lg 4"/>
      <sheetName val="SS 77A Lm 2"/>
      <sheetName val="SS 77A Str"/>
      <sheetName val="SS 88B Str"/>
      <sheetName val="SS 88B Lg 6"/>
      <sheetName val="SS 88B Lm"/>
      <sheetName val="SS 98A Lg 6"/>
      <sheetName val="SS 98a Lm 3"/>
      <sheetName val="SS 140 Lg"/>
      <sheetName val="SS 140 Lm"/>
      <sheetName val="SS 140 Str"/>
      <sheetName val="SS 575 Lg 6"/>
      <sheetName val="SS 575 Lm 3"/>
      <sheetName val="SS 575 Str"/>
      <sheetName val="SS 49 Lg 3"/>
      <sheetName val="CARGUE MAT SATURADO"/>
      <sheetName val="ANDAMIOS"/>
      <sheetName val="ANDAMIOS (2)"/>
      <sheetName val="ANDAMIOS (3)"/>
      <sheetName val="Cant Transp Mat Saturado"/>
      <sheetName val="ANDAMIOS DEFINITIVO"/>
      <sheetName val="Resumen por AFE 397019"/>
      <sheetName val="4IJ2 L Flex"/>
      <sheetName val="DATA BASE"/>
      <sheetName val="RES.1"/>
      <sheetName val="FORMATO 1"/>
      <sheetName val="RES.2"/>
      <sheetName val="FORMATO 2"/>
      <sheetName val="RES.3"/>
      <sheetName val="FORMATO 3"/>
      <sheetName val="RES.4"/>
      <sheetName val="FORMATO 4"/>
      <sheetName val="RES.5"/>
      <sheetName val="FORMATO 5"/>
      <sheetName val="RES.6"/>
      <sheetName val="FORMATO 6"/>
      <sheetName val="RES.7"/>
      <sheetName val="FORMATO 7"/>
      <sheetName val="RES.8"/>
      <sheetName val="FORMATO 8"/>
      <sheetName val="RES.9"/>
      <sheetName val="FORMATO 9"/>
      <sheetName val="RES.10"/>
      <sheetName val="FORMATO 10"/>
      <sheetName val="SABANA L CRUDO SEPT 387002"/>
      <sheetName val="SABANA PIA SEPT 477004"/>
      <sheetName val="Hot tap planta 5"/>
      <sheetName val="Hot tap pia 5"/>
      <sheetName val="1U L"/>
      <sheetName val="Oleoducto Reparac"/>
      <sheetName val="Paleteros"/>
      <sheetName val="Paleteros (2)"/>
      <sheetName val="43  F y Cv"/>
      <sheetName val="94 Desm"/>
      <sheetName val="107 L"/>
      <sheetName val="113  Cv"/>
      <sheetName val="113 L"/>
      <sheetName val="119 Desm"/>
      <sheetName val="121  Cv"/>
      <sheetName val="121 L"/>
      <sheetName val="141 Cv"/>
      <sheetName val="141 L Conex Temp"/>
      <sheetName val="271 Desm"/>
      <sheetName val="305 Desm"/>
      <sheetName val="318  Cv"/>
      <sheetName val="318 L"/>
      <sheetName val="333 L Desm"/>
      <sheetName val="341 L"/>
      <sheetName val="341 L Flex"/>
      <sheetName val="342 Pintura"/>
      <sheetName val="357 Desm"/>
      <sheetName val="362 L Desm"/>
      <sheetName val="421 Pintura"/>
      <sheetName val="458 Desm"/>
      <sheetName val="473 Desm"/>
      <sheetName val="476 Desm"/>
      <sheetName val="509 Cv"/>
      <sheetName val="515 Cv"/>
      <sheetName val="515 L"/>
      <sheetName val="551 Pintura"/>
      <sheetName val="563 L Desm"/>
      <sheetName val="588 Cv"/>
      <sheetName val="588 L"/>
      <sheetName val="730 emerg"/>
      <sheetName val="744 Desm"/>
      <sheetName val="765 L"/>
      <sheetName val="797 L"/>
      <sheetName val="836 Cv"/>
      <sheetName val="836 L"/>
      <sheetName val="865 Cv"/>
      <sheetName val="865 Ly Col"/>
      <sheetName val="876 Cv"/>
      <sheetName val="884 L Flex"/>
      <sheetName val="890 Desm"/>
      <sheetName val="902 marco H"/>
      <sheetName val="916 L"/>
      <sheetName val="917 Cv"/>
      <sheetName val="917 F"/>
      <sheetName val="926 Cv"/>
      <sheetName val="926 L"/>
      <sheetName val="998 L"/>
      <sheetName val="998-466 Col y Desm"/>
      <sheetName val="1025 Cv"/>
      <sheetName val="1025 L y Colect"/>
      <sheetName val="1056 L Flex"/>
      <sheetName val="1061 Desm"/>
      <sheetName val="1070 Cv"/>
      <sheetName val="1070 L"/>
      <sheetName val="1124 L Flex"/>
      <sheetName val="1140 L Flex"/>
      <sheetName val="1194 Cv"/>
      <sheetName val="1200 Cv"/>
      <sheetName val="1216 Cv Pint"/>
      <sheetName val="1332 Cv"/>
      <sheetName val="1332 L"/>
      <sheetName val="1344  Cv y F"/>
      <sheetName val="1494 Desm"/>
      <sheetName val="1673 L"/>
      <sheetName val="1686 Cv"/>
      <sheetName val="1686 L Flex"/>
      <sheetName val="1689  Cv"/>
      <sheetName val="1689 L"/>
      <sheetName val="1720  Cv"/>
      <sheetName val="1720 L"/>
      <sheetName val="1746 Desm"/>
      <sheetName val="1794 Desm"/>
      <sheetName val="1884 L Flex"/>
      <sheetName val="2026 L"/>
      <sheetName val="2048 L Desm"/>
      <sheetName val="2054 Cv"/>
      <sheetName val="2054 L Flex"/>
      <sheetName val="2066 L Desm"/>
      <sheetName val="2094 L Flex"/>
      <sheetName val="2102 L Flex"/>
      <sheetName val="2105 Cv"/>
      <sheetName val="2105 LF"/>
      <sheetName val="2112 L Desm"/>
      <sheetName val="2149 Desm"/>
      <sheetName val="2167 L Flex"/>
      <sheetName val="2181 Trenton"/>
      <sheetName val="2182 Cv"/>
      <sheetName val="2182  Flex 2"/>
      <sheetName val="2183 L Flex"/>
      <sheetName val="2206 Reparac Flex"/>
      <sheetName val="2208 Cv"/>
      <sheetName val="2208 L Flex"/>
      <sheetName val="2212 L Desm"/>
      <sheetName val="2213 Cv"/>
      <sheetName val="2213 L"/>
      <sheetName val="2324 L"/>
      <sheetName val="2328 Cv"/>
      <sheetName val="2328 L"/>
      <sheetName val="2330 L Desm"/>
      <sheetName val="2331 Cv"/>
      <sheetName val="2332 L Flex"/>
      <sheetName val="2339 L Desm"/>
      <sheetName val="2377 L Flex"/>
      <sheetName val="2379 Cv"/>
      <sheetName val="2379 L Flex"/>
      <sheetName val="2400 Cv"/>
      <sheetName val="2400 L Flex"/>
      <sheetName val="2637 L Flex"/>
      <sheetName val="INCID. SALARIAL"/>
      <sheetName val="ESTRUCTURAS"/>
      <sheetName val="LN5-CHC.4-7-SS7"/>
      <sheetName val="1,2,1"/>
      <sheetName val="1,2,2"/>
      <sheetName val="1,2,3"/>
      <sheetName val="1,2,4"/>
      <sheetName val="1,2,5"/>
      <sheetName val="1,3,1"/>
      <sheetName val="1,3,2"/>
      <sheetName val="1,3,3,1"/>
      <sheetName val="1,3,3,2"/>
      <sheetName val="1,3,3,3"/>
      <sheetName val="1,3,4"/>
      <sheetName val="1,3,5"/>
      <sheetName val="1,3,6,1"/>
      <sheetName val="1,3,6,2"/>
      <sheetName val="1,3,7"/>
      <sheetName val="1,3,8,1"/>
      <sheetName val="1,3,8,2"/>
      <sheetName val="2,7"/>
      <sheetName val="2,8"/>
      <sheetName val="2,9"/>
      <sheetName val="2,10"/>
      <sheetName val="2,11"/>
      <sheetName val="2,12"/>
      <sheetName val="2,13"/>
      <sheetName val="2,14"/>
      <sheetName val="2,15,1"/>
      <sheetName val="2,15,2"/>
      <sheetName val="2,15,3"/>
      <sheetName val="2,16"/>
      <sheetName val="2,17"/>
      <sheetName val="2,18"/>
      <sheetName val="2,19"/>
      <sheetName val="2,20"/>
      <sheetName val="3,15"/>
      <sheetName val="3,16"/>
      <sheetName val="105 KG"/>
      <sheetName val="210 KG"/>
      <sheetName val="4SALAR1"/>
      <sheetName val="ANALISIS AIU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30"/>
      <sheetName val="3,31"/>
      <sheetName val="3,32"/>
      <sheetName val="3,33"/>
      <sheetName val="3,34"/>
      <sheetName val="3,35"/>
      <sheetName val="3,36"/>
      <sheetName val="3,37"/>
      <sheetName val="3,38"/>
      <sheetName val="3,39"/>
      <sheetName val="3,40"/>
      <sheetName val="3,41"/>
      <sheetName val="3,42"/>
      <sheetName val="3,43"/>
      <sheetName val="3,44"/>
      <sheetName val="3,45"/>
      <sheetName val="3,46"/>
      <sheetName val="3,47"/>
      <sheetName val="3,48"/>
      <sheetName val="3,49"/>
      <sheetName val="3,50"/>
      <sheetName val="3,51"/>
      <sheetName val="3,52"/>
      <sheetName val="3,53"/>
      <sheetName val="3,54"/>
      <sheetName val="3,55"/>
      <sheetName val="3,56"/>
      <sheetName val="5,5"/>
      <sheetName val="5,6"/>
      <sheetName val="5,7"/>
      <sheetName val="Poliza Aprox"/>
      <sheetName val="MAQUINARIA"/>
      <sheetName val="Piscinadelodos"/>
      <sheetName val="filtropiscinaN2"/>
      <sheetName val="Taludsuroriental"/>
      <sheetName val="1raPruebaSismicaVSP"/>
      <sheetName val="RellenoVSPN2"/>
      <sheetName val="VSPN3"/>
      <sheetName val="sacos sc"/>
      <sheetName val="Varios"/>
      <sheetName val="APU Filtro de 6"/>
      <sheetName val="APU 20 mills"/>
      <sheetName val="APUdesmontec.a.p."/>
      <sheetName val="APU desmonte Nesl"/>
      <sheetName val="APU desmonte de trinchos"/>
      <sheetName val="APU corta corrientes"/>
      <sheetName val="APUestructuraen madera"/>
      <sheetName val="Transporte por cobrar"/>
      <sheetName val="INF-SEM-INT"/>
      <sheetName val="DATOS SEMANALES"/>
      <sheetName val="CONTRATO EST_TEC"/>
      <sheetName val="Form. Inf. Semanal"/>
      <sheetName val="Curva S "/>
      <sheetName val="Registro Fotográfico"/>
      <sheetName val="Relacion Trabajadores"/>
      <sheetName val="PROPUESTA UN AÑO 2012"/>
      <sheetName val="DOS  OPERADORES"/>
      <sheetName val="AAP"/>
      <sheetName val="Lista de Chequeo Facturación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Base Datos terrestre"/>
      <sheetName val="7.5.3"/>
      <sheetName val="7.5.2"/>
      <sheetName val="7.5.1"/>
      <sheetName val="7.4.2"/>
      <sheetName val="7.4.1"/>
      <sheetName val="7.3.2"/>
      <sheetName val="7.3.1"/>
      <sheetName val="7.2.3"/>
      <sheetName val="7.2.2"/>
      <sheetName val="7.2.1"/>
      <sheetName val="VILLANUEVA"/>
      <sheetName val="6.5.3"/>
      <sheetName val="6.5.2"/>
      <sheetName val="6.5.1"/>
      <sheetName val="6.4.2"/>
      <sheetName val="6.4.1"/>
      <sheetName val="6.3.2"/>
      <sheetName val="6.3.1"/>
      <sheetName val="6.2.3"/>
      <sheetName val="6.2.2"/>
      <sheetName val="ALTO PRIMORES"/>
      <sheetName val="5.6.3"/>
      <sheetName val="5.6.2"/>
      <sheetName val="5.6.1"/>
      <sheetName val="5.5.2"/>
      <sheetName val="5.5.1"/>
      <sheetName val="5.4.2"/>
      <sheetName val="5.4.1"/>
      <sheetName val="5.3.3"/>
      <sheetName val="5.3.2"/>
      <sheetName val="5.3.1"/>
      <sheetName val="CHORROS"/>
      <sheetName val="4.3.3"/>
      <sheetName val="CEDRITO"/>
      <sheetName val="3.7.5"/>
      <sheetName val="3.7.4"/>
      <sheetName val="3.7.3"/>
      <sheetName val="3.7.2"/>
      <sheetName val="3.7.1"/>
      <sheetName val="3.6.2"/>
      <sheetName val="3.6.1"/>
      <sheetName val=" 3.5.2"/>
      <sheetName val="3.5.1"/>
      <sheetName val="3.4.4"/>
      <sheetName val="3.4.3"/>
      <sheetName val="3.4.2"/>
      <sheetName val="3.4.1"/>
      <sheetName val="3.3.1"/>
      <sheetName val="3.2.2"/>
      <sheetName val="3.2.1"/>
      <sheetName val="4.2.1 (2)"/>
      <sheetName val="JAVILLAL"/>
      <sheetName val="2.7.2"/>
      <sheetName val="2.7.1"/>
      <sheetName val="2.6.3"/>
      <sheetName val="2.6.2"/>
      <sheetName val="2.6.1"/>
      <sheetName val="2.5.9"/>
      <sheetName val="2.5.8"/>
      <sheetName val="2.5.7"/>
      <sheetName val="2.5.6"/>
      <sheetName val="2.5.5"/>
      <sheetName val="2.5.4"/>
      <sheetName val="2.5.3"/>
      <sheetName val="2.5.2"/>
      <sheetName val="2.5.1"/>
      <sheetName val="2.4.4"/>
      <sheetName val=" 2.4.3"/>
      <sheetName val="2.4.2"/>
      <sheetName val="2.4.1"/>
      <sheetName val="2.3.1"/>
      <sheetName val="2.2.7"/>
      <sheetName val="2.2.6"/>
      <sheetName val="2.2.5"/>
      <sheetName val="2.2.4"/>
      <sheetName val="2.2.3"/>
      <sheetName val="2.2.2"/>
      <sheetName val="2.2.1 "/>
      <sheetName val="SAN RAFAEL"/>
      <sheetName val="1.6.9"/>
      <sheetName val="1.6.8"/>
      <sheetName val="1.6.7"/>
      <sheetName val="REVISAR 1,6,1"/>
      <sheetName val="1.5.7"/>
      <sheetName val="1.5.6"/>
      <sheetName val="1.5.5"/>
      <sheetName val="1.5.4"/>
      <sheetName val="1.4.4"/>
      <sheetName val="1.4.3"/>
      <sheetName val="1.4.2"/>
      <sheetName val="1.2.7"/>
      <sheetName val="1.2.6"/>
      <sheetName val="1.2.5"/>
      <sheetName val="1.2.4"/>
      <sheetName val="1.2.3"/>
      <sheetName val="C1.2.4"/>
      <sheetName val="PreDES"/>
      <sheetName val="Ba Da"/>
      <sheetName val="Datos entrada"/>
      <sheetName val="Analisis transporte"/>
      <sheetName val="Salarios"/>
      <sheetName val="Morteros"/>
      <sheetName val="Acero refuerz"/>
      <sheetName val="1.1 obras Prelimin"/>
      <sheetName val="1.2 inst provis"/>
      <sheetName val="2.1 Excavaciones"/>
      <sheetName val="2.2 ConcrCiment"/>
      <sheetName val="2.3 Acero Refuerzo"/>
      <sheetName val="3.1 Elemt Vert"/>
      <sheetName val="3.2 Elemt Horz"/>
      <sheetName val="3.3 Losas"/>
      <sheetName val="3.4 ELEM VARIOS"/>
      <sheetName val="3.5 ACERO REF"/>
      <sheetName val="3.6 ESTRUC METALICA"/>
      <sheetName val="4.1 CONCRET ARQ"/>
      <sheetName val="4.3 LADRILL HUECO"/>
      <sheetName val="4.4 REFUERZO Y JUNTAS"/>
      <sheetName val="4.6 VARIOS"/>
      <sheetName val="5.1 ALFAJIAS"/>
      <sheetName val="5,2 ELEMENTOS "/>
      <sheetName val="5,3 ACERO"/>
      <sheetName val="6,1 PTO HIDRAULICO"/>
      <sheetName val="6.3 RED AGUA FRIA"/>
      <sheetName val="6,9 SALIDA SANITARA"/>
      <sheetName val="6,12 RED SANITARIA"/>
      <sheetName val="6,13 RED LLUVIAS"/>
      <sheetName val="6,15 RED DRENAJE"/>
      <sheetName val="6.17 VALVULAS"/>
      <sheetName val="6,18 niples"/>
      <sheetName val="6.23 EQUIPOS"/>
      <sheetName val="6,24 CONSTRUCCIONES"/>
      <sheetName val="6,25 OBRAS COMPLEMENTARIAS"/>
      <sheetName val="6,26 EXTERIORES"/>
      <sheetName val="6,27 mov tierra"/>
      <sheetName val="6.29 PASES"/>
      <sheetName val="7.1 RED INCENDIOS"/>
      <sheetName val="7.5 conexiones INCENDIOS"/>
      <sheetName val="7.3valvulas"/>
      <sheetName val="7,6 Rociadores"/>
      <sheetName val="13.1 PAÑETES"/>
      <sheetName val="13.2 PÑ PLACA"/>
      <sheetName val="14.1 PISOS Y AFINADOS"/>
      <sheetName val="14.2 ACABADO PISO"/>
      <sheetName val="14.3 GUARDA ESCOBA"/>
      <sheetName val="14.4 GRADAS"/>
      <sheetName val="15.1 CUBIERTAS"/>
      <sheetName val="15.3 ACC Y OTROS "/>
      <sheetName val="15.3 VARIOS"/>
      <sheetName val="16.1 CARP METALICA"/>
      <sheetName val="16.3 carp lamina"/>
      <sheetName val="16.4 baranda metalica"/>
      <sheetName val="16.5 carp lam-mad"/>
      <sheetName val="16.6 varias CM"/>
      <sheetName val="8,1,2 Roseta"/>
      <sheetName val="8,1,5 toma Corr"/>
      <sheetName val="8,3,11 CAPACETE"/>
      <sheetName val="8,3,19 Cinta Band It"/>
      <sheetName val="8,3,25 TUB GALV 1 1-2"/>
      <sheetName val="8,3,30 tubo conduit emt 1 1-2"/>
      <sheetName val="8,3,33 Canalizacio Zona Blanda"/>
      <sheetName val="8,3,34 CANALIZACION ZONA DURA"/>
      <sheetName val="8,3,35 TUB COND PCV 1-2"/>
      <sheetName val="8,3,36 TUB COND PVC 3-4"/>
      <sheetName val="8,3,37 TUB COND 1"/>
      <sheetName val="8,3,38 TUB COND 1 1-4"/>
      <sheetName val="8,3,39 TUB COND PVC 1 1-2"/>
      <sheetName val="8,3,43 Cable Cu aisaldo 8 AWG"/>
      <sheetName val="8,3,44 C aislado 10AWG"/>
      <sheetName val="8,3,53 Cable Cu desnudo 8 AWG"/>
      <sheetName val="8,3,54 C desn 10AGW"/>
      <sheetName val="8,3,59 cable cu aislado 2"/>
      <sheetName val="8,3,60 cable cu aislado 6"/>
      <sheetName val="8,4,1 Tablero 18 Circuitos"/>
      <sheetName val="8,4,5 CAJA MEDIDOR"/>
      <sheetName val="8,4,9 Interrup 1 15 60"/>
      <sheetName val="8,4,10 CAJ  2 CIRCUITOS"/>
      <sheetName val="8,4,12 CAJ 6 CIRCUITOS"/>
      <sheetName val="8,4,15"/>
      <sheetName val="8,4,16 INT 3X80"/>
      <sheetName val="8,4,17 Interr trip 3x100"/>
      <sheetName val="8,4,18 interrup atorn 3x30"/>
      <sheetName val="8,4,19 Interruptor atorn 3x50"/>
      <sheetName val="8,4,20 TABRERO TRIFASICO 12 CTO"/>
      <sheetName val="8,8,2 Puesta tierra"/>
      <sheetName val="8,11,1"/>
      <sheetName val="8,11,4"/>
      <sheetName val="8,17,3"/>
      <sheetName val="8,17,7 "/>
      <sheetName val="17 carp madera"/>
      <sheetName val="18 ENCHAPES"/>
      <sheetName val="20.1 ap sanitarios"/>
      <sheetName val="20.3 varios"/>
      <sheetName val="21 cielo raso"/>
      <sheetName val="21.2 divisiones"/>
      <sheetName val="22.2 esmalte"/>
      <sheetName val="22.3 sobre madera"/>
      <sheetName val="23,1 CERRADURA"/>
      <sheetName val="23,2 HERRAJE"/>
      <sheetName val="23.3 Espejo"/>
      <sheetName val="24.1 cerramiento"/>
      <sheetName val="24.2 Arborización"/>
      <sheetName val="25 señalizacion"/>
      <sheetName val="27 Aseo"/>
      <sheetName val="27.2 retiro esc"/>
      <sheetName val="Vía 9004"/>
      <sheetName val="450.9 "/>
      <sheetName val="450.9P  "/>
      <sheetName val="330.1P"/>
      <sheetName val="900.4P"/>
      <sheetName val="FIBRA ÓPTICA"/>
      <sheetName val="200.1 P"/>
      <sheetName val="201.1 P"/>
      <sheetName val="201.4 P"/>
      <sheetName val="201.7.1 P"/>
      <sheetName val="201.7.2 P"/>
      <sheetName val="210.2.1 P"/>
      <sheetName val="230.2.1P"/>
      <sheetName val="313.1P"/>
      <sheetName val="314.1P"/>
      <sheetName val="315.1 P"/>
      <sheetName val="343.1 P"/>
      <sheetName val="344.1 P"/>
      <sheetName val="450.1 P"/>
      <sheetName val="450.3 P "/>
      <sheetName val="450.9 P"/>
      <sheetName val="451. 1 P "/>
      <sheetName val="451. 2 P"/>
      <sheetName val="451.3 P"/>
      <sheetName val="461.1P"/>
      <sheetName val="466P"/>
      <sheetName val="500.1P"/>
      <sheetName val="512.1P"/>
      <sheetName val="513.1P"/>
      <sheetName val="600.2.1P"/>
      <sheetName val="621.1.1"/>
      <sheetName val="621.1.2"/>
      <sheetName val="633.1P"/>
      <sheetName val="633.2P"/>
      <sheetName val="634.1P"/>
      <sheetName val="635.1P"/>
      <sheetName val="642.1 "/>
      <sheetName val="650.3.1 P"/>
      <sheetName val="702.1P"/>
      <sheetName val="721.1 P"/>
      <sheetName val="PARTICULARES"/>
      <sheetName val="mortero epoxico"/>
      <sheetName val="Mortero Sello Grietas O. D."/>
      <sheetName val="Mortero Anillar Tubería"/>
      <sheetName val="Mortero Revest.  O. D."/>
      <sheetName val="Geotextil para Gavión"/>
      <sheetName val="Mampostería en piedra"/>
      <sheetName val="Mortero Tratam. Superf."/>
      <sheetName val="MDC2 COMPRADA (1003)"/>
      <sheetName val="MDC2 COMPRADA (2501B)"/>
      <sheetName val="exc. sin claexplana,canal, pres"/>
      <sheetName val="esx. mat común exp,canal.pres"/>
      <sheetName val="subbase cbr 20"/>
      <sheetName val="sub base cbr 30"/>
      <sheetName val="COSTO MEZCLA"/>
      <sheetName val="mezcla densa para bacheo (1003)"/>
      <sheetName val="mezcla densa bacheo(1702)"/>
      <sheetName val="mezcla densa bacheo (2501A)"/>
      <sheetName val="mezcla densa bacheo (25NRB)"/>
      <sheetName val="mezcla densa bacheo (2501B)"/>
      <sheetName val="Caisson"/>
      <sheetName val="tuberia 900mm tipo 2"/>
      <sheetName val="geotextil sep subrasante"/>
      <sheetName val="cemento asf{altico retencion ge"/>
      <sheetName val="emul.asf. retencion geotex"/>
      <sheetName val="muro de contenciom suelño refor"/>
      <sheetName val="Pilote fundido in situ"/>
      <sheetName val="Demolición pisos, andenes,bordi"/>
      <sheetName val="anexo 4"/>
      <sheetName val="PRESUPUESTO RESUMIDO"/>
      <sheetName val="PRESUPUESTO APROBAR"/>
      <sheetName val="PRES. POR OBRAS julio 2013"/>
      <sheetName val="PRESUP PMA Y PMT"/>
      <sheetName val="801.5P"/>
      <sheetName val="801.6P"/>
      <sheetName val="801.3P"/>
      <sheetName val="TUBO 4 PERFORADO"/>
      <sheetName val="LAGRIMALES"/>
      <sheetName val="MATERIALES Y EQUIPOS"/>
      <sheetName val="PRES. CUMBI-POLI TOTAL"/>
      <sheetName val="JORNALES y EQUIPO"/>
      <sheetName val="PR PARQUE"/>
      <sheetName val="5.11"/>
      <sheetName val="5.22"/>
      <sheetName val="5.33"/>
      <sheetName val="5,8"/>
      <sheetName val="5,9"/>
      <sheetName val="5,10"/>
      <sheetName val="5,11"/>
      <sheetName val="PRES PARQUE"/>
      <sheetName val="PRES PARQUE (2)"/>
      <sheetName val="18.2"/>
      <sheetName val="4.4"/>
      <sheetName val="4,5"/>
      <sheetName val="4,6"/>
      <sheetName val="4,7"/>
      <sheetName val="4.8"/>
      <sheetName val="4,9"/>
      <sheetName val="5.6"/>
      <sheetName val="5.7"/>
      <sheetName val="2000 psi"/>
      <sheetName val="2500 psi"/>
      <sheetName val="3000 psi "/>
      <sheetName val="Mortero 1 5"/>
      <sheetName val="Mortero 14"/>
      <sheetName val="Mortero 13"/>
      <sheetName val="Mortero IMP"/>
      <sheetName val="CANT CUBIERTA (2)"/>
      <sheetName val="CANT CUBIERTA"/>
      <sheetName val="CANT PORTICO"/>
      <sheetName val="CANT GRADERIA"/>
      <sheetName val="PROGRAMACION DE OBRA"/>
      <sheetName val="FLUJO DE CAJA"/>
      <sheetName val="F.M."/>
      <sheetName val="PERS."/>
      <sheetName val="ACTI."/>
      <sheetName val="MAT. Y EQ."/>
      <sheetName val="PU (2)"/>
      <sheetName val="SEGM"/>
      <sheetName val="CANT PAV-1"/>
      <sheetName val="MMTO"/>
      <sheetName val="PRESUPUESTO2"/>
      <sheetName val="SEGM2"/>
      <sheetName val="CANT PAV-2"/>
      <sheetName val="MMTO2"/>
      <sheetName val="CANT_PAV-1"/>
      <sheetName val="CANT_PAV-2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LISTA DE MATERIALES"/>
      <sheetName val="MICROCUENCA"/>
      <sheetName val="APU MICROCUENCA"/>
      <sheetName val="Bocatoma.Aduc.Desa."/>
      <sheetName val="APU Boc.Aduc.Desa.P"/>
      <sheetName val="LA HERMOSA"/>
      <sheetName val="APU LA HERMOSA"/>
      <sheetName val="PTAP SAN PABLO"/>
      <sheetName val="APU PTAP SAN PABLO"/>
      <sheetName val="PTAP LA HERMOSA  "/>
      <sheetName val="APU PTAP HERMOSA"/>
      <sheetName val="ALCANTARILLADO PTAP"/>
      <sheetName val="APU ALCANTARILLADO PTAP"/>
      <sheetName val="ALMACENAMIENTO"/>
      <sheetName val="APU ALMACENAMIENTO"/>
      <sheetName val="APU REDES"/>
      <sheetName val="REDES"/>
      <sheetName val="RESUMEN FINAL"/>
      <sheetName val="673,1"/>
      <sheetName val="201.9P"/>
      <sheetName val="450.2P COM"/>
      <sheetName val="PRESUPUESTOCONSORCIOPUENTES"/>
      <sheetName val="M DE O"/>
      <sheetName val="201.23P"/>
      <sheetName val="450.2 (2)"/>
      <sheetName val="710.11"/>
      <sheetName val="710.3P"/>
      <sheetName val="PART1"/>
      <sheetName val="PART3"/>
      <sheetName val="681 (2)"/>
      <sheetName val="PART6"/>
      <sheetName val="PART4"/>
      <sheetName val="PART5"/>
      <sheetName val="PROGRAMACIÓN GRAL"/>
      <sheetName val="PROGRAMACIÓN LOC"/>
      <sheetName val="PROGRAMACIÓN VÍA"/>
      <sheetName val="PROG VS EJEC"/>
      <sheetName val="PRESUPUESTO VIA"/>
      <sheetName val="PRESUPUESTO LOCACION"/>
      <sheetName val="PRESUPUESTO CAMPAMENTO MILITAR"/>
      <sheetName val="PRESUPUESTO IMPREV"/>
      <sheetName val="TOTAL PROG"/>
      <sheetName val="ACUMULADO EJEC"/>
      <sheetName val="Acta 04"/>
      <sheetName val="RESPONSABLES"/>
      <sheetName val="Sop&amp;Sup-Cantidades-LOC"/>
      <sheetName val="Sop&amp;Sup-Cantidades-CM"/>
      <sheetName val="Sop&amp;Sup-Cantidades-VIA"/>
      <sheetName val="A-1.01"/>
      <sheetName val="A-1.02"/>
      <sheetName val="A-1.03"/>
      <sheetName val="A-2.01"/>
      <sheetName val="A-2.02"/>
      <sheetName val="A-2.03"/>
      <sheetName val="A-2.04"/>
      <sheetName val="A-3.01"/>
      <sheetName val="A-3.02"/>
      <sheetName val="A-3.03"/>
      <sheetName val="A-3.04"/>
      <sheetName val="A-3.05"/>
      <sheetName val="A-3.06"/>
      <sheetName val="A-4.01"/>
      <sheetName val="A-4.02"/>
      <sheetName val="A-4.03"/>
      <sheetName val="A-4.04"/>
      <sheetName val="A-4.05"/>
      <sheetName val="A-4.10"/>
      <sheetName val="A-5.01"/>
      <sheetName val="A-5.02"/>
      <sheetName val="A-5.03"/>
      <sheetName val="A-5.04"/>
      <sheetName val="A-5.05"/>
      <sheetName val="A-5.06"/>
      <sheetName val="A-6.01"/>
      <sheetName val="A-6.02"/>
      <sheetName val="A-6.03"/>
      <sheetName val="A-6.04"/>
      <sheetName val="A-6.05"/>
      <sheetName val="A-6.06"/>
      <sheetName val="A-6.07"/>
      <sheetName val="A-6.08"/>
      <sheetName val="A-6.09"/>
      <sheetName val="A-6.13"/>
      <sheetName val="A-6.14"/>
      <sheetName val="A-7.01"/>
      <sheetName val="A-7.02"/>
      <sheetName val="A-7.03"/>
      <sheetName val="A-7.04"/>
      <sheetName val="A-7.05"/>
      <sheetName val="A-7.06"/>
      <sheetName val="A-7.07"/>
      <sheetName val="A-7.08"/>
      <sheetName val="A-7.09"/>
      <sheetName val="A-7.10"/>
      <sheetName val="A-7.11"/>
      <sheetName val="A-8.01"/>
      <sheetName val="A-8.02"/>
      <sheetName val="A-9.01"/>
      <sheetName val="A-9.02"/>
      <sheetName val="A-9.03"/>
      <sheetName val="A-9.04"/>
      <sheetName val="A-9.05"/>
      <sheetName val="A-9.06"/>
      <sheetName val="A-9.07"/>
      <sheetName val="A-9.08"/>
      <sheetName val="A-9.09"/>
      <sheetName val="A-9.10"/>
      <sheetName val="A-9.11"/>
      <sheetName val="A-9.12"/>
      <sheetName val="A-9.13"/>
      <sheetName val="A-9.14"/>
      <sheetName val="A-9.15"/>
      <sheetName val="A-9.16"/>
      <sheetName val="A-9.17"/>
      <sheetName val="A-9.18"/>
      <sheetName val="A-9.19"/>
      <sheetName val="Informacion"/>
      <sheetName val="armada"/>
      <sheetName val="RESUMEN ITEMS (2)"/>
      <sheetName val="RESUMEN ITEMS"/>
      <sheetName val="OBRAS"/>
      <sheetName val="drenaje"/>
      <sheetName val="protec"/>
      <sheetName val="ubicacion"/>
      <sheetName val="contenido"/>
      <sheetName val="PORTADAS"/>
      <sheetName val="PROY_ORIGINAL"/>
      <sheetName val="PRESUPUESTOS-REV1"/>
      <sheetName val="G&amp;G"/>
      <sheetName val="CABG"/>
      <sheetName val="PPTONUEVOFORMATO"/>
      <sheetName val="PRESUPUESTO1"/>
      <sheetName val="200P.1"/>
      <sheetName val="500P.1"/>
      <sheetName val="500P.2"/>
      <sheetName val="640P.2"/>
      <sheetName val="640.1 (2)"/>
      <sheetName val="672P.1"/>
      <sheetName val="2P.1"/>
      <sheetName val="materiales de insumo"/>
      <sheetName val="jornales y prestaciones"/>
      <sheetName val="3P"/>
      <sheetName val="2P"/>
      <sheetName val="3P.1"/>
      <sheetName val="3P.2"/>
      <sheetName val="6.1P"/>
      <sheetName val="6.2P"/>
      <sheetName val="6.4P"/>
      <sheetName val="muros"/>
      <sheetName val="TRAYECTO 1"/>
      <sheetName val="Seguim-16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ó&gt;_x0000__x0001__x0000__x0000__x0000_j0$_x0000_#_x0000__x0000__x0000_j.$_x0000_#_x0000__x0000__x0000_L_x0012_Óu_x0000__x0000__x0000__x0000_"/>
      <sheetName val="resumen preacta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FORMATO PREACTA"/>
      <sheetName val="FORMATO FECHA)"/>
      <sheetName val="DESMONTE LIMP.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ación"/>
      <sheetName val="INFORME SEMANAL"/>
      <sheetName val="4P"/>
      <sheetName val="7P"/>
      <sheetName val="670.P"/>
      <sheetName val="671.P"/>
      <sheetName val="6P"/>
      <sheetName val="621.1P"/>
      <sheetName val="8P"/>
      <sheetName val="9P"/>
      <sheetName val="610.2P"/>
      <sheetName val="465-3P"/>
      <sheetName val="11P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CUADBASI"/>
      <sheetName val="todos"/>
      <sheetName val="CONTROL AJUSTES"/>
      <sheetName val="Ind_SerieEmpcanasta gral y obra"/>
      <sheetName val="H de RUTA"/>
      <sheetName val="AFECTACION PRES"/>
      <sheetName val="ACTA DE MODIFICACION  (2)"/>
      <sheetName val="EQALT"/>
      <sheetName val="anexo2"/>
      <sheetName val="CDItem"/>
      <sheetName val="ARMENIA-CLUB DE TIRO"/>
      <sheetName val="\Users\aljipego\Downloads\Víncu"/>
      <sheetName val="Ref"/>
      <sheetName val="Pendientes"/>
      <sheetName val="Modificaciones"/>
      <sheetName val="Azud"/>
      <sheetName val="Captación"/>
      <sheetName val="Captación Memoria"/>
      <sheetName val="Conducción Capt-Des"/>
      <sheetName val="BoxCulvert"/>
      <sheetName val="BoxCulvert Memoria"/>
      <sheetName val="ListadoMaestro"/>
      <sheetName val="aux"/>
      <sheetName val="ACAB. PISOS"/>
      <sheetName val="CIELOS"/>
      <sheetName val="ACAB. MUROS"/>
      <sheetName val="APARATOS"/>
      <sheetName val="PUERTAS Y VENTANAS"/>
      <sheetName val="OFERTA ECON"/>
      <sheetName val="ACTA PARCIAL No 3"/>
      <sheetName val="Memorias de calculo (2)"/>
      <sheetName val="CONS"/>
      <sheetName val="ANALISIS-AIU"/>
      <sheetName val="Constantes Generales"/>
      <sheetName val="C-7A"/>
      <sheetName val="C-7B"/>
      <sheetName val="C-7C"/>
      <sheetName val="C-11 (1)"/>
      <sheetName val="C-11 (2)"/>
      <sheetName val="CCC"/>
      <sheetName val="T-6"/>
      <sheetName val="T-10"/>
      <sheetName val="T-7"/>
      <sheetName val="1 (3)"/>
      <sheetName val="2 (3)"/>
      <sheetName val="3 (3)"/>
      <sheetName val="4 (3)"/>
      <sheetName val="5 (3)"/>
      <sheetName val="6 (3)"/>
      <sheetName val="8 (3)"/>
      <sheetName val="9 (3)"/>
      <sheetName val="11 (3)"/>
      <sheetName val="12 (3)"/>
      <sheetName val="13 (3)"/>
      <sheetName val="Form5 _Pág_ 2"/>
      <sheetName val="ACTA 02 DEFINITIVA.xlsx"/>
      <sheetName val="ACTA 02 DEFINITIVA"/>
      <sheetName val=" ACTA DE PAgo 02"/>
      <sheetName val="ACTA%2002%20DEFINITIVA.xlsx"/>
      <sheetName val="OBRA"/>
      <sheetName val="factor (2)"/>
      <sheetName val="CUMPLIMIENTO"/>
      <sheetName val="EST.RED"/>
      <sheetName val="SEMAFORO"/>
      <sheetName val="Comp. TORTAS "/>
      <sheetName val="CRITE. TECN."/>
      <sheetName val="CANTID.Y COSTOS NEC."/>
      <sheetName val="EMERG."/>
      <sheetName val="PRIOR-PTES"/>
      <sheetName val="Mapa- Acci."/>
      <sheetName val="COMENTAR.GLES"/>
      <sheetName val="RES.FOTO."/>
      <sheetName val="VentaMes"/>
      <sheetName val="Tecnicos"/>
      <sheetName val="FORMATO1H1"/>
      <sheetName val="FORMATO1H2"/>
      <sheetName val="FORMATO1H3"/>
      <sheetName val="FORMATO1H4"/>
      <sheetName val="FORMATO1H5"/>
      <sheetName val="Form7"/>
      <sheetName val="forma7"/>
      <sheetName val="Form9"/>
      <sheetName val="glvc"/>
      <sheetName val="cyrb"/>
      <sheetName val="gapr"/>
      <sheetName val="ESCARIFICACION"/>
      <sheetName val="Acta Mayores y Menores Real"/>
      <sheetName val="Acta May y Men Con NP's"/>
      <sheetName val="1.2.1.1."/>
      <sheetName val="Semanal"/>
      <sheetName val="Form8_bombas"/>
      <sheetName val="Form8_h2"/>
      <sheetName val="Form8_lubricacion"/>
      <sheetName val="Form8_regeneracion"/>
      <sheetName val="tub"/>
      <sheetName val="val"/>
      <sheetName val="tub_lub"/>
      <sheetName val="partidas_cant_tub_final_04"/>
      <sheetName val="PACC Contratacion"/>
      <sheetName val="Contratacion PME v021"/>
      <sheetName val="VR-PROP MOD 1"/>
      <sheetName val="FORMULA"/>
      <sheetName val="PRECIO"/>
      <sheetName val="I M"/>
      <sheetName val="SOÑANDO"/>
      <sheetName val="EV 424 CON 5 (2)"/>
      <sheetName val="Precios no oficial"/>
      <sheetName val="Ppto EL COPEY"/>
      <sheetName val="bocatoma"/>
      <sheetName val="ANALISIS DE PRECIOS BASICOS"/>
      <sheetName val="PRESUPUESTO GENERAL"/>
      <sheetName val="P. MATERIAL A.C.T CER"/>
      <sheetName val="ANALISIS DE PRECIOS UNITARIOS"/>
      <sheetName val="P. TOTALES"/>
      <sheetName val="ManualUsuario"/>
      <sheetName val="Parametros"/>
      <sheetName val="Capitulos"/>
      <sheetName val="VlrTotInsumos"/>
      <sheetName val="AUnit"/>
      <sheetName val="PresupOrdenado"/>
      <sheetName val="TotCapitulos"/>
      <sheetName val="Importaciones"/>
      <sheetName val="inpermeabOTRO"/>
      <sheetName val="CRONOGRAMA 5M"/>
      <sheetName val="CRONOGRAMA 4M "/>
      <sheetName val="ID-Indice"/>
      <sheetName val="ID-05"/>
      <sheetName val="ID-06"/>
      <sheetName val="ID-07"/>
      <sheetName val="ID-08"/>
      <sheetName val="ID-09"/>
      <sheetName val="ID-10"/>
      <sheetName val="ID-11"/>
      <sheetName val="ID-12"/>
      <sheetName val="ID-13"/>
      <sheetName val="Indicadores de Producto"/>
      <sheetName val="Indicadores de Impacto"/>
      <sheetName val="Indicadores Gestión"/>
      <sheetName val="Programa Presupuestal"/>
      <sheetName val="Objetivos de Política"/>
      <sheetName val="Descentralizadas"/>
      <sheetName val="Subprograma"/>
      <sheetName val="RES"/>
      <sheetName val="CRON"/>
      <sheetName val="FLUJO"/>
      <sheetName val="MAQ (2)"/>
      <sheetName val="ALQ MAQ"/>
      <sheetName val="TUBOS"/>
      <sheetName val="EBI 1 de 7 "/>
      <sheetName val="EBI 2 de 7"/>
      <sheetName val="EBI 3 de 7"/>
      <sheetName val="EBI 4 de 7"/>
      <sheetName val="EBI 5 de 7"/>
      <sheetName val="EBI 6 de 7"/>
      <sheetName val="EBI 7 DE 7"/>
      <sheetName val="PE-01-A"/>
      <sheetName val="PE-05 (2)"/>
      <sheetName val="FF 4000"/>
      <sheetName val="FSEG ING Y EGR"/>
      <sheetName val="MAQ"/>
      <sheetName val="FSEG"/>
      <sheetName val="Red Hidraulica"/>
      <sheetName val="Cant unida medida Cerram"/>
      <sheetName val="Relleno Cerram"/>
      <sheetName val="Cerram SUR"/>
      <sheetName val="Cerran Este"/>
      <sheetName val="Cerram Oeste"/>
      <sheetName val="SUBESTACION"/>
      <sheetName val="mofifi"/>
      <sheetName val="Aguas N 1"/>
      <sheetName val="Aguas P706-705A"/>
      <sheetName val="Aguas P7005A-9A"/>
      <sheetName val="Tanque Subte "/>
      <sheetName val="Encabezado"/>
      <sheetName val="zona dura"/>
      <sheetName val="ACTA 01 INTERVENTORIA (2)"/>
      <sheetName val="ACTA 01 no"/>
      <sheetName val="Cant "/>
      <sheetName val="PRES OFICIAL"/>
      <sheetName val="Cementerio"/>
      <sheetName val="CRUCE"/>
      <sheetName val="Colegio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ACTIVIDAD"/>
      <sheetName val="ACTIVIDAD (2)"/>
      <sheetName val="COSTO CUADRILLA"/>
      <sheetName val="PROG DE OBRA"/>
      <sheetName val="CRONO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RELLENO_TIERRANEGRA"/>
      <sheetName val="RELLENO_ARENA"/>
      <sheetName val="CAMPAMENTO"/>
      <sheetName val="CERCA EN LAMINA h '2.00"/>
      <sheetName val="EXPLANACION"/>
      <sheetName val="EXC_MECANICA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COSTOS UNITARIOS MCPIO OROCUE2"/>
      <sheetName val="MCCO"/>
      <sheetName val="AIUsan"/>
      <sheetName val="T. CONTENIDO"/>
      <sheetName val="INFORM. BASICA CONTRATO"/>
      <sheetName val="2. RELACIÓN ACTAS"/>
      <sheetName val="3. CONTROL POLIZAS"/>
      <sheetName val="4. AVANCE RESUMEN"/>
      <sheetName val="% T ACUM"/>
      <sheetName val="5. GRÁFICO AVANCE"/>
      <sheetName val="6. AVANCE SEGUN CAPITULOS"/>
      <sheetName val="7. AVANCE ACTIVIDAD-ITEM"/>
      <sheetName val="INFORME FOTOGRÁFICO"/>
      <sheetName val="COMPACTO"/>
      <sheetName val="PREACTA PARCIAL"/>
      <sheetName val="DATOS GRAFICOS"/>
      <sheetName val="CUADRO CANTIDADES"/>
      <sheetName val="BALANCE ACTAINTERVENTORÍA FINAL"/>
      <sheetName val="BALANCE FINAL"/>
      <sheetName val="CALCULO MATERIAL 4 ACTA"/>
      <sheetName val="CONTRACTUAL EJECUTADO"/>
      <sheetName val="CONTRACTUAL mas material FINAL"/>
      <sheetName val="BALANCE INTERVENTORÍA"/>
      <sheetName val="recibo final caudro"/>
      <sheetName val="Ac.recibo"/>
      <sheetName val="recibo"/>
      <sheetName val="AVANCE REAL"/>
      <sheetName val="PRESUPUESTO avance"/>
      <sheetName val="9. anexos"/>
      <sheetName val="9. rELACIÓN ACTAS"/>
      <sheetName val="CUADRO 11"/>
      <sheetName val="9. PAGO PARAS"/>
      <sheetName val="RELACIÓN MATERIAL"/>
      <sheetName val="PORT PREACTA"/>
      <sheetName val="OFICIOS CORP"/>
      <sheetName val="OFICIOS RECIBO"/>
      <sheetName val="ACTA MODIFICACIÓN CIVIL"/>
      <sheetName val="UNITARIOS RELLENOS"/>
      <sheetName val="UNITARIOS GENERALES"/>
      <sheetName val="PE_02"/>
      <sheetName val="Estruc_ Tarif"/>
      <sheetName val="UNITARIOS"/>
      <sheetName val="Desmonte y Limpieza"/>
      <sheetName val="7.12"/>
      <sheetName val="UNITARIOS GENERALES.xls"/>
      <sheetName val="letra"/>
      <sheetName val="5. MODIFICATORIA"/>
      <sheetName val="CRA.MODI"/>
      <sheetName val="\Documents and Settings\Adminis"/>
      <sheetName val="\Users\Juan\Downloads\Users\USU"/>
      <sheetName val="\Users\user\Library\Mail Downlo"/>
      <sheetName val="\Cofinanciacion\FICHAS Y FORMAT"/>
      <sheetName val="\A\Cofinanciacion\FICHAS Y FORM"/>
      <sheetName val="LSAL"/>
      <sheetName val="LIQUIDACION"/>
      <sheetName val="NOMINA"/>
      <sheetName val="PRESUP. RESUMEN"/>
      <sheetName val="UNITARIOS_GENERALES"/>
      <sheetName val="5__MODIFICATORIA"/>
      <sheetName val="UNITARIOS%20GENERALES.xls"/>
      <sheetName val="ACTA 1 INICIO"/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RESUPUESTO ESTADIO 1"/>
      <sheetName val="\\Master\luis carlos\Documents "/>
      <sheetName val="1. RESUMEN"/>
      <sheetName val="2. PRESUPUESTO PISCINA (A)"/>
      <sheetName val="3. AIU (A)"/>
      <sheetName val="4. PMA-BIOSEGURIDAD (A)"/>
      <sheetName val="2. PRESUPUESTO COLISEO (B)"/>
      <sheetName val="3. AIU (B)"/>
      <sheetName val="4. PMA-BIOSEGURIDAD (B)"/>
      <sheetName val="2. PRESUPUESTO TOTAL "/>
      <sheetName val="3. AIU"/>
      <sheetName val="4. PMA-BIOSEGURIDAD"/>
      <sheetName val="5. BASICOS"/>
      <sheetName val="6.  APU-A"/>
      <sheetName val="6. APU-B"/>
      <sheetName val="7. INSUMOS"/>
      <sheetName val="6. APU"/>
      <sheetName val="8. M.O."/>
      <sheetName val="9. INTERVENTORIA (A)"/>
      <sheetName val="9. INTERVENTORIA (B)"/>
      <sheetName val="9. INTERVENTORIA"/>
      <sheetName val="10. PROGRAMACION  Y FLUJO1"/>
      <sheetName val="10. CUADRO DE REDIMIENTOS (A)"/>
      <sheetName val="10. CUADRO DE REDIMIENTOS (B)"/>
      <sheetName val="10. CUADRO DE REDIMIENTOS TOTAL"/>
      <sheetName val="11. PROGRAMACION  Y FLUJO (A)"/>
      <sheetName val="11. PROGRAMACION  Y FLUJO (B)"/>
      <sheetName val="12. F.M"/>
      <sheetName val="RES 747 TARIFAS PROF."/>
      <sheetName val="A. Cant. Piscina"/>
      <sheetName val="A.2 Cant  Hidro-Pisc"/>
      <sheetName val="B. Cant. Coliseo"/>
      <sheetName val="B.2 Cant  Hidro-Col"/>
      <sheetName val="RES 747 TARIFAS PROF.20"/>
      <sheetName val="1. MEMORIA CANTIDADES1"/>
      <sheetName val="6. APU (2)"/>
      <sheetName val="8. MANO DE OBRA"/>
      <sheetName val="10. INTERVENTORIA"/>
      <sheetName val=" INTERVENTORÍA (8 MESES) "/>
      <sheetName val="PTO ETAPA I"/>
      <sheetName val="PTO ETAPA II"/>
      <sheetName val="PTO ETAPA III"/>
      <sheetName val="PTO ETAPA IV"/>
      <sheetName val=" INTERVENTORÍA  ETAPAS (2 M)"/>
      <sheetName val="PPTO 1 VIP"/>
      <sheetName val="PPTO (2etp) 202 VIP"/>
      <sheetName val="PPTO (2etp) 152 VIP (2)"/>
      <sheetName val="PPTO (2etp) 354 VIP (sin lote)"/>
      <sheetName val=".5.2"/>
      <sheetName val=".5.3"/>
      <sheetName val=".5.4"/>
      <sheetName val="Precios 08-arquit en proceso"/>
      <sheetName val="unit2008-ARQUIT EN PROCESO"/>
      <sheetName val="Precios 08-vias"/>
      <sheetName val="unit2008-VIAS"/>
      <sheetName val="Costo Real 2008"/>
      <sheetName val="ACEROS 60000 PSI"/>
      <sheetName val="RENDI"/>
      <sheetName val="PRESUPUESTO IE"/>
      <sheetName val="APUS  IE"/>
      <sheetName val=" Summary Page"/>
      <sheetName val="Log"/>
      <sheetName val="Drivers"/>
      <sheetName val="Inputs_28kt"/>
      <sheetName val="Inputs_28upID"/>
      <sheetName val="Inputs_32t"/>
      <sheetName val="Inputs_37kt"/>
      <sheetName val="Inputs-SUMMARY"/>
      <sheetName val="Toggles"/>
      <sheetName val="Workings"/>
      <sheetName val="Output"/>
      <sheetName val="DBOutput"/>
      <sheetName val="Core"/>
      <sheetName val="Core_real"/>
      <sheetName val="Tax"/>
      <sheetName val="Royalties"/>
      <sheetName val="Financing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Pulldown Menus"/>
      <sheetName val="LookUp tables"/>
      <sheetName val="Graphs"/>
      <sheetName val="CAPIT &amp; CIUDS"/>
      <sheetName val="START HERE"/>
      <sheetName val="IN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  <sheetName val="Lagunas"/>
      <sheetName val="Planta"/>
      <sheetName val="Perfil"/>
      <sheetName val="T. Grasa"/>
      <sheetName val="Ref."/>
      <sheetName val="Jqm"/>
      <sheetName val="Eras de Secado CRITES"/>
      <sheetName val="Impresion"/>
      <sheetName val="Res_Antequera"/>
      <sheetName val="Las_Brisas"/>
      <sheetName val="Res_LasBrisas"/>
      <sheetName val="Las_Palmas"/>
      <sheetName val="Res_LasPalmas"/>
      <sheetName val="Res_Zapatosa"/>
      <sheetName val="San_Andres"/>
      <sheetName val="Res_SanAndres"/>
      <sheetName val="Puerto_Oculto"/>
      <sheetName val="Res_PtoOculto"/>
      <sheetName val="San_Jose"/>
      <sheetName val="Res_SanJose"/>
      <sheetName val="Resumen_Gral"/>
      <sheetName val="A_P_U_"/>
      <sheetName val="A_P_U__CONC_4000"/>
      <sheetName val="Apu_Ambiental"/>
      <sheetName val="Mano_de_obra"/>
      <sheetName val="Presupuestos_TODOS_-_NO_PRINT"/>
      <sheetName val="Acta_N°_1"/>
      <sheetName val="16-6_"/>
      <sheetName val="14-6_"/>
      <sheetName val="12-6_"/>
      <sheetName val="24&quot;_"/>
      <sheetName val="16&quot;_"/>
      <sheetName val="RESUMEN_"/>
      <sheetName val="Preacta_N°5"/>
      <sheetName val="comparacion_de_flujos"/>
      <sheetName val="FONDO_LEJANO"/>
      <sheetName val="FONDO_CERCANO"/>
      <sheetName val="CUADRO_MATRIZ_DE_ACTIV"/>
      <sheetName val="CUADRO_LISTA_DE_ACTIVI"/>
      <sheetName val="Memoria_de_Calculos"/>
      <sheetName val="EQUIPOS_Y_MATERIALES"/>
      <sheetName val="201P_1"/>
      <sheetName val="311P_1"/>
      <sheetName val="V_R__13_AL_26_MAR"/>
      <sheetName val="B_A__13_AL_26_MAR"/>
      <sheetName val="L_M_10_AL_23_DE_ABRIL"/>
      <sheetName val="V_R_10_AL_23_ABRIL"/>
      <sheetName val="J_CRUZ_10AL23_ABRIL"/>
      <sheetName val="J__BUELVAS_1-15_FEB"/>
      <sheetName val="XX-30"/>
      <sheetName val="informe avance campo"/>
      <sheetName val="fisico"/>
      <sheetName val="Presupuestal"/>
      <sheetName val="Curva fisico"/>
      <sheetName val="Graf.Fondos"/>
      <sheetName val="Ejecutivo Itansuca"/>
      <sheetName val="Cantidades "/>
      <sheetName val="SURIA SUR 11"/>
      <sheetName val="RESUMEN LINEA"/>
      <sheetName val="INFO SEMANA 5"/>
      <sheetName val="C_ESTE_1"/>
      <sheetName val="S1"/>
      <sheetName val="S 2"/>
      <sheetName val="PRUEBA"/>
      <sheetName val="C. IMPORTADAS"/>
      <sheetName val="O. CIVILES"/>
      <sheetName val="O. MECANICA"/>
      <sheetName val="RESUMEN-TOTAL"/>
      <sheetName val="doc-"/>
      <sheetName val="documento"/>
      <sheetName val="CntrlCantidades"/>
      <sheetName val="Graf_fondos"/>
      <sheetName val="%programado"/>
      <sheetName val="AVANCE"/>
      <sheetName val="PE 1"/>
      <sheetName val="Acta k1+500"/>
      <sheetName val="RENDIMIENTOS"/>
      <sheetName val="IDEN"/>
      <sheetName val="Anexo 12"/>
      <sheetName val="Indicadores_de_Producto"/>
      <sheetName val="Indicadores_de_Impacto"/>
      <sheetName val="Indicadores_Gestión"/>
      <sheetName val="Programa_Presupuestal"/>
      <sheetName val="Objetivos_de_Política"/>
      <sheetName val="ANEXO 1. CARPETA ASFALTICA "/>
      <sheetName val="ANEXO 2. BASE GRANULAR "/>
      <sheetName val="ANEXO 3. CAPA ESTABILIZADA "/>
      <sheetName val="ANEXO 4. CRUDO DE RIO"/>
      <sheetName val="ANEXO 5. EXCAVACIONES"/>
      <sheetName val="INFORME BT"/>
      <sheetName val="INFORME TLP"/>
      <sheetName val="Causas BT"/>
      <sheetName val="Causas TLP"/>
      <sheetName val="Registro"/>
      <sheetName val="Cierres"/>
      <sheetName val="Automoviles"/>
      <sheetName val="Inf. Estación"/>
      <sheetName val="Control Diario Combustible"/>
      <sheetName val="Planilla Acc"/>
      <sheetName val="Incidente"/>
      <sheetName val="PUENTES PARAMETRIZADO"/>
      <sheetName val="fact. pres"/>
      <sheetName val="DIESELxMDC2"/>
      <sheetName val="TOTALCANT"/>
      <sheetName val="TRAYECTO 2"/>
      <sheetName val="TRAYECTO 3"/>
      <sheetName val="TRAYECTO 4"/>
      <sheetName val="TRAYECTO 5A"/>
      <sheetName val="TRAYECTO 5B"/>
      <sheetName val="TRAYECTO 6_1"/>
      <sheetName val="TRAYECTO 6_2"/>
      <sheetName val="TRAYECTO 6_3"/>
      <sheetName val="TRAYECTO 6_4"/>
      <sheetName val="T1-1"/>
      <sheetName val="T1-2"/>
      <sheetName val="T1-3"/>
      <sheetName val="T1-3A"/>
      <sheetName val="T1-3B"/>
      <sheetName val="T1-4"/>
      <sheetName val="T1-4B"/>
      <sheetName val="T1-4C"/>
      <sheetName val="BE EN CALIENTE SIN RAP"/>
      <sheetName val="T1-5"/>
      <sheetName val="T1-6"/>
      <sheetName val="T1-6B"/>
      <sheetName val="T1-6C"/>
      <sheetName val="T1-7"/>
      <sheetName val="T1-8"/>
      <sheetName val="T1-9"/>
      <sheetName val="T1-9pav"/>
      <sheetName val="T1-9Excav"/>
      <sheetName val="T1-10"/>
      <sheetName val="T1-11"/>
      <sheetName val="T1-12"/>
      <sheetName val="T1-13"/>
      <sheetName val="T1-14"/>
      <sheetName val="T1-14B"/>
      <sheetName val="T1-14C"/>
      <sheetName val="T1-15"/>
      <sheetName val="T1-15A"/>
      <sheetName val="T1-16"/>
      <sheetName val="T1-16A"/>
      <sheetName val="T1-17"/>
      <sheetName val="T1-17B"/>
      <sheetName val="T1-18"/>
      <sheetName val="T1-19"/>
      <sheetName val="T1-20"/>
      <sheetName val="T1-21"/>
      <sheetName val="T1-22"/>
      <sheetName val="T1-23"/>
      <sheetName val="T1-23A"/>
      <sheetName val="T1-24"/>
      <sheetName val="T1-25"/>
      <sheetName val="T1-26"/>
      <sheetName val="T1-27"/>
      <sheetName val="T1-28"/>
      <sheetName val="T1-29"/>
      <sheetName val="T1-29A"/>
      <sheetName val="T1-30"/>
      <sheetName val="T1-31"/>
      <sheetName val="T1-32"/>
      <sheetName val="T1-33"/>
      <sheetName val="T1-34"/>
      <sheetName val="T1-34A"/>
      <sheetName val="T1-35"/>
      <sheetName val="T1-36"/>
      <sheetName val="T1-37"/>
      <sheetName val="T1-38"/>
      <sheetName val="T1-39A"/>
      <sheetName val="T1-39B"/>
      <sheetName val="T1-39C"/>
      <sheetName val="T1-40"/>
      <sheetName val="SOPORTES TRAYECTO 1"/>
      <sheetName val="SOPORTES TRAYECTO 3"/>
      <sheetName val="PRESUPUESTO 4 CARRILES"/>
      <sheetName val="PRESUPUESTO 2 CARRILES"/>
      <sheetName val="PPTO TOTAL 2 CARRILES"/>
      <sheetName val="PPTO  TOTAL4 CARRILES"/>
      <sheetName val="AUXILIAR 4 CARR"/>
      <sheetName val="AUXILIAR PPTO 2 CARR"/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dobletroque"/>
      <sheetName val="dumper"/>
      <sheetName val="terex"/>
      <sheetName val="mantos"/>
      <sheetName val="taladros"/>
      <sheetName val="lluvia"/>
      <sheetName val="observaciones"/>
      <sheetName val="datos_equipo"/>
      <sheetName val="dobletroque1"/>
      <sheetName val="mulas room"/>
      <sheetName val="Adicional Invias"/>
      <sheetName val="alternativa 2"/>
      <sheetName val="alternativa 1"/>
      <sheetName val="VR-PROP"/>
      <sheetName val="ICCP"/>
      <sheetName val="BSC VS OBJ. CALIDAD"/>
      <sheetName val="ACTA INT"/>
      <sheetName val="ACTA DE OBRA"/>
      <sheetName val="1.01"/>
      <sheetName val="1.03"/>
      <sheetName val="1.04"/>
      <sheetName val="2.03"/>
      <sheetName val="3.01"/>
      <sheetName val="3.02"/>
      <sheetName val="3.03"/>
      <sheetName val="3.04"/>
      <sheetName val="3.05"/>
      <sheetName val="3.08"/>
      <sheetName val="3.10 "/>
      <sheetName val="3.11"/>
      <sheetName val="4.01"/>
      <sheetName val="4.01.03"/>
      <sheetName val="8.19"/>
      <sheetName val="10.01.11"/>
      <sheetName val="10.01.12"/>
      <sheetName val="11.01.01.01"/>
      <sheetName val="11.01.01.02"/>
      <sheetName val="11.01.01.03"/>
      <sheetName val="11.01.01.04"/>
      <sheetName val="11.01.01.05"/>
      <sheetName val="11.01.01.06"/>
      <sheetName val="11.01.01.08"/>
      <sheetName val="11.01.01.09"/>
      <sheetName val="11.01.01.10"/>
      <sheetName val="11.01.01.11"/>
      <sheetName val="11.01.01.12"/>
      <sheetName val="11.01.02.01"/>
      <sheetName val="11.01.02.02"/>
      <sheetName val="11.01.02.03"/>
      <sheetName val="11.01.02.04"/>
      <sheetName val="11.01.02.05"/>
      <sheetName val="11.01.02.06"/>
      <sheetName val="11.01.02.07"/>
      <sheetName val="11.01.02.08"/>
      <sheetName val="11.01.02.09"/>
      <sheetName val="11.01.02.10"/>
      <sheetName val="11.01.02.12"/>
      <sheetName val="11.01.02.13"/>
      <sheetName val="11.01.02.14"/>
      <sheetName val="11.01.02.15"/>
      <sheetName val="11.01.02.18"/>
      <sheetName val="11.01.02.19"/>
      <sheetName val="11.01.02.20"/>
      <sheetName val="11.01.04.02"/>
      <sheetName val="11.04.01.04"/>
      <sheetName val="11.04.01.05"/>
      <sheetName val="11.04.02.01"/>
      <sheetName val="11.04.02.03"/>
      <sheetName val="11.04.02.04"/>
      <sheetName val="11.05.06.01"/>
      <sheetName val="12.01.01"/>
      <sheetName val="12.01.02"/>
      <sheetName val="12.02.01"/>
      <sheetName val="12.02.02"/>
      <sheetName val="12.03.01"/>
      <sheetName val="12.03.02"/>
      <sheetName val="12.04"/>
      <sheetName val="12.05"/>
      <sheetName val="12.06"/>
      <sheetName val="12.07"/>
      <sheetName val="12.08.01"/>
      <sheetName val="12.08.02"/>
      <sheetName val="12.12"/>
      <sheetName val="15.01"/>
      <sheetName val="15.02"/>
      <sheetName val="15.03"/>
      <sheetName val="15.04"/>
      <sheetName val="15.06"/>
      <sheetName val="15.07"/>
      <sheetName val="16.01"/>
      <sheetName val="16.02"/>
      <sheetName val="17.01"/>
      <sheetName val="17.07"/>
      <sheetName val="17.08"/>
      <sheetName val="19.10.01"/>
      <sheetName val="19.10.03"/>
      <sheetName val="19.10.04"/>
      <sheetName val="19.10.06"/>
      <sheetName val="19.11.04"/>
      <sheetName val="19.11.07"/>
      <sheetName val="19.13.05"/>
      <sheetName val="19.13.06"/>
      <sheetName val="19.13.07"/>
      <sheetName val="19.13.09"/>
      <sheetName val="19.13.09 (150)"/>
      <sheetName val="19.13.15"/>
      <sheetName val="19.13.16"/>
      <sheetName val="19.15.08"/>
      <sheetName val="19.21.04"/>
      <sheetName val="20.01"/>
      <sheetName val="20.13"/>
      <sheetName val="20.19"/>
      <sheetName val="20.21"/>
      <sheetName val="20.26"/>
      <sheetName val="20.28"/>
      <sheetName val="22.01.01.02"/>
      <sheetName val="22.01.01.14"/>
      <sheetName val="22.01.02.01"/>
      <sheetName val="22.01.02.02"/>
      <sheetName val="22.01.02.04"/>
      <sheetName val="PUN-001"/>
      <sheetName val="apunuevo"/>
      <sheetName val="item 200P1"/>
      <sheetName val="item 200P2"/>
      <sheetName val="item 200,1"/>
      <sheetName val="item 200,2"/>
      <sheetName val="item 201,1P"/>
      <sheetName val="item 201,7P"/>
      <sheetName val="item 201,7P1"/>
      <sheetName val="item 201,7P2"/>
      <sheetName val="item 201,9P"/>
      <sheetName val="item 201,8P"/>
      <sheetName val="item 201,4"/>
      <sheetName val="item 201.10"/>
      <sheetName val="item 201,11"/>
      <sheetName val="item 201,12"/>
      <sheetName val="item 201,13"/>
      <sheetName val="item 201,14"/>
      <sheetName val="item 201,15"/>
      <sheetName val="item 201,16"/>
      <sheetName val="item 210,1,1"/>
      <sheetName val="item 210,1,2"/>
      <sheetName val="item 210,2,1"/>
      <sheetName val="item 210,2,2"/>
      <sheetName val="item 210,2,3"/>
      <sheetName val="item 210,2,4"/>
      <sheetName val="item 211.1"/>
      <sheetName val="item 220,1"/>
      <sheetName val="item 221,1"/>
      <sheetName val="item 221,2"/>
      <sheetName val="item 225P"/>
      <sheetName val="item 230,1"/>
      <sheetName val="item 230,2"/>
      <sheetName val="item 231.1"/>
      <sheetName val="item 232.1"/>
      <sheetName val="item 234.1"/>
      <sheetName val="item 310,1"/>
      <sheetName val="item 311,1"/>
      <sheetName val="item 311P1"/>
      <sheetName val="item 311P2"/>
      <sheetName val="item 311P3"/>
      <sheetName val="item 312.1"/>
      <sheetName val="item 312.2"/>
      <sheetName val="item 312.3"/>
      <sheetName val="item 312.4"/>
      <sheetName val="item 320,1"/>
      <sheetName val="item 320,2"/>
      <sheetName val="item 330,1"/>
      <sheetName val="item 330,2"/>
      <sheetName val="item 340,1"/>
      <sheetName val="item 340,2"/>
      <sheetName val="item 340,3"/>
      <sheetName val="item 341,1"/>
      <sheetName val="item 341,2"/>
      <sheetName val="item 342.1"/>
      <sheetName val="item 342P"/>
      <sheetName val="item 410,1"/>
      <sheetName val="item 410,2"/>
      <sheetName val="item 411,1"/>
      <sheetName val="item 411,2"/>
      <sheetName val="item 411,3"/>
      <sheetName val="item 414,1"/>
      <sheetName val="item 414,2"/>
      <sheetName val="item 414,3"/>
      <sheetName val="item 414,4"/>
      <sheetName val="item 414.5"/>
      <sheetName val="item 415,1"/>
      <sheetName val="item 420.1"/>
      <sheetName val="item 420.2"/>
      <sheetName val="item 421,1"/>
      <sheetName val="item 421,2"/>
      <sheetName val="item 421,3"/>
      <sheetName val="item 421,4"/>
      <sheetName val="item 430,1"/>
      <sheetName val="item 430,2"/>
      <sheetName val="item 431,1"/>
      <sheetName val="item 431,2"/>
      <sheetName val="item 432,1"/>
      <sheetName val="item 432,2"/>
      <sheetName val="item 433,1"/>
      <sheetName val="item 433,2"/>
      <sheetName val="item 433,3"/>
      <sheetName val="item 433,4"/>
      <sheetName val="item 433,5"/>
      <sheetName val="item 433,6"/>
      <sheetName val="item 433,7"/>
      <sheetName val="item 433,8"/>
      <sheetName val="item 440,1"/>
      <sheetName val="item 440.1P"/>
      <sheetName val="item 440,2"/>
      <sheetName val="item 440.2P "/>
      <sheetName val="item 440,3"/>
      <sheetName val="item 440.3P"/>
      <sheetName val="item 440,4"/>
      <sheetName val="item 441,1"/>
      <sheetName val="item 441.1P"/>
      <sheetName val="item 441,2"/>
      <sheetName val="item 441.2P"/>
      <sheetName val="item 441,3"/>
      <sheetName val="item 441.3P"/>
      <sheetName val="item 441,4"/>
      <sheetName val="item 450,1"/>
      <sheetName val="item 450.1P"/>
      <sheetName val="item 450,2"/>
      <sheetName val="item 450.2P"/>
      <sheetName val="item 450,3"/>
      <sheetName val="item 450.3P"/>
      <sheetName val="item 450,9"/>
      <sheetName val="item 451,1"/>
      <sheetName val="item 451.1P"/>
      <sheetName val="item 451,2"/>
      <sheetName val="item 451.2P"/>
      <sheetName val="item 451,3"/>
      <sheetName val="item 451.3P"/>
      <sheetName val="item 451,4"/>
      <sheetName val="item 452,1"/>
      <sheetName val="item 452.1P"/>
      <sheetName val="item 452,2"/>
      <sheetName val="item 452.2P"/>
      <sheetName val="item 452,3"/>
      <sheetName val="item 452.3P"/>
      <sheetName val="item 452,4"/>
      <sheetName val="item 452.4P"/>
      <sheetName val="item 453,1"/>
      <sheetName val="item 460,1"/>
      <sheetName val="item 460.1P"/>
      <sheetName val="item 461,1"/>
      <sheetName val="item 461,2"/>
      <sheetName val="item 462,1"/>
      <sheetName val="item 462,2"/>
      <sheetName val="item 462,1P"/>
      <sheetName val="item 462,2P"/>
      <sheetName val="item 462,3P"/>
      <sheetName val="item 464.1"/>
      <sheetName val="item 464.2"/>
      <sheetName val="item 464.3"/>
      <sheetName val="item 464.4"/>
      <sheetName val="item 465,1"/>
      <sheetName val="item 466.1"/>
      <sheetName val="item 466.2"/>
      <sheetName val="item 500,1"/>
      <sheetName val="item 501.1"/>
      <sheetName val="item 510,1"/>
      <sheetName val="item 600,1"/>
      <sheetName val="item 600,2"/>
      <sheetName val="item 600,3"/>
      <sheetName val="item 600,4"/>
      <sheetName val="item 600.4P"/>
      <sheetName val="item 600,5"/>
      <sheetName val="item 600.5P"/>
      <sheetName val="item 610,1"/>
      <sheetName val="item 610,2"/>
      <sheetName val="item 620,1"/>
      <sheetName val="item 620,2"/>
      <sheetName val="item 620,3"/>
      <sheetName val="item 620P"/>
      <sheetName val="item 621,1"/>
      <sheetName val="item 621.1P"/>
      <sheetName val="item 621,2"/>
      <sheetName val="item 621,3"/>
      <sheetName val="item 621,4"/>
      <sheetName val="item 621,5"/>
      <sheetName val="item 621,5P1"/>
      <sheetName val="item 621,5P2"/>
      <sheetName val="item 621,6"/>
      <sheetName val="item 622,1"/>
      <sheetName val="item 622,2"/>
      <sheetName val="item 622,3"/>
      <sheetName val="item 622,4"/>
      <sheetName val="item 622,5"/>
      <sheetName val="item 623.1"/>
      <sheetName val="item 623.2"/>
      <sheetName val="item 630,1"/>
      <sheetName val="item 630,2"/>
      <sheetName val="item 630,3"/>
      <sheetName val="item 630,4"/>
      <sheetName val="item 630,5"/>
      <sheetName val="item 630.5P"/>
      <sheetName val="item 630,6"/>
      <sheetName val="item 630,7"/>
      <sheetName val="item 630.P1"/>
      <sheetName val="item 630.P2"/>
      <sheetName val="item 630.P3"/>
      <sheetName val="item 631P"/>
      <sheetName val="item 632,1"/>
      <sheetName val="item 632.P"/>
      <sheetName val="item 640,1 ."/>
      <sheetName val="item 640,1P1"/>
      <sheetName val="item 640,1P2"/>
      <sheetName val="item 640,1"/>
      <sheetName val="item 640.2"/>
      <sheetName val="item 641.1"/>
      <sheetName val="item 641.2"/>
      <sheetName val="item 641.P"/>
      <sheetName val="item 642,1"/>
      <sheetName val="item 642.1P"/>
      <sheetName val="item 642,2"/>
      <sheetName val="item 642.2P"/>
      <sheetName val="item 650,1"/>
      <sheetName val="item 650,2"/>
      <sheetName val="item 650,3"/>
      <sheetName val="item 650,4"/>
      <sheetName val="item 660,1"/>
      <sheetName val="item 660,2"/>
      <sheetName val="item 660,3"/>
      <sheetName val="item 661.1"/>
      <sheetName val="item 661.1P"/>
      <sheetName val="item 662,1"/>
      <sheetName val="item 662,2"/>
      <sheetName val="item 670.1"/>
      <sheetName val="item 670,2"/>
      <sheetName val="item 671.1"/>
      <sheetName val="item 672.1"/>
      <sheetName val="item 672.1P"/>
      <sheetName val="item 673,1"/>
      <sheetName val="item 673,2"/>
      <sheetName val="item 673,3"/>
      <sheetName val="item 674.1"/>
      <sheetName val="item 680,1"/>
      <sheetName val="item 680.1P"/>
      <sheetName val="item 680,2"/>
      <sheetName val="item 680,3"/>
      <sheetName val="item 681.1"/>
      <sheetName val="item 682.1"/>
      <sheetName val="item 690.1"/>
      <sheetName val="item 700,1"/>
      <sheetName val="item 700,2"/>
      <sheetName val="item 700.3"/>
      <sheetName val="item 700.4"/>
      <sheetName val="item 700.P"/>
      <sheetName val="item 701.1"/>
      <sheetName val="item 710,1"/>
      <sheetName val="item 710,2"/>
      <sheetName val="item 710,P1"/>
      <sheetName val="item 710,P2"/>
      <sheetName val="item 710,P3"/>
      <sheetName val="item 710.P4"/>
      <sheetName val="item 710.P5"/>
      <sheetName val="item 720.1"/>
      <sheetName val="item 730,1"/>
      <sheetName val="item 730,2"/>
      <sheetName val="item 730.3"/>
      <sheetName val="item 731.1"/>
      <sheetName val="item 740.1"/>
      <sheetName val="item 800,1"/>
      <sheetName val="item 800,2"/>
      <sheetName val="item 800,3"/>
      <sheetName val="item 800,4"/>
      <sheetName val="item 801.1"/>
      <sheetName val="item 801.2"/>
      <sheetName val="item 801.3"/>
      <sheetName val="item 801.4"/>
      <sheetName val="item 801.5"/>
      <sheetName val="item 801.6"/>
      <sheetName val="item 801.7"/>
      <sheetName val="item 810,1"/>
      <sheetName val="item 810,2"/>
      <sheetName val="item 810.3"/>
      <sheetName val="item 811.1"/>
      <sheetName val="item 812.1"/>
      <sheetName val="item 900,1"/>
      <sheetName val="item 900,2"/>
      <sheetName val="item 900,3"/>
      <sheetName val="item 650,4P"/>
      <sheetName val="basico 450,1"/>
      <sheetName val="basico 450,2"/>
      <sheetName val="basico 450,3"/>
      <sheetName val="BASICO 630,3"/>
      <sheetName val="BASICO 630,4"/>
      <sheetName val="BASICO 630,5"/>
      <sheetName val="BASICO 630,6"/>
      <sheetName val="basico 630,7"/>
      <sheetName val="item 700.3P1"/>
      <sheetName val="item 700.3P2"/>
      <sheetName val="item 700.3P3"/>
      <sheetName val="item 700.3P4"/>
      <sheetName val="equipos1"/>
      <sheetName val="PRESOC"/>
      <sheetName val="datosluminariasRoyAlPHa"/>
      <sheetName val="25 (2)"/>
      <sheetName val="54 "/>
      <sheetName val="55 "/>
      <sheetName val="56  "/>
      <sheetName val="57 "/>
      <sheetName val="58 "/>
      <sheetName val="59 "/>
      <sheetName val="60 "/>
      <sheetName val="61  "/>
      <sheetName val="62 "/>
      <sheetName val="63 "/>
      <sheetName val="64 "/>
      <sheetName val="65 "/>
      <sheetName val="66 "/>
      <sheetName val="67 "/>
      <sheetName val="68 "/>
      <sheetName val="69 "/>
      <sheetName val="70 "/>
      <sheetName val="71 "/>
      <sheetName val="72  "/>
      <sheetName val="73 "/>
      <sheetName val="74 "/>
      <sheetName val="ACLARACION"/>
      <sheetName val="MINFRA-MN-IN-10-FR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A1" t="str">
            <v>INSTITUTO NACIONAL DE VIAS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6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7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8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29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0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31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2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3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4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35" refreshError="1"/>
      <sheetData sheetId="36">
        <row r="1">
          <cell r="A1" t="str">
            <v>INSTITUTO NACIONAL DE VIAS</v>
          </cell>
        </row>
      </sheetData>
      <sheetData sheetId="37">
        <row r="1">
          <cell r="A1" t="str">
            <v>ADMINISTRACION</v>
          </cell>
        </row>
      </sheetData>
      <sheetData sheetId="38">
        <row r="2">
          <cell r="A2" t="str">
            <v>ACTA No</v>
          </cell>
        </row>
      </sheetData>
      <sheetData sheetId="39">
        <row r="1">
          <cell r="B1" t="str">
            <v>CTO-102-2002</v>
          </cell>
        </row>
      </sheetData>
      <sheetData sheetId="40">
        <row r="1">
          <cell r="A1" t="str">
            <v>INSTITUTO NACIONAL DE VIAS</v>
          </cell>
        </row>
      </sheetData>
      <sheetData sheetId="41"/>
      <sheetData sheetId="42" refreshError="1"/>
      <sheetData sheetId="43"/>
      <sheetData sheetId="44">
        <row r="5">
          <cell r="A5">
            <v>1</v>
          </cell>
        </row>
      </sheetData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>
        <row r="33">
          <cell r="C33">
            <v>0.77967625899280601</v>
          </cell>
        </row>
      </sheetData>
      <sheetData sheetId="121"/>
      <sheetData sheetId="122"/>
      <sheetData sheetId="123" refreshError="1"/>
      <sheetData sheetId="124" refreshError="1"/>
      <sheetData sheetId="125" refreshError="1"/>
      <sheetData sheetId="126" refreshError="1"/>
      <sheetData sheetId="127">
        <row r="1">
          <cell r="A1" t="str">
            <v>ADMINISTRACION</v>
          </cell>
        </row>
      </sheetData>
      <sheetData sheetId="128"/>
      <sheetData sheetId="129">
        <row r="33">
          <cell r="C33">
            <v>0.77967625899280601</v>
          </cell>
        </row>
      </sheetData>
      <sheetData sheetId="130" refreshError="1"/>
      <sheetData sheetId="131" refreshError="1"/>
      <sheetData sheetId="132">
        <row r="1">
          <cell r="A1" t="str">
            <v>ITEM</v>
          </cell>
        </row>
      </sheetData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>
        <row r="33">
          <cell r="C33">
            <v>0.77967625899280601</v>
          </cell>
        </row>
      </sheetData>
      <sheetData sheetId="236">
        <row r="1">
          <cell r="A1" t="str">
            <v>ITEM</v>
          </cell>
        </row>
      </sheetData>
      <sheetData sheetId="237">
        <row r="1">
          <cell r="A1" t="str">
            <v>ITEM</v>
          </cell>
        </row>
      </sheetData>
      <sheetData sheetId="238">
        <row r="1">
          <cell r="A1" t="str">
            <v>EQUIPO</v>
          </cell>
        </row>
      </sheetData>
      <sheetData sheetId="239">
        <row r="1">
          <cell r="A1" t="str">
            <v>ADMINISTRACION</v>
          </cell>
        </row>
      </sheetData>
      <sheetData sheetId="240">
        <row r="1">
          <cell r="A1" t="str">
            <v>EQUIPO</v>
          </cell>
        </row>
      </sheetData>
      <sheetData sheetId="241">
        <row r="1">
          <cell r="A1" t="str">
            <v>ITEM</v>
          </cell>
        </row>
      </sheetData>
      <sheetData sheetId="242">
        <row r="1">
          <cell r="A1" t="str">
            <v>EQUIPO</v>
          </cell>
        </row>
      </sheetData>
      <sheetData sheetId="243">
        <row r="1">
          <cell r="A1" t="str">
            <v>ADMINISTRACION</v>
          </cell>
        </row>
      </sheetData>
      <sheetData sheetId="244" refreshError="1"/>
      <sheetData sheetId="245" refreshError="1"/>
      <sheetData sheetId="246" refreshError="1"/>
      <sheetData sheetId="247">
        <row r="33">
          <cell r="C33">
            <v>0.77967625899280601</v>
          </cell>
        </row>
      </sheetData>
      <sheetData sheetId="248"/>
      <sheetData sheetId="249">
        <row r="1">
          <cell r="A1" t="str">
            <v>ITEM</v>
          </cell>
        </row>
      </sheetData>
      <sheetData sheetId="250">
        <row r="1">
          <cell r="A1" t="str">
            <v>ITEM</v>
          </cell>
        </row>
      </sheetData>
      <sheetData sheetId="251">
        <row r="1">
          <cell r="A1" t="str">
            <v>EQUIPO</v>
          </cell>
        </row>
      </sheetData>
      <sheetData sheetId="252">
        <row r="1">
          <cell r="A1" t="str">
            <v>ADMINISTRACION</v>
          </cell>
        </row>
      </sheetData>
      <sheetData sheetId="253">
        <row r="1">
          <cell r="A1" t="str">
            <v>ADMINISTRACION</v>
          </cell>
        </row>
      </sheetData>
      <sheetData sheetId="254"/>
      <sheetData sheetId="255">
        <row r="1">
          <cell r="A1" t="str">
            <v>ITEM</v>
          </cell>
        </row>
      </sheetData>
      <sheetData sheetId="256"/>
      <sheetData sheetId="257">
        <row r="33">
          <cell r="C33">
            <v>0.77967625899280601</v>
          </cell>
        </row>
      </sheetData>
      <sheetData sheetId="258">
        <row r="1">
          <cell r="A1" t="str">
            <v>ITEM</v>
          </cell>
        </row>
      </sheetData>
      <sheetData sheetId="259">
        <row r="1">
          <cell r="A1" t="str">
            <v>EQUIPO</v>
          </cell>
        </row>
      </sheetData>
      <sheetData sheetId="260">
        <row r="1">
          <cell r="A1" t="str">
            <v>ADMINISTRACION</v>
          </cell>
        </row>
      </sheetData>
      <sheetData sheetId="261"/>
      <sheetData sheetId="262">
        <row r="7">
          <cell r="B7">
            <v>1</v>
          </cell>
        </row>
      </sheetData>
      <sheetData sheetId="263">
        <row r="1">
          <cell r="A1" t="str">
            <v>ITEM</v>
          </cell>
        </row>
      </sheetData>
      <sheetData sheetId="264">
        <row r="1">
          <cell r="A1" t="str">
            <v>EQUIPO</v>
          </cell>
        </row>
      </sheetData>
      <sheetData sheetId="265">
        <row r="1">
          <cell r="A1" t="str">
            <v>ADMINISTRACION</v>
          </cell>
        </row>
      </sheetData>
      <sheetData sheetId="266">
        <row r="2">
          <cell r="A2">
            <v>2</v>
          </cell>
        </row>
      </sheetData>
      <sheetData sheetId="267">
        <row r="2">
          <cell r="A2" t="str">
            <v>ACTA No</v>
          </cell>
        </row>
      </sheetData>
      <sheetData sheetId="268"/>
      <sheetData sheetId="269">
        <row r="1">
          <cell r="A1" t="str">
            <v>ADMINISTRACION</v>
          </cell>
        </row>
      </sheetData>
      <sheetData sheetId="270"/>
      <sheetData sheetId="271">
        <row r="1">
          <cell r="A1" t="str">
            <v>ITEM</v>
          </cell>
        </row>
      </sheetData>
      <sheetData sheetId="272">
        <row r="1">
          <cell r="A1" t="str">
            <v>ITEM</v>
          </cell>
        </row>
      </sheetData>
      <sheetData sheetId="273">
        <row r="1">
          <cell r="A1" t="str">
            <v>EQUIPO</v>
          </cell>
        </row>
      </sheetData>
      <sheetData sheetId="274">
        <row r="1">
          <cell r="A1" t="str">
            <v>ADMINISTRACION</v>
          </cell>
        </row>
      </sheetData>
      <sheetData sheetId="275">
        <row r="1">
          <cell r="A1" t="str">
            <v>ITEM</v>
          </cell>
        </row>
      </sheetData>
      <sheetData sheetId="276">
        <row r="1">
          <cell r="A1" t="str">
            <v>EQUIPO</v>
          </cell>
        </row>
      </sheetData>
      <sheetData sheetId="277">
        <row r="1">
          <cell r="A1" t="str">
            <v>ADMINISTRACION</v>
          </cell>
        </row>
      </sheetData>
      <sheetData sheetId="278"/>
      <sheetData sheetId="279">
        <row r="1">
          <cell r="B1" t="str">
            <v>CTO-102-2002</v>
          </cell>
        </row>
      </sheetData>
      <sheetData sheetId="280">
        <row r="168">
          <cell r="D168">
            <v>0.16</v>
          </cell>
        </row>
      </sheetData>
      <sheetData sheetId="281">
        <row r="4">
          <cell r="B4" t="str">
            <v xml:space="preserve"> Bisagra Pivotante </v>
          </cell>
        </row>
      </sheetData>
      <sheetData sheetId="282">
        <row r="1">
          <cell r="A1" t="str">
            <v>INSTITUTO NACIONAL DE VIAS</v>
          </cell>
        </row>
      </sheetData>
      <sheetData sheetId="283">
        <row r="1">
          <cell r="A1" t="str">
            <v>ITEM</v>
          </cell>
        </row>
      </sheetData>
      <sheetData sheetId="284">
        <row r="1">
          <cell r="A1" t="str">
            <v>EQUIPO</v>
          </cell>
        </row>
      </sheetData>
      <sheetData sheetId="285">
        <row r="1">
          <cell r="A1" t="str">
            <v>ITEM</v>
          </cell>
        </row>
      </sheetData>
      <sheetData sheetId="286">
        <row r="1">
          <cell r="A1" t="str">
            <v>EQUIPO</v>
          </cell>
        </row>
      </sheetData>
      <sheetData sheetId="287">
        <row r="1">
          <cell r="A1" t="str">
            <v>ADMINISTRACION</v>
          </cell>
        </row>
      </sheetData>
      <sheetData sheetId="288">
        <row r="1">
          <cell r="A1" t="str">
            <v>ITEM</v>
          </cell>
        </row>
      </sheetData>
      <sheetData sheetId="289">
        <row r="1">
          <cell r="A1" t="str">
            <v>EQUIPO</v>
          </cell>
        </row>
      </sheetData>
      <sheetData sheetId="290">
        <row r="1">
          <cell r="A1" t="str">
            <v>ADMINISTRACION</v>
          </cell>
        </row>
      </sheetData>
      <sheetData sheetId="291"/>
      <sheetData sheetId="292"/>
      <sheetData sheetId="293"/>
      <sheetData sheetId="294"/>
      <sheetData sheetId="295"/>
      <sheetData sheetId="296">
        <row r="1">
          <cell r="A1" t="str">
            <v>ITEM</v>
          </cell>
        </row>
      </sheetData>
      <sheetData sheetId="297">
        <row r="1">
          <cell r="A1" t="str">
            <v>ITEM</v>
          </cell>
        </row>
      </sheetData>
      <sheetData sheetId="298">
        <row r="1">
          <cell r="A1" t="str">
            <v>EQUIPO</v>
          </cell>
        </row>
      </sheetData>
      <sheetData sheetId="299">
        <row r="1">
          <cell r="A1" t="str">
            <v>ADMINISTRACION</v>
          </cell>
        </row>
      </sheetData>
      <sheetData sheetId="300"/>
      <sheetData sheetId="301"/>
      <sheetData sheetId="302"/>
      <sheetData sheetId="303">
        <row r="1">
          <cell r="A1" t="str">
            <v>ITEM</v>
          </cell>
        </row>
      </sheetData>
      <sheetData sheetId="304"/>
      <sheetData sheetId="305">
        <row r="1">
          <cell r="A1" t="str">
            <v>EQUIPO</v>
          </cell>
        </row>
      </sheetData>
      <sheetData sheetId="306">
        <row r="1">
          <cell r="A1" t="str">
            <v>ADMINISTRACION</v>
          </cell>
        </row>
      </sheetData>
      <sheetData sheetId="307"/>
      <sheetData sheetId="308"/>
      <sheetData sheetId="309">
        <row r="1">
          <cell r="A1" t="str">
            <v>EQUIPO</v>
          </cell>
        </row>
      </sheetData>
      <sheetData sheetId="310">
        <row r="1">
          <cell r="A1" t="str">
            <v>ITEM</v>
          </cell>
        </row>
      </sheetData>
      <sheetData sheetId="311">
        <row r="1">
          <cell r="A1" t="str">
            <v>EQUIPO</v>
          </cell>
        </row>
      </sheetData>
      <sheetData sheetId="312">
        <row r="1">
          <cell r="A1" t="str">
            <v>ADMINISTRACION</v>
          </cell>
        </row>
      </sheetData>
      <sheetData sheetId="313"/>
      <sheetData sheetId="314"/>
      <sheetData sheetId="315"/>
      <sheetData sheetId="316"/>
      <sheetData sheetId="317"/>
      <sheetData sheetId="318">
        <row r="1">
          <cell r="A1" t="str">
            <v>ITEM</v>
          </cell>
        </row>
      </sheetData>
      <sheetData sheetId="319">
        <row r="1">
          <cell r="A1" t="str">
            <v>EQUIPO</v>
          </cell>
        </row>
      </sheetData>
      <sheetData sheetId="320">
        <row r="1">
          <cell r="A1" t="str">
            <v>ADMINISTRACION</v>
          </cell>
        </row>
      </sheetData>
      <sheetData sheetId="321">
        <row r="1">
          <cell r="A1" t="str">
            <v>ADMINISTRACION</v>
          </cell>
        </row>
      </sheetData>
      <sheetData sheetId="322">
        <row r="1">
          <cell r="A1" t="str">
            <v>ITEM</v>
          </cell>
        </row>
      </sheetData>
      <sheetData sheetId="323">
        <row r="1">
          <cell r="A1" t="str">
            <v>EQUIPO</v>
          </cell>
        </row>
      </sheetData>
      <sheetData sheetId="324">
        <row r="1">
          <cell r="A1" t="str">
            <v>ADMINISTRACION</v>
          </cell>
        </row>
      </sheetData>
      <sheetData sheetId="325">
        <row r="1">
          <cell r="A1" t="str">
            <v>EQUIPO</v>
          </cell>
        </row>
      </sheetData>
      <sheetData sheetId="326">
        <row r="33">
          <cell r="C33">
            <v>0.77967625899280601</v>
          </cell>
        </row>
      </sheetData>
      <sheetData sheetId="327">
        <row r="4">
          <cell r="B4" t="str">
            <v xml:space="preserve"> Bisagra Pivotante </v>
          </cell>
        </row>
      </sheetData>
      <sheetData sheetId="328">
        <row r="1">
          <cell r="A1" t="str">
            <v>ITEM</v>
          </cell>
        </row>
      </sheetData>
      <sheetData sheetId="329">
        <row r="1">
          <cell r="A1" t="str">
            <v>EQUIPO</v>
          </cell>
        </row>
      </sheetData>
      <sheetData sheetId="330"/>
      <sheetData sheetId="331">
        <row r="4">
          <cell r="B4" t="str">
            <v xml:space="preserve"> Bisagra Pivotante </v>
          </cell>
        </row>
      </sheetData>
      <sheetData sheetId="332">
        <row r="1">
          <cell r="A1" t="str">
            <v>ITEM</v>
          </cell>
        </row>
      </sheetData>
      <sheetData sheetId="333">
        <row r="1">
          <cell r="A1" t="str">
            <v>EQUIPO</v>
          </cell>
        </row>
      </sheetData>
      <sheetData sheetId="334">
        <row r="1">
          <cell r="A1" t="str">
            <v>ADMINISTRACION</v>
          </cell>
        </row>
      </sheetData>
      <sheetData sheetId="335">
        <row r="1">
          <cell r="A1" t="str">
            <v>ITEM</v>
          </cell>
        </row>
      </sheetData>
      <sheetData sheetId="336">
        <row r="1">
          <cell r="A1" t="str">
            <v>EQUIPO</v>
          </cell>
        </row>
      </sheetData>
      <sheetData sheetId="337">
        <row r="1">
          <cell r="A1" t="str">
            <v>ADMINISTRACION</v>
          </cell>
        </row>
      </sheetData>
      <sheetData sheetId="338"/>
      <sheetData sheetId="339"/>
      <sheetData sheetId="340">
        <row r="1">
          <cell r="A1" t="str">
            <v>ITEM</v>
          </cell>
        </row>
      </sheetData>
      <sheetData sheetId="341">
        <row r="1">
          <cell r="A1" t="str">
            <v>EQUIPO</v>
          </cell>
        </row>
      </sheetData>
      <sheetData sheetId="342">
        <row r="1">
          <cell r="A1" t="str">
            <v>ADMINISTRACION</v>
          </cell>
        </row>
      </sheetData>
      <sheetData sheetId="343">
        <row r="1">
          <cell r="A1" t="str">
            <v>ITEM</v>
          </cell>
        </row>
      </sheetData>
      <sheetData sheetId="344">
        <row r="1">
          <cell r="A1" t="str">
            <v>EQUIPO</v>
          </cell>
        </row>
      </sheetData>
      <sheetData sheetId="345"/>
      <sheetData sheetId="346"/>
      <sheetData sheetId="347"/>
      <sheetData sheetId="348"/>
      <sheetData sheetId="349"/>
      <sheetData sheetId="350"/>
      <sheetData sheetId="351">
        <row r="1">
          <cell r="A1" t="str">
            <v>ITEM</v>
          </cell>
        </row>
      </sheetData>
      <sheetData sheetId="352">
        <row r="1">
          <cell r="A1" t="str">
            <v>EQUIPO</v>
          </cell>
        </row>
      </sheetData>
      <sheetData sheetId="353">
        <row r="1">
          <cell r="A1" t="str">
            <v>ADMINISTRACION</v>
          </cell>
        </row>
      </sheetData>
      <sheetData sheetId="354">
        <row r="1">
          <cell r="A1" t="str">
            <v>ITEM</v>
          </cell>
        </row>
      </sheetData>
      <sheetData sheetId="355">
        <row r="1">
          <cell r="A1" t="str">
            <v>EQUIPO</v>
          </cell>
        </row>
      </sheetData>
      <sheetData sheetId="356">
        <row r="1">
          <cell r="A1" t="str">
            <v>ADMINISTRACION</v>
          </cell>
        </row>
      </sheetData>
      <sheetData sheetId="357">
        <row r="1">
          <cell r="A1" t="str">
            <v>ITEM</v>
          </cell>
        </row>
      </sheetData>
      <sheetData sheetId="358">
        <row r="1">
          <cell r="A1" t="str">
            <v>EQUIPO</v>
          </cell>
        </row>
      </sheetData>
      <sheetData sheetId="359"/>
      <sheetData sheetId="360"/>
      <sheetData sheetId="361">
        <row r="1">
          <cell r="A1" t="str">
            <v>ADMINISTRACION</v>
          </cell>
        </row>
      </sheetData>
      <sheetData sheetId="362">
        <row r="33">
          <cell r="C33">
            <v>0.77967625899280601</v>
          </cell>
        </row>
      </sheetData>
      <sheetData sheetId="363">
        <row r="33">
          <cell r="C33">
            <v>0.77967625899280601</v>
          </cell>
        </row>
      </sheetData>
      <sheetData sheetId="364">
        <row r="1">
          <cell r="A1" t="str">
            <v>ITEM</v>
          </cell>
        </row>
      </sheetData>
      <sheetData sheetId="365">
        <row r="1">
          <cell r="A1" t="str">
            <v>EQUIPO</v>
          </cell>
        </row>
      </sheetData>
      <sheetData sheetId="366">
        <row r="1">
          <cell r="A1" t="str">
            <v>ADMINISTRACION</v>
          </cell>
        </row>
      </sheetData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>
        <row r="1">
          <cell r="A1" t="str">
            <v>EQUIPO</v>
          </cell>
        </row>
      </sheetData>
      <sheetData sheetId="386"/>
      <sheetData sheetId="387">
        <row r="1">
          <cell r="B1" t="str">
            <v>CTO-102-2002</v>
          </cell>
        </row>
      </sheetData>
      <sheetData sheetId="388"/>
      <sheetData sheetId="389">
        <row r="1">
          <cell r="A1" t="str">
            <v>ITEM</v>
          </cell>
        </row>
      </sheetData>
      <sheetData sheetId="390">
        <row r="1">
          <cell r="A1" t="str">
            <v>EQUIPO</v>
          </cell>
        </row>
      </sheetData>
      <sheetData sheetId="391">
        <row r="1">
          <cell r="A1" t="str">
            <v>ADMINISTRACION</v>
          </cell>
        </row>
      </sheetData>
      <sheetData sheetId="392"/>
      <sheetData sheetId="393"/>
      <sheetData sheetId="394">
        <row r="1">
          <cell r="A1" t="str">
            <v>ITEM</v>
          </cell>
        </row>
      </sheetData>
      <sheetData sheetId="395"/>
      <sheetData sheetId="396">
        <row r="1">
          <cell r="A1" t="str">
            <v>EQUIPO</v>
          </cell>
        </row>
      </sheetData>
      <sheetData sheetId="397">
        <row r="1">
          <cell r="A1" t="str">
            <v>ITEM</v>
          </cell>
        </row>
      </sheetData>
      <sheetData sheetId="398"/>
      <sheetData sheetId="399"/>
      <sheetData sheetId="400">
        <row r="4">
          <cell r="B4" t="str">
            <v xml:space="preserve"> Bisagra Pivotante </v>
          </cell>
        </row>
      </sheetData>
      <sheetData sheetId="401"/>
      <sheetData sheetId="402"/>
      <sheetData sheetId="403">
        <row r="2">
          <cell r="A2" t="str">
            <v>ACTA No</v>
          </cell>
        </row>
      </sheetData>
      <sheetData sheetId="404"/>
      <sheetData sheetId="405"/>
      <sheetData sheetId="406"/>
      <sheetData sheetId="407">
        <row r="3">
          <cell r="B3">
            <v>200</v>
          </cell>
        </row>
      </sheetData>
      <sheetData sheetId="408">
        <row r="1">
          <cell r="A1" t="str">
            <v>ITEM</v>
          </cell>
        </row>
      </sheetData>
      <sheetData sheetId="409">
        <row r="1">
          <cell r="A1" t="str">
            <v>EQUIPO</v>
          </cell>
        </row>
      </sheetData>
      <sheetData sheetId="410">
        <row r="1">
          <cell r="A1" t="str">
            <v>ADMINISTRACION</v>
          </cell>
        </row>
      </sheetData>
      <sheetData sheetId="411">
        <row r="33">
          <cell r="C33">
            <v>0.77967625899280601</v>
          </cell>
        </row>
      </sheetData>
      <sheetData sheetId="412">
        <row r="4">
          <cell r="B4" t="str">
            <v xml:space="preserve"> Bisagra Pivotante </v>
          </cell>
        </row>
      </sheetData>
      <sheetData sheetId="413">
        <row r="33">
          <cell r="C33">
            <v>0.77967625899280601</v>
          </cell>
        </row>
      </sheetData>
      <sheetData sheetId="414"/>
      <sheetData sheetId="415"/>
      <sheetData sheetId="416">
        <row r="1">
          <cell r="A1" t="str">
            <v>ITEM</v>
          </cell>
        </row>
      </sheetData>
      <sheetData sheetId="417">
        <row r="1">
          <cell r="A1" t="str">
            <v>EQUIPO</v>
          </cell>
        </row>
      </sheetData>
      <sheetData sheetId="418">
        <row r="1">
          <cell r="A1" t="str">
            <v>ADMINISTRACION</v>
          </cell>
        </row>
      </sheetData>
      <sheetData sheetId="419">
        <row r="1">
          <cell r="A1" t="str">
            <v>ITEM</v>
          </cell>
        </row>
      </sheetData>
      <sheetData sheetId="420">
        <row r="1">
          <cell r="A1" t="str">
            <v>EQUIPO</v>
          </cell>
        </row>
      </sheetData>
      <sheetData sheetId="421">
        <row r="1">
          <cell r="A1" t="str">
            <v>ADMINISTRACION</v>
          </cell>
        </row>
      </sheetData>
      <sheetData sheetId="422"/>
      <sheetData sheetId="423"/>
      <sheetData sheetId="424"/>
      <sheetData sheetId="425"/>
      <sheetData sheetId="426"/>
      <sheetData sheetId="427"/>
      <sheetData sheetId="428">
        <row r="1">
          <cell r="A1" t="str">
            <v>ITEM</v>
          </cell>
        </row>
      </sheetData>
      <sheetData sheetId="429">
        <row r="1">
          <cell r="A1" t="str">
            <v>EQUIPO</v>
          </cell>
        </row>
      </sheetData>
      <sheetData sheetId="430">
        <row r="1">
          <cell r="A1" t="str">
            <v>ADMINISTRACION</v>
          </cell>
        </row>
      </sheetData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>
        <row r="1">
          <cell r="A1" t="str">
            <v>ITEM</v>
          </cell>
        </row>
      </sheetData>
      <sheetData sheetId="442">
        <row r="1">
          <cell r="A1" t="str">
            <v>EQUIPO</v>
          </cell>
        </row>
      </sheetData>
      <sheetData sheetId="443">
        <row r="1">
          <cell r="A1" t="str">
            <v>ADMINISTRACION</v>
          </cell>
        </row>
      </sheetData>
      <sheetData sheetId="444"/>
      <sheetData sheetId="445"/>
      <sheetData sheetId="446">
        <row r="51">
          <cell r="D51">
            <v>698</v>
          </cell>
        </row>
      </sheetData>
      <sheetData sheetId="447"/>
      <sheetData sheetId="448">
        <row r="1">
          <cell r="A1" t="str">
            <v>MATERIALES</v>
          </cell>
        </row>
      </sheetData>
      <sheetData sheetId="449"/>
      <sheetData sheetId="450"/>
      <sheetData sheetId="451"/>
      <sheetData sheetId="452"/>
      <sheetData sheetId="453">
        <row r="1">
          <cell r="A1" t="str">
            <v>ITEM</v>
          </cell>
        </row>
      </sheetData>
      <sheetData sheetId="454">
        <row r="1">
          <cell r="A1" t="str">
            <v>EQUIPO</v>
          </cell>
        </row>
      </sheetData>
      <sheetData sheetId="455">
        <row r="1">
          <cell r="A1" t="str">
            <v>ADMINISTRACION</v>
          </cell>
        </row>
      </sheetData>
      <sheetData sheetId="456"/>
      <sheetData sheetId="457"/>
      <sheetData sheetId="458"/>
      <sheetData sheetId="459"/>
      <sheetData sheetId="460">
        <row r="1">
          <cell r="A1" t="str">
            <v>INSTITUTO NACIONAL DE VIAS</v>
          </cell>
        </row>
      </sheetData>
      <sheetData sheetId="461"/>
      <sheetData sheetId="462"/>
      <sheetData sheetId="463">
        <row r="1">
          <cell r="A1" t="str">
            <v>ITEM</v>
          </cell>
        </row>
      </sheetData>
      <sheetData sheetId="464"/>
      <sheetData sheetId="465">
        <row r="1">
          <cell r="B1" t="str">
            <v>CTO-102-2002</v>
          </cell>
        </row>
      </sheetData>
      <sheetData sheetId="466">
        <row r="1">
          <cell r="A1" t="str">
            <v>ITEM</v>
          </cell>
        </row>
      </sheetData>
      <sheetData sheetId="467">
        <row r="1">
          <cell r="A1" t="str">
            <v>EQUIPO</v>
          </cell>
        </row>
      </sheetData>
      <sheetData sheetId="468">
        <row r="1">
          <cell r="A1" t="str">
            <v>ADMINISTRACION</v>
          </cell>
        </row>
      </sheetData>
      <sheetData sheetId="469">
        <row r="1">
          <cell r="A1" t="str">
            <v>ITEM</v>
          </cell>
        </row>
      </sheetData>
      <sheetData sheetId="470"/>
      <sheetData sheetId="471"/>
      <sheetData sheetId="472">
        <row r="1">
          <cell r="A1" t="str">
            <v>INSTITUTO NACIONAL DE VIAS</v>
          </cell>
        </row>
      </sheetData>
      <sheetData sheetId="473"/>
      <sheetData sheetId="474"/>
      <sheetData sheetId="475">
        <row r="1">
          <cell r="A1" t="str">
            <v>EQUIPO</v>
          </cell>
        </row>
      </sheetData>
      <sheetData sheetId="476"/>
      <sheetData sheetId="477"/>
      <sheetData sheetId="478"/>
      <sheetData sheetId="479"/>
      <sheetData sheetId="480"/>
      <sheetData sheetId="481"/>
      <sheetData sheetId="482">
        <row r="1">
          <cell r="A1" t="str">
            <v>ITEM</v>
          </cell>
        </row>
      </sheetData>
      <sheetData sheetId="483">
        <row r="1">
          <cell r="A1" t="str">
            <v>INSTITUTO NACIONAL DE VIAS</v>
          </cell>
        </row>
      </sheetData>
      <sheetData sheetId="484"/>
      <sheetData sheetId="485"/>
      <sheetData sheetId="486"/>
      <sheetData sheetId="487"/>
      <sheetData sheetId="488">
        <row r="1">
          <cell r="A1" t="str">
            <v>ITEM</v>
          </cell>
        </row>
      </sheetData>
      <sheetData sheetId="489">
        <row r="1">
          <cell r="A1" t="str">
            <v>EQUIPO</v>
          </cell>
        </row>
      </sheetData>
      <sheetData sheetId="490">
        <row r="1">
          <cell r="A1" t="str">
            <v>ADMINISTRACION</v>
          </cell>
        </row>
      </sheetData>
      <sheetData sheetId="491">
        <row r="1">
          <cell r="A1" t="str">
            <v>ABRAZADERA DE SALIDA TIPO 1</v>
          </cell>
        </row>
      </sheetData>
      <sheetData sheetId="492"/>
      <sheetData sheetId="493"/>
      <sheetData sheetId="494"/>
      <sheetData sheetId="495">
        <row r="33">
          <cell r="C33">
            <v>0.77967625899280601</v>
          </cell>
        </row>
      </sheetData>
      <sheetData sheetId="496">
        <row r="1">
          <cell r="A1" t="str">
            <v>INSTITUTO NACIONAL DE VIAS</v>
          </cell>
        </row>
      </sheetData>
      <sheetData sheetId="497">
        <row r="1">
          <cell r="A1" t="str">
            <v>EQUIPO</v>
          </cell>
        </row>
      </sheetData>
      <sheetData sheetId="498">
        <row r="1">
          <cell r="A1" t="str">
            <v>ADMINISTRACION</v>
          </cell>
        </row>
      </sheetData>
      <sheetData sheetId="499"/>
      <sheetData sheetId="500"/>
      <sheetData sheetId="501"/>
      <sheetData sheetId="502">
        <row r="1">
          <cell r="A1" t="str">
            <v>EQUIPO</v>
          </cell>
        </row>
      </sheetData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>
        <row r="1">
          <cell r="A1" t="str">
            <v>ITEM</v>
          </cell>
        </row>
      </sheetData>
      <sheetData sheetId="523">
        <row r="1">
          <cell r="A1" t="str">
            <v>EQUIPO</v>
          </cell>
        </row>
      </sheetData>
      <sheetData sheetId="524">
        <row r="1">
          <cell r="A1" t="str">
            <v>ADMINISTRACION</v>
          </cell>
        </row>
      </sheetData>
      <sheetData sheetId="525"/>
      <sheetData sheetId="526">
        <row r="33">
          <cell r="C33">
            <v>0.77967625899280601</v>
          </cell>
        </row>
      </sheetData>
      <sheetData sheetId="527"/>
      <sheetData sheetId="528"/>
      <sheetData sheetId="529"/>
      <sheetData sheetId="530"/>
      <sheetData sheetId="531"/>
      <sheetData sheetId="532">
        <row r="1">
          <cell r="B1" t="str">
            <v>CTO-102-2002</v>
          </cell>
        </row>
      </sheetData>
      <sheetData sheetId="533"/>
      <sheetData sheetId="534"/>
      <sheetData sheetId="535">
        <row r="1">
          <cell r="A1" t="str">
            <v>ITEM</v>
          </cell>
        </row>
      </sheetData>
      <sheetData sheetId="536">
        <row r="1">
          <cell r="A1" t="str">
            <v>ITEM</v>
          </cell>
        </row>
      </sheetData>
      <sheetData sheetId="537">
        <row r="1">
          <cell r="A1" t="str">
            <v>EQUIPO</v>
          </cell>
        </row>
      </sheetData>
      <sheetData sheetId="538">
        <row r="1">
          <cell r="A1" t="str">
            <v>ADMINISTRACION</v>
          </cell>
        </row>
      </sheetData>
      <sheetData sheetId="539">
        <row r="1">
          <cell r="B1" t="str">
            <v>CTO-102-2002</v>
          </cell>
        </row>
      </sheetData>
      <sheetData sheetId="540"/>
      <sheetData sheetId="541">
        <row r="168">
          <cell r="D168">
            <v>10046</v>
          </cell>
        </row>
      </sheetData>
      <sheetData sheetId="542"/>
      <sheetData sheetId="543">
        <row r="33">
          <cell r="C33">
            <v>0.77967625899280601</v>
          </cell>
        </row>
      </sheetData>
      <sheetData sheetId="544">
        <row r="1">
          <cell r="A1" t="str">
            <v>ABRAZADERA DE SALIDA TIPO 1</v>
          </cell>
        </row>
      </sheetData>
      <sheetData sheetId="545"/>
      <sheetData sheetId="546"/>
      <sheetData sheetId="547">
        <row r="1">
          <cell r="A1" t="str">
            <v>ITEM</v>
          </cell>
        </row>
      </sheetData>
      <sheetData sheetId="548">
        <row r="1">
          <cell r="A1" t="str">
            <v>EQUIPO</v>
          </cell>
        </row>
      </sheetData>
      <sheetData sheetId="549">
        <row r="1">
          <cell r="A1" t="str">
            <v>ITEM</v>
          </cell>
        </row>
      </sheetData>
      <sheetData sheetId="550">
        <row r="1">
          <cell r="A1" t="str">
            <v>EQUIPO</v>
          </cell>
        </row>
      </sheetData>
      <sheetData sheetId="551">
        <row r="1">
          <cell r="A1" t="str">
            <v>ADMINISTRACION</v>
          </cell>
        </row>
      </sheetData>
      <sheetData sheetId="552">
        <row r="5">
          <cell r="E5" t="str">
            <v>CANTIDAD</v>
          </cell>
        </row>
      </sheetData>
      <sheetData sheetId="553">
        <row r="5">
          <cell r="E5" t="str">
            <v>CANTIDAD</v>
          </cell>
        </row>
      </sheetData>
      <sheetData sheetId="554">
        <row r="5">
          <cell r="E5" t="str">
            <v>CANTIDAD</v>
          </cell>
        </row>
      </sheetData>
      <sheetData sheetId="555">
        <row r="5">
          <cell r="E5" t="str">
            <v>CANTIDAD</v>
          </cell>
        </row>
      </sheetData>
      <sheetData sheetId="556">
        <row r="5">
          <cell r="E5" t="str">
            <v>CANTIDAD</v>
          </cell>
        </row>
      </sheetData>
      <sheetData sheetId="557">
        <row r="1">
          <cell r="A1" t="str">
            <v>ITEM</v>
          </cell>
        </row>
      </sheetData>
      <sheetData sheetId="558">
        <row r="1">
          <cell r="A1" t="str">
            <v>EQUIPO</v>
          </cell>
        </row>
      </sheetData>
      <sheetData sheetId="559">
        <row r="1">
          <cell r="A1" t="str">
            <v>ADMINISTRACION</v>
          </cell>
        </row>
      </sheetData>
      <sheetData sheetId="560">
        <row r="1">
          <cell r="A1" t="str">
            <v>EQUIPO</v>
          </cell>
        </row>
      </sheetData>
      <sheetData sheetId="561">
        <row r="1">
          <cell r="A1" t="str">
            <v>ITEM</v>
          </cell>
        </row>
      </sheetData>
      <sheetData sheetId="562">
        <row r="1">
          <cell r="A1" t="str">
            <v>EQUIPO</v>
          </cell>
        </row>
      </sheetData>
      <sheetData sheetId="563">
        <row r="1">
          <cell r="A1" t="str">
            <v>ADMINISTRACION</v>
          </cell>
        </row>
      </sheetData>
      <sheetData sheetId="564"/>
      <sheetData sheetId="565"/>
      <sheetData sheetId="566">
        <row r="1">
          <cell r="A1" t="str">
            <v>ADMINISTRACION</v>
          </cell>
        </row>
      </sheetData>
      <sheetData sheetId="567">
        <row r="5">
          <cell r="A5">
            <v>1</v>
          </cell>
        </row>
      </sheetData>
      <sheetData sheetId="568"/>
      <sheetData sheetId="569"/>
      <sheetData sheetId="570"/>
      <sheetData sheetId="571">
        <row r="1">
          <cell r="A1" t="str">
            <v>ITEM</v>
          </cell>
        </row>
      </sheetData>
      <sheetData sheetId="572">
        <row r="1">
          <cell r="A1" t="str">
            <v>EQUIPO</v>
          </cell>
        </row>
      </sheetData>
      <sheetData sheetId="573">
        <row r="1">
          <cell r="A1" t="str">
            <v>ADMINISTRACION</v>
          </cell>
        </row>
      </sheetData>
      <sheetData sheetId="574">
        <row r="1">
          <cell r="A1" t="str">
            <v>ITEM</v>
          </cell>
        </row>
      </sheetData>
      <sheetData sheetId="575">
        <row r="1">
          <cell r="A1" t="str">
            <v>EQUIPO</v>
          </cell>
        </row>
      </sheetData>
      <sheetData sheetId="576">
        <row r="1">
          <cell r="A1" t="str">
            <v>ADMINISTRACION</v>
          </cell>
        </row>
      </sheetData>
      <sheetData sheetId="577"/>
      <sheetData sheetId="578">
        <row r="6">
          <cell r="A6" t="str">
            <v>TOPÓGRAFO</v>
          </cell>
        </row>
      </sheetData>
      <sheetData sheetId="579"/>
      <sheetData sheetId="580" refreshError="1"/>
      <sheetData sheetId="581" refreshError="1"/>
      <sheetData sheetId="582" refreshError="1"/>
      <sheetData sheetId="583"/>
      <sheetData sheetId="584" refreshError="1"/>
      <sheetData sheetId="585" refreshError="1"/>
      <sheetData sheetId="586" refreshError="1"/>
      <sheetData sheetId="587"/>
      <sheetData sheetId="588"/>
      <sheetData sheetId="589" refreshError="1"/>
      <sheetData sheetId="590" refreshError="1"/>
      <sheetData sheetId="591">
        <row r="1">
          <cell r="B1" t="str">
            <v>CTO-102-2002</v>
          </cell>
        </row>
      </sheetData>
      <sheetData sheetId="592">
        <row r="52">
          <cell r="H52">
            <v>117768</v>
          </cell>
        </row>
      </sheetData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/>
      <sheetData sheetId="628">
        <row r="1">
          <cell r="A1" t="str">
            <v>ITEM</v>
          </cell>
        </row>
      </sheetData>
      <sheetData sheetId="629">
        <row r="1">
          <cell r="A1" t="str">
            <v>EQUIPO</v>
          </cell>
        </row>
      </sheetData>
      <sheetData sheetId="630">
        <row r="1">
          <cell r="A1" t="str">
            <v>ADMINISTRACION</v>
          </cell>
        </row>
      </sheetData>
      <sheetData sheetId="631">
        <row r="1">
          <cell r="B1" t="str">
            <v>CTO-102-2002</v>
          </cell>
        </row>
      </sheetData>
      <sheetData sheetId="632"/>
      <sheetData sheetId="633">
        <row r="33">
          <cell r="C33">
            <v>0.77967625899280601</v>
          </cell>
        </row>
      </sheetData>
      <sheetData sheetId="634">
        <row r="33">
          <cell r="C33">
            <v>0.77967625899280601</v>
          </cell>
        </row>
      </sheetData>
      <sheetData sheetId="635">
        <row r="1">
          <cell r="A1" t="str">
            <v>1P</v>
          </cell>
        </row>
      </sheetData>
      <sheetData sheetId="636">
        <row r="33">
          <cell r="C33">
            <v>0.77967625899280601</v>
          </cell>
        </row>
      </sheetData>
      <sheetData sheetId="637"/>
      <sheetData sheetId="638">
        <row r="168">
          <cell r="D168">
            <v>10046</v>
          </cell>
        </row>
      </sheetData>
      <sheetData sheetId="639">
        <row r="51">
          <cell r="D51">
            <v>698</v>
          </cell>
        </row>
      </sheetData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>
        <row r="4">
          <cell r="B4" t="str">
            <v xml:space="preserve"> Bisagra Pivotante </v>
          </cell>
        </row>
      </sheetData>
      <sheetData sheetId="650"/>
      <sheetData sheetId="651"/>
      <sheetData sheetId="652"/>
      <sheetData sheetId="653"/>
      <sheetData sheetId="654"/>
      <sheetData sheetId="655">
        <row r="1">
          <cell r="A1" t="str">
            <v>INSTITUTO NACIONAL DE VIAS</v>
          </cell>
        </row>
      </sheetData>
      <sheetData sheetId="656"/>
      <sheetData sheetId="657"/>
      <sheetData sheetId="658"/>
      <sheetData sheetId="659">
        <row r="33">
          <cell r="C33">
            <v>0.77967625899280601</v>
          </cell>
        </row>
      </sheetData>
      <sheetData sheetId="660"/>
      <sheetData sheetId="661">
        <row r="52">
          <cell r="H52">
            <v>117768</v>
          </cell>
        </row>
      </sheetData>
      <sheetData sheetId="662">
        <row r="2">
          <cell r="C2" t="str">
            <v>Montaje de tubería</v>
          </cell>
        </row>
      </sheetData>
      <sheetData sheetId="663"/>
      <sheetData sheetId="664">
        <row r="52">
          <cell r="H52">
            <v>117768</v>
          </cell>
        </row>
      </sheetData>
      <sheetData sheetId="665"/>
      <sheetData sheetId="666">
        <row r="5">
          <cell r="A5" t="str">
            <v>Desperdicio</v>
          </cell>
        </row>
      </sheetData>
      <sheetData sheetId="667">
        <row r="33">
          <cell r="C33">
            <v>0.77967625899280601</v>
          </cell>
        </row>
      </sheetData>
      <sheetData sheetId="668">
        <row r="33">
          <cell r="C33">
            <v>0.77967625899280601</v>
          </cell>
        </row>
      </sheetData>
      <sheetData sheetId="669"/>
      <sheetData sheetId="670">
        <row r="33">
          <cell r="C33">
            <v>0.77967625899280601</v>
          </cell>
        </row>
      </sheetData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1">
          <cell r="A1" t="str">
            <v>ITEM</v>
          </cell>
        </row>
      </sheetData>
      <sheetData sheetId="681">
        <row r="1">
          <cell r="A1" t="str">
            <v>EQUIPO</v>
          </cell>
        </row>
      </sheetData>
      <sheetData sheetId="682">
        <row r="1">
          <cell r="A1" t="str">
            <v>ADMINISTRACION</v>
          </cell>
        </row>
      </sheetData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>
        <row r="8">
          <cell r="A8">
            <v>2.1</v>
          </cell>
        </row>
      </sheetData>
      <sheetData sheetId="899">
        <row r="8">
          <cell r="A8">
            <v>3.1</v>
          </cell>
        </row>
      </sheetData>
      <sheetData sheetId="900"/>
      <sheetData sheetId="901"/>
      <sheetData sheetId="902"/>
      <sheetData sheetId="903"/>
      <sheetData sheetId="904">
        <row r="1">
          <cell r="A1" t="str">
            <v>ITEM</v>
          </cell>
        </row>
      </sheetData>
      <sheetData sheetId="905">
        <row r="1">
          <cell r="A1" t="str">
            <v>EQUIPO</v>
          </cell>
        </row>
      </sheetData>
      <sheetData sheetId="906">
        <row r="1">
          <cell r="A1" t="str">
            <v>ADMINISTRACION</v>
          </cell>
        </row>
      </sheetData>
      <sheetData sheetId="907"/>
      <sheetData sheetId="908"/>
      <sheetData sheetId="909"/>
      <sheetData sheetId="910"/>
      <sheetData sheetId="911">
        <row r="1">
          <cell r="A1" t="str">
            <v>LISTADO DE INSUMOS GENERAL</v>
          </cell>
        </row>
      </sheetData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>
        <row r="1">
          <cell r="A1" t="str">
            <v>ITEM</v>
          </cell>
        </row>
      </sheetData>
      <sheetData sheetId="925">
        <row r="1">
          <cell r="A1" t="str">
            <v>ITEM</v>
          </cell>
        </row>
      </sheetData>
      <sheetData sheetId="926">
        <row r="1">
          <cell r="A1" t="str">
            <v>EQUIPO</v>
          </cell>
        </row>
      </sheetData>
      <sheetData sheetId="927">
        <row r="1">
          <cell r="A1" t="str">
            <v>ADMINISTRACION</v>
          </cell>
        </row>
      </sheetData>
      <sheetData sheetId="928"/>
      <sheetData sheetId="929">
        <row r="1">
          <cell r="A1" t="str">
            <v>ITEM</v>
          </cell>
        </row>
      </sheetData>
      <sheetData sheetId="930">
        <row r="1">
          <cell r="A1" t="str">
            <v>EQUIPO</v>
          </cell>
        </row>
      </sheetData>
      <sheetData sheetId="931">
        <row r="1">
          <cell r="A1" t="str">
            <v>ADMINISTRACION</v>
          </cell>
        </row>
      </sheetData>
      <sheetData sheetId="932"/>
      <sheetData sheetId="933"/>
      <sheetData sheetId="934">
        <row r="1">
          <cell r="A1" t="str">
            <v>ITEM</v>
          </cell>
        </row>
      </sheetData>
      <sheetData sheetId="935">
        <row r="1">
          <cell r="A1" t="str">
            <v>EQUIPO</v>
          </cell>
        </row>
      </sheetData>
      <sheetData sheetId="936">
        <row r="1">
          <cell r="A1" t="str">
            <v>ADMINISTRACION</v>
          </cell>
        </row>
      </sheetData>
      <sheetData sheetId="937">
        <row r="1">
          <cell r="A1" t="str">
            <v>EQUIPO</v>
          </cell>
        </row>
      </sheetData>
      <sheetData sheetId="938">
        <row r="1">
          <cell r="A1" t="str">
            <v>ADMINISTRACION</v>
          </cell>
        </row>
      </sheetData>
      <sheetData sheetId="939"/>
      <sheetData sheetId="940"/>
      <sheetData sheetId="941"/>
      <sheetData sheetId="942"/>
      <sheetData sheetId="943"/>
      <sheetData sheetId="944"/>
      <sheetData sheetId="945"/>
      <sheetData sheetId="946">
        <row r="1">
          <cell r="A1" t="str">
            <v>ITEM</v>
          </cell>
        </row>
      </sheetData>
      <sheetData sheetId="947">
        <row r="1">
          <cell r="A1" t="str">
            <v>EQUIPO</v>
          </cell>
        </row>
      </sheetData>
      <sheetData sheetId="948">
        <row r="1">
          <cell r="A1" t="str">
            <v>ADMINISTRACION</v>
          </cell>
        </row>
      </sheetData>
      <sheetData sheetId="949">
        <row r="1">
          <cell r="A1" t="str">
            <v>INSTITUTO NACIONAL DE VIAS</v>
          </cell>
        </row>
      </sheetData>
      <sheetData sheetId="950"/>
      <sheetData sheetId="951"/>
      <sheetData sheetId="952"/>
      <sheetData sheetId="953"/>
      <sheetData sheetId="954"/>
      <sheetData sheetId="955"/>
      <sheetData sheetId="956"/>
      <sheetData sheetId="957">
        <row r="1">
          <cell r="A1" t="str">
            <v>ITEM</v>
          </cell>
        </row>
      </sheetData>
      <sheetData sheetId="958">
        <row r="1">
          <cell r="A1" t="str">
            <v>EQUIPO</v>
          </cell>
        </row>
      </sheetData>
      <sheetData sheetId="959">
        <row r="1">
          <cell r="A1" t="str">
            <v>ADMINISTRACION</v>
          </cell>
        </row>
      </sheetData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/>
      <sheetData sheetId="1011" refreshError="1"/>
      <sheetData sheetId="1012" refreshError="1"/>
      <sheetData sheetId="1013" refreshError="1"/>
      <sheetData sheetId="1014" refreshError="1"/>
      <sheetData sheetId="1015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/>
      <sheetData sheetId="1023"/>
      <sheetData sheetId="1024"/>
      <sheetData sheetId="1025" refreshError="1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>
        <row r="6">
          <cell r="X6">
            <v>18397.48</v>
          </cell>
        </row>
      </sheetData>
      <sheetData sheetId="1038"/>
      <sheetData sheetId="1039"/>
      <sheetData sheetId="1040"/>
      <sheetData sheetId="104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/>
      <sheetData sheetId="1051"/>
      <sheetData sheetId="1052"/>
      <sheetData sheetId="1053">
        <row r="1">
          <cell r="A1" t="str">
            <v>EQUIPO</v>
          </cell>
        </row>
      </sheetData>
      <sheetData sheetId="1054">
        <row r="1">
          <cell r="A1" t="str">
            <v>ADMINISTRACION</v>
          </cell>
        </row>
      </sheetData>
      <sheetData sheetId="1055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>
        <row r="1">
          <cell r="B1" t="str">
            <v>CTO-102-2002</v>
          </cell>
        </row>
      </sheetData>
      <sheetData sheetId="1222"/>
      <sheetData sheetId="1223" refreshError="1"/>
      <sheetData sheetId="1224"/>
      <sheetData sheetId="1225"/>
      <sheetData sheetId="1226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/>
      <sheetData sheetId="1309">
        <row r="41">
          <cell r="H41">
            <v>1719.2219460730605</v>
          </cell>
        </row>
      </sheetData>
      <sheetData sheetId="1310">
        <row r="44">
          <cell r="H44">
            <v>747796</v>
          </cell>
        </row>
      </sheetData>
      <sheetData sheetId="1311">
        <row r="5">
          <cell r="E5" t="str">
            <v>CANTIDAD</v>
          </cell>
        </row>
      </sheetData>
      <sheetData sheetId="1312">
        <row r="5">
          <cell r="E5" t="str">
            <v>CANTIDAD</v>
          </cell>
        </row>
      </sheetData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>
        <row r="5">
          <cell r="E5" t="str">
            <v>CANTIDAD</v>
          </cell>
        </row>
      </sheetData>
      <sheetData sheetId="1325"/>
      <sheetData sheetId="1326"/>
      <sheetData sheetId="1327">
        <row r="18">
          <cell r="C18">
            <v>7000</v>
          </cell>
        </row>
      </sheetData>
      <sheetData sheetId="1328"/>
      <sheetData sheetId="1329"/>
      <sheetData sheetId="1330"/>
      <sheetData sheetId="1331"/>
      <sheetData sheetId="1332"/>
      <sheetData sheetId="1333">
        <row r="21">
          <cell r="G21" t="b">
            <v>0</v>
          </cell>
        </row>
      </sheetData>
      <sheetData sheetId="1334"/>
      <sheetData sheetId="1335"/>
      <sheetData sheetId="1336"/>
      <sheetData sheetId="1337"/>
      <sheetData sheetId="1338"/>
      <sheetData sheetId="1339">
        <row r="18">
          <cell r="C18">
            <v>7000</v>
          </cell>
        </row>
      </sheetData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>
        <row r="18">
          <cell r="C18">
            <v>7000</v>
          </cell>
        </row>
      </sheetData>
      <sheetData sheetId="1372"/>
      <sheetData sheetId="1373"/>
      <sheetData sheetId="1374"/>
      <sheetData sheetId="1375"/>
      <sheetData sheetId="1376"/>
      <sheetData sheetId="1377" refreshError="1"/>
      <sheetData sheetId="1378" refreshError="1"/>
      <sheetData sheetId="1379"/>
      <sheetData sheetId="1380"/>
      <sheetData sheetId="1381"/>
      <sheetData sheetId="1382"/>
      <sheetData sheetId="1383"/>
      <sheetData sheetId="1384"/>
      <sheetData sheetId="1385">
        <row r="6">
          <cell r="B6">
            <v>200.1</v>
          </cell>
        </row>
      </sheetData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>
        <row r="36">
          <cell r="G36">
            <v>310000.00000097335</v>
          </cell>
        </row>
      </sheetData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>
        <row r="1">
          <cell r="B1" t="str">
            <v>CTO-102-2002</v>
          </cell>
        </row>
      </sheetData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>
        <row r="2">
          <cell r="A2" t="str">
            <v>ACTA No</v>
          </cell>
        </row>
      </sheetData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>
        <row r="2">
          <cell r="A2" t="str">
            <v>ACTA No</v>
          </cell>
        </row>
      </sheetData>
      <sheetData sheetId="2020">
        <row r="1">
          <cell r="B1" t="str">
            <v>CTO-102-2002</v>
          </cell>
        </row>
      </sheetData>
      <sheetData sheetId="2021"/>
      <sheetData sheetId="2022"/>
      <sheetData sheetId="2023"/>
      <sheetData sheetId="2024"/>
      <sheetData sheetId="2025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/>
      <sheetData sheetId="2039" refreshError="1"/>
      <sheetData sheetId="2040">
        <row r="1">
          <cell r="A1" t="str">
            <v>Name</v>
          </cell>
        </row>
      </sheetData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>
        <row r="3">
          <cell r="B3">
            <v>200</v>
          </cell>
        </row>
      </sheetData>
      <sheetData sheetId="2066">
        <row r="1">
          <cell r="A1" t="str">
            <v>Name</v>
          </cell>
        </row>
      </sheetData>
      <sheetData sheetId="2067"/>
      <sheetData sheetId="2068">
        <row r="1">
          <cell r="A1" t="str">
            <v>ADMINISTRACION</v>
          </cell>
        </row>
      </sheetData>
      <sheetData sheetId="2069"/>
      <sheetData sheetId="2070"/>
      <sheetData sheetId="2071"/>
      <sheetData sheetId="2072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/>
      <sheetData sheetId="2089" refreshError="1"/>
      <sheetData sheetId="2090"/>
      <sheetData sheetId="2091"/>
      <sheetData sheetId="2092">
        <row r="1">
          <cell r="A1" t="str">
            <v>ITEM</v>
          </cell>
        </row>
      </sheetData>
      <sheetData sheetId="2093">
        <row r="1">
          <cell r="A1" t="str">
            <v>EQUIPO</v>
          </cell>
        </row>
      </sheetData>
      <sheetData sheetId="2094">
        <row r="1">
          <cell r="A1" t="str">
            <v>ADMINISTRACION</v>
          </cell>
        </row>
      </sheetData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 refreshError="1"/>
      <sheetData sheetId="2126" refreshError="1"/>
      <sheetData sheetId="2127" refreshError="1"/>
      <sheetData sheetId="2128"/>
      <sheetData sheetId="2129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/>
      <sheetData sheetId="2141" refreshError="1"/>
      <sheetData sheetId="2142"/>
      <sheetData sheetId="2143"/>
      <sheetData sheetId="2144"/>
      <sheetData sheetId="2145"/>
      <sheetData sheetId="2146"/>
      <sheetData sheetId="2147"/>
      <sheetData sheetId="2148">
        <row r="1">
          <cell r="A1" t="str">
            <v>ITEM</v>
          </cell>
        </row>
      </sheetData>
      <sheetData sheetId="2149"/>
      <sheetData sheetId="2150">
        <row r="1">
          <cell r="A1" t="str">
            <v>ADMINISTRACION</v>
          </cell>
        </row>
      </sheetData>
      <sheetData sheetId="2151"/>
      <sheetData sheetId="2152"/>
      <sheetData sheetId="2153"/>
      <sheetData sheetId="2154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/>
      <sheetData sheetId="2161"/>
      <sheetData sheetId="2162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/>
      <sheetData sheetId="2187" refreshError="1"/>
      <sheetData sheetId="2188">
        <row r="5">
          <cell r="A5">
            <v>1</v>
          </cell>
        </row>
      </sheetData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/>
      <sheetData sheetId="2359"/>
      <sheetData sheetId="2360">
        <row r="1">
          <cell r="A1" t="str">
            <v>INSTITUTO NACIONAL DE VIAS</v>
          </cell>
        </row>
      </sheetData>
      <sheetData sheetId="2361" refreshError="1"/>
      <sheetData sheetId="2362" refreshError="1"/>
      <sheetData sheetId="2363" refreshError="1"/>
      <sheetData sheetId="2364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 refreshError="1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/>
      <sheetData sheetId="2410"/>
      <sheetData sheetId="241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>
        <row r="1">
          <cell r="A1" t="str">
            <v>INSTITUTO NACIONAL DE VIAS</v>
          </cell>
        </row>
      </sheetData>
      <sheetData sheetId="2449"/>
      <sheetData sheetId="2450"/>
      <sheetData sheetId="2451"/>
      <sheetData sheetId="2452"/>
      <sheetData sheetId="2453"/>
      <sheetData sheetId="2454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/>
      <sheetData sheetId="2553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/>
      <sheetData sheetId="3028"/>
      <sheetData sheetId="3029"/>
      <sheetData sheetId="3030"/>
      <sheetData sheetId="3031"/>
      <sheetData sheetId="3032"/>
      <sheetData sheetId="3033"/>
      <sheetData sheetId="3034">
        <row r="8">
          <cell r="A8">
            <v>2.1</v>
          </cell>
        </row>
      </sheetData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/>
      <sheetData sheetId="3133">
        <row r="7">
          <cell r="B7">
            <v>1</v>
          </cell>
        </row>
      </sheetData>
      <sheetData sheetId="3134">
        <row r="2">
          <cell r="A2" t="str">
            <v>CODIGO</v>
          </cell>
        </row>
      </sheetData>
      <sheetData sheetId="3135">
        <row r="7">
          <cell r="B7">
            <v>1</v>
          </cell>
        </row>
      </sheetData>
      <sheetData sheetId="3136">
        <row r="1">
          <cell r="A1" t="str">
            <v>OCCIDENTAL DE COLOMBIA, LLC. / OCCIDENTAL ANDINA, LLC</v>
          </cell>
        </row>
      </sheetData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>
        <row r="168">
          <cell r="D168">
            <v>0.16</v>
          </cell>
        </row>
      </sheetData>
      <sheetData sheetId="3154"/>
      <sheetData sheetId="3155">
        <row r="7">
          <cell r="B7">
            <v>1</v>
          </cell>
        </row>
      </sheetData>
      <sheetData sheetId="3156">
        <row r="33">
          <cell r="G33">
            <v>0.59504299999999999</v>
          </cell>
        </row>
      </sheetData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 refreshError="1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 refreshError="1"/>
      <sheetData sheetId="3801" refreshError="1"/>
      <sheetData sheetId="3802" refreshError="1"/>
      <sheetData sheetId="3803" refreshError="1"/>
      <sheetData sheetId="3804" refreshError="1"/>
      <sheetData sheetId="3805" refreshError="1"/>
      <sheetData sheetId="3806" refreshError="1"/>
      <sheetData sheetId="3807" refreshError="1"/>
      <sheetData sheetId="3808" refreshError="1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/>
      <sheetData sheetId="3832"/>
      <sheetData sheetId="3833">
        <row r="8">
          <cell r="A8">
            <v>2.1</v>
          </cell>
        </row>
      </sheetData>
      <sheetData sheetId="3834">
        <row r="8">
          <cell r="A8">
            <v>3.1</v>
          </cell>
        </row>
      </sheetData>
      <sheetData sheetId="3835">
        <row r="3">
          <cell r="A3">
            <v>1</v>
          </cell>
        </row>
      </sheetData>
      <sheetData sheetId="3836"/>
      <sheetData sheetId="3837"/>
      <sheetData sheetId="3838"/>
      <sheetData sheetId="3839"/>
      <sheetData sheetId="3840">
        <row r="3">
          <cell r="A3">
            <v>1</v>
          </cell>
        </row>
      </sheetData>
      <sheetData sheetId="3841"/>
      <sheetData sheetId="3842">
        <row r="1">
          <cell r="A1" t="str">
            <v>LISTADO DE INSUMOS GENERAL</v>
          </cell>
        </row>
      </sheetData>
      <sheetData sheetId="3843"/>
      <sheetData sheetId="3844"/>
      <sheetData sheetId="3845"/>
      <sheetData sheetId="3846"/>
      <sheetData sheetId="3847">
        <row r="1">
          <cell r="A1" t="str">
            <v>LISTADO DE INSUMOS GENERAL</v>
          </cell>
        </row>
      </sheetData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>
        <row r="8">
          <cell r="A8">
            <v>2.1</v>
          </cell>
        </row>
      </sheetData>
      <sheetData sheetId="3895">
        <row r="8">
          <cell r="A8">
            <v>3.1</v>
          </cell>
        </row>
      </sheetData>
      <sheetData sheetId="3896">
        <row r="8">
          <cell r="A8">
            <v>2.1</v>
          </cell>
        </row>
      </sheetData>
      <sheetData sheetId="3897">
        <row r="8">
          <cell r="A8">
            <v>3.1</v>
          </cell>
        </row>
      </sheetData>
      <sheetData sheetId="3898"/>
      <sheetData sheetId="3899"/>
      <sheetData sheetId="3900">
        <row r="3">
          <cell r="A3">
            <v>1</v>
          </cell>
        </row>
      </sheetData>
      <sheetData sheetId="3901"/>
      <sheetData sheetId="3902">
        <row r="3">
          <cell r="A3">
            <v>1</v>
          </cell>
        </row>
      </sheetData>
      <sheetData sheetId="3903"/>
      <sheetData sheetId="3904"/>
      <sheetData sheetId="3905"/>
      <sheetData sheetId="3906"/>
      <sheetData sheetId="3907">
        <row r="1">
          <cell r="A1" t="str">
            <v>LISTADO DE INSUMOS GENERAL</v>
          </cell>
        </row>
      </sheetData>
      <sheetData sheetId="3908" refreshError="1"/>
      <sheetData sheetId="3909">
        <row r="1">
          <cell r="A1" t="str">
            <v>LISTADO DE INSUMOS GENERAL</v>
          </cell>
        </row>
      </sheetData>
      <sheetData sheetId="3910" refreshError="1"/>
      <sheetData sheetId="391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 refreshError="1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>
        <row r="5">
          <cell r="E5" t="str">
            <v>CANTIDAD</v>
          </cell>
        </row>
      </sheetData>
      <sheetData sheetId="4109">
        <row r="5">
          <cell r="E5" t="str">
            <v>CANTIDAD</v>
          </cell>
        </row>
      </sheetData>
      <sheetData sheetId="4110">
        <row r="5">
          <cell r="E5" t="str">
            <v>CANTIDAD</v>
          </cell>
        </row>
      </sheetData>
      <sheetData sheetId="4111">
        <row r="5">
          <cell r="E5" t="str">
            <v>CANTIDAD</v>
          </cell>
        </row>
      </sheetData>
      <sheetData sheetId="4112">
        <row r="5">
          <cell r="E5" t="str">
            <v>CANTIDAD</v>
          </cell>
        </row>
      </sheetData>
      <sheetData sheetId="4113">
        <row r="5">
          <cell r="E5" t="str">
            <v>CANTIDAD</v>
          </cell>
        </row>
      </sheetData>
      <sheetData sheetId="4114"/>
      <sheetData sheetId="4115"/>
      <sheetData sheetId="4116"/>
      <sheetData sheetId="4117" refreshError="1"/>
      <sheetData sheetId="4118"/>
      <sheetData sheetId="4119"/>
      <sheetData sheetId="4120" refreshError="1"/>
      <sheetData sheetId="4121" refreshError="1"/>
      <sheetData sheetId="4122" refreshError="1"/>
      <sheetData sheetId="4123" refreshError="1"/>
      <sheetData sheetId="4124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/>
      <sheetData sheetId="4170"/>
      <sheetData sheetId="4171"/>
      <sheetData sheetId="4172"/>
      <sheetData sheetId="4173"/>
      <sheetData sheetId="4174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>
        <row r="1">
          <cell r="B1" t="str">
            <v>CTO-102-2002</v>
          </cell>
        </row>
      </sheetData>
      <sheetData sheetId="4188"/>
      <sheetData sheetId="4189"/>
      <sheetData sheetId="4190"/>
      <sheetData sheetId="4191" refreshError="1"/>
      <sheetData sheetId="4192"/>
      <sheetData sheetId="4193"/>
      <sheetData sheetId="4194"/>
      <sheetData sheetId="4195"/>
      <sheetData sheetId="4196">
        <row r="2">
          <cell r="A2" t="str">
            <v>CODIGO</v>
          </cell>
        </row>
      </sheetData>
      <sheetData sheetId="4197"/>
      <sheetData sheetId="4198"/>
      <sheetData sheetId="4199"/>
      <sheetData sheetId="4200"/>
      <sheetData sheetId="4201">
        <row r="1">
          <cell r="A1" t="str">
            <v>ITEM</v>
          </cell>
        </row>
      </sheetData>
      <sheetData sheetId="4202" refreshError="1"/>
      <sheetData sheetId="4203" refreshError="1"/>
      <sheetData sheetId="4204">
        <row r="168">
          <cell r="D168">
            <v>10046</v>
          </cell>
        </row>
      </sheetData>
      <sheetData sheetId="4205" refreshError="1"/>
      <sheetData sheetId="4206" refreshError="1"/>
      <sheetData sheetId="4207" refreshError="1"/>
      <sheetData sheetId="4208">
        <row r="33">
          <cell r="C33">
            <v>0.77967625899280601</v>
          </cell>
        </row>
      </sheetData>
      <sheetData sheetId="4209" refreshError="1"/>
      <sheetData sheetId="4210">
        <row r="1">
          <cell r="A1" t="str">
            <v>ITEM</v>
          </cell>
        </row>
      </sheetData>
      <sheetData sheetId="4211">
        <row r="1">
          <cell r="A1" t="str">
            <v>ADMINISTRACION</v>
          </cell>
        </row>
      </sheetData>
      <sheetData sheetId="4212">
        <row r="47">
          <cell r="H47">
            <v>17098.051632633331</v>
          </cell>
        </row>
      </sheetData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>
        <row r="1">
          <cell r="B1" t="str">
            <v>CTO-102-2002</v>
          </cell>
        </row>
      </sheetData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/>
      <sheetData sheetId="4578">
        <row r="6">
          <cell r="A6" t="str">
            <v>TOPÓGRAFO</v>
          </cell>
        </row>
      </sheetData>
      <sheetData sheetId="4579"/>
      <sheetData sheetId="4580"/>
      <sheetData sheetId="4581"/>
      <sheetData sheetId="4582"/>
      <sheetData sheetId="4583"/>
      <sheetData sheetId="4584"/>
      <sheetData sheetId="4585"/>
      <sheetData sheetId="4586">
        <row r="5">
          <cell r="E5" t="str">
            <v>CANTIDAD</v>
          </cell>
        </row>
      </sheetData>
      <sheetData sheetId="4587">
        <row r="5">
          <cell r="E5" t="str">
            <v>CANTIDAD</v>
          </cell>
        </row>
      </sheetData>
      <sheetData sheetId="4588">
        <row r="5">
          <cell r="E5" t="str">
            <v>CANTIDAD</v>
          </cell>
        </row>
      </sheetData>
      <sheetData sheetId="4589">
        <row r="5">
          <cell r="E5" t="str">
            <v>CANTIDAD</v>
          </cell>
        </row>
      </sheetData>
      <sheetData sheetId="4590">
        <row r="5">
          <cell r="E5" t="str">
            <v>CANTIDAD</v>
          </cell>
        </row>
      </sheetData>
      <sheetData sheetId="4591">
        <row r="5">
          <cell r="E5" t="str">
            <v>CANTIDAD</v>
          </cell>
        </row>
      </sheetData>
      <sheetData sheetId="4592">
        <row r="5">
          <cell r="E5" t="str">
            <v>CANTIDAD</v>
          </cell>
        </row>
      </sheetData>
      <sheetData sheetId="4593">
        <row r="5">
          <cell r="E5" t="str">
            <v>CANTIDAD</v>
          </cell>
        </row>
      </sheetData>
      <sheetData sheetId="4594">
        <row r="41">
          <cell r="H41">
            <v>107162</v>
          </cell>
        </row>
      </sheetData>
      <sheetData sheetId="4595"/>
      <sheetData sheetId="4596"/>
      <sheetData sheetId="4597"/>
      <sheetData sheetId="4598">
        <row r="5">
          <cell r="E5" t="str">
            <v>CANTIDAD</v>
          </cell>
        </row>
      </sheetData>
      <sheetData sheetId="4599">
        <row r="5">
          <cell r="E5" t="str">
            <v>CANTIDAD</v>
          </cell>
        </row>
      </sheetData>
      <sheetData sheetId="4600">
        <row r="5">
          <cell r="E5" t="str">
            <v>CANTIDAD</v>
          </cell>
        </row>
      </sheetData>
      <sheetData sheetId="4601">
        <row r="5">
          <cell r="E5" t="str">
            <v>CANTIDAD</v>
          </cell>
        </row>
      </sheetData>
      <sheetData sheetId="4602">
        <row r="5">
          <cell r="E5" t="str">
            <v>CANTIDAD</v>
          </cell>
        </row>
      </sheetData>
      <sheetData sheetId="4603">
        <row r="5">
          <cell r="E5" t="str">
            <v>CANTIDAD</v>
          </cell>
        </row>
      </sheetData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/>
      <sheetData sheetId="4616"/>
      <sheetData sheetId="4617"/>
      <sheetData sheetId="4618"/>
      <sheetData sheetId="4619"/>
      <sheetData sheetId="4620"/>
      <sheetData sheetId="4621"/>
      <sheetData sheetId="4622"/>
      <sheetData sheetId="4623"/>
      <sheetData sheetId="4624"/>
      <sheetData sheetId="4625"/>
      <sheetData sheetId="4626"/>
      <sheetData sheetId="4627"/>
      <sheetData sheetId="4628"/>
      <sheetData sheetId="4629"/>
      <sheetData sheetId="4630"/>
      <sheetData sheetId="4631"/>
      <sheetData sheetId="4632"/>
      <sheetData sheetId="4633"/>
      <sheetData sheetId="4634"/>
      <sheetData sheetId="4635"/>
      <sheetData sheetId="4636"/>
      <sheetData sheetId="4637"/>
      <sheetData sheetId="4638"/>
      <sheetData sheetId="4639"/>
      <sheetData sheetId="4640"/>
      <sheetData sheetId="4641"/>
      <sheetData sheetId="4642"/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/>
      <sheetData sheetId="4662"/>
      <sheetData sheetId="4663"/>
      <sheetData sheetId="4664"/>
      <sheetData sheetId="4665"/>
      <sheetData sheetId="4666"/>
      <sheetData sheetId="4667"/>
      <sheetData sheetId="4668"/>
      <sheetData sheetId="4669"/>
      <sheetData sheetId="4670"/>
      <sheetData sheetId="4671"/>
      <sheetData sheetId="4672"/>
      <sheetData sheetId="4673"/>
      <sheetData sheetId="4674"/>
      <sheetData sheetId="4675"/>
      <sheetData sheetId="4676"/>
      <sheetData sheetId="4677"/>
      <sheetData sheetId="4678"/>
      <sheetData sheetId="4679"/>
      <sheetData sheetId="4680"/>
      <sheetData sheetId="4681"/>
      <sheetData sheetId="4682"/>
      <sheetData sheetId="4683"/>
      <sheetData sheetId="4684"/>
      <sheetData sheetId="4685"/>
      <sheetData sheetId="4686"/>
      <sheetData sheetId="4687"/>
      <sheetData sheetId="4688"/>
      <sheetData sheetId="4689"/>
      <sheetData sheetId="4690"/>
      <sheetData sheetId="4691"/>
      <sheetData sheetId="4692"/>
      <sheetData sheetId="4693"/>
      <sheetData sheetId="4694"/>
      <sheetData sheetId="4695"/>
      <sheetData sheetId="4696"/>
      <sheetData sheetId="4697"/>
      <sheetData sheetId="4698"/>
      <sheetData sheetId="4699"/>
      <sheetData sheetId="4700"/>
      <sheetData sheetId="4701"/>
      <sheetData sheetId="4702"/>
      <sheetData sheetId="4703">
        <row r="1">
          <cell r="A1" t="str">
            <v>EQUIPO</v>
          </cell>
        </row>
      </sheetData>
      <sheetData sheetId="4704">
        <row r="1">
          <cell r="A1" t="str">
            <v>ADMINISTRACION</v>
          </cell>
        </row>
      </sheetData>
      <sheetData sheetId="4705"/>
      <sheetData sheetId="4706"/>
      <sheetData sheetId="4707"/>
      <sheetData sheetId="4708"/>
      <sheetData sheetId="4709"/>
      <sheetData sheetId="4710"/>
      <sheetData sheetId="4711"/>
      <sheetData sheetId="4712"/>
      <sheetData sheetId="4713"/>
      <sheetData sheetId="4714"/>
      <sheetData sheetId="4715"/>
      <sheetData sheetId="4716"/>
      <sheetData sheetId="4717"/>
      <sheetData sheetId="4718"/>
      <sheetData sheetId="4719"/>
      <sheetData sheetId="4720"/>
      <sheetData sheetId="4721"/>
      <sheetData sheetId="4722"/>
      <sheetData sheetId="4723"/>
      <sheetData sheetId="4724"/>
      <sheetData sheetId="4725"/>
      <sheetData sheetId="4726"/>
      <sheetData sheetId="4727"/>
      <sheetData sheetId="4728"/>
      <sheetData sheetId="4729"/>
      <sheetData sheetId="4730"/>
      <sheetData sheetId="4731"/>
      <sheetData sheetId="4732"/>
      <sheetData sheetId="4733"/>
      <sheetData sheetId="4734"/>
      <sheetData sheetId="4735"/>
      <sheetData sheetId="4736"/>
      <sheetData sheetId="4737"/>
      <sheetData sheetId="4738"/>
      <sheetData sheetId="4739"/>
      <sheetData sheetId="4740"/>
      <sheetData sheetId="4741"/>
      <sheetData sheetId="4742"/>
      <sheetData sheetId="4743"/>
      <sheetData sheetId="4744"/>
      <sheetData sheetId="4745"/>
      <sheetData sheetId="4746"/>
      <sheetData sheetId="4747">
        <row r="1">
          <cell r="A1" t="str">
            <v>ITEM</v>
          </cell>
        </row>
      </sheetData>
      <sheetData sheetId="4748">
        <row r="1">
          <cell r="A1" t="str">
            <v>EQUIPO</v>
          </cell>
        </row>
      </sheetData>
      <sheetData sheetId="4749">
        <row r="1">
          <cell r="A1" t="str">
            <v>ADMINISTRACION</v>
          </cell>
        </row>
      </sheetData>
      <sheetData sheetId="4750"/>
      <sheetData sheetId="4751"/>
      <sheetData sheetId="4752"/>
      <sheetData sheetId="4753"/>
      <sheetData sheetId="4754"/>
      <sheetData sheetId="4755"/>
      <sheetData sheetId="4756"/>
      <sheetData sheetId="4757"/>
      <sheetData sheetId="4758"/>
      <sheetData sheetId="4759"/>
      <sheetData sheetId="4760"/>
      <sheetData sheetId="4761"/>
      <sheetData sheetId="4762"/>
      <sheetData sheetId="4763"/>
      <sheetData sheetId="4764"/>
      <sheetData sheetId="4765"/>
      <sheetData sheetId="4766"/>
      <sheetData sheetId="4767"/>
      <sheetData sheetId="4768"/>
      <sheetData sheetId="4769"/>
      <sheetData sheetId="4770"/>
      <sheetData sheetId="4771"/>
      <sheetData sheetId="4772"/>
      <sheetData sheetId="4773"/>
      <sheetData sheetId="4774"/>
      <sheetData sheetId="4775"/>
      <sheetData sheetId="4776"/>
      <sheetData sheetId="4777"/>
      <sheetData sheetId="4778"/>
      <sheetData sheetId="4779"/>
      <sheetData sheetId="4780"/>
      <sheetData sheetId="4781"/>
      <sheetData sheetId="4782"/>
      <sheetData sheetId="4783"/>
      <sheetData sheetId="4784"/>
      <sheetData sheetId="4785"/>
      <sheetData sheetId="4786"/>
      <sheetData sheetId="4787"/>
      <sheetData sheetId="4788"/>
      <sheetData sheetId="4789"/>
      <sheetData sheetId="4790"/>
      <sheetData sheetId="4791"/>
      <sheetData sheetId="4792"/>
      <sheetData sheetId="4793"/>
      <sheetData sheetId="4794"/>
      <sheetData sheetId="4795"/>
      <sheetData sheetId="4796">
        <row r="16">
          <cell r="A16" t="str">
            <v>ABONO 10-30-10</v>
          </cell>
        </row>
      </sheetData>
      <sheetData sheetId="4797"/>
      <sheetData sheetId="4798"/>
      <sheetData sheetId="4799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/>
      <sheetData sheetId="4807"/>
      <sheetData sheetId="4808"/>
      <sheetData sheetId="4809"/>
      <sheetData sheetId="4810"/>
      <sheetData sheetId="4811"/>
      <sheetData sheetId="4812"/>
      <sheetData sheetId="4813"/>
      <sheetData sheetId="4814"/>
      <sheetData sheetId="4815"/>
      <sheetData sheetId="4816"/>
      <sheetData sheetId="4817"/>
      <sheetData sheetId="4818"/>
      <sheetData sheetId="4819"/>
      <sheetData sheetId="4820"/>
      <sheetData sheetId="4821"/>
      <sheetData sheetId="4822"/>
      <sheetData sheetId="4823"/>
      <sheetData sheetId="4824"/>
      <sheetData sheetId="4825"/>
      <sheetData sheetId="4826"/>
      <sheetData sheetId="4827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 refreshError="1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/>
      <sheetData sheetId="4933" refreshError="1"/>
      <sheetData sheetId="4934" refreshError="1"/>
      <sheetData sheetId="4935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>
        <row r="33">
          <cell r="C33">
            <v>0.77967625899280601</v>
          </cell>
        </row>
      </sheetData>
      <sheetData sheetId="4947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>
        <row r="1">
          <cell r="C1">
            <v>0.2</v>
          </cell>
        </row>
      </sheetData>
      <sheetData sheetId="5021"/>
      <sheetData sheetId="5022"/>
      <sheetData sheetId="5023"/>
      <sheetData sheetId="5024"/>
      <sheetData sheetId="5025"/>
      <sheetData sheetId="5026"/>
      <sheetData sheetId="5027"/>
      <sheetData sheetId="5028"/>
      <sheetData sheetId="5029"/>
      <sheetData sheetId="5030"/>
      <sheetData sheetId="5031"/>
      <sheetData sheetId="5032"/>
      <sheetData sheetId="5033"/>
      <sheetData sheetId="5034"/>
      <sheetData sheetId="5035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/>
      <sheetData sheetId="5152"/>
      <sheetData sheetId="5153"/>
      <sheetData sheetId="5154" refreshError="1"/>
      <sheetData sheetId="5155"/>
      <sheetData sheetId="5156"/>
      <sheetData sheetId="5157">
        <row r="1">
          <cell r="A1" t="str">
            <v>Name</v>
          </cell>
        </row>
      </sheetData>
      <sheetData sheetId="5158"/>
      <sheetData sheetId="5159"/>
      <sheetData sheetId="5160"/>
      <sheetData sheetId="5161"/>
      <sheetData sheetId="5162"/>
      <sheetData sheetId="5163"/>
      <sheetData sheetId="5164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>
        <row r="4">
          <cell r="E4" t="str">
            <v>GUPCO</v>
          </cell>
        </row>
      </sheetData>
      <sheetData sheetId="5400"/>
      <sheetData sheetId="5401"/>
      <sheetData sheetId="5402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/>
      <sheetData sheetId="5410"/>
      <sheetData sheetId="5411" refreshError="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 refreshError="1"/>
      <sheetData sheetId="5422" refreshError="1"/>
      <sheetData sheetId="5423" refreshError="1"/>
      <sheetData sheetId="5424">
        <row r="2">
          <cell r="A2" t="str">
            <v>(ºF)</v>
          </cell>
        </row>
      </sheetData>
      <sheetData sheetId="5425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/>
      <sheetData sheetId="5437"/>
      <sheetData sheetId="5438" refreshError="1"/>
      <sheetData sheetId="5439" refreshError="1"/>
      <sheetData sheetId="5440"/>
      <sheetData sheetId="5441" refreshError="1"/>
      <sheetData sheetId="5442" refreshError="1"/>
      <sheetData sheetId="5443"/>
      <sheetData sheetId="5444" refreshError="1"/>
      <sheetData sheetId="5445"/>
      <sheetData sheetId="5446"/>
      <sheetData sheetId="5447"/>
      <sheetData sheetId="5448"/>
      <sheetData sheetId="5449"/>
      <sheetData sheetId="5450"/>
      <sheetData sheetId="5451" refreshError="1"/>
      <sheetData sheetId="5452"/>
      <sheetData sheetId="5453" refreshError="1"/>
      <sheetData sheetId="5454"/>
      <sheetData sheetId="5455" refreshError="1"/>
      <sheetData sheetId="5456" refreshError="1"/>
      <sheetData sheetId="5457" refreshError="1"/>
      <sheetData sheetId="5458"/>
      <sheetData sheetId="5459"/>
      <sheetData sheetId="5460"/>
      <sheetData sheetId="5461"/>
      <sheetData sheetId="5462"/>
      <sheetData sheetId="5463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/>
      <sheetData sheetId="5491"/>
      <sheetData sheetId="5492"/>
      <sheetData sheetId="5493"/>
      <sheetData sheetId="5494"/>
      <sheetData sheetId="5495"/>
      <sheetData sheetId="5496"/>
      <sheetData sheetId="5497"/>
      <sheetData sheetId="5498"/>
      <sheetData sheetId="5499"/>
      <sheetData sheetId="5500"/>
      <sheetData sheetId="5501"/>
      <sheetData sheetId="5502"/>
      <sheetData sheetId="5503"/>
      <sheetData sheetId="5504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/>
      <sheetData sheetId="5516"/>
      <sheetData sheetId="5517"/>
      <sheetData sheetId="5518"/>
      <sheetData sheetId="5519"/>
      <sheetData sheetId="5520"/>
      <sheetData sheetId="5521"/>
      <sheetData sheetId="5522"/>
      <sheetData sheetId="5523"/>
      <sheetData sheetId="5524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/>
      <sheetData sheetId="5533"/>
      <sheetData sheetId="5534"/>
      <sheetData sheetId="5535"/>
      <sheetData sheetId="5536"/>
      <sheetData sheetId="5537"/>
      <sheetData sheetId="5538"/>
      <sheetData sheetId="5539"/>
      <sheetData sheetId="5540"/>
      <sheetData sheetId="5541"/>
      <sheetData sheetId="5542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/>
      <sheetData sheetId="5549"/>
      <sheetData sheetId="5550" refreshError="1"/>
      <sheetData sheetId="5551"/>
      <sheetData sheetId="5552">
        <row r="4">
          <cell r="B4">
            <v>39886</v>
          </cell>
        </row>
      </sheetData>
      <sheetData sheetId="5553"/>
      <sheetData sheetId="5554"/>
      <sheetData sheetId="5555"/>
      <sheetData sheetId="5556"/>
      <sheetData sheetId="5557"/>
      <sheetData sheetId="5558"/>
      <sheetData sheetId="5559">
        <row r="4">
          <cell r="B4">
            <v>39886</v>
          </cell>
        </row>
      </sheetData>
      <sheetData sheetId="5560"/>
      <sheetData sheetId="5561"/>
      <sheetData sheetId="5562"/>
      <sheetData sheetId="5563"/>
      <sheetData sheetId="5564"/>
      <sheetData sheetId="5565"/>
      <sheetData sheetId="5566"/>
      <sheetData sheetId="5567"/>
      <sheetData sheetId="5568"/>
      <sheetData sheetId="5569"/>
      <sheetData sheetId="5570"/>
      <sheetData sheetId="5571"/>
      <sheetData sheetId="5572"/>
      <sheetData sheetId="5573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/>
      <sheetData sheetId="5583"/>
      <sheetData sheetId="5584"/>
      <sheetData sheetId="5585"/>
      <sheetData sheetId="5586" refreshError="1"/>
      <sheetData sheetId="5587" refreshError="1"/>
      <sheetData sheetId="5588"/>
      <sheetData sheetId="5589">
        <row r="5">
          <cell r="B5" t="str">
            <v>MANO DE OBRA MENOR A 10SMLV (sin AIU)</v>
          </cell>
        </row>
      </sheetData>
      <sheetData sheetId="5590"/>
      <sheetData sheetId="5591"/>
      <sheetData sheetId="5592"/>
      <sheetData sheetId="5593"/>
      <sheetData sheetId="5594"/>
      <sheetData sheetId="5595"/>
      <sheetData sheetId="5596"/>
      <sheetData sheetId="5597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 refreshError="1"/>
      <sheetData sheetId="5610"/>
      <sheetData sheetId="5611"/>
      <sheetData sheetId="5612"/>
      <sheetData sheetId="5613" refreshError="1"/>
      <sheetData sheetId="5614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 refreshError="1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/>
      <sheetData sheetId="5688"/>
      <sheetData sheetId="5689"/>
      <sheetData sheetId="5690"/>
      <sheetData sheetId="5691">
        <row r="4">
          <cell r="E4" t="str">
            <v>GUPCO</v>
          </cell>
        </row>
      </sheetData>
      <sheetData sheetId="5692"/>
      <sheetData sheetId="5693"/>
      <sheetData sheetId="5694"/>
      <sheetData sheetId="5695"/>
      <sheetData sheetId="5696"/>
      <sheetData sheetId="5697" refreshError="1"/>
      <sheetData sheetId="5698"/>
      <sheetData sheetId="5699" refreshError="1"/>
      <sheetData sheetId="5700"/>
      <sheetData sheetId="5701" refreshError="1"/>
      <sheetData sheetId="5702" refreshError="1"/>
      <sheetData sheetId="5703" refreshError="1"/>
      <sheetData sheetId="5704" refreshError="1"/>
      <sheetData sheetId="5705"/>
      <sheetData sheetId="5706"/>
      <sheetData sheetId="5707"/>
      <sheetData sheetId="5708"/>
      <sheetData sheetId="5709"/>
      <sheetData sheetId="5710" refreshError="1"/>
      <sheetData sheetId="5711" refreshError="1"/>
      <sheetData sheetId="5712" refreshError="1"/>
      <sheetData sheetId="5713" refreshError="1"/>
      <sheetData sheetId="5714"/>
      <sheetData sheetId="5715" refreshError="1"/>
      <sheetData sheetId="5716" refreshError="1"/>
      <sheetData sheetId="5717" refreshError="1"/>
      <sheetData sheetId="5718"/>
      <sheetData sheetId="5719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 refreshError="1"/>
      <sheetData sheetId="5846"/>
      <sheetData sheetId="5847" refreshError="1"/>
      <sheetData sheetId="5848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/>
      <sheetData sheetId="5864"/>
      <sheetData sheetId="5865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 refreshError="1"/>
      <sheetData sheetId="5905"/>
      <sheetData sheetId="5906"/>
      <sheetData sheetId="5907"/>
      <sheetData sheetId="5908"/>
      <sheetData sheetId="5909"/>
      <sheetData sheetId="5910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/>
      <sheetData sheetId="5982"/>
      <sheetData sheetId="5983">
        <row r="6">
          <cell r="AB6">
            <v>40179</v>
          </cell>
        </row>
      </sheetData>
      <sheetData sheetId="5984"/>
      <sheetData sheetId="5985"/>
      <sheetData sheetId="5986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/>
      <sheetData sheetId="6204"/>
      <sheetData sheetId="6205"/>
      <sheetData sheetId="6206" refreshError="1"/>
      <sheetData sheetId="6207" refreshError="1"/>
      <sheetData sheetId="6208" refreshError="1"/>
      <sheetData sheetId="6209" refreshError="1"/>
      <sheetData sheetId="6210"/>
      <sheetData sheetId="6211"/>
      <sheetData sheetId="6212"/>
      <sheetData sheetId="6213"/>
      <sheetData sheetId="6214"/>
      <sheetData sheetId="6215"/>
      <sheetData sheetId="6216"/>
      <sheetData sheetId="6217"/>
      <sheetData sheetId="6218"/>
      <sheetData sheetId="6219"/>
      <sheetData sheetId="6220"/>
      <sheetData sheetId="6221"/>
      <sheetData sheetId="6222"/>
      <sheetData sheetId="6223"/>
      <sheetData sheetId="6224"/>
      <sheetData sheetId="6225"/>
      <sheetData sheetId="6226"/>
      <sheetData sheetId="6227"/>
      <sheetData sheetId="6228"/>
      <sheetData sheetId="6229"/>
      <sheetData sheetId="6230"/>
      <sheetData sheetId="6231"/>
      <sheetData sheetId="6232"/>
      <sheetData sheetId="6233"/>
      <sheetData sheetId="6234"/>
      <sheetData sheetId="6235"/>
      <sheetData sheetId="6236"/>
      <sheetData sheetId="6237"/>
      <sheetData sheetId="6238"/>
      <sheetData sheetId="6239"/>
      <sheetData sheetId="6240"/>
      <sheetData sheetId="6241"/>
      <sheetData sheetId="6242"/>
      <sheetData sheetId="6243"/>
      <sheetData sheetId="6244"/>
      <sheetData sheetId="6245"/>
      <sheetData sheetId="6246"/>
      <sheetData sheetId="6247"/>
      <sheetData sheetId="6248"/>
      <sheetData sheetId="6249"/>
      <sheetData sheetId="6250"/>
      <sheetData sheetId="6251"/>
      <sheetData sheetId="6252"/>
      <sheetData sheetId="6253"/>
      <sheetData sheetId="6254"/>
      <sheetData sheetId="6255"/>
      <sheetData sheetId="6256"/>
      <sheetData sheetId="6257"/>
      <sheetData sheetId="6258"/>
      <sheetData sheetId="6259"/>
      <sheetData sheetId="6260"/>
      <sheetData sheetId="6261"/>
      <sheetData sheetId="6262"/>
      <sheetData sheetId="6263"/>
      <sheetData sheetId="6264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/>
      <sheetData sheetId="6275">
        <row r="52">
          <cell r="B52" t="str">
            <v>ANTICIPO</v>
          </cell>
        </row>
      </sheetData>
      <sheetData sheetId="6276"/>
      <sheetData sheetId="6277"/>
      <sheetData sheetId="6278"/>
      <sheetData sheetId="6279"/>
      <sheetData sheetId="6280"/>
      <sheetData sheetId="6281"/>
      <sheetData sheetId="6282"/>
      <sheetData sheetId="6283"/>
      <sheetData sheetId="6284"/>
      <sheetData sheetId="6285"/>
      <sheetData sheetId="6286"/>
      <sheetData sheetId="6287"/>
      <sheetData sheetId="6288" refreshError="1"/>
      <sheetData sheetId="6289"/>
      <sheetData sheetId="6290"/>
      <sheetData sheetId="6291"/>
      <sheetData sheetId="6292"/>
      <sheetData sheetId="6293"/>
      <sheetData sheetId="6294">
        <row r="1">
          <cell r="A1" t="str">
            <v>ITEM</v>
          </cell>
        </row>
      </sheetData>
      <sheetData sheetId="6295">
        <row r="1">
          <cell r="A1" t="str">
            <v>EQUIPO</v>
          </cell>
        </row>
      </sheetData>
      <sheetData sheetId="6296">
        <row r="1">
          <cell r="A1" t="str">
            <v>ADMINISTRACION</v>
          </cell>
        </row>
      </sheetData>
      <sheetData sheetId="6297"/>
      <sheetData sheetId="6298"/>
      <sheetData sheetId="6299"/>
      <sheetData sheetId="6300"/>
      <sheetData sheetId="6301"/>
      <sheetData sheetId="6302">
        <row r="19">
          <cell r="A19" t="str">
            <v>AGREGADO FINO (ARENA)</v>
          </cell>
        </row>
      </sheetData>
      <sheetData sheetId="6303"/>
      <sheetData sheetId="6304"/>
      <sheetData sheetId="6305"/>
      <sheetData sheetId="6306"/>
      <sheetData sheetId="6307"/>
      <sheetData sheetId="6308"/>
      <sheetData sheetId="6309"/>
      <sheetData sheetId="6310" refreshError="1"/>
      <sheetData sheetId="6311"/>
      <sheetData sheetId="6312"/>
      <sheetData sheetId="6313"/>
      <sheetData sheetId="6314"/>
      <sheetData sheetId="6315"/>
      <sheetData sheetId="6316">
        <row r="33">
          <cell r="C33">
            <v>0.77967625899280601</v>
          </cell>
        </row>
      </sheetData>
      <sheetData sheetId="6317"/>
      <sheetData sheetId="6318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 refreshError="1"/>
      <sheetData sheetId="6361" refreshError="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/>
      <sheetData sheetId="6381"/>
      <sheetData sheetId="6382" refreshError="1"/>
      <sheetData sheetId="6383"/>
      <sheetData sheetId="6384" refreshError="1"/>
      <sheetData sheetId="6385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/>
      <sheetData sheetId="6396"/>
      <sheetData sheetId="6397"/>
      <sheetData sheetId="6398"/>
      <sheetData sheetId="6399">
        <row r="1">
          <cell r="C1">
            <v>0.2</v>
          </cell>
        </row>
      </sheetData>
      <sheetData sheetId="6400"/>
      <sheetData sheetId="6401"/>
      <sheetData sheetId="6402"/>
      <sheetData sheetId="6403"/>
      <sheetData sheetId="6404"/>
      <sheetData sheetId="6405"/>
      <sheetData sheetId="6406"/>
      <sheetData sheetId="6407"/>
      <sheetData sheetId="6408"/>
      <sheetData sheetId="6409"/>
      <sheetData sheetId="6410"/>
      <sheetData sheetId="6411"/>
      <sheetData sheetId="6412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/>
      <sheetData sheetId="6425"/>
      <sheetData sheetId="6426"/>
      <sheetData sheetId="6427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>
        <row r="1">
          <cell r="A1" t="str">
            <v>ITEM</v>
          </cell>
        </row>
      </sheetData>
      <sheetData sheetId="6446"/>
      <sheetData sheetId="6447"/>
      <sheetData sheetId="6448"/>
      <sheetData sheetId="6449"/>
      <sheetData sheetId="6450">
        <row r="16">
          <cell r="A16" t="str">
            <v>ABONO 10-30-10</v>
          </cell>
        </row>
      </sheetData>
      <sheetData sheetId="645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/>
      <sheetData sheetId="6487">
        <row r="1">
          <cell r="A1" t="str">
            <v>ITEM</v>
          </cell>
        </row>
      </sheetData>
      <sheetData sheetId="6488" refreshError="1"/>
      <sheetData sheetId="6489">
        <row r="1">
          <cell r="A1" t="str">
            <v>ADMINISTRACION</v>
          </cell>
        </row>
      </sheetData>
      <sheetData sheetId="6490"/>
      <sheetData sheetId="6491"/>
      <sheetData sheetId="6492"/>
      <sheetData sheetId="6493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/>
      <sheetData sheetId="6513"/>
      <sheetData sheetId="6514"/>
      <sheetData sheetId="6515"/>
      <sheetData sheetId="6516"/>
      <sheetData sheetId="6517">
        <row r="1">
          <cell r="A1" t="str">
            <v>ITEM</v>
          </cell>
        </row>
      </sheetData>
      <sheetData sheetId="6518">
        <row r="1">
          <cell r="A1" t="str">
            <v>EQUIPO</v>
          </cell>
        </row>
      </sheetData>
      <sheetData sheetId="6519">
        <row r="1">
          <cell r="A1" t="str">
            <v>ADMINISTRACION</v>
          </cell>
        </row>
      </sheetData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/>
      <sheetData sheetId="6596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/>
      <sheetData sheetId="6650" refreshError="1"/>
      <sheetData sheetId="6651">
        <row r="47">
          <cell r="H47">
            <v>11675</v>
          </cell>
        </row>
      </sheetData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>
        <row r="47">
          <cell r="H47">
            <v>29691.867138751997</v>
          </cell>
        </row>
      </sheetData>
      <sheetData sheetId="6664">
        <row r="47">
          <cell r="H47">
            <v>10601.359883464</v>
          </cell>
        </row>
      </sheetData>
      <sheetData sheetId="6665" refreshError="1"/>
      <sheetData sheetId="6666" refreshError="1"/>
      <sheetData sheetId="6667">
        <row r="1">
          <cell r="A1" t="str">
            <v>INSTITUTO NACIONAL DE VIAS</v>
          </cell>
        </row>
      </sheetData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>
        <row r="47">
          <cell r="H47">
            <v>55430.1575333</v>
          </cell>
        </row>
      </sheetData>
      <sheetData sheetId="6678">
        <row r="47">
          <cell r="H47">
            <v>25786.003498499998</v>
          </cell>
        </row>
      </sheetData>
      <sheetData sheetId="6679">
        <row r="47">
          <cell r="H47">
            <v>21993.806973733335</v>
          </cell>
        </row>
      </sheetData>
      <sheetData sheetId="6680"/>
      <sheetData sheetId="6681"/>
      <sheetData sheetId="6682"/>
      <sheetData sheetId="6683"/>
      <sheetData sheetId="6684"/>
      <sheetData sheetId="6685"/>
      <sheetData sheetId="6686">
        <row r="47">
          <cell r="H47">
            <v>21941.348275</v>
          </cell>
        </row>
      </sheetData>
      <sheetData sheetId="6687">
        <row r="47">
          <cell r="H47">
            <v>576269.26239999989</v>
          </cell>
        </row>
      </sheetData>
      <sheetData sheetId="6688">
        <row r="48">
          <cell r="H48">
            <v>640370.66537874995</v>
          </cell>
        </row>
      </sheetData>
      <sheetData sheetId="6689">
        <row r="49">
          <cell r="H49">
            <v>83961.133243064003</v>
          </cell>
        </row>
      </sheetData>
      <sheetData sheetId="6690">
        <row r="47">
          <cell r="H47">
            <v>14670.136122054002</v>
          </cell>
        </row>
      </sheetData>
      <sheetData sheetId="6691">
        <row r="47">
          <cell r="H47">
            <v>9078.6352040999991</v>
          </cell>
        </row>
      </sheetData>
      <sheetData sheetId="6692">
        <row r="51">
          <cell r="H51">
            <v>117309.4992738</v>
          </cell>
        </row>
      </sheetData>
      <sheetData sheetId="6693"/>
      <sheetData sheetId="6694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 refreshError="1"/>
      <sheetData sheetId="6701" refreshError="1"/>
      <sheetData sheetId="6702" refreshError="1"/>
      <sheetData sheetId="6703" refreshError="1"/>
      <sheetData sheetId="6704" refreshError="1"/>
      <sheetData sheetId="6705" refreshError="1"/>
      <sheetData sheetId="6706">
        <row r="1">
          <cell r="A1" t="str">
            <v>INSTITUTO NACIONAL DE VIAS</v>
          </cell>
        </row>
      </sheetData>
      <sheetData sheetId="6707"/>
      <sheetData sheetId="6708"/>
      <sheetData sheetId="6709"/>
      <sheetData sheetId="6710"/>
      <sheetData sheetId="6711"/>
      <sheetData sheetId="6712"/>
      <sheetData sheetId="6713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>
        <row r="1">
          <cell r="A1" t="str">
            <v>INSTITUTO NACIONAL DE VIAS</v>
          </cell>
        </row>
      </sheetData>
      <sheetData sheetId="6740"/>
      <sheetData sheetId="6741"/>
      <sheetData sheetId="6742"/>
      <sheetData sheetId="6743"/>
      <sheetData sheetId="6744"/>
      <sheetData sheetId="6745"/>
      <sheetData sheetId="6746"/>
      <sheetData sheetId="6747"/>
      <sheetData sheetId="6748" refreshError="1"/>
      <sheetData sheetId="6749" refreshError="1"/>
      <sheetData sheetId="6750"/>
      <sheetData sheetId="6751" refreshError="1"/>
      <sheetData sheetId="6752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>
        <row r="41">
          <cell r="H41">
            <v>108130</v>
          </cell>
        </row>
      </sheetData>
      <sheetData sheetId="6760" refreshError="1"/>
      <sheetData sheetId="6761">
        <row r="39">
          <cell r="H39">
            <v>61373</v>
          </cell>
        </row>
      </sheetData>
      <sheetData sheetId="6762">
        <row r="39">
          <cell r="H39">
            <v>345846</v>
          </cell>
        </row>
      </sheetData>
      <sheetData sheetId="6763">
        <row r="44">
          <cell r="H44">
            <v>71546</v>
          </cell>
        </row>
      </sheetData>
      <sheetData sheetId="6764">
        <row r="43">
          <cell r="H43">
            <v>373562</v>
          </cell>
        </row>
      </sheetData>
      <sheetData sheetId="6765" refreshError="1"/>
      <sheetData sheetId="6766" refreshError="1"/>
      <sheetData sheetId="6767">
        <row r="41">
          <cell r="H41">
            <v>4080</v>
          </cell>
        </row>
      </sheetData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 refreshError="1"/>
      <sheetData sheetId="6813" refreshError="1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>
        <row r="3">
          <cell r="B3">
            <v>1</v>
          </cell>
        </row>
      </sheetData>
      <sheetData sheetId="7149"/>
      <sheetData sheetId="7150">
        <row r="437">
          <cell r="A437" t="str">
            <v>GEOCOMPUESTOS</v>
          </cell>
        </row>
      </sheetData>
      <sheetData sheetId="7151">
        <row r="30">
          <cell r="A30" t="str">
            <v>PRELIMINARES DE OBRA</v>
          </cell>
        </row>
      </sheetData>
      <sheetData sheetId="7152"/>
      <sheetData sheetId="7153"/>
      <sheetData sheetId="7154"/>
      <sheetData sheetId="7155">
        <row r="5">
          <cell r="C5" t="str">
            <v>OBRAS DE PROTECCIÓN Y ADECUACIÓN DE ORILLA DEL PARQUE  RONDA, EN EL RÍO MAGDALENA, ENTRE EL PUENTE VEHICULAR Y EL PUENTE FÉRREO, MUNICIPIO DE GIRARDOT CUNDINAMARCA</v>
          </cell>
        </row>
      </sheetData>
      <sheetData sheetId="7156"/>
      <sheetData sheetId="7157"/>
      <sheetData sheetId="7158"/>
      <sheetData sheetId="7159"/>
      <sheetData sheetId="7160">
        <row r="34">
          <cell r="E34" t="str">
            <v>M3</v>
          </cell>
        </row>
      </sheetData>
      <sheetData sheetId="7161"/>
      <sheetData sheetId="7162"/>
      <sheetData sheetId="7163"/>
      <sheetData sheetId="7164"/>
      <sheetData sheetId="7165"/>
      <sheetData sheetId="7166"/>
      <sheetData sheetId="7167"/>
      <sheetData sheetId="7168"/>
      <sheetData sheetId="7169"/>
      <sheetData sheetId="7170"/>
      <sheetData sheetId="7171"/>
      <sheetData sheetId="7172"/>
      <sheetData sheetId="7173"/>
      <sheetData sheetId="7174"/>
      <sheetData sheetId="7175"/>
      <sheetData sheetId="7176"/>
      <sheetData sheetId="7177"/>
      <sheetData sheetId="7178"/>
      <sheetData sheetId="7179"/>
      <sheetData sheetId="7180"/>
      <sheetData sheetId="7181"/>
      <sheetData sheetId="7182"/>
      <sheetData sheetId="7183"/>
      <sheetData sheetId="7184"/>
      <sheetData sheetId="7185"/>
      <sheetData sheetId="7186"/>
      <sheetData sheetId="7187"/>
      <sheetData sheetId="7188"/>
      <sheetData sheetId="7189"/>
      <sheetData sheetId="7190"/>
      <sheetData sheetId="7191"/>
      <sheetData sheetId="7192"/>
      <sheetData sheetId="7193"/>
      <sheetData sheetId="7194"/>
      <sheetData sheetId="7195"/>
      <sheetData sheetId="7196"/>
      <sheetData sheetId="7197"/>
      <sheetData sheetId="7198"/>
      <sheetData sheetId="7199"/>
      <sheetData sheetId="7200"/>
      <sheetData sheetId="7201"/>
      <sheetData sheetId="7202"/>
      <sheetData sheetId="7203"/>
      <sheetData sheetId="7204"/>
      <sheetData sheetId="7205"/>
      <sheetData sheetId="7206"/>
      <sheetData sheetId="7207"/>
      <sheetData sheetId="7208"/>
      <sheetData sheetId="7209"/>
      <sheetData sheetId="7210"/>
      <sheetData sheetId="7211"/>
      <sheetData sheetId="7212"/>
      <sheetData sheetId="7213"/>
      <sheetData sheetId="7214"/>
      <sheetData sheetId="7215"/>
      <sheetData sheetId="7216"/>
      <sheetData sheetId="7217"/>
      <sheetData sheetId="7218"/>
      <sheetData sheetId="7219"/>
      <sheetData sheetId="7220"/>
      <sheetData sheetId="7221"/>
      <sheetData sheetId="7222"/>
      <sheetData sheetId="7223"/>
      <sheetData sheetId="7224"/>
      <sheetData sheetId="7225"/>
      <sheetData sheetId="7226"/>
      <sheetData sheetId="7227"/>
      <sheetData sheetId="7228"/>
      <sheetData sheetId="7229"/>
      <sheetData sheetId="7230"/>
      <sheetData sheetId="7231"/>
      <sheetData sheetId="7232"/>
      <sheetData sheetId="7233"/>
      <sheetData sheetId="7234"/>
      <sheetData sheetId="7235"/>
      <sheetData sheetId="7236"/>
      <sheetData sheetId="7237"/>
      <sheetData sheetId="7238"/>
      <sheetData sheetId="7239"/>
      <sheetData sheetId="7240"/>
      <sheetData sheetId="7241"/>
      <sheetData sheetId="7242"/>
      <sheetData sheetId="7243"/>
      <sheetData sheetId="7244"/>
      <sheetData sheetId="7245"/>
      <sheetData sheetId="7246"/>
      <sheetData sheetId="7247"/>
      <sheetData sheetId="7248"/>
      <sheetData sheetId="7249"/>
      <sheetData sheetId="7250"/>
      <sheetData sheetId="7251"/>
      <sheetData sheetId="7252"/>
      <sheetData sheetId="7253"/>
      <sheetData sheetId="7254"/>
      <sheetData sheetId="7255"/>
      <sheetData sheetId="7256"/>
      <sheetData sheetId="7257"/>
      <sheetData sheetId="7258"/>
      <sheetData sheetId="7259"/>
      <sheetData sheetId="7260"/>
      <sheetData sheetId="7261"/>
      <sheetData sheetId="7262"/>
      <sheetData sheetId="7263"/>
      <sheetData sheetId="7264"/>
      <sheetData sheetId="7265"/>
      <sheetData sheetId="7266"/>
      <sheetData sheetId="7267"/>
      <sheetData sheetId="7268"/>
      <sheetData sheetId="7269"/>
      <sheetData sheetId="7270"/>
      <sheetData sheetId="7271"/>
      <sheetData sheetId="7272"/>
      <sheetData sheetId="7273"/>
      <sheetData sheetId="7274"/>
      <sheetData sheetId="7275"/>
      <sheetData sheetId="7276"/>
      <sheetData sheetId="7277"/>
      <sheetData sheetId="7278"/>
      <sheetData sheetId="7279"/>
      <sheetData sheetId="7280"/>
      <sheetData sheetId="7281"/>
      <sheetData sheetId="7282"/>
      <sheetData sheetId="7283"/>
      <sheetData sheetId="7284"/>
      <sheetData sheetId="7285"/>
      <sheetData sheetId="7286"/>
      <sheetData sheetId="7287"/>
      <sheetData sheetId="7288"/>
      <sheetData sheetId="7289"/>
      <sheetData sheetId="7290"/>
      <sheetData sheetId="7291"/>
      <sheetData sheetId="7292"/>
      <sheetData sheetId="7293"/>
      <sheetData sheetId="7294"/>
      <sheetData sheetId="7295"/>
      <sheetData sheetId="7296"/>
      <sheetData sheetId="7297"/>
      <sheetData sheetId="7298"/>
      <sheetData sheetId="7299"/>
      <sheetData sheetId="7300"/>
      <sheetData sheetId="7301"/>
      <sheetData sheetId="7302"/>
      <sheetData sheetId="7303"/>
      <sheetData sheetId="7304"/>
      <sheetData sheetId="7305"/>
      <sheetData sheetId="7306"/>
      <sheetData sheetId="7307"/>
      <sheetData sheetId="7308"/>
      <sheetData sheetId="7309"/>
      <sheetData sheetId="7310"/>
      <sheetData sheetId="7311"/>
      <sheetData sheetId="7312"/>
      <sheetData sheetId="7313"/>
      <sheetData sheetId="7314"/>
      <sheetData sheetId="7315"/>
      <sheetData sheetId="7316"/>
      <sheetData sheetId="7317"/>
      <sheetData sheetId="7318"/>
      <sheetData sheetId="7319"/>
      <sheetData sheetId="7320"/>
      <sheetData sheetId="7321"/>
      <sheetData sheetId="7322"/>
      <sheetData sheetId="7323"/>
      <sheetData sheetId="7324"/>
      <sheetData sheetId="7325"/>
      <sheetData sheetId="7326"/>
      <sheetData sheetId="7327"/>
      <sheetData sheetId="7328"/>
      <sheetData sheetId="7329"/>
      <sheetData sheetId="7330"/>
      <sheetData sheetId="7331"/>
      <sheetData sheetId="7332"/>
      <sheetData sheetId="7333"/>
      <sheetData sheetId="7334"/>
      <sheetData sheetId="7335"/>
      <sheetData sheetId="7336"/>
      <sheetData sheetId="7337"/>
      <sheetData sheetId="7338"/>
      <sheetData sheetId="7339"/>
      <sheetData sheetId="7340"/>
      <sheetData sheetId="7341"/>
      <sheetData sheetId="7342"/>
      <sheetData sheetId="7343"/>
      <sheetData sheetId="7344"/>
      <sheetData sheetId="7345"/>
      <sheetData sheetId="7346"/>
      <sheetData sheetId="7347"/>
      <sheetData sheetId="7348"/>
      <sheetData sheetId="7349"/>
      <sheetData sheetId="7350"/>
      <sheetData sheetId="7351"/>
      <sheetData sheetId="7352"/>
      <sheetData sheetId="7353"/>
      <sheetData sheetId="7354"/>
      <sheetData sheetId="7355"/>
      <sheetData sheetId="7356"/>
      <sheetData sheetId="7357"/>
      <sheetData sheetId="7358"/>
      <sheetData sheetId="7359"/>
      <sheetData sheetId="7360">
        <row r="2">
          <cell r="A2" t="str">
            <v>ACTA No</v>
          </cell>
        </row>
      </sheetData>
      <sheetData sheetId="7361"/>
      <sheetData sheetId="7362"/>
      <sheetData sheetId="7363"/>
      <sheetData sheetId="7364"/>
      <sheetData sheetId="7365"/>
      <sheetData sheetId="7366"/>
      <sheetData sheetId="7367"/>
      <sheetData sheetId="7368">
        <row r="1">
          <cell r="A1" t="str">
            <v>Name</v>
          </cell>
        </row>
      </sheetData>
      <sheetData sheetId="7369"/>
      <sheetData sheetId="7370"/>
      <sheetData sheetId="7371"/>
      <sheetData sheetId="7372"/>
      <sheetData sheetId="7373"/>
      <sheetData sheetId="7374"/>
      <sheetData sheetId="7375"/>
      <sheetData sheetId="7376"/>
      <sheetData sheetId="7377"/>
      <sheetData sheetId="7378">
        <row r="1">
          <cell r="A1" t="str">
            <v>Name</v>
          </cell>
        </row>
      </sheetData>
      <sheetData sheetId="7379"/>
      <sheetData sheetId="7380"/>
      <sheetData sheetId="7381"/>
      <sheetData sheetId="7382"/>
      <sheetData sheetId="7383"/>
      <sheetData sheetId="7384"/>
      <sheetData sheetId="7385"/>
      <sheetData sheetId="7386"/>
      <sheetData sheetId="7387">
        <row r="1">
          <cell r="A1" t="str">
            <v>INSTITUTO NACIONAL DE VIAS</v>
          </cell>
        </row>
      </sheetData>
      <sheetData sheetId="7388"/>
      <sheetData sheetId="7389"/>
      <sheetData sheetId="7390"/>
      <sheetData sheetId="7391"/>
      <sheetData sheetId="7392"/>
      <sheetData sheetId="7393"/>
      <sheetData sheetId="7394"/>
      <sheetData sheetId="7395"/>
      <sheetData sheetId="7396"/>
      <sheetData sheetId="7397"/>
      <sheetData sheetId="7398"/>
      <sheetData sheetId="7399"/>
      <sheetData sheetId="7400"/>
      <sheetData sheetId="7401"/>
      <sheetData sheetId="7402"/>
      <sheetData sheetId="7403"/>
      <sheetData sheetId="7404"/>
      <sheetData sheetId="7405"/>
      <sheetData sheetId="7406"/>
      <sheetData sheetId="7407"/>
      <sheetData sheetId="7408"/>
      <sheetData sheetId="7409"/>
      <sheetData sheetId="7410"/>
      <sheetData sheetId="7411"/>
      <sheetData sheetId="7412"/>
      <sheetData sheetId="7413"/>
      <sheetData sheetId="7414"/>
      <sheetData sheetId="7415"/>
      <sheetData sheetId="7416"/>
      <sheetData sheetId="7417">
        <row r="1">
          <cell r="A1" t="str">
            <v>INSTITUTO NACIONAL DE VIAS</v>
          </cell>
        </row>
      </sheetData>
      <sheetData sheetId="7418"/>
      <sheetData sheetId="7419"/>
      <sheetData sheetId="7420"/>
      <sheetData sheetId="7421"/>
      <sheetData sheetId="7422"/>
      <sheetData sheetId="7423"/>
      <sheetData sheetId="7424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/>
      <sheetData sheetId="7437"/>
      <sheetData sheetId="7438"/>
      <sheetData sheetId="7439"/>
      <sheetData sheetId="7440"/>
      <sheetData sheetId="7441"/>
      <sheetData sheetId="7442"/>
      <sheetData sheetId="7443"/>
      <sheetData sheetId="7444"/>
      <sheetData sheetId="7445"/>
      <sheetData sheetId="7446"/>
      <sheetData sheetId="7447"/>
      <sheetData sheetId="7448">
        <row r="13">
          <cell r="A13">
            <v>1</v>
          </cell>
        </row>
      </sheetData>
      <sheetData sheetId="7449"/>
      <sheetData sheetId="7450"/>
      <sheetData sheetId="7451"/>
      <sheetData sheetId="7452" refreshError="1"/>
      <sheetData sheetId="7453" refreshError="1"/>
      <sheetData sheetId="7454" refreshError="1"/>
      <sheetData sheetId="7455">
        <row r="16">
          <cell r="C16" t="str">
            <v>X</v>
          </cell>
        </row>
      </sheetData>
      <sheetData sheetId="7456"/>
      <sheetData sheetId="7457"/>
      <sheetData sheetId="7458"/>
      <sheetData sheetId="7459"/>
      <sheetData sheetId="7460"/>
      <sheetData sheetId="7461"/>
      <sheetData sheetId="7462"/>
      <sheetData sheetId="7463"/>
      <sheetData sheetId="7464"/>
      <sheetData sheetId="7465"/>
      <sheetData sheetId="7466"/>
      <sheetData sheetId="7467"/>
      <sheetData sheetId="7468"/>
      <sheetData sheetId="7469"/>
      <sheetData sheetId="7470"/>
      <sheetData sheetId="7471"/>
      <sheetData sheetId="7472"/>
      <sheetData sheetId="7473"/>
      <sheetData sheetId="7474"/>
      <sheetData sheetId="7475"/>
      <sheetData sheetId="7476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/>
      <sheetData sheetId="7486"/>
      <sheetData sheetId="7487">
        <row r="1">
          <cell r="W1" t="str">
            <v>TR0001</v>
          </cell>
        </row>
      </sheetData>
      <sheetData sheetId="7488"/>
      <sheetData sheetId="7489"/>
      <sheetData sheetId="7490"/>
      <sheetData sheetId="7491"/>
      <sheetData sheetId="7492"/>
      <sheetData sheetId="7493"/>
      <sheetData sheetId="7494">
        <row r="2">
          <cell r="C2">
            <v>2</v>
          </cell>
        </row>
      </sheetData>
      <sheetData sheetId="7495"/>
      <sheetData sheetId="7496">
        <row r="5">
          <cell r="G5">
            <v>1</v>
          </cell>
        </row>
      </sheetData>
      <sheetData sheetId="7497"/>
      <sheetData sheetId="7498"/>
      <sheetData sheetId="7499"/>
      <sheetData sheetId="7500"/>
      <sheetData sheetId="7501"/>
      <sheetData sheetId="7502"/>
      <sheetData sheetId="7503"/>
      <sheetData sheetId="7504"/>
      <sheetData sheetId="7505"/>
      <sheetData sheetId="7506"/>
      <sheetData sheetId="7507"/>
      <sheetData sheetId="7508"/>
      <sheetData sheetId="7509"/>
      <sheetData sheetId="7510"/>
      <sheetData sheetId="7511" refreshError="1"/>
      <sheetData sheetId="7512" refreshError="1"/>
      <sheetData sheetId="7513" refreshError="1"/>
      <sheetData sheetId="7514" refreshError="1"/>
      <sheetData sheetId="7515"/>
      <sheetData sheetId="7516"/>
      <sheetData sheetId="7517"/>
      <sheetData sheetId="7518"/>
      <sheetData sheetId="7519"/>
      <sheetData sheetId="7520"/>
      <sheetData sheetId="7521">
        <row r="9">
          <cell r="E9">
            <v>19.379681052981429</v>
          </cell>
        </row>
      </sheetData>
      <sheetData sheetId="7522">
        <row r="9">
          <cell r="E9">
            <v>19.372852455375334</v>
          </cell>
        </row>
      </sheetData>
      <sheetData sheetId="7523"/>
      <sheetData sheetId="7524"/>
      <sheetData sheetId="7525"/>
      <sheetData sheetId="7526"/>
      <sheetData sheetId="7527"/>
      <sheetData sheetId="7528"/>
      <sheetData sheetId="7529"/>
      <sheetData sheetId="7530"/>
      <sheetData sheetId="7531"/>
      <sheetData sheetId="7532"/>
      <sheetData sheetId="7533"/>
      <sheetData sheetId="7534"/>
      <sheetData sheetId="7535"/>
      <sheetData sheetId="7536"/>
      <sheetData sheetId="7537"/>
      <sheetData sheetId="7538"/>
      <sheetData sheetId="7539"/>
      <sheetData sheetId="7540"/>
      <sheetData sheetId="754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 refreshError="1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/>
      <sheetData sheetId="7665"/>
      <sheetData sheetId="7666"/>
      <sheetData sheetId="7667"/>
      <sheetData sheetId="7668"/>
      <sheetData sheetId="7669"/>
      <sheetData sheetId="7670"/>
      <sheetData sheetId="7671"/>
      <sheetData sheetId="7672"/>
      <sheetData sheetId="7673"/>
      <sheetData sheetId="7674"/>
      <sheetData sheetId="7675"/>
      <sheetData sheetId="7676"/>
      <sheetData sheetId="7677"/>
      <sheetData sheetId="7678"/>
      <sheetData sheetId="7679"/>
      <sheetData sheetId="7680"/>
      <sheetData sheetId="7681"/>
      <sheetData sheetId="7682"/>
      <sheetData sheetId="7683"/>
      <sheetData sheetId="7684"/>
      <sheetData sheetId="7685"/>
      <sheetData sheetId="7686"/>
      <sheetData sheetId="7687"/>
      <sheetData sheetId="7688"/>
      <sheetData sheetId="7689"/>
      <sheetData sheetId="7690"/>
      <sheetData sheetId="7691">
        <row r="12">
          <cell r="D12">
            <v>1.1105322714947583</v>
          </cell>
        </row>
      </sheetData>
      <sheetData sheetId="7692"/>
      <sheetData sheetId="7693"/>
      <sheetData sheetId="7694"/>
      <sheetData sheetId="7695"/>
      <sheetData sheetId="7696"/>
      <sheetData sheetId="7697"/>
      <sheetData sheetId="7698"/>
      <sheetData sheetId="7699"/>
      <sheetData sheetId="7700"/>
      <sheetData sheetId="7701"/>
      <sheetData sheetId="7702"/>
      <sheetData sheetId="7703"/>
      <sheetData sheetId="7704"/>
      <sheetData sheetId="7705"/>
      <sheetData sheetId="7706"/>
      <sheetData sheetId="7707"/>
      <sheetData sheetId="7708"/>
      <sheetData sheetId="7709"/>
      <sheetData sheetId="7710"/>
      <sheetData sheetId="7711"/>
      <sheetData sheetId="7712"/>
      <sheetData sheetId="7713"/>
      <sheetData sheetId="7714"/>
      <sheetData sheetId="7715"/>
      <sheetData sheetId="7716"/>
      <sheetData sheetId="7717"/>
      <sheetData sheetId="7718"/>
      <sheetData sheetId="7719"/>
      <sheetData sheetId="7720"/>
      <sheetData sheetId="7721"/>
      <sheetData sheetId="7722"/>
      <sheetData sheetId="7723"/>
      <sheetData sheetId="7724"/>
      <sheetData sheetId="7725"/>
      <sheetData sheetId="7726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/>
      <sheetData sheetId="7733" refreshError="1"/>
      <sheetData sheetId="7734"/>
      <sheetData sheetId="7735"/>
      <sheetData sheetId="7736"/>
      <sheetData sheetId="7737"/>
      <sheetData sheetId="7738"/>
      <sheetData sheetId="7739"/>
      <sheetData sheetId="7740" refreshError="1"/>
      <sheetData sheetId="7741" refreshError="1"/>
      <sheetData sheetId="7742" refreshError="1"/>
      <sheetData sheetId="7743"/>
      <sheetData sheetId="7744" refreshError="1"/>
      <sheetData sheetId="7745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/>
      <sheetData sheetId="7771" refreshError="1"/>
      <sheetData sheetId="7772" refreshError="1"/>
      <sheetData sheetId="7773" refreshError="1"/>
      <sheetData sheetId="7774"/>
      <sheetData sheetId="7775"/>
      <sheetData sheetId="7776"/>
      <sheetData sheetId="7777"/>
      <sheetData sheetId="7778"/>
      <sheetData sheetId="7779"/>
      <sheetData sheetId="7780"/>
      <sheetData sheetId="7781"/>
      <sheetData sheetId="7782"/>
      <sheetData sheetId="7783"/>
      <sheetData sheetId="7784"/>
      <sheetData sheetId="7785"/>
      <sheetData sheetId="7786"/>
      <sheetData sheetId="7787"/>
      <sheetData sheetId="7788"/>
      <sheetData sheetId="7789"/>
      <sheetData sheetId="7790"/>
      <sheetData sheetId="7791"/>
      <sheetData sheetId="7792"/>
      <sheetData sheetId="7793"/>
      <sheetData sheetId="7794"/>
      <sheetData sheetId="7795"/>
      <sheetData sheetId="7796"/>
      <sheetData sheetId="7797"/>
      <sheetData sheetId="7798"/>
      <sheetData sheetId="7799"/>
      <sheetData sheetId="7800"/>
      <sheetData sheetId="7801" refreshError="1"/>
      <sheetData sheetId="7802" refreshError="1"/>
      <sheetData sheetId="7803"/>
      <sheetData sheetId="7804"/>
      <sheetData sheetId="7805"/>
      <sheetData sheetId="7806"/>
      <sheetData sheetId="7807"/>
      <sheetData sheetId="7808"/>
      <sheetData sheetId="7809" refreshError="1"/>
      <sheetData sheetId="7810" refreshError="1"/>
      <sheetData sheetId="7811" refreshError="1"/>
      <sheetData sheetId="7812"/>
      <sheetData sheetId="7813" refreshError="1"/>
      <sheetData sheetId="7814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/>
      <sheetData sheetId="7839" refreshError="1"/>
      <sheetData sheetId="7840" refreshError="1"/>
      <sheetData sheetId="7841" refreshError="1"/>
      <sheetData sheetId="7842"/>
      <sheetData sheetId="7843"/>
      <sheetData sheetId="7844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 refreshError="1"/>
      <sheetData sheetId="7852" refreshError="1"/>
      <sheetData sheetId="7853" refreshError="1"/>
      <sheetData sheetId="7854" refreshError="1"/>
      <sheetData sheetId="7855" refreshError="1"/>
      <sheetData sheetId="7856" refreshError="1"/>
      <sheetData sheetId="7857" refreshError="1"/>
      <sheetData sheetId="7858" refreshError="1"/>
      <sheetData sheetId="7859" refreshError="1"/>
      <sheetData sheetId="7860" refreshError="1"/>
      <sheetData sheetId="7861" refreshError="1"/>
      <sheetData sheetId="7862" refreshError="1"/>
      <sheetData sheetId="7863" refreshError="1"/>
      <sheetData sheetId="7864" refreshError="1"/>
      <sheetData sheetId="7865" refreshError="1"/>
      <sheetData sheetId="7866" refreshError="1"/>
      <sheetData sheetId="7867" refreshError="1"/>
      <sheetData sheetId="7868" refreshError="1"/>
      <sheetData sheetId="7869" refreshError="1"/>
      <sheetData sheetId="7870" refreshError="1"/>
      <sheetData sheetId="7871" refreshError="1"/>
      <sheetData sheetId="7872" refreshError="1"/>
      <sheetData sheetId="7873" refreshError="1"/>
      <sheetData sheetId="7874" refreshError="1"/>
      <sheetData sheetId="7875" refreshError="1"/>
      <sheetData sheetId="7876" refreshError="1"/>
      <sheetData sheetId="7877" refreshError="1"/>
      <sheetData sheetId="7878" refreshError="1"/>
      <sheetData sheetId="7879" refreshError="1"/>
      <sheetData sheetId="7880" refreshError="1"/>
      <sheetData sheetId="7881" refreshError="1"/>
      <sheetData sheetId="7882" refreshError="1"/>
      <sheetData sheetId="7883" refreshError="1"/>
      <sheetData sheetId="7884" refreshError="1"/>
      <sheetData sheetId="7885" refreshError="1"/>
      <sheetData sheetId="7886" refreshError="1"/>
      <sheetData sheetId="7887" refreshError="1"/>
      <sheetData sheetId="7888" refreshError="1"/>
      <sheetData sheetId="7889" refreshError="1"/>
      <sheetData sheetId="7890" refreshError="1"/>
      <sheetData sheetId="7891" refreshError="1"/>
      <sheetData sheetId="7892" refreshError="1"/>
      <sheetData sheetId="7893" refreshError="1"/>
      <sheetData sheetId="7894" refreshError="1"/>
      <sheetData sheetId="7895" refreshError="1"/>
      <sheetData sheetId="7896" refreshError="1"/>
      <sheetData sheetId="7897" refreshError="1"/>
      <sheetData sheetId="7898" refreshError="1"/>
      <sheetData sheetId="7899" refreshError="1"/>
      <sheetData sheetId="7900" refreshError="1"/>
      <sheetData sheetId="7901" refreshError="1"/>
      <sheetData sheetId="7902" refreshError="1"/>
      <sheetData sheetId="7903" refreshError="1"/>
      <sheetData sheetId="7904" refreshError="1"/>
      <sheetData sheetId="7905" refreshError="1"/>
      <sheetData sheetId="7906" refreshError="1"/>
      <sheetData sheetId="7907" refreshError="1"/>
      <sheetData sheetId="7908" refreshError="1"/>
      <sheetData sheetId="7909" refreshError="1"/>
      <sheetData sheetId="7910" refreshError="1"/>
      <sheetData sheetId="7911" refreshError="1"/>
      <sheetData sheetId="7912" refreshError="1"/>
      <sheetData sheetId="7913" refreshError="1"/>
      <sheetData sheetId="7914" refreshError="1"/>
      <sheetData sheetId="7915" refreshError="1"/>
      <sheetData sheetId="7916" refreshError="1"/>
      <sheetData sheetId="7917" refreshError="1"/>
      <sheetData sheetId="7918" refreshError="1"/>
      <sheetData sheetId="7919" refreshError="1"/>
      <sheetData sheetId="7920" refreshError="1"/>
      <sheetData sheetId="7921" refreshError="1"/>
      <sheetData sheetId="7922" refreshError="1"/>
      <sheetData sheetId="7923"/>
      <sheetData sheetId="7924"/>
      <sheetData sheetId="7925">
        <row r="14">
          <cell r="D14">
            <v>38504</v>
          </cell>
        </row>
      </sheetData>
      <sheetData sheetId="7926"/>
      <sheetData sheetId="7927"/>
      <sheetData sheetId="7928">
        <row r="14">
          <cell r="D14">
            <v>38504</v>
          </cell>
        </row>
      </sheetData>
      <sheetData sheetId="7929"/>
      <sheetData sheetId="7930"/>
      <sheetData sheetId="7931"/>
      <sheetData sheetId="7932">
        <row r="14">
          <cell r="D14">
            <v>38504</v>
          </cell>
        </row>
      </sheetData>
      <sheetData sheetId="7933"/>
      <sheetData sheetId="7934"/>
      <sheetData sheetId="7935"/>
      <sheetData sheetId="7936" refreshError="1"/>
      <sheetData sheetId="7937" refreshError="1"/>
      <sheetData sheetId="7938" refreshError="1"/>
      <sheetData sheetId="7939" refreshError="1"/>
      <sheetData sheetId="7940" refreshError="1"/>
      <sheetData sheetId="7941" refreshError="1"/>
      <sheetData sheetId="7942" refreshError="1"/>
      <sheetData sheetId="7943" refreshError="1"/>
      <sheetData sheetId="7944" refreshError="1"/>
      <sheetData sheetId="7945" refreshError="1"/>
      <sheetData sheetId="7946" refreshError="1"/>
      <sheetData sheetId="7947" refreshError="1"/>
      <sheetData sheetId="7948" refreshError="1"/>
      <sheetData sheetId="7949" refreshError="1"/>
      <sheetData sheetId="7950" refreshError="1"/>
      <sheetData sheetId="7951" refreshError="1"/>
      <sheetData sheetId="7952" refreshError="1"/>
      <sheetData sheetId="7953" refreshError="1"/>
      <sheetData sheetId="7954" refreshError="1"/>
      <sheetData sheetId="7955" refreshError="1"/>
      <sheetData sheetId="7956" refreshError="1"/>
      <sheetData sheetId="7957" refreshError="1"/>
      <sheetData sheetId="7958" refreshError="1"/>
      <sheetData sheetId="7959" refreshError="1"/>
      <sheetData sheetId="7960" refreshError="1"/>
      <sheetData sheetId="7961" refreshError="1"/>
      <sheetData sheetId="7962" refreshError="1"/>
      <sheetData sheetId="7963" refreshError="1"/>
      <sheetData sheetId="7964" refreshError="1"/>
      <sheetData sheetId="7965" refreshError="1"/>
      <sheetData sheetId="7966" refreshError="1"/>
      <sheetData sheetId="7967" refreshError="1"/>
      <sheetData sheetId="7968" refreshError="1"/>
      <sheetData sheetId="7969" refreshError="1"/>
      <sheetData sheetId="7970" refreshError="1"/>
      <sheetData sheetId="7971" refreshError="1"/>
      <sheetData sheetId="7972" refreshError="1"/>
      <sheetData sheetId="7973" refreshError="1"/>
      <sheetData sheetId="7974" refreshError="1"/>
      <sheetData sheetId="7975" refreshError="1"/>
      <sheetData sheetId="7976" refreshError="1"/>
      <sheetData sheetId="7977" refreshError="1"/>
      <sheetData sheetId="7978" refreshError="1"/>
      <sheetData sheetId="7979"/>
      <sheetData sheetId="7980"/>
      <sheetData sheetId="7981"/>
      <sheetData sheetId="7982"/>
      <sheetData sheetId="7983"/>
      <sheetData sheetId="7984"/>
      <sheetData sheetId="7985"/>
      <sheetData sheetId="7986"/>
      <sheetData sheetId="7987" refreshError="1"/>
      <sheetData sheetId="7988"/>
      <sheetData sheetId="7989"/>
      <sheetData sheetId="7990"/>
      <sheetData sheetId="7991"/>
      <sheetData sheetId="7992"/>
      <sheetData sheetId="7993"/>
      <sheetData sheetId="7994"/>
      <sheetData sheetId="7995"/>
      <sheetData sheetId="7996"/>
      <sheetData sheetId="7997"/>
      <sheetData sheetId="7998"/>
      <sheetData sheetId="7999"/>
      <sheetData sheetId="8000"/>
      <sheetData sheetId="8001"/>
      <sheetData sheetId="8002"/>
      <sheetData sheetId="8003"/>
      <sheetData sheetId="8004"/>
      <sheetData sheetId="8005"/>
      <sheetData sheetId="8006"/>
      <sheetData sheetId="8007"/>
      <sheetData sheetId="8008"/>
      <sheetData sheetId="8009"/>
      <sheetData sheetId="8010"/>
      <sheetData sheetId="8011"/>
      <sheetData sheetId="8012"/>
      <sheetData sheetId="8013"/>
      <sheetData sheetId="8014"/>
      <sheetData sheetId="8015"/>
      <sheetData sheetId="8016"/>
      <sheetData sheetId="8017"/>
      <sheetData sheetId="8018"/>
      <sheetData sheetId="8019"/>
      <sheetData sheetId="8020"/>
      <sheetData sheetId="8021"/>
      <sheetData sheetId="8022"/>
      <sheetData sheetId="8023"/>
      <sheetData sheetId="8024"/>
      <sheetData sheetId="8025"/>
      <sheetData sheetId="8026"/>
      <sheetData sheetId="8027"/>
      <sheetData sheetId="8028"/>
      <sheetData sheetId="8029"/>
      <sheetData sheetId="8030"/>
      <sheetData sheetId="8031"/>
      <sheetData sheetId="8032"/>
      <sheetData sheetId="8033"/>
      <sheetData sheetId="8034" refreshError="1"/>
      <sheetData sheetId="8035"/>
      <sheetData sheetId="8036"/>
      <sheetData sheetId="8037" refreshError="1"/>
      <sheetData sheetId="8038" refreshError="1"/>
      <sheetData sheetId="8039" refreshError="1"/>
      <sheetData sheetId="8040" refreshError="1"/>
      <sheetData sheetId="8041" refreshError="1"/>
      <sheetData sheetId="8042" refreshError="1"/>
      <sheetData sheetId="8043" refreshError="1"/>
      <sheetData sheetId="8044" refreshError="1"/>
      <sheetData sheetId="8045"/>
      <sheetData sheetId="8046" refreshError="1"/>
      <sheetData sheetId="8047"/>
      <sheetData sheetId="8048"/>
      <sheetData sheetId="8049"/>
      <sheetData sheetId="8050"/>
      <sheetData sheetId="8051"/>
      <sheetData sheetId="8052"/>
      <sheetData sheetId="8053"/>
      <sheetData sheetId="8054"/>
      <sheetData sheetId="8055"/>
      <sheetData sheetId="8056"/>
      <sheetData sheetId="8057" refreshError="1"/>
      <sheetData sheetId="8058"/>
      <sheetData sheetId="8059"/>
      <sheetData sheetId="8060" refreshError="1"/>
      <sheetData sheetId="8061" refreshError="1"/>
      <sheetData sheetId="8062" refreshError="1"/>
      <sheetData sheetId="8063" refreshError="1"/>
      <sheetData sheetId="8064" refreshError="1"/>
      <sheetData sheetId="8065" refreshError="1"/>
      <sheetData sheetId="8066" refreshError="1"/>
      <sheetData sheetId="8067" refreshError="1"/>
      <sheetData sheetId="8068" refreshError="1"/>
      <sheetData sheetId="8069" refreshError="1"/>
      <sheetData sheetId="8070" refreshError="1"/>
      <sheetData sheetId="8071" refreshError="1"/>
      <sheetData sheetId="8072" refreshError="1"/>
      <sheetData sheetId="8073" refreshError="1"/>
      <sheetData sheetId="8074" refreshError="1"/>
      <sheetData sheetId="8075" refreshError="1"/>
      <sheetData sheetId="8076" refreshError="1"/>
      <sheetData sheetId="8077" refreshError="1"/>
      <sheetData sheetId="8078" refreshError="1"/>
      <sheetData sheetId="8079" refreshError="1"/>
      <sheetData sheetId="8080" refreshError="1"/>
      <sheetData sheetId="8081" refreshError="1"/>
      <sheetData sheetId="8082" refreshError="1"/>
      <sheetData sheetId="8083" refreshError="1"/>
      <sheetData sheetId="8084" refreshError="1"/>
      <sheetData sheetId="8085" refreshError="1"/>
      <sheetData sheetId="8086" refreshError="1"/>
      <sheetData sheetId="8087" refreshError="1"/>
      <sheetData sheetId="8088" refreshError="1"/>
      <sheetData sheetId="8089" refreshError="1"/>
      <sheetData sheetId="8090" refreshError="1"/>
      <sheetData sheetId="8091" refreshError="1"/>
      <sheetData sheetId="8092" refreshError="1"/>
      <sheetData sheetId="8093" refreshError="1"/>
      <sheetData sheetId="8094" refreshError="1"/>
      <sheetData sheetId="8095" refreshError="1"/>
      <sheetData sheetId="8096" refreshError="1"/>
      <sheetData sheetId="8097" refreshError="1"/>
      <sheetData sheetId="8098" refreshError="1"/>
      <sheetData sheetId="8099" refreshError="1"/>
      <sheetData sheetId="8100" refreshError="1"/>
      <sheetData sheetId="8101" refreshError="1"/>
      <sheetData sheetId="8102" refreshError="1"/>
      <sheetData sheetId="8103" refreshError="1"/>
      <sheetData sheetId="8104" refreshError="1"/>
      <sheetData sheetId="8105" refreshError="1"/>
      <sheetData sheetId="8106" refreshError="1"/>
      <sheetData sheetId="8107" refreshError="1"/>
      <sheetData sheetId="8108" refreshError="1"/>
      <sheetData sheetId="8109" refreshError="1"/>
      <sheetData sheetId="8110" refreshError="1"/>
      <sheetData sheetId="8111" refreshError="1"/>
      <sheetData sheetId="8112" refreshError="1"/>
      <sheetData sheetId="8113" refreshError="1"/>
      <sheetData sheetId="8114" refreshError="1"/>
      <sheetData sheetId="8115" refreshError="1"/>
      <sheetData sheetId="8116"/>
      <sheetData sheetId="8117"/>
      <sheetData sheetId="8118"/>
      <sheetData sheetId="8119"/>
      <sheetData sheetId="8120"/>
      <sheetData sheetId="8121"/>
      <sheetData sheetId="8122"/>
      <sheetData sheetId="8123"/>
      <sheetData sheetId="8124"/>
      <sheetData sheetId="8125"/>
      <sheetData sheetId="8126"/>
      <sheetData sheetId="8127"/>
      <sheetData sheetId="8128"/>
      <sheetData sheetId="8129"/>
      <sheetData sheetId="8130"/>
      <sheetData sheetId="8131"/>
      <sheetData sheetId="8132"/>
      <sheetData sheetId="8133"/>
      <sheetData sheetId="8134"/>
      <sheetData sheetId="8135"/>
      <sheetData sheetId="8136"/>
      <sheetData sheetId="8137"/>
      <sheetData sheetId="8138"/>
      <sheetData sheetId="8139"/>
      <sheetData sheetId="8140"/>
      <sheetData sheetId="8141"/>
      <sheetData sheetId="8142"/>
      <sheetData sheetId="8143"/>
      <sheetData sheetId="8144"/>
      <sheetData sheetId="8145"/>
      <sheetData sheetId="8146"/>
      <sheetData sheetId="8147"/>
      <sheetData sheetId="8148"/>
      <sheetData sheetId="8149"/>
      <sheetData sheetId="8150"/>
      <sheetData sheetId="8151"/>
      <sheetData sheetId="8152"/>
      <sheetData sheetId="8153"/>
      <sheetData sheetId="8154"/>
      <sheetData sheetId="8155"/>
      <sheetData sheetId="8156"/>
      <sheetData sheetId="8157"/>
      <sheetData sheetId="8158"/>
      <sheetData sheetId="8159"/>
      <sheetData sheetId="8160"/>
      <sheetData sheetId="8161"/>
      <sheetData sheetId="8162"/>
      <sheetData sheetId="8163" refreshError="1"/>
      <sheetData sheetId="8164" refreshError="1"/>
      <sheetData sheetId="8165" refreshError="1"/>
      <sheetData sheetId="8166" refreshError="1"/>
      <sheetData sheetId="8167"/>
      <sheetData sheetId="8168" refreshError="1"/>
      <sheetData sheetId="8169" refreshError="1"/>
      <sheetData sheetId="8170" refreshError="1"/>
      <sheetData sheetId="8171" refreshError="1"/>
      <sheetData sheetId="8172" refreshError="1"/>
      <sheetData sheetId="8173" refreshError="1"/>
      <sheetData sheetId="8174" refreshError="1"/>
      <sheetData sheetId="8175" refreshError="1"/>
      <sheetData sheetId="8176" refreshError="1"/>
      <sheetData sheetId="8177" refreshError="1"/>
      <sheetData sheetId="8178" refreshError="1"/>
      <sheetData sheetId="8179" refreshError="1"/>
      <sheetData sheetId="8180" refreshError="1"/>
      <sheetData sheetId="8181" refreshError="1"/>
      <sheetData sheetId="8182" refreshError="1"/>
      <sheetData sheetId="8183" refreshError="1"/>
      <sheetData sheetId="8184" refreshError="1"/>
      <sheetData sheetId="8185" refreshError="1"/>
      <sheetData sheetId="8186" refreshError="1"/>
      <sheetData sheetId="8187" refreshError="1"/>
      <sheetData sheetId="8188" refreshError="1"/>
      <sheetData sheetId="8189" refreshError="1"/>
      <sheetData sheetId="8190" refreshError="1"/>
      <sheetData sheetId="8191" refreshError="1"/>
      <sheetData sheetId="8192" refreshError="1"/>
      <sheetData sheetId="8193" refreshError="1"/>
      <sheetData sheetId="8194" refreshError="1"/>
      <sheetData sheetId="8195" refreshError="1"/>
      <sheetData sheetId="8196" refreshError="1"/>
      <sheetData sheetId="8197" refreshError="1"/>
      <sheetData sheetId="8198" refreshError="1"/>
      <sheetData sheetId="8199" refreshError="1"/>
      <sheetData sheetId="8200" refreshError="1"/>
      <sheetData sheetId="8201" refreshError="1"/>
      <sheetData sheetId="8202" refreshError="1"/>
      <sheetData sheetId="8203" refreshError="1"/>
      <sheetData sheetId="8204" refreshError="1"/>
      <sheetData sheetId="8205" refreshError="1"/>
      <sheetData sheetId="8206" refreshError="1"/>
      <sheetData sheetId="8207" refreshError="1"/>
      <sheetData sheetId="8208" refreshError="1"/>
      <sheetData sheetId="8209" refreshError="1"/>
      <sheetData sheetId="8210" refreshError="1"/>
      <sheetData sheetId="8211"/>
      <sheetData sheetId="8212"/>
      <sheetData sheetId="8213"/>
      <sheetData sheetId="8214"/>
      <sheetData sheetId="8215"/>
      <sheetData sheetId="8216"/>
      <sheetData sheetId="8217">
        <row r="13">
          <cell r="E13" t="str">
            <v>EL DESCANSO Y OTROS</v>
          </cell>
        </row>
      </sheetData>
      <sheetData sheetId="8218"/>
      <sheetData sheetId="8219">
        <row r="47">
          <cell r="H47">
            <v>13407.454219619998</v>
          </cell>
        </row>
      </sheetData>
      <sheetData sheetId="8220">
        <row r="47">
          <cell r="H47">
            <v>13178.048204541665</v>
          </cell>
        </row>
      </sheetData>
      <sheetData sheetId="8221">
        <row r="47">
          <cell r="H47">
            <v>17098.051632633331</v>
          </cell>
        </row>
      </sheetData>
      <sheetData sheetId="8222">
        <row r="47">
          <cell r="H47">
            <v>13407.454219619998</v>
          </cell>
        </row>
      </sheetData>
      <sheetData sheetId="8223">
        <row r="47">
          <cell r="H47">
            <v>13178.048204541665</v>
          </cell>
        </row>
      </sheetData>
      <sheetData sheetId="8224">
        <row r="47">
          <cell r="H47">
            <v>17098.051632633331</v>
          </cell>
        </row>
      </sheetData>
      <sheetData sheetId="8225">
        <row r="47">
          <cell r="H47">
            <v>13407.454219619998</v>
          </cell>
        </row>
      </sheetData>
      <sheetData sheetId="8226">
        <row r="47">
          <cell r="H47">
            <v>13178.048204541665</v>
          </cell>
        </row>
      </sheetData>
      <sheetData sheetId="8227">
        <row r="47">
          <cell r="H47">
            <v>19729.199486104168</v>
          </cell>
        </row>
      </sheetData>
      <sheetData sheetId="8228">
        <row r="47">
          <cell r="H47">
            <v>38405.002915416662</v>
          </cell>
        </row>
      </sheetData>
      <sheetData sheetId="8229">
        <row r="47">
          <cell r="H47">
            <v>41159.979021230996</v>
          </cell>
        </row>
      </sheetData>
      <sheetData sheetId="8230">
        <row r="47">
          <cell r="H47">
            <v>16020</v>
          </cell>
        </row>
      </sheetData>
      <sheetData sheetId="8231">
        <row r="47">
          <cell r="H47">
            <v>11675</v>
          </cell>
        </row>
      </sheetData>
      <sheetData sheetId="8232">
        <row r="47">
          <cell r="H47">
            <v>382683.1643235588</v>
          </cell>
        </row>
      </sheetData>
      <sheetData sheetId="8233">
        <row r="47">
          <cell r="H47">
            <v>27108.482479999999</v>
          </cell>
        </row>
      </sheetData>
      <sheetData sheetId="8234">
        <row r="47">
          <cell r="H47">
            <v>18945.0351992</v>
          </cell>
        </row>
      </sheetData>
      <sheetData sheetId="8235">
        <row r="47">
          <cell r="H47">
            <v>88016.225274879995</v>
          </cell>
        </row>
      </sheetData>
      <sheetData sheetId="8236">
        <row r="47">
          <cell r="H47">
            <v>11296.680928966078</v>
          </cell>
        </row>
      </sheetData>
      <sheetData sheetId="8237">
        <row r="47">
          <cell r="H47">
            <v>19660.483631249997</v>
          </cell>
        </row>
      </sheetData>
      <sheetData sheetId="8238">
        <row r="47">
          <cell r="H47">
            <v>19660.483631249997</v>
          </cell>
        </row>
      </sheetData>
      <sheetData sheetId="8239">
        <row r="47">
          <cell r="H47">
            <v>19660.483631249997</v>
          </cell>
        </row>
      </sheetData>
      <sheetData sheetId="8240">
        <row r="47">
          <cell r="H47">
            <v>39947.116768272004</v>
          </cell>
        </row>
      </sheetData>
      <sheetData sheetId="8241">
        <row r="47">
          <cell r="H47">
            <v>37450.421970255004</v>
          </cell>
        </row>
      </sheetData>
      <sheetData sheetId="8242">
        <row r="47">
          <cell r="H47">
            <v>5631.4338221939006</v>
          </cell>
        </row>
      </sheetData>
      <sheetData sheetId="8243">
        <row r="47">
          <cell r="H47">
            <v>29691.867138751997</v>
          </cell>
        </row>
      </sheetData>
      <sheetData sheetId="8244">
        <row r="47">
          <cell r="H47">
            <v>10601.359883464</v>
          </cell>
        </row>
      </sheetData>
      <sheetData sheetId="8245">
        <row r="47">
          <cell r="H47">
            <v>16440.07876665</v>
          </cell>
        </row>
      </sheetData>
      <sheetData sheetId="8246">
        <row r="47">
          <cell r="H47">
            <v>7502.6541280530009</v>
          </cell>
        </row>
      </sheetData>
      <sheetData sheetId="8247">
        <row r="47">
          <cell r="H47">
            <v>63269.394041350002</v>
          </cell>
        </row>
      </sheetData>
      <sheetData sheetId="8248">
        <row r="47">
          <cell r="H47">
            <v>38708.912732384997</v>
          </cell>
        </row>
      </sheetData>
      <sheetData sheetId="8249">
        <row r="47">
          <cell r="H47">
            <v>30140.654422727453</v>
          </cell>
        </row>
      </sheetData>
      <sheetData sheetId="8250">
        <row r="47">
          <cell r="H47">
            <v>39628.094655192057</v>
          </cell>
        </row>
      </sheetData>
      <sheetData sheetId="8251">
        <row r="47">
          <cell r="H47">
            <v>38729.542446049003</v>
          </cell>
        </row>
      </sheetData>
      <sheetData sheetId="8252">
        <row r="47">
          <cell r="H47">
            <v>7116.936965586</v>
          </cell>
        </row>
      </sheetData>
      <sheetData sheetId="8253">
        <row r="47">
          <cell r="H47">
            <v>9391.2743470000005</v>
          </cell>
        </row>
      </sheetData>
      <sheetData sheetId="8254">
        <row r="47">
          <cell r="H47">
            <v>8500.0189065630984</v>
          </cell>
        </row>
      </sheetData>
      <sheetData sheetId="8255">
        <row r="47">
          <cell r="H47">
            <v>32499.094423904498</v>
          </cell>
        </row>
      </sheetData>
      <sheetData sheetId="8256">
        <row r="47">
          <cell r="H47">
            <v>51817.028777055006</v>
          </cell>
        </row>
      </sheetData>
      <sheetData sheetId="8257">
        <row r="47">
          <cell r="H47">
            <v>55430.1575333</v>
          </cell>
        </row>
      </sheetData>
      <sheetData sheetId="8258">
        <row r="47">
          <cell r="H47">
            <v>25786.003498499998</v>
          </cell>
        </row>
      </sheetData>
      <sheetData sheetId="8259">
        <row r="47">
          <cell r="H47">
            <v>21993.806973733335</v>
          </cell>
        </row>
      </sheetData>
      <sheetData sheetId="8260">
        <row r="47">
          <cell r="H47">
            <v>21941.348275</v>
          </cell>
        </row>
      </sheetData>
      <sheetData sheetId="8261">
        <row r="47">
          <cell r="H47">
            <v>576269.26239999989</v>
          </cell>
        </row>
      </sheetData>
      <sheetData sheetId="8262">
        <row r="48">
          <cell r="H48">
            <v>640370.66537874995</v>
          </cell>
        </row>
      </sheetData>
      <sheetData sheetId="8263">
        <row r="47">
          <cell r="H47">
            <v>21941.348275</v>
          </cell>
        </row>
      </sheetData>
      <sheetData sheetId="8264">
        <row r="47">
          <cell r="H47">
            <v>576269.26239999989</v>
          </cell>
        </row>
      </sheetData>
      <sheetData sheetId="8265">
        <row r="47">
          <cell r="H47">
            <v>9078.6352040999991</v>
          </cell>
        </row>
      </sheetData>
      <sheetData sheetId="8266">
        <row r="47">
          <cell r="H47">
            <v>21941.348275</v>
          </cell>
        </row>
      </sheetData>
      <sheetData sheetId="8267">
        <row r="47">
          <cell r="H47">
            <v>576269.26239999989</v>
          </cell>
        </row>
      </sheetData>
      <sheetData sheetId="8268">
        <row r="47">
          <cell r="H47">
            <v>9078.6352040999991</v>
          </cell>
        </row>
      </sheetData>
      <sheetData sheetId="8269">
        <row r="49">
          <cell r="H49">
            <v>83961.133243064003</v>
          </cell>
        </row>
      </sheetData>
      <sheetData sheetId="8270">
        <row r="47">
          <cell r="H47">
            <v>14670.136122054002</v>
          </cell>
        </row>
      </sheetData>
      <sheetData sheetId="8271">
        <row r="47">
          <cell r="H47">
            <v>9078.6352040999991</v>
          </cell>
        </row>
      </sheetData>
      <sheetData sheetId="8272">
        <row r="51">
          <cell r="H51">
            <v>117309.4992738</v>
          </cell>
        </row>
      </sheetData>
      <sheetData sheetId="8273"/>
      <sheetData sheetId="8274"/>
      <sheetData sheetId="8275"/>
      <sheetData sheetId="8276"/>
      <sheetData sheetId="8277"/>
      <sheetData sheetId="8278"/>
      <sheetData sheetId="8279"/>
      <sheetData sheetId="8280"/>
      <sheetData sheetId="8281"/>
      <sheetData sheetId="8282"/>
      <sheetData sheetId="8283"/>
      <sheetData sheetId="8284"/>
      <sheetData sheetId="8285"/>
      <sheetData sheetId="8286"/>
      <sheetData sheetId="8287"/>
      <sheetData sheetId="8288"/>
      <sheetData sheetId="8289"/>
      <sheetData sheetId="8290"/>
      <sheetData sheetId="8291"/>
      <sheetData sheetId="8292"/>
      <sheetData sheetId="8293"/>
      <sheetData sheetId="8294"/>
      <sheetData sheetId="8295"/>
      <sheetData sheetId="8296"/>
      <sheetData sheetId="8297"/>
      <sheetData sheetId="8298"/>
      <sheetData sheetId="8299"/>
      <sheetData sheetId="8300"/>
      <sheetData sheetId="8301"/>
      <sheetData sheetId="8302"/>
      <sheetData sheetId="8303"/>
      <sheetData sheetId="8304"/>
      <sheetData sheetId="8305"/>
      <sheetData sheetId="8306"/>
      <sheetData sheetId="8307"/>
      <sheetData sheetId="8308"/>
      <sheetData sheetId="8309"/>
      <sheetData sheetId="8310"/>
      <sheetData sheetId="8311"/>
      <sheetData sheetId="8312"/>
      <sheetData sheetId="8313"/>
      <sheetData sheetId="8314"/>
      <sheetData sheetId="8315"/>
      <sheetData sheetId="8316"/>
      <sheetData sheetId="8317"/>
      <sheetData sheetId="8318"/>
      <sheetData sheetId="8319"/>
      <sheetData sheetId="8320"/>
      <sheetData sheetId="8321"/>
      <sheetData sheetId="8322"/>
      <sheetData sheetId="8323"/>
      <sheetData sheetId="8324"/>
      <sheetData sheetId="8325"/>
      <sheetData sheetId="8326"/>
      <sheetData sheetId="8327"/>
      <sheetData sheetId="8328"/>
      <sheetData sheetId="8329"/>
      <sheetData sheetId="8330" refreshError="1"/>
      <sheetData sheetId="8331"/>
      <sheetData sheetId="8332">
        <row r="3">
          <cell r="P3" t="str">
            <v>CONSORCIO CICLOINFRAESCTRUCTURA</v>
          </cell>
        </row>
      </sheetData>
      <sheetData sheetId="8333">
        <row r="4">
          <cell r="B4" t="str">
            <v>A-1.1</v>
          </cell>
        </row>
      </sheetData>
      <sheetData sheetId="8334"/>
      <sheetData sheetId="8335"/>
      <sheetData sheetId="8336"/>
      <sheetData sheetId="8337">
        <row r="4">
          <cell r="F4" t="str">
            <v>INDEPORTES</v>
          </cell>
        </row>
      </sheetData>
      <sheetData sheetId="8338"/>
      <sheetData sheetId="8339"/>
      <sheetData sheetId="8340"/>
      <sheetData sheetId="8341"/>
      <sheetData sheetId="8342"/>
      <sheetData sheetId="8343"/>
      <sheetData sheetId="8344"/>
      <sheetData sheetId="8345"/>
      <sheetData sheetId="8346"/>
      <sheetData sheetId="8347"/>
      <sheetData sheetId="8348"/>
      <sheetData sheetId="8349"/>
      <sheetData sheetId="8350"/>
      <sheetData sheetId="8351"/>
      <sheetData sheetId="8352"/>
      <sheetData sheetId="8353"/>
      <sheetData sheetId="8354"/>
      <sheetData sheetId="8355"/>
      <sheetData sheetId="8356"/>
      <sheetData sheetId="8357"/>
      <sheetData sheetId="8358"/>
      <sheetData sheetId="8359"/>
      <sheetData sheetId="8360"/>
      <sheetData sheetId="8361"/>
      <sheetData sheetId="8362"/>
      <sheetData sheetId="8363"/>
      <sheetData sheetId="8364"/>
      <sheetData sheetId="8365"/>
      <sheetData sheetId="8366"/>
      <sheetData sheetId="8367"/>
      <sheetData sheetId="8368"/>
      <sheetData sheetId="8369"/>
      <sheetData sheetId="8370"/>
      <sheetData sheetId="8371"/>
      <sheetData sheetId="8372"/>
      <sheetData sheetId="8373"/>
      <sheetData sheetId="8374"/>
      <sheetData sheetId="8375"/>
      <sheetData sheetId="8376"/>
      <sheetData sheetId="8377"/>
      <sheetData sheetId="8378"/>
      <sheetData sheetId="8379"/>
      <sheetData sheetId="8380"/>
      <sheetData sheetId="8381"/>
      <sheetData sheetId="8382"/>
      <sheetData sheetId="8383"/>
      <sheetData sheetId="8384"/>
      <sheetData sheetId="8385"/>
      <sheetData sheetId="8386"/>
      <sheetData sheetId="8387"/>
      <sheetData sheetId="8388"/>
      <sheetData sheetId="8389"/>
      <sheetData sheetId="8390"/>
      <sheetData sheetId="8391"/>
      <sheetData sheetId="8392"/>
      <sheetData sheetId="8393"/>
      <sheetData sheetId="8394"/>
      <sheetData sheetId="8395"/>
      <sheetData sheetId="8396"/>
      <sheetData sheetId="8397"/>
      <sheetData sheetId="8398"/>
      <sheetData sheetId="8399"/>
      <sheetData sheetId="8400"/>
      <sheetData sheetId="8401"/>
      <sheetData sheetId="8402"/>
      <sheetData sheetId="8403"/>
      <sheetData sheetId="8404"/>
      <sheetData sheetId="8405"/>
      <sheetData sheetId="8406"/>
      <sheetData sheetId="8407"/>
      <sheetData sheetId="8408"/>
      <sheetData sheetId="8409"/>
      <sheetData sheetId="8410"/>
      <sheetData sheetId="8411"/>
      <sheetData sheetId="8412"/>
      <sheetData sheetId="8413"/>
      <sheetData sheetId="8414"/>
      <sheetData sheetId="8415"/>
      <sheetData sheetId="8416"/>
      <sheetData sheetId="8417"/>
      <sheetData sheetId="8418"/>
      <sheetData sheetId="8419"/>
      <sheetData sheetId="8420"/>
      <sheetData sheetId="8421"/>
      <sheetData sheetId="8422"/>
      <sheetData sheetId="8423"/>
      <sheetData sheetId="8424"/>
      <sheetData sheetId="8425"/>
      <sheetData sheetId="8426"/>
      <sheetData sheetId="8427"/>
      <sheetData sheetId="8428"/>
      <sheetData sheetId="8429"/>
      <sheetData sheetId="8430"/>
      <sheetData sheetId="8431"/>
      <sheetData sheetId="8432"/>
      <sheetData sheetId="8433"/>
      <sheetData sheetId="8434"/>
      <sheetData sheetId="8435"/>
      <sheetData sheetId="8436"/>
      <sheetData sheetId="8437"/>
      <sheetData sheetId="8438"/>
      <sheetData sheetId="8439"/>
      <sheetData sheetId="8440"/>
      <sheetData sheetId="8441"/>
      <sheetData sheetId="8442"/>
      <sheetData sheetId="8443"/>
      <sheetData sheetId="8444"/>
      <sheetData sheetId="8445"/>
      <sheetData sheetId="8446"/>
      <sheetData sheetId="8447"/>
      <sheetData sheetId="8448"/>
      <sheetData sheetId="8449"/>
      <sheetData sheetId="8450"/>
      <sheetData sheetId="8451"/>
      <sheetData sheetId="8452"/>
      <sheetData sheetId="8453"/>
      <sheetData sheetId="8454"/>
      <sheetData sheetId="8455"/>
      <sheetData sheetId="8456"/>
      <sheetData sheetId="8457"/>
      <sheetData sheetId="8458"/>
      <sheetData sheetId="8459"/>
      <sheetData sheetId="8460"/>
      <sheetData sheetId="8461"/>
      <sheetData sheetId="8462"/>
      <sheetData sheetId="8463"/>
      <sheetData sheetId="8464"/>
      <sheetData sheetId="8465"/>
      <sheetData sheetId="8466"/>
      <sheetData sheetId="8467"/>
      <sheetData sheetId="8468"/>
      <sheetData sheetId="8469"/>
      <sheetData sheetId="8470"/>
      <sheetData sheetId="8471"/>
      <sheetData sheetId="8472"/>
      <sheetData sheetId="8473"/>
      <sheetData sheetId="8474"/>
      <sheetData sheetId="8475"/>
      <sheetData sheetId="8476"/>
      <sheetData sheetId="8477"/>
      <sheetData sheetId="8478"/>
      <sheetData sheetId="8479"/>
      <sheetData sheetId="8480"/>
      <sheetData sheetId="8481"/>
      <sheetData sheetId="8482"/>
      <sheetData sheetId="8483"/>
      <sheetData sheetId="8484"/>
      <sheetData sheetId="8485"/>
      <sheetData sheetId="8486"/>
      <sheetData sheetId="8487"/>
      <sheetData sheetId="8488"/>
      <sheetData sheetId="8489"/>
      <sheetData sheetId="8490"/>
      <sheetData sheetId="8491"/>
      <sheetData sheetId="8492"/>
      <sheetData sheetId="8493"/>
      <sheetData sheetId="8494"/>
      <sheetData sheetId="8495"/>
      <sheetData sheetId="8496"/>
      <sheetData sheetId="8497"/>
      <sheetData sheetId="8498"/>
      <sheetData sheetId="8499"/>
      <sheetData sheetId="8500"/>
      <sheetData sheetId="8501"/>
      <sheetData sheetId="8502"/>
      <sheetData sheetId="8503"/>
      <sheetData sheetId="8504"/>
      <sheetData sheetId="8505"/>
      <sheetData sheetId="8506"/>
      <sheetData sheetId="8507"/>
      <sheetData sheetId="8508"/>
      <sheetData sheetId="8509"/>
      <sheetData sheetId="8510"/>
      <sheetData sheetId="8511"/>
      <sheetData sheetId="8512"/>
      <sheetData sheetId="8513"/>
      <sheetData sheetId="8514"/>
      <sheetData sheetId="8515"/>
      <sheetData sheetId="8516"/>
      <sheetData sheetId="8517"/>
      <sheetData sheetId="8518"/>
      <sheetData sheetId="8519"/>
      <sheetData sheetId="8520"/>
      <sheetData sheetId="8521"/>
      <sheetData sheetId="8522"/>
      <sheetData sheetId="8523"/>
      <sheetData sheetId="8524"/>
      <sheetData sheetId="8525"/>
      <sheetData sheetId="8526"/>
      <sheetData sheetId="8527"/>
      <sheetData sheetId="8528"/>
      <sheetData sheetId="8529"/>
      <sheetData sheetId="8530"/>
      <sheetData sheetId="8531"/>
      <sheetData sheetId="8532"/>
      <sheetData sheetId="8533"/>
      <sheetData sheetId="8534"/>
      <sheetData sheetId="8535"/>
      <sheetData sheetId="8536"/>
      <sheetData sheetId="8537"/>
      <sheetData sheetId="8538"/>
      <sheetData sheetId="8539"/>
      <sheetData sheetId="8540"/>
      <sheetData sheetId="8541"/>
      <sheetData sheetId="8542"/>
      <sheetData sheetId="8543"/>
      <sheetData sheetId="8544"/>
      <sheetData sheetId="8545"/>
      <sheetData sheetId="8546"/>
      <sheetData sheetId="8547"/>
      <sheetData sheetId="8548"/>
      <sheetData sheetId="8549"/>
      <sheetData sheetId="8550"/>
      <sheetData sheetId="8551"/>
      <sheetData sheetId="8552"/>
      <sheetData sheetId="8553"/>
      <sheetData sheetId="8554"/>
      <sheetData sheetId="8555"/>
      <sheetData sheetId="8556"/>
      <sheetData sheetId="8557"/>
      <sheetData sheetId="8558"/>
      <sheetData sheetId="8559"/>
      <sheetData sheetId="8560"/>
      <sheetData sheetId="8561"/>
      <sheetData sheetId="8562"/>
      <sheetData sheetId="8563"/>
      <sheetData sheetId="8564"/>
      <sheetData sheetId="8565"/>
      <sheetData sheetId="8566"/>
      <sheetData sheetId="8567"/>
      <sheetData sheetId="8568"/>
      <sheetData sheetId="8569"/>
      <sheetData sheetId="8570"/>
      <sheetData sheetId="8571"/>
      <sheetData sheetId="8572"/>
      <sheetData sheetId="8573"/>
      <sheetData sheetId="8574"/>
      <sheetData sheetId="8575"/>
      <sheetData sheetId="8576"/>
      <sheetData sheetId="8577"/>
      <sheetData sheetId="8578"/>
      <sheetData sheetId="8579"/>
      <sheetData sheetId="8580"/>
      <sheetData sheetId="8581"/>
      <sheetData sheetId="8582"/>
      <sheetData sheetId="8583"/>
      <sheetData sheetId="8584"/>
      <sheetData sheetId="8585"/>
      <sheetData sheetId="8586"/>
      <sheetData sheetId="8587"/>
      <sheetData sheetId="8588"/>
      <sheetData sheetId="8589"/>
      <sheetData sheetId="8590"/>
      <sheetData sheetId="8591"/>
      <sheetData sheetId="8592"/>
      <sheetData sheetId="8593"/>
      <sheetData sheetId="8594"/>
      <sheetData sheetId="8595"/>
      <sheetData sheetId="8596"/>
      <sheetData sheetId="8597"/>
      <sheetData sheetId="8598"/>
      <sheetData sheetId="8599"/>
      <sheetData sheetId="8600"/>
      <sheetData sheetId="8601"/>
      <sheetData sheetId="8602"/>
      <sheetData sheetId="8603"/>
      <sheetData sheetId="8604"/>
      <sheetData sheetId="8605"/>
      <sheetData sheetId="8606"/>
      <sheetData sheetId="8607"/>
      <sheetData sheetId="8608"/>
      <sheetData sheetId="8609"/>
      <sheetData sheetId="8610"/>
      <sheetData sheetId="8611"/>
      <sheetData sheetId="8612"/>
      <sheetData sheetId="8613"/>
      <sheetData sheetId="8614"/>
      <sheetData sheetId="8615"/>
      <sheetData sheetId="8616"/>
      <sheetData sheetId="8617">
        <row r="3">
          <cell r="P3" t="str">
            <v>CONSORCIO CICLOINFRAESCTRUCTURA</v>
          </cell>
        </row>
      </sheetData>
      <sheetData sheetId="8618">
        <row r="4">
          <cell r="B4" t="str">
            <v>A-1.1</v>
          </cell>
        </row>
      </sheetData>
      <sheetData sheetId="8619"/>
      <sheetData sheetId="8620">
        <row r="4">
          <cell r="F4" t="str">
            <v>INDEPORTES</v>
          </cell>
        </row>
      </sheetData>
      <sheetData sheetId="8621"/>
      <sheetData sheetId="8622"/>
      <sheetData sheetId="8623"/>
      <sheetData sheetId="8624"/>
      <sheetData sheetId="8625"/>
      <sheetData sheetId="8626"/>
      <sheetData sheetId="8627"/>
      <sheetData sheetId="8628"/>
      <sheetData sheetId="8629"/>
      <sheetData sheetId="8630"/>
      <sheetData sheetId="8631"/>
      <sheetData sheetId="8632"/>
      <sheetData sheetId="8633"/>
      <sheetData sheetId="8634"/>
      <sheetData sheetId="8635"/>
      <sheetData sheetId="8636"/>
      <sheetData sheetId="8637"/>
      <sheetData sheetId="8638"/>
      <sheetData sheetId="8639"/>
      <sheetData sheetId="8640"/>
      <sheetData sheetId="8641"/>
      <sheetData sheetId="8642"/>
      <sheetData sheetId="8643"/>
      <sheetData sheetId="8644"/>
      <sheetData sheetId="8645"/>
      <sheetData sheetId="8646"/>
      <sheetData sheetId="8647"/>
      <sheetData sheetId="8648"/>
      <sheetData sheetId="8649"/>
      <sheetData sheetId="8650"/>
      <sheetData sheetId="8651"/>
      <sheetData sheetId="8652"/>
      <sheetData sheetId="8653"/>
      <sheetData sheetId="8654"/>
      <sheetData sheetId="8655"/>
      <sheetData sheetId="8656"/>
      <sheetData sheetId="8657"/>
      <sheetData sheetId="8658"/>
      <sheetData sheetId="8659"/>
      <sheetData sheetId="8660"/>
      <sheetData sheetId="8661"/>
      <sheetData sheetId="8662"/>
      <sheetData sheetId="8663"/>
      <sheetData sheetId="8664"/>
      <sheetData sheetId="8665"/>
      <sheetData sheetId="8666"/>
      <sheetData sheetId="8667"/>
      <sheetData sheetId="8668"/>
      <sheetData sheetId="8669"/>
      <sheetData sheetId="8670"/>
      <sheetData sheetId="8671"/>
      <sheetData sheetId="8672"/>
      <sheetData sheetId="8673"/>
      <sheetData sheetId="8674"/>
      <sheetData sheetId="8675"/>
      <sheetData sheetId="8676"/>
      <sheetData sheetId="8677"/>
      <sheetData sheetId="8678"/>
      <sheetData sheetId="8679"/>
      <sheetData sheetId="8680"/>
      <sheetData sheetId="8681"/>
      <sheetData sheetId="8682"/>
      <sheetData sheetId="8683"/>
      <sheetData sheetId="8684"/>
      <sheetData sheetId="8685"/>
      <sheetData sheetId="8686"/>
      <sheetData sheetId="8687"/>
      <sheetData sheetId="8688"/>
      <sheetData sheetId="8689"/>
      <sheetData sheetId="8690"/>
      <sheetData sheetId="8691"/>
      <sheetData sheetId="8692"/>
      <sheetData sheetId="8693"/>
      <sheetData sheetId="8694"/>
      <sheetData sheetId="8695"/>
      <sheetData sheetId="8696"/>
      <sheetData sheetId="8697"/>
      <sheetData sheetId="8698"/>
      <sheetData sheetId="8699"/>
      <sheetData sheetId="8700"/>
      <sheetData sheetId="8701"/>
      <sheetData sheetId="8702"/>
      <sheetData sheetId="8703"/>
      <sheetData sheetId="8704"/>
      <sheetData sheetId="8705"/>
      <sheetData sheetId="8706"/>
      <sheetData sheetId="8707"/>
      <sheetData sheetId="8708"/>
      <sheetData sheetId="8709"/>
      <sheetData sheetId="8710"/>
      <sheetData sheetId="8711"/>
      <sheetData sheetId="8712"/>
      <sheetData sheetId="8713"/>
      <sheetData sheetId="8714"/>
      <sheetData sheetId="8715"/>
      <sheetData sheetId="8716"/>
      <sheetData sheetId="8717"/>
      <sheetData sheetId="8718"/>
      <sheetData sheetId="8719"/>
      <sheetData sheetId="8720"/>
      <sheetData sheetId="8721"/>
      <sheetData sheetId="8722"/>
      <sheetData sheetId="8723"/>
      <sheetData sheetId="8724"/>
      <sheetData sheetId="8725"/>
      <sheetData sheetId="8726"/>
      <sheetData sheetId="8727"/>
      <sheetData sheetId="8728"/>
      <sheetData sheetId="8729"/>
      <sheetData sheetId="8730"/>
      <sheetData sheetId="8731"/>
      <sheetData sheetId="8732"/>
      <sheetData sheetId="8733"/>
      <sheetData sheetId="8734"/>
      <sheetData sheetId="8735"/>
      <sheetData sheetId="8736"/>
      <sheetData sheetId="8737"/>
      <sheetData sheetId="8738"/>
      <sheetData sheetId="8739"/>
      <sheetData sheetId="8740"/>
      <sheetData sheetId="8741"/>
      <sheetData sheetId="8742"/>
      <sheetData sheetId="8743"/>
      <sheetData sheetId="8744"/>
      <sheetData sheetId="8745"/>
      <sheetData sheetId="8746"/>
      <sheetData sheetId="8747"/>
      <sheetData sheetId="8748"/>
      <sheetData sheetId="8749"/>
      <sheetData sheetId="8750"/>
      <sheetData sheetId="8751"/>
      <sheetData sheetId="8752"/>
      <sheetData sheetId="8753"/>
      <sheetData sheetId="8754"/>
      <sheetData sheetId="8755"/>
      <sheetData sheetId="8756"/>
      <sheetData sheetId="8757"/>
      <sheetData sheetId="8758"/>
      <sheetData sheetId="8759"/>
      <sheetData sheetId="8760"/>
      <sheetData sheetId="8761"/>
      <sheetData sheetId="8762"/>
      <sheetData sheetId="8763"/>
      <sheetData sheetId="8764"/>
      <sheetData sheetId="8765"/>
      <sheetData sheetId="8766"/>
      <sheetData sheetId="8767"/>
      <sheetData sheetId="8768"/>
      <sheetData sheetId="8769"/>
      <sheetData sheetId="8770"/>
      <sheetData sheetId="8771"/>
      <sheetData sheetId="8772"/>
      <sheetData sheetId="8773"/>
      <sheetData sheetId="8774"/>
      <sheetData sheetId="8775"/>
      <sheetData sheetId="8776"/>
      <sheetData sheetId="8777"/>
      <sheetData sheetId="8778"/>
      <sheetData sheetId="8779"/>
      <sheetData sheetId="8780"/>
      <sheetData sheetId="8781"/>
      <sheetData sheetId="8782"/>
      <sheetData sheetId="8783"/>
      <sheetData sheetId="8784"/>
      <sheetData sheetId="8785"/>
      <sheetData sheetId="8786"/>
      <sheetData sheetId="8787"/>
      <sheetData sheetId="8788"/>
      <sheetData sheetId="8789"/>
      <sheetData sheetId="8790"/>
      <sheetData sheetId="8791"/>
      <sheetData sheetId="8792"/>
      <sheetData sheetId="8793"/>
      <sheetData sheetId="8794"/>
      <sheetData sheetId="8795"/>
      <sheetData sheetId="8796"/>
      <sheetData sheetId="8797"/>
      <sheetData sheetId="8798"/>
      <sheetData sheetId="8799"/>
      <sheetData sheetId="8800"/>
      <sheetData sheetId="8801"/>
      <sheetData sheetId="8802"/>
      <sheetData sheetId="8803"/>
      <sheetData sheetId="8804"/>
      <sheetData sheetId="8805"/>
      <sheetData sheetId="8806"/>
      <sheetData sheetId="8807"/>
      <sheetData sheetId="8808"/>
      <sheetData sheetId="8809"/>
      <sheetData sheetId="8810"/>
      <sheetData sheetId="8811"/>
      <sheetData sheetId="8812"/>
      <sheetData sheetId="8813"/>
      <sheetData sheetId="8814"/>
      <sheetData sheetId="8815"/>
      <sheetData sheetId="8816"/>
      <sheetData sheetId="8817"/>
      <sheetData sheetId="8818"/>
      <sheetData sheetId="8819"/>
      <sheetData sheetId="8820"/>
      <sheetData sheetId="8821"/>
      <sheetData sheetId="8822"/>
      <sheetData sheetId="8823"/>
      <sheetData sheetId="8824"/>
      <sheetData sheetId="8825"/>
      <sheetData sheetId="8826"/>
      <sheetData sheetId="8827"/>
      <sheetData sheetId="8828"/>
      <sheetData sheetId="8829"/>
      <sheetData sheetId="8830"/>
      <sheetData sheetId="8831"/>
      <sheetData sheetId="8832"/>
      <sheetData sheetId="8833"/>
      <sheetData sheetId="8834"/>
      <sheetData sheetId="8835"/>
      <sheetData sheetId="8836"/>
      <sheetData sheetId="8837"/>
      <sheetData sheetId="8838"/>
      <sheetData sheetId="8839"/>
      <sheetData sheetId="8840"/>
      <sheetData sheetId="8841"/>
      <sheetData sheetId="8842"/>
      <sheetData sheetId="8843"/>
      <sheetData sheetId="8844"/>
      <sheetData sheetId="8845"/>
      <sheetData sheetId="8846"/>
      <sheetData sheetId="8847"/>
      <sheetData sheetId="8848"/>
      <sheetData sheetId="8849"/>
      <sheetData sheetId="8850"/>
      <sheetData sheetId="8851"/>
      <sheetData sheetId="8852"/>
      <sheetData sheetId="8853"/>
      <sheetData sheetId="8854"/>
      <sheetData sheetId="8855"/>
      <sheetData sheetId="8856"/>
      <sheetData sheetId="8857"/>
      <sheetData sheetId="8858"/>
      <sheetData sheetId="8859"/>
      <sheetData sheetId="8860"/>
      <sheetData sheetId="8861"/>
      <sheetData sheetId="8862"/>
      <sheetData sheetId="8863"/>
      <sheetData sheetId="8864"/>
      <sheetData sheetId="8865"/>
      <sheetData sheetId="8866"/>
      <sheetData sheetId="8867"/>
      <sheetData sheetId="8868"/>
      <sheetData sheetId="8869"/>
      <sheetData sheetId="8870"/>
      <sheetData sheetId="8871"/>
      <sheetData sheetId="8872"/>
      <sheetData sheetId="8873"/>
      <sheetData sheetId="8874"/>
      <sheetData sheetId="8875"/>
      <sheetData sheetId="8876"/>
      <sheetData sheetId="8877"/>
      <sheetData sheetId="8878"/>
      <sheetData sheetId="8879"/>
      <sheetData sheetId="8880"/>
      <sheetData sheetId="8881"/>
      <sheetData sheetId="8882"/>
      <sheetData sheetId="8883"/>
      <sheetData sheetId="8884"/>
      <sheetData sheetId="8885"/>
      <sheetData sheetId="8886"/>
      <sheetData sheetId="8887"/>
      <sheetData sheetId="8888"/>
      <sheetData sheetId="8889"/>
      <sheetData sheetId="8890"/>
      <sheetData sheetId="8891"/>
      <sheetData sheetId="8892"/>
      <sheetData sheetId="8893"/>
      <sheetData sheetId="8894"/>
      <sheetData sheetId="8895"/>
      <sheetData sheetId="8896"/>
      <sheetData sheetId="8897"/>
      <sheetData sheetId="8898"/>
      <sheetData sheetId="8899"/>
      <sheetData sheetId="8900"/>
      <sheetData sheetId="8901"/>
      <sheetData sheetId="8902"/>
      <sheetData sheetId="8903"/>
      <sheetData sheetId="8904"/>
      <sheetData sheetId="8905"/>
      <sheetData sheetId="8906"/>
      <sheetData sheetId="8907"/>
      <sheetData sheetId="8908"/>
      <sheetData sheetId="8909"/>
      <sheetData sheetId="8910"/>
      <sheetData sheetId="8911"/>
      <sheetData sheetId="8912"/>
      <sheetData sheetId="8913"/>
      <sheetData sheetId="8914"/>
      <sheetData sheetId="8915"/>
      <sheetData sheetId="8916"/>
      <sheetData sheetId="8917"/>
      <sheetData sheetId="8918"/>
      <sheetData sheetId="8919"/>
      <sheetData sheetId="8920"/>
      <sheetData sheetId="8921"/>
      <sheetData sheetId="8922"/>
      <sheetData sheetId="8923"/>
      <sheetData sheetId="8924"/>
      <sheetData sheetId="8925"/>
      <sheetData sheetId="8926"/>
      <sheetData sheetId="8927"/>
      <sheetData sheetId="8928"/>
      <sheetData sheetId="8929"/>
      <sheetData sheetId="8930"/>
      <sheetData sheetId="8931"/>
      <sheetData sheetId="8932"/>
      <sheetData sheetId="8933"/>
      <sheetData sheetId="8934"/>
      <sheetData sheetId="8935"/>
      <sheetData sheetId="8936"/>
      <sheetData sheetId="8937"/>
      <sheetData sheetId="8938"/>
      <sheetData sheetId="8939"/>
      <sheetData sheetId="8940"/>
      <sheetData sheetId="8941"/>
      <sheetData sheetId="8942"/>
      <sheetData sheetId="8943"/>
      <sheetData sheetId="8944"/>
      <sheetData sheetId="8945"/>
      <sheetData sheetId="8946"/>
      <sheetData sheetId="8947"/>
      <sheetData sheetId="8948"/>
      <sheetData sheetId="8949"/>
      <sheetData sheetId="8950"/>
      <sheetData sheetId="8951"/>
      <sheetData sheetId="8952"/>
      <sheetData sheetId="8953"/>
      <sheetData sheetId="8954"/>
      <sheetData sheetId="8955"/>
      <sheetData sheetId="8956"/>
      <sheetData sheetId="8957"/>
      <sheetData sheetId="8958"/>
      <sheetData sheetId="8959"/>
      <sheetData sheetId="8960"/>
      <sheetData sheetId="8961"/>
      <sheetData sheetId="8962"/>
      <sheetData sheetId="8963"/>
      <sheetData sheetId="8964"/>
      <sheetData sheetId="8965"/>
      <sheetData sheetId="8966"/>
      <sheetData sheetId="8967"/>
      <sheetData sheetId="8968"/>
      <sheetData sheetId="8969"/>
      <sheetData sheetId="8970"/>
      <sheetData sheetId="8971"/>
      <sheetData sheetId="8972"/>
      <sheetData sheetId="8973"/>
      <sheetData sheetId="8974"/>
      <sheetData sheetId="8975"/>
      <sheetData sheetId="8976"/>
      <sheetData sheetId="8977"/>
      <sheetData sheetId="8978"/>
      <sheetData sheetId="8979"/>
      <sheetData sheetId="8980"/>
      <sheetData sheetId="8981"/>
      <sheetData sheetId="8982"/>
      <sheetData sheetId="8983"/>
      <sheetData sheetId="8984"/>
      <sheetData sheetId="8985"/>
      <sheetData sheetId="8986"/>
      <sheetData sheetId="8987"/>
      <sheetData sheetId="8988"/>
      <sheetData sheetId="8989"/>
      <sheetData sheetId="8990"/>
      <sheetData sheetId="8991"/>
      <sheetData sheetId="8992"/>
      <sheetData sheetId="8993"/>
      <sheetData sheetId="8994"/>
      <sheetData sheetId="8995"/>
      <sheetData sheetId="8996"/>
      <sheetData sheetId="8997"/>
      <sheetData sheetId="8998"/>
      <sheetData sheetId="8999"/>
      <sheetData sheetId="9000"/>
      <sheetData sheetId="9001"/>
      <sheetData sheetId="9002"/>
      <sheetData sheetId="9003"/>
      <sheetData sheetId="9004"/>
      <sheetData sheetId="9005"/>
      <sheetData sheetId="9006"/>
      <sheetData sheetId="9007"/>
      <sheetData sheetId="9008"/>
      <sheetData sheetId="9009"/>
      <sheetData sheetId="9010"/>
      <sheetData sheetId="9011"/>
      <sheetData sheetId="9012"/>
      <sheetData sheetId="9013"/>
      <sheetData sheetId="9014"/>
      <sheetData sheetId="9015"/>
      <sheetData sheetId="9016"/>
      <sheetData sheetId="9017"/>
      <sheetData sheetId="9018"/>
      <sheetData sheetId="9019"/>
      <sheetData sheetId="9020"/>
      <sheetData sheetId="9021"/>
      <sheetData sheetId="9022"/>
      <sheetData sheetId="9023"/>
      <sheetData sheetId="9024"/>
      <sheetData sheetId="9025"/>
      <sheetData sheetId="9026"/>
      <sheetData sheetId="9027"/>
      <sheetData sheetId="9028"/>
      <sheetData sheetId="9029"/>
      <sheetData sheetId="9030"/>
      <sheetData sheetId="9031"/>
      <sheetData sheetId="9032"/>
      <sheetData sheetId="9033"/>
      <sheetData sheetId="9034"/>
      <sheetData sheetId="9035"/>
      <sheetData sheetId="9036"/>
      <sheetData sheetId="9037"/>
      <sheetData sheetId="9038"/>
      <sheetData sheetId="9039"/>
      <sheetData sheetId="9040"/>
      <sheetData sheetId="9041"/>
      <sheetData sheetId="9042"/>
      <sheetData sheetId="9043"/>
      <sheetData sheetId="9044"/>
      <sheetData sheetId="9045"/>
      <sheetData sheetId="9046"/>
      <sheetData sheetId="9047"/>
      <sheetData sheetId="9048"/>
      <sheetData sheetId="9049"/>
      <sheetData sheetId="9050"/>
      <sheetData sheetId="9051"/>
      <sheetData sheetId="9052"/>
      <sheetData sheetId="9053"/>
      <sheetData sheetId="9054"/>
      <sheetData sheetId="9055"/>
      <sheetData sheetId="9056"/>
      <sheetData sheetId="9057"/>
      <sheetData sheetId="9058"/>
      <sheetData sheetId="9059"/>
      <sheetData sheetId="9060"/>
      <sheetData sheetId="9061"/>
      <sheetData sheetId="9062"/>
      <sheetData sheetId="9063"/>
      <sheetData sheetId="9064"/>
      <sheetData sheetId="9065"/>
      <sheetData sheetId="9066"/>
      <sheetData sheetId="9067"/>
      <sheetData sheetId="9068"/>
      <sheetData sheetId="9069"/>
      <sheetData sheetId="9070"/>
      <sheetData sheetId="9071"/>
      <sheetData sheetId="9072"/>
      <sheetData sheetId="9073"/>
      <sheetData sheetId="9074"/>
      <sheetData sheetId="9075"/>
      <sheetData sheetId="9076"/>
      <sheetData sheetId="9077"/>
      <sheetData sheetId="9078"/>
      <sheetData sheetId="9079"/>
      <sheetData sheetId="9080"/>
      <sheetData sheetId="9081"/>
      <sheetData sheetId="9082"/>
      <sheetData sheetId="9083"/>
      <sheetData sheetId="9084"/>
      <sheetData sheetId="9085"/>
      <sheetData sheetId="9086"/>
      <sheetData sheetId="9087"/>
      <sheetData sheetId="9088"/>
      <sheetData sheetId="9089"/>
      <sheetData sheetId="9090"/>
      <sheetData sheetId="9091"/>
      <sheetData sheetId="9092"/>
      <sheetData sheetId="9093"/>
      <sheetData sheetId="9094"/>
      <sheetData sheetId="9095"/>
      <sheetData sheetId="9096"/>
      <sheetData sheetId="9097"/>
      <sheetData sheetId="9098"/>
      <sheetData sheetId="9099"/>
      <sheetData sheetId="9100"/>
      <sheetData sheetId="9101"/>
      <sheetData sheetId="9102"/>
      <sheetData sheetId="9103"/>
      <sheetData sheetId="9104"/>
      <sheetData sheetId="9105"/>
      <sheetData sheetId="9106"/>
      <sheetData sheetId="9107"/>
      <sheetData sheetId="9108"/>
      <sheetData sheetId="9109"/>
      <sheetData sheetId="9110"/>
      <sheetData sheetId="9111"/>
      <sheetData sheetId="9112"/>
      <sheetData sheetId="9113"/>
      <sheetData sheetId="9114"/>
      <sheetData sheetId="9115"/>
      <sheetData sheetId="9116"/>
      <sheetData sheetId="9117"/>
      <sheetData sheetId="9118"/>
      <sheetData sheetId="9119"/>
      <sheetData sheetId="9120"/>
      <sheetData sheetId="9121"/>
      <sheetData sheetId="9122"/>
      <sheetData sheetId="9123"/>
      <sheetData sheetId="9124"/>
      <sheetData sheetId="9125"/>
      <sheetData sheetId="9126"/>
      <sheetData sheetId="9127"/>
      <sheetData sheetId="9128"/>
      <sheetData sheetId="9129"/>
      <sheetData sheetId="9130"/>
      <sheetData sheetId="9131"/>
      <sheetData sheetId="9132"/>
      <sheetData sheetId="9133"/>
      <sheetData sheetId="9134"/>
      <sheetData sheetId="9135"/>
      <sheetData sheetId="9136"/>
      <sheetData sheetId="9137"/>
      <sheetData sheetId="9138"/>
      <sheetData sheetId="9139"/>
      <sheetData sheetId="9140"/>
      <sheetData sheetId="9141"/>
      <sheetData sheetId="9142"/>
      <sheetData sheetId="9143"/>
      <sheetData sheetId="9144"/>
      <sheetData sheetId="9145"/>
      <sheetData sheetId="9146"/>
      <sheetData sheetId="9147"/>
      <sheetData sheetId="9148"/>
      <sheetData sheetId="9149"/>
      <sheetData sheetId="9150"/>
      <sheetData sheetId="9151"/>
      <sheetData sheetId="9152"/>
      <sheetData sheetId="9153"/>
      <sheetData sheetId="9154"/>
      <sheetData sheetId="9155"/>
      <sheetData sheetId="9156"/>
      <sheetData sheetId="9157"/>
      <sheetData sheetId="9158"/>
      <sheetData sheetId="9159"/>
      <sheetData sheetId="9160"/>
      <sheetData sheetId="9161"/>
      <sheetData sheetId="9162"/>
      <sheetData sheetId="9163"/>
      <sheetData sheetId="9164"/>
      <sheetData sheetId="9165"/>
      <sheetData sheetId="9166"/>
      <sheetData sheetId="9167"/>
      <sheetData sheetId="9168"/>
      <sheetData sheetId="9169"/>
      <sheetData sheetId="9170"/>
      <sheetData sheetId="9171"/>
      <sheetData sheetId="9172"/>
      <sheetData sheetId="9173"/>
      <sheetData sheetId="9174"/>
      <sheetData sheetId="9175"/>
      <sheetData sheetId="9176"/>
      <sheetData sheetId="9177"/>
      <sheetData sheetId="9178"/>
      <sheetData sheetId="9179"/>
      <sheetData sheetId="9180"/>
      <sheetData sheetId="9181"/>
      <sheetData sheetId="9182"/>
      <sheetData sheetId="9183"/>
      <sheetData sheetId="9184"/>
      <sheetData sheetId="9185"/>
      <sheetData sheetId="9186"/>
      <sheetData sheetId="9187"/>
      <sheetData sheetId="9188"/>
      <sheetData sheetId="9189"/>
      <sheetData sheetId="9190"/>
      <sheetData sheetId="9191"/>
      <sheetData sheetId="9192"/>
      <sheetData sheetId="9193"/>
      <sheetData sheetId="9194"/>
      <sheetData sheetId="9195"/>
      <sheetData sheetId="9196"/>
      <sheetData sheetId="9197"/>
      <sheetData sheetId="9198"/>
      <sheetData sheetId="9199"/>
      <sheetData sheetId="9200"/>
      <sheetData sheetId="9201"/>
      <sheetData sheetId="9202"/>
      <sheetData sheetId="9203"/>
      <sheetData sheetId="9204"/>
      <sheetData sheetId="9205"/>
      <sheetData sheetId="9206"/>
      <sheetData sheetId="9207"/>
      <sheetData sheetId="9208"/>
      <sheetData sheetId="9209"/>
      <sheetData sheetId="9210"/>
      <sheetData sheetId="9211"/>
      <sheetData sheetId="9212"/>
      <sheetData sheetId="9213"/>
      <sheetData sheetId="9214"/>
      <sheetData sheetId="9215"/>
      <sheetData sheetId="9216"/>
      <sheetData sheetId="9217"/>
      <sheetData sheetId="9218"/>
      <sheetData sheetId="9219"/>
      <sheetData sheetId="9220"/>
      <sheetData sheetId="9221"/>
      <sheetData sheetId="9222"/>
      <sheetData sheetId="9223"/>
      <sheetData sheetId="9224"/>
      <sheetData sheetId="9225"/>
      <sheetData sheetId="9226"/>
      <sheetData sheetId="9227"/>
      <sheetData sheetId="9228"/>
      <sheetData sheetId="9229"/>
      <sheetData sheetId="9230"/>
      <sheetData sheetId="9231"/>
      <sheetData sheetId="9232"/>
      <sheetData sheetId="9233"/>
      <sheetData sheetId="9234"/>
      <sheetData sheetId="9235"/>
      <sheetData sheetId="9236"/>
      <sheetData sheetId="9237"/>
      <sheetData sheetId="9238"/>
      <sheetData sheetId="9239"/>
      <sheetData sheetId="9240"/>
      <sheetData sheetId="9241"/>
      <sheetData sheetId="9242"/>
      <sheetData sheetId="9243"/>
      <sheetData sheetId="9244"/>
      <sheetData sheetId="9245"/>
      <sheetData sheetId="9246"/>
      <sheetData sheetId="9247"/>
      <sheetData sheetId="9248"/>
      <sheetData sheetId="9249"/>
      <sheetData sheetId="9250"/>
      <sheetData sheetId="9251"/>
      <sheetData sheetId="9252"/>
      <sheetData sheetId="9253"/>
      <sheetData sheetId="9254"/>
      <sheetData sheetId="9255"/>
      <sheetData sheetId="9256"/>
      <sheetData sheetId="9257"/>
      <sheetData sheetId="9258"/>
      <sheetData sheetId="9259"/>
      <sheetData sheetId="9260"/>
      <sheetData sheetId="9261"/>
      <sheetData sheetId="9262"/>
      <sheetData sheetId="9263"/>
      <sheetData sheetId="9264"/>
      <sheetData sheetId="9265"/>
      <sheetData sheetId="9266"/>
      <sheetData sheetId="9267"/>
      <sheetData sheetId="9268"/>
      <sheetData sheetId="9269"/>
      <sheetData sheetId="9270"/>
      <sheetData sheetId="9271"/>
      <sheetData sheetId="9272"/>
      <sheetData sheetId="9273"/>
      <sheetData sheetId="9274"/>
      <sheetData sheetId="9275"/>
      <sheetData sheetId="9276"/>
      <sheetData sheetId="9277"/>
      <sheetData sheetId="9278"/>
      <sheetData sheetId="9279"/>
      <sheetData sheetId="9280"/>
      <sheetData sheetId="9281"/>
      <sheetData sheetId="9282"/>
      <sheetData sheetId="9283"/>
      <sheetData sheetId="9284"/>
      <sheetData sheetId="9285"/>
      <sheetData sheetId="9286"/>
      <sheetData sheetId="9287"/>
      <sheetData sheetId="9288"/>
      <sheetData sheetId="9289"/>
      <sheetData sheetId="9290"/>
      <sheetData sheetId="9291"/>
      <sheetData sheetId="9292"/>
      <sheetData sheetId="9293"/>
      <sheetData sheetId="9294"/>
      <sheetData sheetId="9295"/>
      <sheetData sheetId="9296"/>
      <sheetData sheetId="9297"/>
      <sheetData sheetId="9298"/>
      <sheetData sheetId="9299"/>
      <sheetData sheetId="9300"/>
      <sheetData sheetId="9301"/>
      <sheetData sheetId="9302"/>
      <sheetData sheetId="9303"/>
      <sheetData sheetId="9304"/>
      <sheetData sheetId="9305"/>
      <sheetData sheetId="9306"/>
      <sheetData sheetId="9307"/>
      <sheetData sheetId="9308"/>
      <sheetData sheetId="9309"/>
      <sheetData sheetId="9310"/>
      <sheetData sheetId="9311"/>
      <sheetData sheetId="9312"/>
      <sheetData sheetId="9313"/>
      <sheetData sheetId="9314"/>
      <sheetData sheetId="9315"/>
      <sheetData sheetId="9316"/>
      <sheetData sheetId="9317"/>
      <sheetData sheetId="9318"/>
      <sheetData sheetId="9319"/>
      <sheetData sheetId="9320"/>
      <sheetData sheetId="9321"/>
      <sheetData sheetId="9322"/>
      <sheetData sheetId="9323"/>
      <sheetData sheetId="9324"/>
      <sheetData sheetId="9325"/>
      <sheetData sheetId="9326"/>
      <sheetData sheetId="9327"/>
      <sheetData sheetId="9328"/>
      <sheetData sheetId="9329"/>
      <sheetData sheetId="9330"/>
      <sheetData sheetId="9331"/>
      <sheetData sheetId="9332"/>
      <sheetData sheetId="9333"/>
      <sheetData sheetId="9334"/>
      <sheetData sheetId="9335"/>
      <sheetData sheetId="9336"/>
      <sheetData sheetId="9337"/>
      <sheetData sheetId="9338"/>
      <sheetData sheetId="9339"/>
      <sheetData sheetId="9340"/>
      <sheetData sheetId="9341"/>
      <sheetData sheetId="9342"/>
      <sheetData sheetId="9343"/>
      <sheetData sheetId="9344"/>
      <sheetData sheetId="9345"/>
      <sheetData sheetId="9346"/>
      <sheetData sheetId="9347"/>
      <sheetData sheetId="9348"/>
      <sheetData sheetId="9349"/>
      <sheetData sheetId="9350"/>
      <sheetData sheetId="9351"/>
      <sheetData sheetId="9352"/>
      <sheetData sheetId="9353"/>
      <sheetData sheetId="9354"/>
      <sheetData sheetId="9355"/>
      <sheetData sheetId="9356"/>
      <sheetData sheetId="9357"/>
      <sheetData sheetId="9358"/>
      <sheetData sheetId="9359"/>
      <sheetData sheetId="9360"/>
      <sheetData sheetId="9361"/>
      <sheetData sheetId="9362"/>
      <sheetData sheetId="9363"/>
      <sheetData sheetId="9364"/>
      <sheetData sheetId="9365"/>
      <sheetData sheetId="9366"/>
      <sheetData sheetId="9367"/>
      <sheetData sheetId="9368"/>
      <sheetData sheetId="9369"/>
      <sheetData sheetId="9370"/>
      <sheetData sheetId="9371"/>
      <sheetData sheetId="9372"/>
      <sheetData sheetId="9373"/>
      <sheetData sheetId="9374"/>
      <sheetData sheetId="9375"/>
      <sheetData sheetId="9376"/>
      <sheetData sheetId="9377"/>
      <sheetData sheetId="9378"/>
      <sheetData sheetId="9379"/>
      <sheetData sheetId="9380"/>
      <sheetData sheetId="9381"/>
      <sheetData sheetId="9382"/>
      <sheetData sheetId="9383"/>
      <sheetData sheetId="9384"/>
      <sheetData sheetId="9385"/>
      <sheetData sheetId="9386"/>
      <sheetData sheetId="9387"/>
      <sheetData sheetId="9388"/>
      <sheetData sheetId="9389"/>
      <sheetData sheetId="9390"/>
      <sheetData sheetId="9391"/>
      <sheetData sheetId="9392"/>
      <sheetData sheetId="9393"/>
      <sheetData sheetId="9394"/>
      <sheetData sheetId="9395"/>
      <sheetData sheetId="9396"/>
      <sheetData sheetId="9397"/>
      <sheetData sheetId="9398"/>
      <sheetData sheetId="9399"/>
      <sheetData sheetId="9400"/>
      <sheetData sheetId="9401"/>
      <sheetData sheetId="9402"/>
      <sheetData sheetId="9403"/>
      <sheetData sheetId="9404"/>
      <sheetData sheetId="9405"/>
      <sheetData sheetId="9406"/>
      <sheetData sheetId="9407"/>
      <sheetData sheetId="9408"/>
      <sheetData sheetId="9409"/>
      <sheetData sheetId="9410"/>
      <sheetData sheetId="9411"/>
      <sheetData sheetId="9412"/>
      <sheetData sheetId="9413"/>
      <sheetData sheetId="9414"/>
      <sheetData sheetId="9415"/>
      <sheetData sheetId="9416"/>
      <sheetData sheetId="9417"/>
      <sheetData sheetId="9418"/>
      <sheetData sheetId="9419"/>
      <sheetData sheetId="9420"/>
      <sheetData sheetId="9421"/>
      <sheetData sheetId="9422"/>
      <sheetData sheetId="9423"/>
      <sheetData sheetId="9424"/>
      <sheetData sheetId="9425"/>
      <sheetData sheetId="9426"/>
      <sheetData sheetId="9427"/>
      <sheetData sheetId="9428"/>
      <sheetData sheetId="9429"/>
      <sheetData sheetId="9430"/>
      <sheetData sheetId="9431"/>
      <sheetData sheetId="9432"/>
      <sheetData sheetId="9433"/>
      <sheetData sheetId="9434"/>
      <sheetData sheetId="9435"/>
      <sheetData sheetId="9436"/>
      <sheetData sheetId="9437"/>
      <sheetData sheetId="9438"/>
      <sheetData sheetId="9439"/>
      <sheetData sheetId="9440"/>
      <sheetData sheetId="9441"/>
      <sheetData sheetId="9442"/>
      <sheetData sheetId="9443"/>
      <sheetData sheetId="9444"/>
      <sheetData sheetId="9445"/>
      <sheetData sheetId="9446"/>
      <sheetData sheetId="9447"/>
      <sheetData sheetId="9448"/>
      <sheetData sheetId="9449"/>
      <sheetData sheetId="9450"/>
      <sheetData sheetId="9451"/>
      <sheetData sheetId="9452"/>
      <sheetData sheetId="9453"/>
      <sheetData sheetId="9454"/>
      <sheetData sheetId="9455"/>
      <sheetData sheetId="9456"/>
      <sheetData sheetId="9457"/>
      <sheetData sheetId="9458"/>
      <sheetData sheetId="9459"/>
      <sheetData sheetId="9460"/>
      <sheetData sheetId="9461"/>
      <sheetData sheetId="9462"/>
      <sheetData sheetId="9463"/>
      <sheetData sheetId="9464"/>
      <sheetData sheetId="9465"/>
      <sheetData sheetId="9466"/>
      <sheetData sheetId="9467"/>
      <sheetData sheetId="9468"/>
      <sheetData sheetId="9469"/>
      <sheetData sheetId="9470"/>
      <sheetData sheetId="9471"/>
      <sheetData sheetId="9472"/>
      <sheetData sheetId="9473"/>
      <sheetData sheetId="9474"/>
      <sheetData sheetId="9475"/>
      <sheetData sheetId="9476"/>
      <sheetData sheetId="9477"/>
      <sheetData sheetId="9478"/>
      <sheetData sheetId="9479"/>
      <sheetData sheetId="9480"/>
      <sheetData sheetId="9481"/>
      <sheetData sheetId="9482"/>
      <sheetData sheetId="9483"/>
      <sheetData sheetId="9484"/>
      <sheetData sheetId="9485"/>
      <sheetData sheetId="9486"/>
      <sheetData sheetId="9487"/>
      <sheetData sheetId="9488"/>
      <sheetData sheetId="9489"/>
      <sheetData sheetId="9490"/>
      <sheetData sheetId="9491"/>
      <sheetData sheetId="9492"/>
      <sheetData sheetId="9493"/>
      <sheetData sheetId="9494"/>
      <sheetData sheetId="9495"/>
      <sheetData sheetId="9496"/>
      <sheetData sheetId="9497"/>
      <sheetData sheetId="9498"/>
      <sheetData sheetId="9499"/>
      <sheetData sheetId="9500"/>
      <sheetData sheetId="9501"/>
      <sheetData sheetId="9502"/>
      <sheetData sheetId="9503"/>
      <sheetData sheetId="9504"/>
      <sheetData sheetId="9505"/>
      <sheetData sheetId="9506"/>
      <sheetData sheetId="9507"/>
      <sheetData sheetId="9508"/>
      <sheetData sheetId="9509"/>
      <sheetData sheetId="9510"/>
      <sheetData sheetId="9511"/>
      <sheetData sheetId="9512"/>
      <sheetData sheetId="9513"/>
      <sheetData sheetId="9514"/>
      <sheetData sheetId="9515"/>
      <sheetData sheetId="9516"/>
      <sheetData sheetId="9517"/>
      <sheetData sheetId="9518"/>
      <sheetData sheetId="9519"/>
      <sheetData sheetId="9520"/>
      <sheetData sheetId="9521"/>
      <sheetData sheetId="9522"/>
      <sheetData sheetId="9523"/>
      <sheetData sheetId="9524"/>
      <sheetData sheetId="9525"/>
      <sheetData sheetId="9526"/>
      <sheetData sheetId="9527"/>
      <sheetData sheetId="9528"/>
      <sheetData sheetId="9529"/>
      <sheetData sheetId="9530"/>
      <sheetData sheetId="9531"/>
      <sheetData sheetId="9532"/>
      <sheetData sheetId="9533"/>
      <sheetData sheetId="9534"/>
      <sheetData sheetId="9535"/>
      <sheetData sheetId="9536"/>
      <sheetData sheetId="9537"/>
      <sheetData sheetId="9538"/>
      <sheetData sheetId="9539"/>
      <sheetData sheetId="9540"/>
      <sheetData sheetId="9541"/>
      <sheetData sheetId="9542"/>
      <sheetData sheetId="9543"/>
      <sheetData sheetId="9544"/>
      <sheetData sheetId="9545"/>
      <sheetData sheetId="9546"/>
      <sheetData sheetId="9547"/>
      <sheetData sheetId="9548"/>
      <sheetData sheetId="9549"/>
      <sheetData sheetId="9550"/>
      <sheetData sheetId="9551"/>
      <sheetData sheetId="9552"/>
      <sheetData sheetId="9553">
        <row r="33">
          <cell r="C33">
            <v>0.77967625899280601</v>
          </cell>
        </row>
      </sheetData>
      <sheetData sheetId="9554"/>
      <sheetData sheetId="9555"/>
      <sheetData sheetId="9556"/>
      <sheetData sheetId="9557"/>
      <sheetData sheetId="9558"/>
      <sheetData sheetId="9559"/>
      <sheetData sheetId="9560"/>
      <sheetData sheetId="9561"/>
      <sheetData sheetId="9562"/>
      <sheetData sheetId="9563"/>
      <sheetData sheetId="9564"/>
      <sheetData sheetId="9565"/>
      <sheetData sheetId="9566"/>
      <sheetData sheetId="9567"/>
      <sheetData sheetId="9568"/>
      <sheetData sheetId="9569"/>
      <sheetData sheetId="9570"/>
      <sheetData sheetId="9571"/>
      <sheetData sheetId="9572"/>
      <sheetData sheetId="9573"/>
      <sheetData sheetId="9574"/>
      <sheetData sheetId="9575"/>
      <sheetData sheetId="9576"/>
      <sheetData sheetId="9577"/>
      <sheetData sheetId="9578"/>
      <sheetData sheetId="9579"/>
      <sheetData sheetId="9580"/>
      <sheetData sheetId="9581"/>
      <sheetData sheetId="9582"/>
      <sheetData sheetId="9583"/>
      <sheetData sheetId="9584"/>
      <sheetData sheetId="9585"/>
      <sheetData sheetId="9586"/>
      <sheetData sheetId="9587"/>
      <sheetData sheetId="9588"/>
      <sheetData sheetId="9589"/>
      <sheetData sheetId="9590"/>
      <sheetData sheetId="9591"/>
      <sheetData sheetId="9592"/>
      <sheetData sheetId="9593"/>
      <sheetData sheetId="9594"/>
      <sheetData sheetId="9595"/>
      <sheetData sheetId="9596"/>
      <sheetData sheetId="9597"/>
      <sheetData sheetId="9598"/>
      <sheetData sheetId="9599"/>
      <sheetData sheetId="9600"/>
      <sheetData sheetId="9601"/>
      <sheetData sheetId="9602"/>
      <sheetData sheetId="9603"/>
      <sheetData sheetId="9604"/>
      <sheetData sheetId="9605"/>
      <sheetData sheetId="9606"/>
      <sheetData sheetId="9607"/>
      <sheetData sheetId="9608"/>
      <sheetData sheetId="9609"/>
      <sheetData sheetId="9610"/>
      <sheetData sheetId="9611"/>
      <sheetData sheetId="9612"/>
      <sheetData sheetId="9613"/>
      <sheetData sheetId="9614"/>
      <sheetData sheetId="9615"/>
      <sheetData sheetId="9616"/>
      <sheetData sheetId="9617"/>
      <sheetData sheetId="9618"/>
      <sheetData sheetId="9619"/>
      <sheetData sheetId="9620"/>
      <sheetData sheetId="9621"/>
      <sheetData sheetId="9622"/>
      <sheetData sheetId="9623"/>
      <sheetData sheetId="9624"/>
      <sheetData sheetId="9625"/>
      <sheetData sheetId="9626"/>
      <sheetData sheetId="9627"/>
      <sheetData sheetId="9628"/>
      <sheetData sheetId="9629"/>
      <sheetData sheetId="9630"/>
      <sheetData sheetId="9631"/>
      <sheetData sheetId="9632"/>
      <sheetData sheetId="9633"/>
      <sheetData sheetId="9634"/>
      <sheetData sheetId="9635"/>
      <sheetData sheetId="9636"/>
      <sheetData sheetId="9637"/>
      <sheetData sheetId="9638"/>
      <sheetData sheetId="9639"/>
      <sheetData sheetId="9640"/>
      <sheetData sheetId="9641"/>
      <sheetData sheetId="9642"/>
      <sheetData sheetId="9643"/>
      <sheetData sheetId="9644"/>
      <sheetData sheetId="9645"/>
      <sheetData sheetId="9646"/>
      <sheetData sheetId="9647"/>
      <sheetData sheetId="9648"/>
      <sheetData sheetId="9649"/>
      <sheetData sheetId="9650"/>
      <sheetData sheetId="9651"/>
      <sheetData sheetId="9652"/>
      <sheetData sheetId="9653"/>
      <sheetData sheetId="9654"/>
      <sheetData sheetId="9655"/>
      <sheetData sheetId="9656"/>
      <sheetData sheetId="9657"/>
      <sheetData sheetId="9658"/>
      <sheetData sheetId="9659"/>
      <sheetData sheetId="9660"/>
      <sheetData sheetId="9661"/>
      <sheetData sheetId="9662"/>
      <sheetData sheetId="9663"/>
      <sheetData sheetId="9664"/>
      <sheetData sheetId="9665"/>
      <sheetData sheetId="9666"/>
      <sheetData sheetId="9667"/>
      <sheetData sheetId="9668"/>
      <sheetData sheetId="9669"/>
      <sheetData sheetId="9670"/>
      <sheetData sheetId="9671"/>
      <sheetData sheetId="9672"/>
      <sheetData sheetId="9673"/>
      <sheetData sheetId="9674"/>
      <sheetData sheetId="9675"/>
      <sheetData sheetId="9676"/>
      <sheetData sheetId="9677"/>
      <sheetData sheetId="9678"/>
      <sheetData sheetId="9679"/>
      <sheetData sheetId="9680"/>
      <sheetData sheetId="9681"/>
      <sheetData sheetId="9682"/>
      <sheetData sheetId="9683"/>
      <sheetData sheetId="9684"/>
      <sheetData sheetId="9685"/>
      <sheetData sheetId="9686"/>
      <sheetData sheetId="9687"/>
      <sheetData sheetId="9688"/>
      <sheetData sheetId="9689"/>
      <sheetData sheetId="9690"/>
      <sheetData sheetId="9691"/>
      <sheetData sheetId="9692"/>
      <sheetData sheetId="9693"/>
      <sheetData sheetId="9694"/>
      <sheetData sheetId="9695"/>
      <sheetData sheetId="9696"/>
      <sheetData sheetId="9697"/>
      <sheetData sheetId="9698"/>
      <sheetData sheetId="9699"/>
      <sheetData sheetId="9700"/>
      <sheetData sheetId="9701"/>
      <sheetData sheetId="9702"/>
      <sheetData sheetId="9703"/>
      <sheetData sheetId="9704"/>
      <sheetData sheetId="9705"/>
      <sheetData sheetId="9706"/>
      <sheetData sheetId="9707"/>
      <sheetData sheetId="9708"/>
      <sheetData sheetId="9709"/>
      <sheetData sheetId="9710"/>
      <sheetData sheetId="9711"/>
      <sheetData sheetId="9712"/>
      <sheetData sheetId="9713"/>
      <sheetData sheetId="9714"/>
      <sheetData sheetId="9715"/>
      <sheetData sheetId="9716"/>
      <sheetData sheetId="9717"/>
      <sheetData sheetId="9718"/>
      <sheetData sheetId="9719"/>
      <sheetData sheetId="9720"/>
      <sheetData sheetId="9721"/>
      <sheetData sheetId="9722"/>
      <sheetData sheetId="9723"/>
      <sheetData sheetId="9724"/>
      <sheetData sheetId="9725"/>
      <sheetData sheetId="9726"/>
      <sheetData sheetId="9727"/>
      <sheetData sheetId="9728"/>
      <sheetData sheetId="9729"/>
      <sheetData sheetId="9730"/>
      <sheetData sheetId="9731"/>
      <sheetData sheetId="9732"/>
      <sheetData sheetId="9733"/>
      <sheetData sheetId="9734"/>
      <sheetData sheetId="9735"/>
      <sheetData sheetId="9736"/>
      <sheetData sheetId="9737"/>
      <sheetData sheetId="9738"/>
      <sheetData sheetId="9739"/>
      <sheetData sheetId="9740"/>
      <sheetData sheetId="9741"/>
      <sheetData sheetId="9742"/>
      <sheetData sheetId="9743"/>
      <sheetData sheetId="9744"/>
      <sheetData sheetId="9745"/>
      <sheetData sheetId="9746"/>
      <sheetData sheetId="9747"/>
      <sheetData sheetId="9748"/>
      <sheetData sheetId="9749"/>
      <sheetData sheetId="9750"/>
      <sheetData sheetId="9751"/>
      <sheetData sheetId="9752"/>
      <sheetData sheetId="9753"/>
      <sheetData sheetId="9754"/>
      <sheetData sheetId="9755"/>
      <sheetData sheetId="9756"/>
      <sheetData sheetId="9757"/>
      <sheetData sheetId="9758"/>
      <sheetData sheetId="9759"/>
      <sheetData sheetId="9760"/>
      <sheetData sheetId="9761"/>
      <sheetData sheetId="9762"/>
      <sheetData sheetId="9763"/>
      <sheetData sheetId="9764"/>
      <sheetData sheetId="9765"/>
      <sheetData sheetId="9766"/>
      <sheetData sheetId="9767"/>
      <sheetData sheetId="9768"/>
      <sheetData sheetId="9769"/>
      <sheetData sheetId="9770"/>
      <sheetData sheetId="9771"/>
      <sheetData sheetId="9772"/>
      <sheetData sheetId="9773"/>
      <sheetData sheetId="9774"/>
      <sheetData sheetId="9775"/>
      <sheetData sheetId="9776"/>
      <sheetData sheetId="9777"/>
      <sheetData sheetId="9778"/>
      <sheetData sheetId="9779"/>
      <sheetData sheetId="9780"/>
      <sheetData sheetId="9781"/>
      <sheetData sheetId="9782"/>
      <sheetData sheetId="9783"/>
      <sheetData sheetId="9784"/>
      <sheetData sheetId="9785"/>
      <sheetData sheetId="9786"/>
      <sheetData sheetId="9787"/>
      <sheetData sheetId="9788"/>
      <sheetData sheetId="9789"/>
      <sheetData sheetId="9790"/>
      <sheetData sheetId="9791"/>
      <sheetData sheetId="9792"/>
      <sheetData sheetId="9793"/>
      <sheetData sheetId="9794"/>
      <sheetData sheetId="9795"/>
      <sheetData sheetId="9796"/>
      <sheetData sheetId="9797"/>
      <sheetData sheetId="9798"/>
      <sheetData sheetId="9799"/>
      <sheetData sheetId="9800"/>
      <sheetData sheetId="9801"/>
      <sheetData sheetId="9802"/>
      <sheetData sheetId="9803"/>
      <sheetData sheetId="9804"/>
      <sheetData sheetId="9805"/>
      <sheetData sheetId="9806"/>
      <sheetData sheetId="9807"/>
      <sheetData sheetId="9808"/>
      <sheetData sheetId="9809"/>
      <sheetData sheetId="9810"/>
      <sheetData sheetId="9811"/>
      <sheetData sheetId="9812"/>
      <sheetData sheetId="9813"/>
      <sheetData sheetId="9814"/>
      <sheetData sheetId="9815"/>
      <sheetData sheetId="9816"/>
      <sheetData sheetId="9817"/>
      <sheetData sheetId="9818"/>
      <sheetData sheetId="9819"/>
      <sheetData sheetId="9820"/>
      <sheetData sheetId="9821"/>
      <sheetData sheetId="9822"/>
      <sheetData sheetId="9823"/>
      <sheetData sheetId="9824"/>
      <sheetData sheetId="9825"/>
      <sheetData sheetId="9826"/>
      <sheetData sheetId="9827"/>
      <sheetData sheetId="9828"/>
      <sheetData sheetId="9829"/>
      <sheetData sheetId="9830"/>
      <sheetData sheetId="9831"/>
      <sheetData sheetId="9832"/>
      <sheetData sheetId="9833"/>
      <sheetData sheetId="9834"/>
      <sheetData sheetId="9835"/>
      <sheetData sheetId="9836"/>
      <sheetData sheetId="9837"/>
      <sheetData sheetId="9838"/>
      <sheetData sheetId="9839"/>
      <sheetData sheetId="9840"/>
      <sheetData sheetId="9841"/>
      <sheetData sheetId="9842"/>
      <sheetData sheetId="9843"/>
      <sheetData sheetId="9844"/>
      <sheetData sheetId="9845"/>
      <sheetData sheetId="9846"/>
      <sheetData sheetId="9847"/>
      <sheetData sheetId="9848"/>
      <sheetData sheetId="9849"/>
      <sheetData sheetId="9850"/>
      <sheetData sheetId="9851"/>
      <sheetData sheetId="9852"/>
      <sheetData sheetId="9853"/>
      <sheetData sheetId="9854"/>
      <sheetData sheetId="9855"/>
      <sheetData sheetId="9856"/>
      <sheetData sheetId="9857"/>
      <sheetData sheetId="9858"/>
      <sheetData sheetId="9859"/>
      <sheetData sheetId="9860"/>
      <sheetData sheetId="9861"/>
      <sheetData sheetId="9862"/>
      <sheetData sheetId="9863"/>
      <sheetData sheetId="9864"/>
      <sheetData sheetId="9865"/>
      <sheetData sheetId="9866"/>
      <sheetData sheetId="9867"/>
      <sheetData sheetId="9868"/>
      <sheetData sheetId="9869"/>
      <sheetData sheetId="9870"/>
      <sheetData sheetId="9871"/>
      <sheetData sheetId="9872"/>
      <sheetData sheetId="9873"/>
      <sheetData sheetId="9874"/>
      <sheetData sheetId="9875"/>
      <sheetData sheetId="9876"/>
      <sheetData sheetId="9877"/>
      <sheetData sheetId="9878"/>
      <sheetData sheetId="9879"/>
      <sheetData sheetId="9880"/>
      <sheetData sheetId="9881"/>
      <sheetData sheetId="9882"/>
      <sheetData sheetId="9883"/>
      <sheetData sheetId="9884"/>
      <sheetData sheetId="9885"/>
      <sheetData sheetId="9886"/>
      <sheetData sheetId="9887"/>
      <sheetData sheetId="9888"/>
      <sheetData sheetId="9889"/>
      <sheetData sheetId="9890"/>
      <sheetData sheetId="9891"/>
      <sheetData sheetId="9892"/>
      <sheetData sheetId="9893"/>
      <sheetData sheetId="9894"/>
      <sheetData sheetId="9895"/>
      <sheetData sheetId="9896"/>
      <sheetData sheetId="9897"/>
      <sheetData sheetId="9898"/>
      <sheetData sheetId="9899"/>
      <sheetData sheetId="9900"/>
      <sheetData sheetId="9901"/>
      <sheetData sheetId="9902"/>
      <sheetData sheetId="9903"/>
      <sheetData sheetId="9904"/>
      <sheetData sheetId="9905"/>
      <sheetData sheetId="9906"/>
      <sheetData sheetId="9907"/>
      <sheetData sheetId="9908"/>
      <sheetData sheetId="9909"/>
      <sheetData sheetId="9910"/>
      <sheetData sheetId="9911"/>
      <sheetData sheetId="9912"/>
      <sheetData sheetId="9913"/>
      <sheetData sheetId="9914"/>
      <sheetData sheetId="9915"/>
      <sheetData sheetId="9916"/>
      <sheetData sheetId="9917"/>
      <sheetData sheetId="9918"/>
      <sheetData sheetId="9919"/>
      <sheetData sheetId="9920"/>
      <sheetData sheetId="9921"/>
      <sheetData sheetId="9922"/>
      <sheetData sheetId="9923"/>
      <sheetData sheetId="9924"/>
      <sheetData sheetId="9925"/>
      <sheetData sheetId="9926"/>
      <sheetData sheetId="9927"/>
      <sheetData sheetId="9928"/>
      <sheetData sheetId="9929"/>
      <sheetData sheetId="9930"/>
      <sheetData sheetId="9931"/>
      <sheetData sheetId="9932"/>
      <sheetData sheetId="9933"/>
      <sheetData sheetId="9934"/>
      <sheetData sheetId="9935"/>
      <sheetData sheetId="9936"/>
      <sheetData sheetId="9937"/>
      <sheetData sheetId="9938"/>
      <sheetData sheetId="9939"/>
      <sheetData sheetId="9940"/>
      <sheetData sheetId="9941"/>
      <sheetData sheetId="9942"/>
      <sheetData sheetId="9943"/>
      <sheetData sheetId="9944"/>
      <sheetData sheetId="9945"/>
      <sheetData sheetId="9946"/>
      <sheetData sheetId="9947"/>
      <sheetData sheetId="9948"/>
      <sheetData sheetId="9949"/>
      <sheetData sheetId="9950"/>
      <sheetData sheetId="9951"/>
      <sheetData sheetId="9952"/>
      <sheetData sheetId="9953"/>
      <sheetData sheetId="9954"/>
      <sheetData sheetId="9955"/>
      <sheetData sheetId="9956"/>
      <sheetData sheetId="9957"/>
      <sheetData sheetId="9958"/>
      <sheetData sheetId="9959"/>
      <sheetData sheetId="9960"/>
      <sheetData sheetId="9961"/>
      <sheetData sheetId="9962"/>
      <sheetData sheetId="9963"/>
      <sheetData sheetId="9964"/>
      <sheetData sheetId="9965"/>
      <sheetData sheetId="9966"/>
      <sheetData sheetId="9967"/>
      <sheetData sheetId="9968"/>
      <sheetData sheetId="9969"/>
      <sheetData sheetId="9970"/>
      <sheetData sheetId="9971"/>
      <sheetData sheetId="9972"/>
      <sheetData sheetId="9973"/>
      <sheetData sheetId="9974"/>
      <sheetData sheetId="9975"/>
      <sheetData sheetId="9976">
        <row r="1">
          <cell r="B1" t="str">
            <v>CTO-102-2002</v>
          </cell>
        </row>
      </sheetData>
      <sheetData sheetId="9977"/>
      <sheetData sheetId="9978"/>
      <sheetData sheetId="9979"/>
      <sheetData sheetId="9980"/>
      <sheetData sheetId="9981"/>
      <sheetData sheetId="9982"/>
      <sheetData sheetId="9983"/>
      <sheetData sheetId="9984"/>
      <sheetData sheetId="9985"/>
      <sheetData sheetId="9986"/>
      <sheetData sheetId="9987"/>
      <sheetData sheetId="9988"/>
      <sheetData sheetId="9989"/>
      <sheetData sheetId="9990"/>
      <sheetData sheetId="9991"/>
      <sheetData sheetId="9992"/>
      <sheetData sheetId="9993"/>
      <sheetData sheetId="9994"/>
      <sheetData sheetId="9995"/>
      <sheetData sheetId="9996"/>
      <sheetData sheetId="9997"/>
      <sheetData sheetId="9998"/>
      <sheetData sheetId="9999"/>
      <sheetData sheetId="10000"/>
      <sheetData sheetId="10001"/>
      <sheetData sheetId="10002"/>
      <sheetData sheetId="10003"/>
      <sheetData sheetId="10004"/>
      <sheetData sheetId="10005"/>
      <sheetData sheetId="10006"/>
      <sheetData sheetId="10007"/>
      <sheetData sheetId="10008"/>
      <sheetData sheetId="10009"/>
      <sheetData sheetId="10010"/>
      <sheetData sheetId="10011"/>
      <sheetData sheetId="10012"/>
      <sheetData sheetId="10013"/>
      <sheetData sheetId="10014"/>
      <sheetData sheetId="10015"/>
      <sheetData sheetId="10016"/>
      <sheetData sheetId="10017"/>
      <sheetData sheetId="10018"/>
      <sheetData sheetId="10019"/>
      <sheetData sheetId="10020"/>
      <sheetData sheetId="10021"/>
      <sheetData sheetId="10022"/>
      <sheetData sheetId="10023"/>
      <sheetData sheetId="10024"/>
      <sheetData sheetId="10025"/>
      <sheetData sheetId="10026"/>
      <sheetData sheetId="10027"/>
      <sheetData sheetId="10028"/>
      <sheetData sheetId="10029"/>
      <sheetData sheetId="10030"/>
      <sheetData sheetId="10031"/>
      <sheetData sheetId="10032">
        <row r="45">
          <cell r="B45" t="str">
            <v>P-002</v>
          </cell>
        </row>
      </sheetData>
      <sheetData sheetId="10033"/>
      <sheetData sheetId="10034"/>
      <sheetData sheetId="10035"/>
      <sheetData sheetId="10036"/>
      <sheetData sheetId="10037"/>
      <sheetData sheetId="10038"/>
      <sheetData sheetId="10039"/>
      <sheetData sheetId="10040" refreshError="1"/>
      <sheetData sheetId="10041" refreshError="1"/>
      <sheetData sheetId="10042" refreshError="1"/>
      <sheetData sheetId="10043" refreshError="1"/>
      <sheetData sheetId="10044" refreshError="1"/>
      <sheetData sheetId="10045" refreshError="1"/>
      <sheetData sheetId="10046" refreshError="1"/>
      <sheetData sheetId="10047" refreshError="1"/>
      <sheetData sheetId="10048" refreshError="1"/>
      <sheetData sheetId="10049" refreshError="1"/>
      <sheetData sheetId="10050" refreshError="1"/>
      <sheetData sheetId="10051" refreshError="1"/>
      <sheetData sheetId="10052" refreshError="1"/>
      <sheetData sheetId="10053" refreshError="1"/>
      <sheetData sheetId="10054" refreshError="1"/>
      <sheetData sheetId="10055" refreshError="1"/>
      <sheetData sheetId="10056" refreshError="1"/>
      <sheetData sheetId="10057" refreshError="1"/>
      <sheetData sheetId="10058" refreshError="1"/>
      <sheetData sheetId="10059" refreshError="1"/>
      <sheetData sheetId="10060" refreshError="1"/>
      <sheetData sheetId="10061" refreshError="1"/>
      <sheetData sheetId="10062" refreshError="1"/>
      <sheetData sheetId="10063" refreshError="1"/>
      <sheetData sheetId="10064" refreshError="1"/>
      <sheetData sheetId="10065" refreshError="1"/>
      <sheetData sheetId="10066" refreshError="1"/>
      <sheetData sheetId="10067" refreshError="1"/>
      <sheetData sheetId="10068" refreshError="1"/>
      <sheetData sheetId="10069" refreshError="1"/>
      <sheetData sheetId="10070" refreshError="1"/>
      <sheetData sheetId="10071" refreshError="1"/>
      <sheetData sheetId="10072" refreshError="1"/>
      <sheetData sheetId="10073" refreshError="1"/>
      <sheetData sheetId="10074"/>
      <sheetData sheetId="10075" refreshError="1"/>
      <sheetData sheetId="10076" refreshError="1"/>
      <sheetData sheetId="10077" refreshError="1"/>
      <sheetData sheetId="10078" refreshError="1"/>
      <sheetData sheetId="10079" refreshError="1"/>
      <sheetData sheetId="10080" refreshError="1"/>
      <sheetData sheetId="10081" refreshError="1"/>
      <sheetData sheetId="10082"/>
      <sheetData sheetId="10083"/>
      <sheetData sheetId="10084"/>
      <sheetData sheetId="10085"/>
      <sheetData sheetId="10086"/>
      <sheetData sheetId="10087"/>
      <sheetData sheetId="10088"/>
      <sheetData sheetId="10089"/>
      <sheetData sheetId="10090" refreshError="1"/>
      <sheetData sheetId="10091"/>
      <sheetData sheetId="10092"/>
      <sheetData sheetId="10093"/>
      <sheetData sheetId="10094">
        <row r="1">
          <cell r="B1" t="str">
            <v>CTO-102-2002</v>
          </cell>
        </row>
      </sheetData>
      <sheetData sheetId="10095"/>
      <sheetData sheetId="10096">
        <row r="6">
          <cell r="A6" t="str">
            <v>CONTRATISTA:</v>
          </cell>
        </row>
      </sheetData>
      <sheetData sheetId="10097" refreshError="1"/>
      <sheetData sheetId="10098" refreshError="1"/>
      <sheetData sheetId="10099" refreshError="1"/>
      <sheetData sheetId="10100"/>
      <sheetData sheetId="10101">
        <row r="26">
          <cell r="F26">
            <v>949784.30360176135</v>
          </cell>
        </row>
      </sheetData>
      <sheetData sheetId="10102"/>
      <sheetData sheetId="10103"/>
      <sheetData sheetId="10104"/>
      <sheetData sheetId="10105">
        <row r="14">
          <cell r="C14" t="str">
            <v>DESCRIPCION</v>
          </cell>
        </row>
      </sheetData>
      <sheetData sheetId="10106"/>
      <sheetData sheetId="10107"/>
      <sheetData sheetId="10108"/>
      <sheetData sheetId="10109"/>
      <sheetData sheetId="10110"/>
      <sheetData sheetId="10111">
        <row r="53">
          <cell r="D53">
            <v>2</v>
          </cell>
        </row>
      </sheetData>
      <sheetData sheetId="10112"/>
      <sheetData sheetId="10113" refreshError="1"/>
      <sheetData sheetId="10114" refreshError="1"/>
      <sheetData sheetId="10115" refreshError="1"/>
      <sheetData sheetId="10116" refreshError="1"/>
      <sheetData sheetId="10117" refreshError="1"/>
      <sheetData sheetId="10118" refreshError="1"/>
      <sheetData sheetId="10119" refreshError="1"/>
      <sheetData sheetId="10120" refreshError="1"/>
      <sheetData sheetId="10121" refreshError="1"/>
      <sheetData sheetId="10122" refreshError="1"/>
      <sheetData sheetId="10123" refreshError="1"/>
      <sheetData sheetId="10124" refreshError="1"/>
      <sheetData sheetId="10125" refreshError="1"/>
      <sheetData sheetId="10126" refreshError="1"/>
      <sheetData sheetId="10127" refreshError="1"/>
      <sheetData sheetId="10128"/>
      <sheetData sheetId="10129"/>
      <sheetData sheetId="10130"/>
      <sheetData sheetId="10131"/>
      <sheetData sheetId="10132"/>
      <sheetData sheetId="10133" refreshError="1"/>
      <sheetData sheetId="10134" refreshError="1"/>
      <sheetData sheetId="10135" refreshError="1"/>
      <sheetData sheetId="10136" refreshError="1"/>
      <sheetData sheetId="10137" refreshError="1"/>
      <sheetData sheetId="10138"/>
      <sheetData sheetId="10139"/>
      <sheetData sheetId="10140">
        <row r="36">
          <cell r="G36">
            <v>271000.00000162207</v>
          </cell>
        </row>
      </sheetData>
      <sheetData sheetId="10141">
        <row r="33">
          <cell r="G33">
            <v>283000.00002693152</v>
          </cell>
        </row>
      </sheetData>
      <sheetData sheetId="10142">
        <row r="33">
          <cell r="G33">
            <v>290000.00000013626</v>
          </cell>
        </row>
      </sheetData>
      <sheetData sheetId="10143"/>
      <sheetData sheetId="10144"/>
      <sheetData sheetId="10145"/>
      <sheetData sheetId="10146"/>
      <sheetData sheetId="10147"/>
      <sheetData sheetId="10148"/>
      <sheetData sheetId="10149"/>
      <sheetData sheetId="10150"/>
      <sheetData sheetId="10151"/>
      <sheetData sheetId="10152"/>
      <sheetData sheetId="10153"/>
      <sheetData sheetId="10154"/>
      <sheetData sheetId="10155"/>
      <sheetData sheetId="10156"/>
      <sheetData sheetId="10157"/>
      <sheetData sheetId="10158"/>
      <sheetData sheetId="10159"/>
      <sheetData sheetId="10160"/>
      <sheetData sheetId="10161"/>
      <sheetData sheetId="10162"/>
      <sheetData sheetId="10163"/>
      <sheetData sheetId="10164"/>
      <sheetData sheetId="10165"/>
      <sheetData sheetId="10166"/>
      <sheetData sheetId="10167"/>
      <sheetData sheetId="10168"/>
      <sheetData sheetId="10169"/>
      <sheetData sheetId="10170"/>
      <sheetData sheetId="10171"/>
      <sheetData sheetId="10172"/>
      <sheetData sheetId="10173"/>
      <sheetData sheetId="10174"/>
      <sheetData sheetId="10175"/>
      <sheetData sheetId="10176"/>
      <sheetData sheetId="10177"/>
      <sheetData sheetId="10178"/>
      <sheetData sheetId="10179"/>
      <sheetData sheetId="10180"/>
      <sheetData sheetId="10181"/>
      <sheetData sheetId="10182"/>
      <sheetData sheetId="10183"/>
      <sheetData sheetId="10184"/>
      <sheetData sheetId="10185"/>
      <sheetData sheetId="10186"/>
      <sheetData sheetId="10187"/>
      <sheetData sheetId="10188"/>
      <sheetData sheetId="10189"/>
      <sheetData sheetId="10190"/>
      <sheetData sheetId="10191"/>
      <sheetData sheetId="10192"/>
      <sheetData sheetId="10193"/>
      <sheetData sheetId="10194"/>
      <sheetData sheetId="10195"/>
      <sheetData sheetId="10196"/>
      <sheetData sheetId="10197"/>
      <sheetData sheetId="10198"/>
      <sheetData sheetId="10199"/>
      <sheetData sheetId="10200"/>
      <sheetData sheetId="10201"/>
      <sheetData sheetId="10202"/>
      <sheetData sheetId="10203"/>
      <sheetData sheetId="10204"/>
      <sheetData sheetId="10205"/>
      <sheetData sheetId="10206"/>
      <sheetData sheetId="10207"/>
      <sheetData sheetId="10208"/>
      <sheetData sheetId="10209"/>
      <sheetData sheetId="10210"/>
      <sheetData sheetId="10211"/>
      <sheetData sheetId="10212"/>
      <sheetData sheetId="10213"/>
      <sheetData sheetId="10214"/>
      <sheetData sheetId="10215"/>
      <sheetData sheetId="10216"/>
      <sheetData sheetId="10217"/>
      <sheetData sheetId="10218"/>
      <sheetData sheetId="10219"/>
      <sheetData sheetId="10220"/>
      <sheetData sheetId="10221"/>
      <sheetData sheetId="10222"/>
      <sheetData sheetId="10223"/>
      <sheetData sheetId="10224">
        <row r="1">
          <cell r="A1" t="str">
            <v>ITEM</v>
          </cell>
        </row>
      </sheetData>
      <sheetData sheetId="10225">
        <row r="1">
          <cell r="A1" t="str">
            <v>EQUIPO</v>
          </cell>
        </row>
      </sheetData>
      <sheetData sheetId="10226">
        <row r="1">
          <cell r="A1" t="str">
            <v>ADMINISTRACION</v>
          </cell>
        </row>
      </sheetData>
      <sheetData sheetId="10227"/>
      <sheetData sheetId="10228"/>
      <sheetData sheetId="10229"/>
      <sheetData sheetId="10230"/>
      <sheetData sheetId="10231"/>
      <sheetData sheetId="10232"/>
      <sheetData sheetId="10233"/>
      <sheetData sheetId="10234"/>
      <sheetData sheetId="10235"/>
      <sheetData sheetId="10236"/>
      <sheetData sheetId="10237"/>
      <sheetData sheetId="10238"/>
      <sheetData sheetId="10239"/>
      <sheetData sheetId="10240"/>
      <sheetData sheetId="10241"/>
      <sheetData sheetId="10242"/>
      <sheetData sheetId="10243"/>
      <sheetData sheetId="10244"/>
      <sheetData sheetId="10245"/>
      <sheetData sheetId="10246"/>
      <sheetData sheetId="10247"/>
      <sheetData sheetId="10248"/>
      <sheetData sheetId="10249"/>
      <sheetData sheetId="10250"/>
      <sheetData sheetId="10251"/>
      <sheetData sheetId="10252"/>
      <sheetData sheetId="10253"/>
      <sheetData sheetId="10254"/>
      <sheetData sheetId="10255"/>
      <sheetData sheetId="10256"/>
      <sheetData sheetId="10257"/>
      <sheetData sheetId="10258"/>
      <sheetData sheetId="10259"/>
      <sheetData sheetId="10260"/>
      <sheetData sheetId="10261"/>
      <sheetData sheetId="10262">
        <row r="1">
          <cell r="A1" t="str">
            <v>ADMINISTRACION</v>
          </cell>
        </row>
      </sheetData>
      <sheetData sheetId="10263">
        <row r="1">
          <cell r="A1" t="str">
            <v>EQUIPO</v>
          </cell>
        </row>
      </sheetData>
      <sheetData sheetId="10264">
        <row r="1">
          <cell r="A1" t="str">
            <v>ADMINISTRACION</v>
          </cell>
        </row>
      </sheetData>
      <sheetData sheetId="10265">
        <row r="1">
          <cell r="A1" t="str">
            <v>EQUIPO</v>
          </cell>
        </row>
      </sheetData>
      <sheetData sheetId="10266">
        <row r="1">
          <cell r="A1" t="str">
            <v>ITEM</v>
          </cell>
        </row>
      </sheetData>
      <sheetData sheetId="10267"/>
      <sheetData sheetId="10268"/>
      <sheetData sheetId="10269"/>
      <sheetData sheetId="10270"/>
      <sheetData sheetId="10271"/>
      <sheetData sheetId="10272"/>
      <sheetData sheetId="10273"/>
      <sheetData sheetId="10274"/>
      <sheetData sheetId="10275"/>
      <sheetData sheetId="10276"/>
      <sheetData sheetId="10277"/>
      <sheetData sheetId="10278"/>
      <sheetData sheetId="10279">
        <row r="1">
          <cell r="A1" t="str">
            <v>ADMINISTRACION</v>
          </cell>
        </row>
      </sheetData>
      <sheetData sheetId="10280">
        <row r="1">
          <cell r="A1" t="str">
            <v>EQUIPO</v>
          </cell>
        </row>
      </sheetData>
      <sheetData sheetId="10281">
        <row r="1">
          <cell r="A1" t="str">
            <v>ITEM</v>
          </cell>
        </row>
      </sheetData>
      <sheetData sheetId="10282"/>
      <sheetData sheetId="10283"/>
      <sheetData sheetId="10284"/>
      <sheetData sheetId="10285"/>
      <sheetData sheetId="10286"/>
      <sheetData sheetId="10287"/>
      <sheetData sheetId="10288"/>
      <sheetData sheetId="10289"/>
      <sheetData sheetId="10290"/>
      <sheetData sheetId="10291"/>
      <sheetData sheetId="10292"/>
      <sheetData sheetId="10293"/>
      <sheetData sheetId="10294"/>
      <sheetData sheetId="10295"/>
      <sheetData sheetId="10296"/>
      <sheetData sheetId="10297"/>
      <sheetData sheetId="10298"/>
      <sheetData sheetId="10299"/>
      <sheetData sheetId="10300"/>
      <sheetData sheetId="10301"/>
      <sheetData sheetId="10302"/>
      <sheetData sheetId="10303"/>
      <sheetData sheetId="10304"/>
      <sheetData sheetId="10305"/>
      <sheetData sheetId="10306"/>
      <sheetData sheetId="10307"/>
      <sheetData sheetId="10308"/>
      <sheetData sheetId="10309"/>
      <sheetData sheetId="10310"/>
      <sheetData sheetId="10311"/>
      <sheetData sheetId="10312"/>
      <sheetData sheetId="10313"/>
      <sheetData sheetId="10314"/>
      <sheetData sheetId="10315"/>
      <sheetData sheetId="10316"/>
      <sheetData sheetId="10317"/>
      <sheetData sheetId="10318"/>
      <sheetData sheetId="10319"/>
      <sheetData sheetId="10320"/>
      <sheetData sheetId="10321"/>
      <sheetData sheetId="10322"/>
      <sheetData sheetId="10323"/>
      <sheetData sheetId="10324"/>
      <sheetData sheetId="10325"/>
      <sheetData sheetId="10326"/>
      <sheetData sheetId="10327"/>
      <sheetData sheetId="10328"/>
      <sheetData sheetId="10329"/>
      <sheetData sheetId="10330"/>
      <sheetData sheetId="10331"/>
      <sheetData sheetId="10332"/>
      <sheetData sheetId="10333"/>
      <sheetData sheetId="10334"/>
      <sheetData sheetId="10335"/>
      <sheetData sheetId="10336"/>
      <sheetData sheetId="10337"/>
      <sheetData sheetId="10338"/>
      <sheetData sheetId="10339"/>
      <sheetData sheetId="10340"/>
      <sheetData sheetId="10341"/>
      <sheetData sheetId="10342"/>
      <sheetData sheetId="10343"/>
      <sheetData sheetId="10344"/>
      <sheetData sheetId="10345"/>
      <sheetData sheetId="10346"/>
      <sheetData sheetId="10347"/>
      <sheetData sheetId="10348"/>
      <sheetData sheetId="10349"/>
      <sheetData sheetId="10350"/>
      <sheetData sheetId="10351"/>
      <sheetData sheetId="10352"/>
      <sheetData sheetId="10353"/>
      <sheetData sheetId="10354"/>
      <sheetData sheetId="10355"/>
      <sheetData sheetId="10356"/>
      <sheetData sheetId="10357"/>
      <sheetData sheetId="10358"/>
      <sheetData sheetId="10359"/>
      <sheetData sheetId="10360"/>
      <sheetData sheetId="10361"/>
      <sheetData sheetId="10362"/>
      <sheetData sheetId="10363"/>
      <sheetData sheetId="10364"/>
      <sheetData sheetId="10365"/>
      <sheetData sheetId="10366"/>
      <sheetData sheetId="10367"/>
      <sheetData sheetId="10368"/>
      <sheetData sheetId="10369"/>
      <sheetData sheetId="10370"/>
      <sheetData sheetId="10371"/>
      <sheetData sheetId="10372"/>
      <sheetData sheetId="10373"/>
      <sheetData sheetId="10374"/>
      <sheetData sheetId="10375"/>
      <sheetData sheetId="10376"/>
      <sheetData sheetId="10377"/>
      <sheetData sheetId="10378"/>
      <sheetData sheetId="10379"/>
      <sheetData sheetId="10380"/>
      <sheetData sheetId="10381"/>
      <sheetData sheetId="10382"/>
      <sheetData sheetId="10383" refreshError="1"/>
      <sheetData sheetId="10384" refreshError="1"/>
      <sheetData sheetId="10385" refreshError="1"/>
      <sheetData sheetId="10386" refreshError="1"/>
      <sheetData sheetId="10387" refreshError="1"/>
      <sheetData sheetId="10388" refreshError="1"/>
      <sheetData sheetId="10389" refreshError="1"/>
      <sheetData sheetId="10390" refreshError="1"/>
      <sheetData sheetId="10391" refreshError="1"/>
      <sheetData sheetId="10392" refreshError="1"/>
      <sheetData sheetId="10393" refreshError="1"/>
      <sheetData sheetId="10394" refreshError="1"/>
      <sheetData sheetId="10395" refreshError="1"/>
      <sheetData sheetId="10396" refreshError="1"/>
      <sheetData sheetId="10397"/>
      <sheetData sheetId="10398" refreshError="1"/>
      <sheetData sheetId="10399" refreshError="1"/>
      <sheetData sheetId="10400" refreshError="1"/>
      <sheetData sheetId="10401" refreshError="1"/>
      <sheetData sheetId="10402" refreshError="1"/>
      <sheetData sheetId="10403" refreshError="1"/>
      <sheetData sheetId="10404" refreshError="1"/>
      <sheetData sheetId="10405" refreshError="1"/>
      <sheetData sheetId="10406" refreshError="1"/>
      <sheetData sheetId="10407" refreshError="1"/>
      <sheetData sheetId="10408" refreshError="1"/>
      <sheetData sheetId="10409" refreshError="1"/>
      <sheetData sheetId="10410" refreshError="1"/>
      <sheetData sheetId="10411" refreshError="1"/>
      <sheetData sheetId="10412" refreshError="1"/>
      <sheetData sheetId="10413" refreshError="1"/>
      <sheetData sheetId="10414" refreshError="1"/>
      <sheetData sheetId="10415" refreshError="1"/>
      <sheetData sheetId="10416" refreshError="1"/>
      <sheetData sheetId="10417" refreshError="1"/>
      <sheetData sheetId="10418" refreshError="1"/>
      <sheetData sheetId="10419" refreshError="1"/>
      <sheetData sheetId="10420" refreshError="1"/>
      <sheetData sheetId="10421" refreshError="1"/>
      <sheetData sheetId="10422" refreshError="1"/>
      <sheetData sheetId="10423" refreshError="1"/>
      <sheetData sheetId="10424" refreshError="1"/>
      <sheetData sheetId="10425" refreshError="1"/>
      <sheetData sheetId="10426" refreshError="1"/>
      <sheetData sheetId="10427" refreshError="1"/>
      <sheetData sheetId="10428" refreshError="1"/>
      <sheetData sheetId="10429" refreshError="1"/>
      <sheetData sheetId="10430" refreshError="1"/>
      <sheetData sheetId="10431" refreshError="1"/>
      <sheetData sheetId="10432" refreshError="1"/>
      <sheetData sheetId="10433" refreshError="1"/>
      <sheetData sheetId="10434" refreshError="1"/>
      <sheetData sheetId="10435" refreshError="1"/>
      <sheetData sheetId="10436" refreshError="1"/>
      <sheetData sheetId="10437" refreshError="1"/>
      <sheetData sheetId="10438" refreshError="1"/>
      <sheetData sheetId="10439" refreshError="1"/>
      <sheetData sheetId="10440" refreshError="1"/>
      <sheetData sheetId="10441" refreshError="1"/>
      <sheetData sheetId="10442" refreshError="1"/>
      <sheetData sheetId="10443" refreshError="1"/>
      <sheetData sheetId="10444" refreshError="1"/>
      <sheetData sheetId="10445" refreshError="1"/>
      <sheetData sheetId="10446" refreshError="1"/>
      <sheetData sheetId="10447" refreshError="1"/>
      <sheetData sheetId="10448" refreshError="1"/>
      <sheetData sheetId="10449" refreshError="1"/>
      <sheetData sheetId="10450" refreshError="1"/>
      <sheetData sheetId="10451" refreshError="1"/>
      <sheetData sheetId="10452" refreshError="1"/>
      <sheetData sheetId="10453" refreshError="1"/>
      <sheetData sheetId="10454" refreshError="1"/>
      <sheetData sheetId="10455" refreshError="1"/>
      <sheetData sheetId="10456" refreshError="1"/>
      <sheetData sheetId="10457" refreshError="1"/>
      <sheetData sheetId="10458" refreshError="1"/>
      <sheetData sheetId="10459" refreshError="1"/>
      <sheetData sheetId="10460" refreshError="1"/>
      <sheetData sheetId="10461" refreshError="1"/>
      <sheetData sheetId="10462" refreshError="1"/>
      <sheetData sheetId="10463" refreshError="1"/>
      <sheetData sheetId="10464" refreshError="1"/>
      <sheetData sheetId="10465" refreshError="1"/>
      <sheetData sheetId="10466" refreshError="1"/>
      <sheetData sheetId="10467" refreshError="1"/>
      <sheetData sheetId="10468" refreshError="1"/>
      <sheetData sheetId="10469" refreshError="1"/>
      <sheetData sheetId="10470" refreshError="1"/>
      <sheetData sheetId="10471" refreshError="1"/>
      <sheetData sheetId="10472" refreshError="1"/>
      <sheetData sheetId="10473" refreshError="1"/>
      <sheetData sheetId="10474" refreshError="1"/>
      <sheetData sheetId="10475" refreshError="1"/>
      <sheetData sheetId="10476" refreshError="1"/>
      <sheetData sheetId="10477" refreshError="1"/>
      <sheetData sheetId="10478" refreshError="1"/>
      <sheetData sheetId="10479" refreshError="1"/>
      <sheetData sheetId="10480" refreshError="1"/>
      <sheetData sheetId="10481" refreshError="1"/>
      <sheetData sheetId="10482" refreshError="1"/>
      <sheetData sheetId="10483" refreshError="1"/>
      <sheetData sheetId="10484" refreshError="1"/>
      <sheetData sheetId="10485" refreshError="1"/>
      <sheetData sheetId="10486" refreshError="1"/>
      <sheetData sheetId="10487" refreshError="1"/>
      <sheetData sheetId="10488" refreshError="1"/>
      <sheetData sheetId="10489" refreshError="1"/>
      <sheetData sheetId="10490" refreshError="1"/>
      <sheetData sheetId="10491" refreshError="1"/>
      <sheetData sheetId="10492" refreshError="1"/>
      <sheetData sheetId="10493" refreshError="1"/>
      <sheetData sheetId="10494" refreshError="1"/>
      <sheetData sheetId="10495" refreshError="1"/>
      <sheetData sheetId="10496" refreshError="1"/>
      <sheetData sheetId="10497" refreshError="1"/>
      <sheetData sheetId="10498" refreshError="1"/>
      <sheetData sheetId="10499" refreshError="1"/>
      <sheetData sheetId="10500" refreshError="1"/>
      <sheetData sheetId="10501" refreshError="1"/>
      <sheetData sheetId="10502" refreshError="1"/>
      <sheetData sheetId="10503"/>
      <sheetData sheetId="10504"/>
      <sheetData sheetId="10505"/>
      <sheetData sheetId="10506" refreshError="1"/>
      <sheetData sheetId="10507" refreshError="1"/>
      <sheetData sheetId="10508" refreshError="1"/>
      <sheetData sheetId="10509" refreshError="1"/>
      <sheetData sheetId="10510" refreshError="1"/>
      <sheetData sheetId="10511" refreshError="1"/>
      <sheetData sheetId="10512"/>
      <sheetData sheetId="10513" refreshError="1"/>
      <sheetData sheetId="10514"/>
      <sheetData sheetId="10515"/>
      <sheetData sheetId="10516" refreshError="1"/>
      <sheetData sheetId="10517" refreshError="1"/>
      <sheetData sheetId="10518" refreshError="1"/>
      <sheetData sheetId="10519" refreshError="1"/>
      <sheetData sheetId="10520" refreshError="1"/>
      <sheetData sheetId="10521" refreshError="1"/>
      <sheetData sheetId="10522" refreshError="1"/>
      <sheetData sheetId="10523" refreshError="1"/>
      <sheetData sheetId="10524" refreshError="1"/>
      <sheetData sheetId="10525" refreshError="1"/>
      <sheetData sheetId="10526" refreshError="1"/>
      <sheetData sheetId="10527" refreshError="1"/>
      <sheetData sheetId="10528" refreshError="1"/>
      <sheetData sheetId="10529" refreshError="1"/>
      <sheetData sheetId="10530" refreshError="1"/>
      <sheetData sheetId="10531" refreshError="1"/>
      <sheetData sheetId="10532" refreshError="1"/>
      <sheetData sheetId="10533" refreshError="1"/>
      <sheetData sheetId="10534" refreshError="1"/>
      <sheetData sheetId="10535" refreshError="1"/>
      <sheetData sheetId="10536" refreshError="1"/>
      <sheetData sheetId="10537" refreshError="1"/>
      <sheetData sheetId="10538" refreshError="1"/>
      <sheetData sheetId="10539" refreshError="1"/>
      <sheetData sheetId="10540" refreshError="1"/>
      <sheetData sheetId="10541" refreshError="1"/>
      <sheetData sheetId="10542" refreshError="1"/>
      <sheetData sheetId="10543" refreshError="1"/>
      <sheetData sheetId="10544" refreshError="1"/>
      <sheetData sheetId="10545" refreshError="1"/>
      <sheetData sheetId="10546" refreshError="1"/>
      <sheetData sheetId="10547" refreshError="1"/>
      <sheetData sheetId="10548" refreshError="1"/>
      <sheetData sheetId="10549" refreshError="1"/>
      <sheetData sheetId="10550" refreshError="1"/>
      <sheetData sheetId="10551" refreshError="1"/>
      <sheetData sheetId="10552" refreshError="1"/>
      <sheetData sheetId="10553" refreshError="1"/>
      <sheetData sheetId="10554" refreshError="1"/>
      <sheetData sheetId="10555" refreshError="1"/>
      <sheetData sheetId="10556" refreshError="1"/>
      <sheetData sheetId="10557" refreshError="1"/>
      <sheetData sheetId="10558" refreshError="1"/>
      <sheetData sheetId="10559" refreshError="1"/>
      <sheetData sheetId="10560" refreshError="1"/>
      <sheetData sheetId="10561" refreshError="1"/>
      <sheetData sheetId="10562" refreshError="1"/>
      <sheetData sheetId="10563" refreshError="1"/>
      <sheetData sheetId="10564" refreshError="1"/>
      <sheetData sheetId="10565" refreshError="1"/>
      <sheetData sheetId="10566" refreshError="1"/>
      <sheetData sheetId="10567" refreshError="1"/>
      <sheetData sheetId="10568" refreshError="1"/>
      <sheetData sheetId="10569" refreshError="1"/>
      <sheetData sheetId="10570" refreshError="1"/>
      <sheetData sheetId="10571" refreshError="1"/>
      <sheetData sheetId="10572" refreshError="1"/>
      <sheetData sheetId="10573" refreshError="1"/>
      <sheetData sheetId="10574" refreshError="1"/>
      <sheetData sheetId="10575" refreshError="1"/>
      <sheetData sheetId="10576" refreshError="1"/>
      <sheetData sheetId="10577" refreshError="1"/>
      <sheetData sheetId="10578" refreshError="1"/>
      <sheetData sheetId="10579" refreshError="1"/>
      <sheetData sheetId="10580" refreshError="1"/>
      <sheetData sheetId="10581" refreshError="1"/>
      <sheetData sheetId="10582" refreshError="1"/>
      <sheetData sheetId="10583" refreshError="1"/>
      <sheetData sheetId="10584" refreshError="1"/>
      <sheetData sheetId="10585" refreshError="1"/>
      <sheetData sheetId="10586" refreshError="1"/>
      <sheetData sheetId="10587" refreshError="1"/>
      <sheetData sheetId="10588" refreshError="1"/>
      <sheetData sheetId="10589" refreshError="1"/>
      <sheetData sheetId="10590" refreshError="1"/>
      <sheetData sheetId="10591"/>
      <sheetData sheetId="10592">
        <row r="162">
          <cell r="G162">
            <v>68799</v>
          </cell>
        </row>
      </sheetData>
      <sheetData sheetId="10593">
        <row r="21">
          <cell r="G21" t="b">
            <v>0</v>
          </cell>
        </row>
      </sheetData>
      <sheetData sheetId="10594"/>
      <sheetData sheetId="10595"/>
      <sheetData sheetId="10596">
        <row r="5">
          <cell r="A5" t="str">
            <v>Desperdicio</v>
          </cell>
        </row>
      </sheetData>
      <sheetData sheetId="10597">
        <row r="7">
          <cell r="A7" t="str">
            <v>Herramientas Menores</v>
          </cell>
        </row>
      </sheetData>
      <sheetData sheetId="10598">
        <row r="6">
          <cell r="A6" t="str">
            <v>TOPÓGRAFO</v>
          </cell>
        </row>
      </sheetData>
      <sheetData sheetId="10599">
        <row r="5">
          <cell r="A5" t="str">
            <v>Desperdicio</v>
          </cell>
        </row>
      </sheetData>
      <sheetData sheetId="10600">
        <row r="7">
          <cell r="A7" t="str">
            <v>Herramientas Menores</v>
          </cell>
        </row>
      </sheetData>
      <sheetData sheetId="10601">
        <row r="6">
          <cell r="A6" t="str">
            <v>TOPÓGRAFO</v>
          </cell>
        </row>
      </sheetData>
      <sheetData sheetId="10602" refreshError="1"/>
      <sheetData sheetId="10603" refreshError="1"/>
      <sheetData sheetId="10604" refreshError="1"/>
      <sheetData sheetId="10605" refreshError="1"/>
      <sheetData sheetId="10606" refreshError="1"/>
      <sheetData sheetId="10607" refreshError="1"/>
      <sheetData sheetId="10608" refreshError="1"/>
      <sheetData sheetId="10609" refreshError="1"/>
      <sheetData sheetId="10610" refreshError="1"/>
      <sheetData sheetId="10611" refreshError="1"/>
      <sheetData sheetId="10612" refreshError="1"/>
      <sheetData sheetId="10613" refreshError="1"/>
      <sheetData sheetId="10614" refreshError="1"/>
      <sheetData sheetId="10615" refreshError="1"/>
      <sheetData sheetId="10616" refreshError="1"/>
      <sheetData sheetId="10617" refreshError="1"/>
      <sheetData sheetId="10618" refreshError="1"/>
      <sheetData sheetId="10619" refreshError="1"/>
      <sheetData sheetId="10620" refreshError="1"/>
      <sheetData sheetId="10621" refreshError="1"/>
      <sheetData sheetId="10622" refreshError="1"/>
      <sheetData sheetId="10623" refreshError="1"/>
      <sheetData sheetId="10624" refreshError="1"/>
      <sheetData sheetId="10625" refreshError="1"/>
      <sheetData sheetId="10626" refreshError="1"/>
      <sheetData sheetId="10627" refreshError="1"/>
      <sheetData sheetId="10628" refreshError="1"/>
      <sheetData sheetId="10629" refreshError="1"/>
      <sheetData sheetId="10630" refreshError="1"/>
      <sheetData sheetId="10631" refreshError="1"/>
      <sheetData sheetId="10632" refreshError="1"/>
      <sheetData sheetId="10633" refreshError="1"/>
      <sheetData sheetId="10634" refreshError="1"/>
      <sheetData sheetId="10635" refreshError="1"/>
      <sheetData sheetId="10636" refreshError="1"/>
      <sheetData sheetId="10637" refreshError="1"/>
      <sheetData sheetId="10638" refreshError="1"/>
      <sheetData sheetId="10639" refreshError="1"/>
      <sheetData sheetId="10640" refreshError="1"/>
      <sheetData sheetId="10641" refreshError="1"/>
      <sheetData sheetId="10642" refreshError="1"/>
      <sheetData sheetId="10643" refreshError="1"/>
      <sheetData sheetId="10644" refreshError="1"/>
      <sheetData sheetId="10645" refreshError="1"/>
      <sheetData sheetId="10646" refreshError="1"/>
      <sheetData sheetId="10647" refreshError="1"/>
      <sheetData sheetId="10648" refreshError="1"/>
      <sheetData sheetId="10649" refreshError="1"/>
      <sheetData sheetId="10650" refreshError="1"/>
      <sheetData sheetId="10651" refreshError="1"/>
      <sheetData sheetId="10652" refreshError="1"/>
      <sheetData sheetId="10653" refreshError="1"/>
      <sheetData sheetId="10654" refreshError="1"/>
      <sheetData sheetId="10655" refreshError="1"/>
      <sheetData sheetId="10656" refreshError="1"/>
      <sheetData sheetId="10657" refreshError="1"/>
      <sheetData sheetId="10658" refreshError="1"/>
      <sheetData sheetId="10659" refreshError="1"/>
      <sheetData sheetId="10660" refreshError="1"/>
      <sheetData sheetId="10661" refreshError="1"/>
      <sheetData sheetId="10662" refreshError="1"/>
      <sheetData sheetId="10663" refreshError="1"/>
      <sheetData sheetId="10664" refreshError="1"/>
      <sheetData sheetId="10665" refreshError="1"/>
      <sheetData sheetId="10666" refreshError="1"/>
      <sheetData sheetId="10667" refreshError="1"/>
      <sheetData sheetId="10668" refreshError="1"/>
      <sheetData sheetId="10669" refreshError="1"/>
      <sheetData sheetId="10670" refreshError="1"/>
      <sheetData sheetId="10671" refreshError="1"/>
      <sheetData sheetId="10672" refreshError="1"/>
      <sheetData sheetId="10673" refreshError="1"/>
      <sheetData sheetId="10674" refreshError="1"/>
      <sheetData sheetId="10675" refreshError="1"/>
      <sheetData sheetId="10676" refreshError="1"/>
      <sheetData sheetId="10677" refreshError="1"/>
      <sheetData sheetId="10678" refreshError="1"/>
      <sheetData sheetId="10679" refreshError="1"/>
      <sheetData sheetId="10680" refreshError="1"/>
      <sheetData sheetId="10681" refreshError="1"/>
      <sheetData sheetId="10682" refreshError="1"/>
      <sheetData sheetId="10683" refreshError="1"/>
      <sheetData sheetId="10684" refreshError="1"/>
      <sheetData sheetId="10685" refreshError="1"/>
      <sheetData sheetId="10686" refreshError="1"/>
      <sheetData sheetId="10687" refreshError="1"/>
      <sheetData sheetId="10688" refreshError="1"/>
      <sheetData sheetId="10689" refreshError="1"/>
      <sheetData sheetId="10690" refreshError="1"/>
      <sheetData sheetId="10691" refreshError="1"/>
      <sheetData sheetId="10692" refreshError="1"/>
      <sheetData sheetId="10693"/>
      <sheetData sheetId="10694" refreshError="1"/>
      <sheetData sheetId="10695"/>
      <sheetData sheetId="10696">
        <row r="7">
          <cell r="B7">
            <v>0.1</v>
          </cell>
        </row>
      </sheetData>
      <sheetData sheetId="10697">
        <row r="7">
          <cell r="B7">
            <v>0.1</v>
          </cell>
        </row>
      </sheetData>
      <sheetData sheetId="10698"/>
      <sheetData sheetId="10699" refreshError="1"/>
      <sheetData sheetId="10700" refreshError="1"/>
      <sheetData sheetId="10701" refreshError="1"/>
      <sheetData sheetId="10702"/>
      <sheetData sheetId="10703"/>
      <sheetData sheetId="10704"/>
      <sheetData sheetId="10705"/>
      <sheetData sheetId="10706"/>
      <sheetData sheetId="10707"/>
      <sheetData sheetId="10708"/>
      <sheetData sheetId="10709"/>
      <sheetData sheetId="10710"/>
      <sheetData sheetId="10711"/>
      <sheetData sheetId="10712"/>
      <sheetData sheetId="10713" refreshError="1"/>
      <sheetData sheetId="10714"/>
      <sheetData sheetId="10715"/>
      <sheetData sheetId="10716"/>
      <sheetData sheetId="10717"/>
      <sheetData sheetId="10718"/>
      <sheetData sheetId="10719" refreshError="1"/>
      <sheetData sheetId="10720"/>
      <sheetData sheetId="10721"/>
      <sheetData sheetId="10722"/>
      <sheetData sheetId="10723"/>
      <sheetData sheetId="10724" refreshError="1"/>
      <sheetData sheetId="10725"/>
      <sheetData sheetId="10726"/>
      <sheetData sheetId="10727"/>
      <sheetData sheetId="10728"/>
      <sheetData sheetId="10729"/>
      <sheetData sheetId="10730"/>
      <sheetData sheetId="10731"/>
      <sheetData sheetId="10732"/>
      <sheetData sheetId="10733"/>
      <sheetData sheetId="10734" refreshError="1"/>
      <sheetData sheetId="10735" refreshError="1"/>
      <sheetData sheetId="10736" refreshError="1"/>
      <sheetData sheetId="10737" refreshError="1"/>
      <sheetData sheetId="10738" refreshError="1"/>
      <sheetData sheetId="10739" refreshError="1"/>
      <sheetData sheetId="10740" refreshError="1"/>
      <sheetData sheetId="10741" refreshError="1"/>
      <sheetData sheetId="10742"/>
      <sheetData sheetId="10743" refreshError="1"/>
      <sheetData sheetId="10744" refreshError="1"/>
      <sheetData sheetId="10745" refreshError="1"/>
      <sheetData sheetId="10746" refreshError="1"/>
      <sheetData sheetId="10747" refreshError="1"/>
      <sheetData sheetId="10748" refreshError="1"/>
      <sheetData sheetId="10749" refreshError="1"/>
      <sheetData sheetId="10750" refreshError="1"/>
      <sheetData sheetId="10751" refreshError="1"/>
      <sheetData sheetId="10752" refreshError="1"/>
      <sheetData sheetId="10753"/>
      <sheetData sheetId="10754"/>
      <sheetData sheetId="10755"/>
      <sheetData sheetId="10756"/>
      <sheetData sheetId="10757"/>
      <sheetData sheetId="10758"/>
      <sheetData sheetId="10759"/>
      <sheetData sheetId="10760"/>
      <sheetData sheetId="10761"/>
      <sheetData sheetId="10762"/>
      <sheetData sheetId="10763"/>
      <sheetData sheetId="10764"/>
      <sheetData sheetId="10765"/>
      <sheetData sheetId="10766"/>
      <sheetData sheetId="10767"/>
      <sheetData sheetId="10768"/>
      <sheetData sheetId="10769"/>
      <sheetData sheetId="10770"/>
      <sheetData sheetId="10771"/>
      <sheetData sheetId="10772"/>
      <sheetData sheetId="10773"/>
      <sheetData sheetId="10774"/>
      <sheetData sheetId="10775"/>
      <sheetData sheetId="10776"/>
      <sheetData sheetId="10777"/>
      <sheetData sheetId="10778"/>
      <sheetData sheetId="10779"/>
      <sheetData sheetId="10780"/>
      <sheetData sheetId="10781"/>
      <sheetData sheetId="10782"/>
      <sheetData sheetId="10783"/>
      <sheetData sheetId="10784"/>
      <sheetData sheetId="10785"/>
      <sheetData sheetId="10786"/>
      <sheetData sheetId="10787" refreshError="1"/>
      <sheetData sheetId="10788"/>
      <sheetData sheetId="10789"/>
      <sheetData sheetId="10790"/>
      <sheetData sheetId="10791"/>
      <sheetData sheetId="10792"/>
      <sheetData sheetId="10793"/>
      <sheetData sheetId="10794"/>
      <sheetData sheetId="10795" refreshError="1"/>
      <sheetData sheetId="10796"/>
      <sheetData sheetId="10797"/>
      <sheetData sheetId="10798" refreshError="1"/>
      <sheetData sheetId="10799" refreshError="1"/>
      <sheetData sheetId="10800" refreshError="1"/>
      <sheetData sheetId="10801" refreshError="1"/>
      <sheetData sheetId="10802" refreshError="1"/>
      <sheetData sheetId="10803" refreshError="1"/>
      <sheetData sheetId="10804" refreshError="1"/>
      <sheetData sheetId="10805" refreshError="1"/>
      <sheetData sheetId="10806" refreshError="1"/>
      <sheetData sheetId="10807" refreshError="1"/>
      <sheetData sheetId="10808" refreshError="1"/>
      <sheetData sheetId="10809" refreshError="1"/>
      <sheetData sheetId="10810" refreshError="1"/>
      <sheetData sheetId="10811" refreshError="1"/>
      <sheetData sheetId="10812" refreshError="1"/>
      <sheetData sheetId="10813" refreshError="1"/>
      <sheetData sheetId="10814" refreshError="1"/>
      <sheetData sheetId="10815" refreshError="1"/>
      <sheetData sheetId="10816" refreshError="1"/>
      <sheetData sheetId="10817" refreshError="1"/>
      <sheetData sheetId="10818" refreshError="1"/>
      <sheetData sheetId="10819" refreshError="1"/>
      <sheetData sheetId="10820" refreshError="1"/>
      <sheetData sheetId="10821" refreshError="1"/>
      <sheetData sheetId="10822" refreshError="1"/>
      <sheetData sheetId="10823" refreshError="1"/>
      <sheetData sheetId="10824" refreshError="1"/>
      <sheetData sheetId="10825" refreshError="1"/>
      <sheetData sheetId="10826"/>
      <sheetData sheetId="10827"/>
      <sheetData sheetId="10828"/>
      <sheetData sheetId="10829"/>
      <sheetData sheetId="10830"/>
      <sheetData sheetId="10831"/>
      <sheetData sheetId="10832"/>
      <sheetData sheetId="10833"/>
      <sheetData sheetId="10834"/>
      <sheetData sheetId="10835"/>
      <sheetData sheetId="10836"/>
      <sheetData sheetId="10837"/>
      <sheetData sheetId="10838"/>
      <sheetData sheetId="10839"/>
      <sheetData sheetId="10840"/>
      <sheetData sheetId="10841"/>
      <sheetData sheetId="10842"/>
      <sheetData sheetId="10843"/>
      <sheetData sheetId="10844"/>
      <sheetData sheetId="10845"/>
      <sheetData sheetId="10846"/>
      <sheetData sheetId="10847"/>
      <sheetData sheetId="10848"/>
      <sheetData sheetId="10849"/>
      <sheetData sheetId="10850"/>
      <sheetData sheetId="10851"/>
      <sheetData sheetId="10852"/>
      <sheetData sheetId="10853"/>
      <sheetData sheetId="10854"/>
      <sheetData sheetId="10855"/>
      <sheetData sheetId="10856"/>
      <sheetData sheetId="10857"/>
      <sheetData sheetId="10858"/>
      <sheetData sheetId="10859"/>
      <sheetData sheetId="10860"/>
      <sheetData sheetId="10861"/>
      <sheetData sheetId="10862"/>
      <sheetData sheetId="10863"/>
      <sheetData sheetId="10864"/>
      <sheetData sheetId="10865"/>
      <sheetData sheetId="10866"/>
      <sheetData sheetId="10867"/>
      <sheetData sheetId="10868"/>
      <sheetData sheetId="10869"/>
      <sheetData sheetId="10870"/>
      <sheetData sheetId="10871"/>
      <sheetData sheetId="10872"/>
      <sheetData sheetId="10873"/>
      <sheetData sheetId="10874"/>
      <sheetData sheetId="10875"/>
      <sheetData sheetId="10876"/>
      <sheetData sheetId="10877"/>
      <sheetData sheetId="10878"/>
      <sheetData sheetId="10879"/>
      <sheetData sheetId="10880"/>
      <sheetData sheetId="10881"/>
      <sheetData sheetId="10882"/>
      <sheetData sheetId="10883"/>
      <sheetData sheetId="10884"/>
      <sheetData sheetId="10885"/>
      <sheetData sheetId="10886"/>
      <sheetData sheetId="10887"/>
      <sheetData sheetId="10888">
        <row r="3">
          <cell r="A3">
            <v>4.0999999999999996</v>
          </cell>
        </row>
      </sheetData>
      <sheetData sheetId="10889">
        <row r="3">
          <cell r="A3">
            <v>5.0999999999999996</v>
          </cell>
        </row>
      </sheetData>
      <sheetData sheetId="10890"/>
      <sheetData sheetId="10891"/>
      <sheetData sheetId="10892"/>
      <sheetData sheetId="10893">
        <row r="1">
          <cell r="A1" t="str">
            <v>MEZCLA PARA CONCRETOS</v>
          </cell>
        </row>
      </sheetData>
      <sheetData sheetId="10894"/>
      <sheetData sheetId="10895"/>
      <sheetData sheetId="10896"/>
      <sheetData sheetId="10897"/>
      <sheetData sheetId="10898">
        <row r="3">
          <cell r="C3" t="str">
            <v>ACOPLE ROSCADO P/ TUBERÍA  FLEX</v>
          </cell>
        </row>
      </sheetData>
      <sheetData sheetId="10899"/>
      <sheetData sheetId="10900"/>
      <sheetData sheetId="10901">
        <row r="3">
          <cell r="A3">
            <v>4.0999999999999996</v>
          </cell>
        </row>
      </sheetData>
      <sheetData sheetId="10902">
        <row r="3">
          <cell r="A3">
            <v>5.0999999999999996</v>
          </cell>
        </row>
      </sheetData>
      <sheetData sheetId="10903" refreshError="1"/>
      <sheetData sheetId="10904"/>
      <sheetData sheetId="10905">
        <row r="1">
          <cell r="A1" t="str">
            <v>MEZCLA PARA CONCRETOS</v>
          </cell>
        </row>
      </sheetData>
      <sheetData sheetId="10906"/>
      <sheetData sheetId="10907"/>
      <sheetData sheetId="10908"/>
      <sheetData sheetId="10909"/>
      <sheetData sheetId="10910">
        <row r="3">
          <cell r="C3" t="str">
            <v>ACOPLE ROSCADO P/ TUBERÍA  FLEX</v>
          </cell>
        </row>
      </sheetData>
      <sheetData sheetId="10911"/>
      <sheetData sheetId="10912"/>
      <sheetData sheetId="10913"/>
      <sheetData sheetId="10914"/>
      <sheetData sheetId="10915">
        <row r="7">
          <cell r="D7" t="str">
            <v>V/UNITARIO COSTO DIRECTO</v>
          </cell>
        </row>
      </sheetData>
      <sheetData sheetId="10916"/>
      <sheetData sheetId="10917">
        <row r="3">
          <cell r="C3" t="str">
            <v>ACOPLE ROSCADO P/ TUBERÍA  FLEX</v>
          </cell>
        </row>
      </sheetData>
      <sheetData sheetId="10918"/>
      <sheetData sheetId="10919"/>
      <sheetData sheetId="10920"/>
      <sheetData sheetId="10921"/>
      <sheetData sheetId="10922"/>
      <sheetData sheetId="10923"/>
      <sheetData sheetId="10924"/>
      <sheetData sheetId="10925">
        <row r="6">
          <cell r="B6">
            <v>38355</v>
          </cell>
        </row>
      </sheetData>
      <sheetData sheetId="10926"/>
      <sheetData sheetId="10927"/>
      <sheetData sheetId="10928"/>
      <sheetData sheetId="10929"/>
      <sheetData sheetId="10930"/>
      <sheetData sheetId="10931"/>
      <sheetData sheetId="10932"/>
      <sheetData sheetId="10933"/>
      <sheetData sheetId="10934"/>
      <sheetData sheetId="10935"/>
      <sheetData sheetId="10936"/>
      <sheetData sheetId="10937"/>
      <sheetData sheetId="10938"/>
      <sheetData sheetId="10939"/>
      <sheetData sheetId="10940"/>
      <sheetData sheetId="10941"/>
      <sheetData sheetId="10942"/>
      <sheetData sheetId="10943"/>
      <sheetData sheetId="10944">
        <row r="3">
          <cell r="A3">
            <v>4.0999999999999996</v>
          </cell>
        </row>
      </sheetData>
      <sheetData sheetId="10945">
        <row r="3">
          <cell r="A3">
            <v>5.0999999999999996</v>
          </cell>
        </row>
      </sheetData>
      <sheetData sheetId="10946"/>
      <sheetData sheetId="10947"/>
      <sheetData sheetId="10948"/>
      <sheetData sheetId="10949">
        <row r="1">
          <cell r="A1" t="str">
            <v>MEZCLA PARA CONCRETOS</v>
          </cell>
        </row>
      </sheetData>
      <sheetData sheetId="10950"/>
      <sheetData sheetId="10951"/>
      <sheetData sheetId="10952"/>
      <sheetData sheetId="10953"/>
      <sheetData sheetId="10954"/>
      <sheetData sheetId="10955"/>
      <sheetData sheetId="10956"/>
      <sheetData sheetId="10957"/>
      <sheetData sheetId="10958"/>
      <sheetData sheetId="10959">
        <row r="7">
          <cell r="D7" t="str">
            <v>V/UNITARIO COSTO DIRECTO</v>
          </cell>
        </row>
      </sheetData>
      <sheetData sheetId="10960"/>
      <sheetData sheetId="10961"/>
      <sheetData sheetId="10962"/>
      <sheetData sheetId="10963"/>
      <sheetData sheetId="10964"/>
      <sheetData sheetId="10965"/>
      <sheetData sheetId="10966"/>
      <sheetData sheetId="10967"/>
      <sheetData sheetId="10968"/>
      <sheetData sheetId="10969"/>
      <sheetData sheetId="10970"/>
      <sheetData sheetId="10971"/>
      <sheetData sheetId="10972"/>
      <sheetData sheetId="10973"/>
      <sheetData sheetId="10974"/>
      <sheetData sheetId="10975"/>
      <sheetData sheetId="10976"/>
      <sheetData sheetId="10977"/>
      <sheetData sheetId="10978"/>
      <sheetData sheetId="10979"/>
      <sheetData sheetId="10980"/>
      <sheetData sheetId="10981"/>
      <sheetData sheetId="10982"/>
      <sheetData sheetId="10983"/>
      <sheetData sheetId="10984"/>
      <sheetData sheetId="10985"/>
      <sheetData sheetId="10986"/>
      <sheetData sheetId="10987"/>
      <sheetData sheetId="10988" refreshError="1"/>
      <sheetData sheetId="10989" refreshError="1"/>
      <sheetData sheetId="10990" refreshError="1"/>
      <sheetData sheetId="10991" refreshError="1"/>
      <sheetData sheetId="10992" refreshError="1"/>
      <sheetData sheetId="10993" refreshError="1"/>
      <sheetData sheetId="10994" refreshError="1"/>
      <sheetData sheetId="10995" refreshError="1"/>
      <sheetData sheetId="10996" refreshError="1"/>
      <sheetData sheetId="10997" refreshError="1"/>
      <sheetData sheetId="10998" refreshError="1"/>
      <sheetData sheetId="10999" refreshError="1"/>
      <sheetData sheetId="11000" refreshError="1"/>
      <sheetData sheetId="11001" refreshError="1"/>
      <sheetData sheetId="11002" refreshError="1"/>
      <sheetData sheetId="11003" refreshError="1"/>
      <sheetData sheetId="11004" refreshError="1"/>
      <sheetData sheetId="11005" refreshError="1"/>
      <sheetData sheetId="11006" refreshError="1"/>
      <sheetData sheetId="11007" refreshError="1"/>
      <sheetData sheetId="11008" refreshError="1"/>
      <sheetData sheetId="11009" refreshError="1"/>
      <sheetData sheetId="11010" refreshError="1"/>
      <sheetData sheetId="11011" refreshError="1"/>
      <sheetData sheetId="11012" refreshError="1"/>
      <sheetData sheetId="11013" refreshError="1"/>
      <sheetData sheetId="11014" refreshError="1"/>
      <sheetData sheetId="11015" refreshError="1"/>
      <sheetData sheetId="11016" refreshError="1"/>
      <sheetData sheetId="11017" refreshError="1"/>
      <sheetData sheetId="11018" refreshError="1"/>
      <sheetData sheetId="11019" refreshError="1"/>
      <sheetData sheetId="11020" refreshError="1"/>
      <sheetData sheetId="11021" refreshError="1"/>
      <sheetData sheetId="11022" refreshError="1"/>
      <sheetData sheetId="11023" refreshError="1"/>
      <sheetData sheetId="11024" refreshError="1"/>
      <sheetData sheetId="11025" refreshError="1"/>
      <sheetData sheetId="11026" refreshError="1"/>
      <sheetData sheetId="11027" refreshError="1"/>
      <sheetData sheetId="11028" refreshError="1"/>
      <sheetData sheetId="11029" refreshError="1"/>
      <sheetData sheetId="11030" refreshError="1"/>
      <sheetData sheetId="11031" refreshError="1"/>
      <sheetData sheetId="11032" refreshError="1"/>
      <sheetData sheetId="11033" refreshError="1"/>
      <sheetData sheetId="11034" refreshError="1"/>
      <sheetData sheetId="11035" refreshError="1"/>
      <sheetData sheetId="11036" refreshError="1"/>
      <sheetData sheetId="11037" refreshError="1"/>
      <sheetData sheetId="11038" refreshError="1"/>
      <sheetData sheetId="11039" refreshError="1"/>
      <sheetData sheetId="11040" refreshError="1"/>
      <sheetData sheetId="11041" refreshError="1"/>
      <sheetData sheetId="11042" refreshError="1"/>
      <sheetData sheetId="11043" refreshError="1"/>
      <sheetData sheetId="11044" refreshError="1"/>
      <sheetData sheetId="11045" refreshError="1"/>
      <sheetData sheetId="11046" refreshError="1"/>
      <sheetData sheetId="11047" refreshError="1"/>
      <sheetData sheetId="11048" refreshError="1"/>
      <sheetData sheetId="11049" refreshError="1"/>
      <sheetData sheetId="11050" refreshError="1"/>
      <sheetData sheetId="11051" refreshError="1"/>
      <sheetData sheetId="11052" refreshError="1"/>
      <sheetData sheetId="11053" refreshError="1"/>
      <sheetData sheetId="11054" refreshError="1"/>
      <sheetData sheetId="11055" refreshError="1"/>
      <sheetData sheetId="11056" refreshError="1"/>
      <sheetData sheetId="11057" refreshError="1"/>
      <sheetData sheetId="11058" refreshError="1"/>
      <sheetData sheetId="11059" refreshError="1"/>
      <sheetData sheetId="11060" refreshError="1"/>
      <sheetData sheetId="11061" refreshError="1"/>
      <sheetData sheetId="11062" refreshError="1"/>
      <sheetData sheetId="11063" refreshError="1"/>
      <sheetData sheetId="11064" refreshError="1"/>
      <sheetData sheetId="11065" refreshError="1"/>
      <sheetData sheetId="11066" refreshError="1"/>
      <sheetData sheetId="11067" refreshError="1"/>
      <sheetData sheetId="11068" refreshError="1"/>
      <sheetData sheetId="11069" refreshError="1"/>
      <sheetData sheetId="11070" refreshError="1"/>
      <sheetData sheetId="11071" refreshError="1"/>
      <sheetData sheetId="11072" refreshError="1"/>
      <sheetData sheetId="11073" refreshError="1"/>
      <sheetData sheetId="11074" refreshError="1"/>
      <sheetData sheetId="11075" refreshError="1"/>
      <sheetData sheetId="11076" refreshError="1"/>
      <sheetData sheetId="11077" refreshError="1"/>
      <sheetData sheetId="11078" refreshError="1"/>
      <sheetData sheetId="11079" refreshError="1"/>
      <sheetData sheetId="11080" refreshError="1"/>
      <sheetData sheetId="11081" refreshError="1"/>
      <sheetData sheetId="11082" refreshError="1"/>
      <sheetData sheetId="11083" refreshError="1"/>
      <sheetData sheetId="11084" refreshError="1"/>
      <sheetData sheetId="11085" refreshError="1"/>
      <sheetData sheetId="11086" refreshError="1"/>
      <sheetData sheetId="11087" refreshError="1"/>
      <sheetData sheetId="11088" refreshError="1"/>
      <sheetData sheetId="11089" refreshError="1"/>
      <sheetData sheetId="11090" refreshError="1"/>
      <sheetData sheetId="11091" refreshError="1"/>
      <sheetData sheetId="11092" refreshError="1"/>
      <sheetData sheetId="11093" refreshError="1"/>
      <sheetData sheetId="11094" refreshError="1"/>
      <sheetData sheetId="11095" refreshError="1"/>
      <sheetData sheetId="11096" refreshError="1"/>
      <sheetData sheetId="11097" refreshError="1"/>
      <sheetData sheetId="11098" refreshError="1"/>
      <sheetData sheetId="11099" refreshError="1"/>
      <sheetData sheetId="11100" refreshError="1"/>
      <sheetData sheetId="11101" refreshError="1"/>
      <sheetData sheetId="11102" refreshError="1"/>
      <sheetData sheetId="11103" refreshError="1"/>
      <sheetData sheetId="11104" refreshError="1"/>
      <sheetData sheetId="11105" refreshError="1"/>
      <sheetData sheetId="11106" refreshError="1"/>
      <sheetData sheetId="11107" refreshError="1"/>
      <sheetData sheetId="11108" refreshError="1"/>
      <sheetData sheetId="11109" refreshError="1"/>
      <sheetData sheetId="11110" refreshError="1"/>
      <sheetData sheetId="11111" refreshError="1"/>
      <sheetData sheetId="11112" refreshError="1"/>
      <sheetData sheetId="11113" refreshError="1"/>
      <sheetData sheetId="11114" refreshError="1"/>
      <sheetData sheetId="11115" refreshError="1"/>
      <sheetData sheetId="11116" refreshError="1"/>
      <sheetData sheetId="11117" refreshError="1"/>
      <sheetData sheetId="11118" refreshError="1"/>
      <sheetData sheetId="11119" refreshError="1"/>
      <sheetData sheetId="11120" refreshError="1"/>
      <sheetData sheetId="11121" refreshError="1"/>
      <sheetData sheetId="11122" refreshError="1"/>
      <sheetData sheetId="11123" refreshError="1"/>
      <sheetData sheetId="11124" refreshError="1"/>
      <sheetData sheetId="11125" refreshError="1"/>
      <sheetData sheetId="11126" refreshError="1"/>
      <sheetData sheetId="11127" refreshError="1"/>
      <sheetData sheetId="11128" refreshError="1"/>
      <sheetData sheetId="11129" refreshError="1"/>
      <sheetData sheetId="11130" refreshError="1"/>
      <sheetData sheetId="11131" refreshError="1"/>
      <sheetData sheetId="11132" refreshError="1"/>
      <sheetData sheetId="11133" refreshError="1"/>
      <sheetData sheetId="11134" refreshError="1"/>
      <sheetData sheetId="11135" refreshError="1"/>
      <sheetData sheetId="11136" refreshError="1"/>
      <sheetData sheetId="11137" refreshError="1"/>
      <sheetData sheetId="11138" refreshError="1"/>
      <sheetData sheetId="11139" refreshError="1"/>
      <sheetData sheetId="11140" refreshError="1"/>
      <sheetData sheetId="11141" refreshError="1"/>
      <sheetData sheetId="11142" refreshError="1"/>
      <sheetData sheetId="11143" refreshError="1"/>
      <sheetData sheetId="11144" refreshError="1"/>
      <sheetData sheetId="11145" refreshError="1"/>
      <sheetData sheetId="11146" refreshError="1"/>
      <sheetData sheetId="11147" refreshError="1"/>
      <sheetData sheetId="11148" refreshError="1"/>
      <sheetData sheetId="11149" refreshError="1"/>
      <sheetData sheetId="11150" refreshError="1"/>
      <sheetData sheetId="11151" refreshError="1"/>
      <sheetData sheetId="11152" refreshError="1"/>
      <sheetData sheetId="11153" refreshError="1"/>
      <sheetData sheetId="11154" refreshError="1"/>
      <sheetData sheetId="11155" refreshError="1"/>
      <sheetData sheetId="11156" refreshError="1"/>
      <sheetData sheetId="11157" refreshError="1"/>
      <sheetData sheetId="11158" refreshError="1"/>
      <sheetData sheetId="11159" refreshError="1"/>
      <sheetData sheetId="11160" refreshError="1"/>
      <sheetData sheetId="11161" refreshError="1"/>
      <sheetData sheetId="11162" refreshError="1"/>
      <sheetData sheetId="11163" refreshError="1"/>
      <sheetData sheetId="11164" refreshError="1"/>
      <sheetData sheetId="11165" refreshError="1"/>
      <sheetData sheetId="11166" refreshError="1"/>
      <sheetData sheetId="11167" refreshError="1"/>
      <sheetData sheetId="11168" refreshError="1"/>
      <sheetData sheetId="11169" refreshError="1"/>
      <sheetData sheetId="11170" refreshError="1"/>
      <sheetData sheetId="11171" refreshError="1"/>
      <sheetData sheetId="11172" refreshError="1"/>
      <sheetData sheetId="11173" refreshError="1"/>
      <sheetData sheetId="11174" refreshError="1"/>
      <sheetData sheetId="11175" refreshError="1"/>
      <sheetData sheetId="11176" refreshError="1"/>
      <sheetData sheetId="11177" refreshError="1"/>
      <sheetData sheetId="11178" refreshError="1"/>
      <sheetData sheetId="11179" refreshError="1"/>
      <sheetData sheetId="11180" refreshError="1"/>
      <sheetData sheetId="11181" refreshError="1"/>
      <sheetData sheetId="11182" refreshError="1"/>
      <sheetData sheetId="11183" refreshError="1"/>
      <sheetData sheetId="11184" refreshError="1"/>
      <sheetData sheetId="11185" refreshError="1"/>
      <sheetData sheetId="11186" refreshError="1"/>
      <sheetData sheetId="11187" refreshError="1"/>
      <sheetData sheetId="11188" refreshError="1"/>
      <sheetData sheetId="11189" refreshError="1"/>
      <sheetData sheetId="11190" refreshError="1"/>
      <sheetData sheetId="11191" refreshError="1"/>
      <sheetData sheetId="11192" refreshError="1"/>
      <sheetData sheetId="11193" refreshError="1"/>
      <sheetData sheetId="11194" refreshError="1"/>
      <sheetData sheetId="11195" refreshError="1"/>
      <sheetData sheetId="11196" refreshError="1"/>
      <sheetData sheetId="11197" refreshError="1"/>
      <sheetData sheetId="11198" refreshError="1"/>
      <sheetData sheetId="11199" refreshError="1"/>
      <sheetData sheetId="11200" refreshError="1"/>
      <sheetData sheetId="11201" refreshError="1"/>
      <sheetData sheetId="11202" refreshError="1"/>
      <sheetData sheetId="11203" refreshError="1"/>
      <sheetData sheetId="11204" refreshError="1"/>
      <sheetData sheetId="11205" refreshError="1"/>
      <sheetData sheetId="11206" refreshError="1"/>
      <sheetData sheetId="11207" refreshError="1"/>
      <sheetData sheetId="11208" refreshError="1"/>
      <sheetData sheetId="11209" refreshError="1"/>
      <sheetData sheetId="11210" refreshError="1"/>
      <sheetData sheetId="11211" refreshError="1"/>
      <sheetData sheetId="11212" refreshError="1"/>
      <sheetData sheetId="11213" refreshError="1"/>
      <sheetData sheetId="11214" refreshError="1"/>
      <sheetData sheetId="11215" refreshError="1"/>
      <sheetData sheetId="11216" refreshError="1"/>
      <sheetData sheetId="11217" refreshError="1"/>
      <sheetData sheetId="11218" refreshError="1"/>
      <sheetData sheetId="11219" refreshError="1"/>
      <sheetData sheetId="11220" refreshError="1"/>
      <sheetData sheetId="11221" refreshError="1"/>
      <sheetData sheetId="11222" refreshError="1"/>
      <sheetData sheetId="11223" refreshError="1"/>
      <sheetData sheetId="11224" refreshError="1"/>
      <sheetData sheetId="11225" refreshError="1"/>
      <sheetData sheetId="11226" refreshError="1"/>
      <sheetData sheetId="11227" refreshError="1"/>
      <sheetData sheetId="11228" refreshError="1"/>
      <sheetData sheetId="11229" refreshError="1"/>
      <sheetData sheetId="11230" refreshError="1"/>
      <sheetData sheetId="11231" refreshError="1"/>
      <sheetData sheetId="11232" refreshError="1"/>
      <sheetData sheetId="11233" refreshError="1"/>
      <sheetData sheetId="11234" refreshError="1"/>
      <sheetData sheetId="11235" refreshError="1"/>
      <sheetData sheetId="11236" refreshError="1"/>
      <sheetData sheetId="11237" refreshError="1"/>
      <sheetData sheetId="11238" refreshError="1"/>
      <sheetData sheetId="11239" refreshError="1"/>
      <sheetData sheetId="11240" refreshError="1"/>
      <sheetData sheetId="11241" refreshError="1"/>
      <sheetData sheetId="11242" refreshError="1"/>
      <sheetData sheetId="11243" refreshError="1"/>
      <sheetData sheetId="11244" refreshError="1"/>
      <sheetData sheetId="11245" refreshError="1"/>
      <sheetData sheetId="11246" refreshError="1"/>
      <sheetData sheetId="11247" refreshError="1"/>
      <sheetData sheetId="11248" refreshError="1"/>
      <sheetData sheetId="11249" refreshError="1"/>
      <sheetData sheetId="11250" refreshError="1"/>
      <sheetData sheetId="11251" refreshError="1"/>
      <sheetData sheetId="11252" refreshError="1"/>
      <sheetData sheetId="11253" refreshError="1"/>
      <sheetData sheetId="11254" refreshError="1"/>
      <sheetData sheetId="11255" refreshError="1"/>
      <sheetData sheetId="11256" refreshError="1"/>
      <sheetData sheetId="11257" refreshError="1"/>
      <sheetData sheetId="11258" refreshError="1"/>
      <sheetData sheetId="11259" refreshError="1"/>
      <sheetData sheetId="11260" refreshError="1"/>
      <sheetData sheetId="11261" refreshError="1"/>
      <sheetData sheetId="11262" refreshError="1"/>
      <sheetData sheetId="11263" refreshError="1"/>
      <sheetData sheetId="11264" refreshError="1"/>
      <sheetData sheetId="11265" refreshError="1"/>
      <sheetData sheetId="11266" refreshError="1"/>
      <sheetData sheetId="11267" refreshError="1"/>
      <sheetData sheetId="11268" refreshError="1"/>
      <sheetData sheetId="11269" refreshError="1"/>
      <sheetData sheetId="11270" refreshError="1"/>
      <sheetData sheetId="11271" refreshError="1"/>
      <sheetData sheetId="11272" refreshError="1"/>
      <sheetData sheetId="11273" refreshError="1"/>
      <sheetData sheetId="11274" refreshError="1"/>
      <sheetData sheetId="11275" refreshError="1"/>
      <sheetData sheetId="11276" refreshError="1"/>
      <sheetData sheetId="11277" refreshError="1"/>
      <sheetData sheetId="11278" refreshError="1"/>
      <sheetData sheetId="11279" refreshError="1"/>
      <sheetData sheetId="11280" refreshError="1"/>
      <sheetData sheetId="11281" refreshError="1"/>
      <sheetData sheetId="11282" refreshError="1"/>
      <sheetData sheetId="11283" refreshError="1"/>
      <sheetData sheetId="11284" refreshError="1"/>
      <sheetData sheetId="11285" refreshError="1"/>
      <sheetData sheetId="11286" refreshError="1"/>
      <sheetData sheetId="11287" refreshError="1"/>
      <sheetData sheetId="11288" refreshError="1"/>
      <sheetData sheetId="11289" refreshError="1"/>
      <sheetData sheetId="11290" refreshError="1"/>
      <sheetData sheetId="11291" refreshError="1"/>
      <sheetData sheetId="11292" refreshError="1"/>
      <sheetData sheetId="11293" refreshError="1"/>
      <sheetData sheetId="11294" refreshError="1"/>
      <sheetData sheetId="11295" refreshError="1"/>
      <sheetData sheetId="11296" refreshError="1"/>
      <sheetData sheetId="11297" refreshError="1"/>
      <sheetData sheetId="11298" refreshError="1"/>
      <sheetData sheetId="11299" refreshError="1"/>
      <sheetData sheetId="11300" refreshError="1"/>
      <sheetData sheetId="11301" refreshError="1"/>
      <sheetData sheetId="11302" refreshError="1"/>
      <sheetData sheetId="11303" refreshError="1"/>
      <sheetData sheetId="11304" refreshError="1"/>
      <sheetData sheetId="11305" refreshError="1"/>
      <sheetData sheetId="11306" refreshError="1"/>
      <sheetData sheetId="11307" refreshError="1"/>
      <sheetData sheetId="11308" refreshError="1"/>
      <sheetData sheetId="11309" refreshError="1"/>
      <sheetData sheetId="11310" refreshError="1"/>
      <sheetData sheetId="11311" refreshError="1"/>
      <sheetData sheetId="11312" refreshError="1"/>
      <sheetData sheetId="11313" refreshError="1"/>
      <sheetData sheetId="11314" refreshError="1"/>
      <sheetData sheetId="11315" refreshError="1"/>
      <sheetData sheetId="11316" refreshError="1"/>
      <sheetData sheetId="11317" refreshError="1"/>
      <sheetData sheetId="11318" refreshError="1"/>
      <sheetData sheetId="11319" refreshError="1"/>
      <sheetData sheetId="11320" refreshError="1"/>
      <sheetData sheetId="11321" refreshError="1"/>
      <sheetData sheetId="11322" refreshError="1"/>
      <sheetData sheetId="11323" refreshError="1"/>
      <sheetData sheetId="11324" refreshError="1"/>
      <sheetData sheetId="11325" refreshError="1"/>
      <sheetData sheetId="11326" refreshError="1"/>
      <sheetData sheetId="11327" refreshError="1"/>
      <sheetData sheetId="11328" refreshError="1"/>
      <sheetData sheetId="11329" refreshError="1"/>
      <sheetData sheetId="11330" refreshError="1"/>
      <sheetData sheetId="11331" refreshError="1"/>
      <sheetData sheetId="11332" refreshError="1"/>
      <sheetData sheetId="11333" refreshError="1"/>
      <sheetData sheetId="11334" refreshError="1"/>
      <sheetData sheetId="11335" refreshError="1"/>
      <sheetData sheetId="11336" refreshError="1"/>
      <sheetData sheetId="11337" refreshError="1"/>
      <sheetData sheetId="11338" refreshError="1"/>
      <sheetData sheetId="11339" refreshError="1"/>
      <sheetData sheetId="11340" refreshError="1"/>
      <sheetData sheetId="11341" refreshError="1"/>
      <sheetData sheetId="11342" refreshError="1"/>
      <sheetData sheetId="11343" refreshError="1"/>
      <sheetData sheetId="11344" refreshError="1"/>
      <sheetData sheetId="11345" refreshError="1"/>
      <sheetData sheetId="11346" refreshError="1"/>
      <sheetData sheetId="11347" refreshError="1"/>
      <sheetData sheetId="11348" refreshError="1"/>
      <sheetData sheetId="11349" refreshError="1"/>
      <sheetData sheetId="11350" refreshError="1"/>
      <sheetData sheetId="11351" refreshError="1"/>
      <sheetData sheetId="11352" refreshError="1"/>
      <sheetData sheetId="11353" refreshError="1"/>
      <sheetData sheetId="11354" refreshError="1"/>
      <sheetData sheetId="11355" refreshError="1"/>
      <sheetData sheetId="11356" refreshError="1"/>
      <sheetData sheetId="11357" refreshError="1"/>
      <sheetData sheetId="11358" refreshError="1"/>
      <sheetData sheetId="11359" refreshError="1"/>
      <sheetData sheetId="11360" refreshError="1"/>
      <sheetData sheetId="11361" refreshError="1"/>
      <sheetData sheetId="11362" refreshError="1"/>
      <sheetData sheetId="11363" refreshError="1"/>
      <sheetData sheetId="11364" refreshError="1"/>
      <sheetData sheetId="11365" refreshError="1"/>
      <sheetData sheetId="11366" refreshError="1"/>
      <sheetData sheetId="11367" refreshError="1"/>
      <sheetData sheetId="11368" refreshError="1"/>
      <sheetData sheetId="11369" refreshError="1"/>
      <sheetData sheetId="11370" refreshError="1"/>
      <sheetData sheetId="11371" refreshError="1"/>
      <sheetData sheetId="11372" refreshError="1"/>
      <sheetData sheetId="11373" refreshError="1"/>
      <sheetData sheetId="11374" refreshError="1"/>
      <sheetData sheetId="11375" refreshError="1"/>
      <sheetData sheetId="11376" refreshError="1"/>
      <sheetData sheetId="11377" refreshError="1"/>
      <sheetData sheetId="11378" refreshError="1"/>
      <sheetData sheetId="11379" refreshError="1"/>
      <sheetData sheetId="11380" refreshError="1"/>
      <sheetData sheetId="11381" refreshError="1"/>
      <sheetData sheetId="11382" refreshError="1"/>
      <sheetData sheetId="11383" refreshError="1"/>
      <sheetData sheetId="11384" refreshError="1"/>
      <sheetData sheetId="11385" refreshError="1"/>
      <sheetData sheetId="11386" refreshError="1"/>
      <sheetData sheetId="11387" refreshError="1"/>
      <sheetData sheetId="11388" refreshError="1"/>
      <sheetData sheetId="11389" refreshError="1"/>
      <sheetData sheetId="11390" refreshError="1"/>
      <sheetData sheetId="11391" refreshError="1"/>
      <sheetData sheetId="11392" refreshError="1"/>
      <sheetData sheetId="11393" refreshError="1"/>
      <sheetData sheetId="11394" refreshError="1"/>
      <sheetData sheetId="11395" refreshError="1"/>
      <sheetData sheetId="11396" refreshError="1"/>
      <sheetData sheetId="11397" refreshError="1"/>
      <sheetData sheetId="11398" refreshError="1"/>
      <sheetData sheetId="11399" refreshError="1"/>
      <sheetData sheetId="11400" refreshError="1"/>
      <sheetData sheetId="11401" refreshError="1"/>
      <sheetData sheetId="11402" refreshError="1"/>
      <sheetData sheetId="11403" refreshError="1"/>
      <sheetData sheetId="11404" refreshError="1"/>
      <sheetData sheetId="11405" refreshError="1"/>
      <sheetData sheetId="11406" refreshError="1"/>
      <sheetData sheetId="11407" refreshError="1"/>
      <sheetData sheetId="11408" refreshError="1"/>
      <sheetData sheetId="11409" refreshError="1"/>
      <sheetData sheetId="11410" refreshError="1"/>
      <sheetData sheetId="11411" refreshError="1"/>
      <sheetData sheetId="11412" refreshError="1"/>
      <sheetData sheetId="11413" refreshError="1"/>
      <sheetData sheetId="11414" refreshError="1"/>
      <sheetData sheetId="11415" refreshError="1"/>
      <sheetData sheetId="11416" refreshError="1"/>
      <sheetData sheetId="11417" refreshError="1"/>
      <sheetData sheetId="11418" refreshError="1"/>
      <sheetData sheetId="11419" refreshError="1"/>
      <sheetData sheetId="11420" refreshError="1"/>
      <sheetData sheetId="11421" refreshError="1"/>
      <sheetData sheetId="11422" refreshError="1"/>
      <sheetData sheetId="11423" refreshError="1"/>
      <sheetData sheetId="11424" refreshError="1"/>
      <sheetData sheetId="11425" refreshError="1"/>
      <sheetData sheetId="11426" refreshError="1"/>
      <sheetData sheetId="11427" refreshError="1"/>
      <sheetData sheetId="11428" refreshError="1"/>
      <sheetData sheetId="11429" refreshError="1"/>
      <sheetData sheetId="11430" refreshError="1"/>
      <sheetData sheetId="11431" refreshError="1"/>
      <sheetData sheetId="11432" refreshError="1"/>
      <sheetData sheetId="11433" refreshError="1"/>
      <sheetData sheetId="11434" refreshError="1"/>
      <sheetData sheetId="11435" refreshError="1"/>
      <sheetData sheetId="11436" refreshError="1"/>
      <sheetData sheetId="11437" refreshError="1"/>
      <sheetData sheetId="11438" refreshError="1"/>
      <sheetData sheetId="11439" refreshError="1"/>
      <sheetData sheetId="11440" refreshError="1"/>
      <sheetData sheetId="11441" refreshError="1"/>
      <sheetData sheetId="11442" refreshError="1"/>
      <sheetData sheetId="11443" refreshError="1"/>
      <sheetData sheetId="11444" refreshError="1"/>
      <sheetData sheetId="11445" refreshError="1"/>
      <sheetData sheetId="11446" refreshError="1"/>
      <sheetData sheetId="11447" refreshError="1"/>
      <sheetData sheetId="11448" refreshError="1"/>
      <sheetData sheetId="11449" refreshError="1"/>
      <sheetData sheetId="11450" refreshError="1"/>
      <sheetData sheetId="11451" refreshError="1"/>
      <sheetData sheetId="11452" refreshError="1"/>
      <sheetData sheetId="11453" refreshError="1"/>
      <sheetData sheetId="11454" refreshError="1"/>
      <sheetData sheetId="11455" refreshError="1"/>
      <sheetData sheetId="11456" refreshError="1"/>
      <sheetData sheetId="11457" refreshError="1"/>
      <sheetData sheetId="11458" refreshError="1"/>
      <sheetData sheetId="11459" refreshError="1"/>
      <sheetData sheetId="11460" refreshError="1"/>
      <sheetData sheetId="11461" refreshError="1"/>
      <sheetData sheetId="11462" refreshError="1"/>
      <sheetData sheetId="11463" refreshError="1"/>
      <sheetData sheetId="11464" refreshError="1"/>
      <sheetData sheetId="11465" refreshError="1"/>
      <sheetData sheetId="11466" refreshError="1"/>
      <sheetData sheetId="11467" refreshError="1"/>
      <sheetData sheetId="11468" refreshError="1"/>
      <sheetData sheetId="11469" refreshError="1"/>
      <sheetData sheetId="11470" refreshError="1"/>
      <sheetData sheetId="11471" refreshError="1"/>
      <sheetData sheetId="11472" refreshError="1"/>
      <sheetData sheetId="11473" refreshError="1"/>
      <sheetData sheetId="11474" refreshError="1"/>
      <sheetData sheetId="11475" refreshError="1"/>
      <sheetData sheetId="11476" refreshError="1"/>
      <sheetData sheetId="11477" refreshError="1"/>
      <sheetData sheetId="11478" refreshError="1"/>
      <sheetData sheetId="11479" refreshError="1"/>
      <sheetData sheetId="11480" refreshError="1"/>
      <sheetData sheetId="11481" refreshError="1"/>
      <sheetData sheetId="11482" refreshError="1"/>
      <sheetData sheetId="11483" refreshError="1"/>
      <sheetData sheetId="11484" refreshError="1"/>
      <sheetData sheetId="11485" refreshError="1"/>
      <sheetData sheetId="11486" refreshError="1"/>
      <sheetData sheetId="11487" refreshError="1"/>
      <sheetData sheetId="11488" refreshError="1"/>
      <sheetData sheetId="11489" refreshError="1"/>
      <sheetData sheetId="11490" refreshError="1"/>
      <sheetData sheetId="11491" refreshError="1"/>
      <sheetData sheetId="11492" refreshError="1"/>
      <sheetData sheetId="11493" refreshError="1"/>
      <sheetData sheetId="11494" refreshError="1"/>
      <sheetData sheetId="11495" refreshError="1"/>
      <sheetData sheetId="11496" refreshError="1"/>
      <sheetData sheetId="11497" refreshError="1"/>
      <sheetData sheetId="11498" refreshError="1"/>
      <sheetData sheetId="11499" refreshError="1"/>
      <sheetData sheetId="11500" refreshError="1"/>
      <sheetData sheetId="11501" refreshError="1"/>
      <sheetData sheetId="11502" refreshError="1"/>
      <sheetData sheetId="11503" refreshError="1"/>
      <sheetData sheetId="11504" refreshError="1"/>
      <sheetData sheetId="11505" refreshError="1"/>
      <sheetData sheetId="11506" refreshError="1"/>
      <sheetData sheetId="11507" refreshError="1"/>
      <sheetData sheetId="11508" refreshError="1"/>
      <sheetData sheetId="11509" refreshError="1"/>
      <sheetData sheetId="11510" refreshError="1"/>
      <sheetData sheetId="11511" refreshError="1"/>
      <sheetData sheetId="11512" refreshError="1"/>
      <sheetData sheetId="11513" refreshError="1"/>
      <sheetData sheetId="11514" refreshError="1"/>
      <sheetData sheetId="11515" refreshError="1"/>
      <sheetData sheetId="11516" refreshError="1"/>
      <sheetData sheetId="11517" refreshError="1"/>
      <sheetData sheetId="11518" refreshError="1"/>
      <sheetData sheetId="11519" refreshError="1"/>
      <sheetData sheetId="11520" refreshError="1"/>
      <sheetData sheetId="11521" refreshError="1"/>
      <sheetData sheetId="11522" refreshError="1"/>
      <sheetData sheetId="11523" refreshError="1"/>
      <sheetData sheetId="11524" refreshError="1"/>
      <sheetData sheetId="11525" refreshError="1"/>
      <sheetData sheetId="11526" refreshError="1"/>
      <sheetData sheetId="11527" refreshError="1"/>
      <sheetData sheetId="11528" refreshError="1"/>
      <sheetData sheetId="11529" refreshError="1"/>
      <sheetData sheetId="11530" refreshError="1"/>
      <sheetData sheetId="11531" refreshError="1"/>
      <sheetData sheetId="11532" refreshError="1"/>
      <sheetData sheetId="11533" refreshError="1"/>
      <sheetData sheetId="11534" refreshError="1"/>
      <sheetData sheetId="11535" refreshError="1"/>
      <sheetData sheetId="11536" refreshError="1"/>
      <sheetData sheetId="11537" refreshError="1"/>
      <sheetData sheetId="11538" refreshError="1"/>
      <sheetData sheetId="11539" refreshError="1"/>
      <sheetData sheetId="11540" refreshError="1"/>
      <sheetData sheetId="11541" refreshError="1"/>
      <sheetData sheetId="11542" refreshError="1"/>
      <sheetData sheetId="11543" refreshError="1"/>
      <sheetData sheetId="11544" refreshError="1"/>
      <sheetData sheetId="11545" refreshError="1"/>
      <sheetData sheetId="11546" refreshError="1"/>
      <sheetData sheetId="11547" refreshError="1"/>
      <sheetData sheetId="11548" refreshError="1"/>
      <sheetData sheetId="11549" refreshError="1"/>
      <sheetData sheetId="11550" refreshError="1"/>
      <sheetData sheetId="11551" refreshError="1"/>
      <sheetData sheetId="11552" refreshError="1"/>
      <sheetData sheetId="11553" refreshError="1"/>
      <sheetData sheetId="11554" refreshError="1"/>
      <sheetData sheetId="11555" refreshError="1"/>
      <sheetData sheetId="11556" refreshError="1"/>
      <sheetData sheetId="11557" refreshError="1"/>
      <sheetData sheetId="11558" refreshError="1"/>
      <sheetData sheetId="11559" refreshError="1"/>
      <sheetData sheetId="11560" refreshError="1"/>
      <sheetData sheetId="11561" refreshError="1"/>
      <sheetData sheetId="11562" refreshError="1"/>
      <sheetData sheetId="11563" refreshError="1"/>
      <sheetData sheetId="11564" refreshError="1"/>
      <sheetData sheetId="11565" refreshError="1"/>
      <sheetData sheetId="11566" refreshError="1"/>
      <sheetData sheetId="11567" refreshError="1"/>
      <sheetData sheetId="11568" refreshError="1"/>
      <sheetData sheetId="11569" refreshError="1"/>
      <sheetData sheetId="11570" refreshError="1"/>
      <sheetData sheetId="11571" refreshError="1"/>
      <sheetData sheetId="11572" refreshError="1"/>
      <sheetData sheetId="11573" refreshError="1"/>
      <sheetData sheetId="11574" refreshError="1"/>
      <sheetData sheetId="11575" refreshError="1"/>
      <sheetData sheetId="11576" refreshError="1"/>
      <sheetData sheetId="11577" refreshError="1"/>
      <sheetData sheetId="11578" refreshError="1"/>
      <sheetData sheetId="11579" refreshError="1"/>
      <sheetData sheetId="11580" refreshError="1"/>
      <sheetData sheetId="11581" refreshError="1"/>
      <sheetData sheetId="11582" refreshError="1"/>
      <sheetData sheetId="11583" refreshError="1"/>
      <sheetData sheetId="11584" refreshError="1"/>
      <sheetData sheetId="11585" refreshError="1"/>
      <sheetData sheetId="11586" refreshError="1"/>
      <sheetData sheetId="11587" refreshError="1"/>
      <sheetData sheetId="11588" refreshError="1"/>
      <sheetData sheetId="11589" refreshError="1"/>
      <sheetData sheetId="11590" refreshError="1"/>
      <sheetData sheetId="11591" refreshError="1"/>
      <sheetData sheetId="11592" refreshError="1"/>
      <sheetData sheetId="11593" refreshError="1"/>
      <sheetData sheetId="11594" refreshError="1"/>
      <sheetData sheetId="11595" refreshError="1"/>
      <sheetData sheetId="11596" refreshError="1"/>
      <sheetData sheetId="11597" refreshError="1"/>
      <sheetData sheetId="11598" refreshError="1"/>
      <sheetData sheetId="11599" refreshError="1"/>
      <sheetData sheetId="11600" refreshError="1"/>
      <sheetData sheetId="11601" refreshError="1"/>
      <sheetData sheetId="11602" refreshError="1"/>
      <sheetData sheetId="11603" refreshError="1"/>
      <sheetData sheetId="11604" refreshError="1"/>
      <sheetData sheetId="11605" refreshError="1"/>
      <sheetData sheetId="11606" refreshError="1"/>
      <sheetData sheetId="11607" refreshError="1"/>
      <sheetData sheetId="11608" refreshError="1"/>
      <sheetData sheetId="11609" refreshError="1"/>
      <sheetData sheetId="11610" refreshError="1"/>
      <sheetData sheetId="11611" refreshError="1"/>
      <sheetData sheetId="11612" refreshError="1"/>
      <sheetData sheetId="11613" refreshError="1"/>
      <sheetData sheetId="11614"/>
      <sheetData sheetId="11615"/>
      <sheetData sheetId="11616"/>
      <sheetData sheetId="11617"/>
      <sheetData sheetId="11618"/>
      <sheetData sheetId="11619"/>
      <sheetData sheetId="11620"/>
      <sheetData sheetId="11621"/>
      <sheetData sheetId="11622"/>
      <sheetData sheetId="11623"/>
      <sheetData sheetId="11624"/>
      <sheetData sheetId="11625"/>
      <sheetData sheetId="11626"/>
      <sheetData sheetId="11627"/>
      <sheetData sheetId="11628"/>
      <sheetData sheetId="11629"/>
      <sheetData sheetId="11630"/>
      <sheetData sheetId="11631"/>
      <sheetData sheetId="11632"/>
      <sheetData sheetId="11633"/>
      <sheetData sheetId="11634"/>
      <sheetData sheetId="11635"/>
      <sheetData sheetId="11636"/>
      <sheetData sheetId="11637"/>
      <sheetData sheetId="11638"/>
      <sheetData sheetId="11639"/>
      <sheetData sheetId="11640"/>
      <sheetData sheetId="11641" refreshError="1"/>
      <sheetData sheetId="11642" refreshError="1"/>
      <sheetData sheetId="11643" refreshError="1"/>
      <sheetData sheetId="11644" refreshError="1"/>
      <sheetData sheetId="11645" refreshError="1"/>
      <sheetData sheetId="11646" refreshError="1"/>
      <sheetData sheetId="11647" refreshError="1"/>
      <sheetData sheetId="11648" refreshError="1"/>
      <sheetData sheetId="11649" refreshError="1"/>
      <sheetData sheetId="11650" refreshError="1"/>
      <sheetData sheetId="11651" refreshError="1"/>
      <sheetData sheetId="11652"/>
      <sheetData sheetId="11653"/>
      <sheetData sheetId="11654"/>
      <sheetData sheetId="11655"/>
      <sheetData sheetId="11656"/>
      <sheetData sheetId="11657" refreshError="1"/>
      <sheetData sheetId="11658"/>
      <sheetData sheetId="11659"/>
      <sheetData sheetId="11660"/>
      <sheetData sheetId="11661"/>
      <sheetData sheetId="11662"/>
      <sheetData sheetId="11663"/>
      <sheetData sheetId="11664"/>
      <sheetData sheetId="11665"/>
      <sheetData sheetId="11666"/>
      <sheetData sheetId="11667"/>
      <sheetData sheetId="11668"/>
      <sheetData sheetId="11669"/>
      <sheetData sheetId="11670"/>
      <sheetData sheetId="11671"/>
      <sheetData sheetId="11672"/>
      <sheetData sheetId="11673"/>
      <sheetData sheetId="11674"/>
      <sheetData sheetId="11675"/>
      <sheetData sheetId="11676"/>
      <sheetData sheetId="11677"/>
      <sheetData sheetId="11678"/>
      <sheetData sheetId="11679"/>
      <sheetData sheetId="11680"/>
      <sheetData sheetId="11681"/>
      <sheetData sheetId="11682"/>
      <sheetData sheetId="11683"/>
      <sheetData sheetId="11684"/>
      <sheetData sheetId="11685"/>
      <sheetData sheetId="11686"/>
      <sheetData sheetId="11687"/>
      <sheetData sheetId="11688"/>
      <sheetData sheetId="11689"/>
      <sheetData sheetId="11690"/>
      <sheetData sheetId="11691"/>
      <sheetData sheetId="11692"/>
      <sheetData sheetId="11693"/>
      <sheetData sheetId="11694"/>
      <sheetData sheetId="11695"/>
      <sheetData sheetId="11696"/>
      <sheetData sheetId="11697"/>
      <sheetData sheetId="11698"/>
      <sheetData sheetId="11699"/>
      <sheetData sheetId="11700"/>
      <sheetData sheetId="11701"/>
      <sheetData sheetId="11702"/>
      <sheetData sheetId="11703"/>
      <sheetData sheetId="11704"/>
      <sheetData sheetId="11705"/>
      <sheetData sheetId="11706"/>
      <sheetData sheetId="11707"/>
      <sheetData sheetId="11708"/>
      <sheetData sheetId="11709"/>
      <sheetData sheetId="11710"/>
      <sheetData sheetId="11711"/>
      <sheetData sheetId="11712"/>
      <sheetData sheetId="11713"/>
      <sheetData sheetId="11714"/>
      <sheetData sheetId="11715"/>
      <sheetData sheetId="11716"/>
      <sheetData sheetId="11717"/>
      <sheetData sheetId="11718"/>
      <sheetData sheetId="11719"/>
      <sheetData sheetId="11720"/>
      <sheetData sheetId="11721"/>
      <sheetData sheetId="11722"/>
      <sheetData sheetId="11723"/>
      <sheetData sheetId="11724"/>
      <sheetData sheetId="11725"/>
      <sheetData sheetId="11726"/>
      <sheetData sheetId="11727"/>
      <sheetData sheetId="11728"/>
      <sheetData sheetId="11729"/>
      <sheetData sheetId="11730"/>
      <sheetData sheetId="11731"/>
      <sheetData sheetId="11732"/>
      <sheetData sheetId="11733"/>
      <sheetData sheetId="11734"/>
      <sheetData sheetId="11735"/>
      <sheetData sheetId="11736"/>
      <sheetData sheetId="11737"/>
      <sheetData sheetId="11738"/>
      <sheetData sheetId="11739"/>
      <sheetData sheetId="11740"/>
      <sheetData sheetId="11741"/>
      <sheetData sheetId="11742"/>
      <sheetData sheetId="11743"/>
      <sheetData sheetId="11744"/>
      <sheetData sheetId="11745"/>
      <sheetData sheetId="11746"/>
      <sheetData sheetId="11747"/>
      <sheetData sheetId="11748"/>
      <sheetData sheetId="11749"/>
      <sheetData sheetId="11750"/>
      <sheetData sheetId="11751"/>
      <sheetData sheetId="11752"/>
      <sheetData sheetId="11753"/>
      <sheetData sheetId="11754"/>
      <sheetData sheetId="11755"/>
      <sheetData sheetId="11756"/>
      <sheetData sheetId="11757"/>
      <sheetData sheetId="11758"/>
      <sheetData sheetId="11759"/>
      <sheetData sheetId="11760"/>
      <sheetData sheetId="11761"/>
      <sheetData sheetId="11762"/>
      <sheetData sheetId="11763"/>
      <sheetData sheetId="11764"/>
      <sheetData sheetId="11765"/>
      <sheetData sheetId="11766"/>
      <sheetData sheetId="11767"/>
      <sheetData sheetId="11768"/>
      <sheetData sheetId="11769"/>
      <sheetData sheetId="11770"/>
      <sheetData sheetId="11771"/>
      <sheetData sheetId="11772"/>
      <sheetData sheetId="11773"/>
      <sheetData sheetId="11774"/>
      <sheetData sheetId="11775"/>
      <sheetData sheetId="11776"/>
      <sheetData sheetId="11777"/>
      <sheetData sheetId="11778"/>
      <sheetData sheetId="11779"/>
      <sheetData sheetId="11780"/>
      <sheetData sheetId="11781"/>
      <sheetData sheetId="11782"/>
      <sheetData sheetId="11783"/>
      <sheetData sheetId="11784"/>
      <sheetData sheetId="11785"/>
      <sheetData sheetId="11786"/>
      <sheetData sheetId="11787"/>
      <sheetData sheetId="11788"/>
      <sheetData sheetId="11789"/>
      <sheetData sheetId="11790"/>
      <sheetData sheetId="11791"/>
      <sheetData sheetId="11792"/>
      <sheetData sheetId="11793"/>
      <sheetData sheetId="11794"/>
      <sheetData sheetId="11795"/>
      <sheetData sheetId="11796"/>
      <sheetData sheetId="11797"/>
      <sheetData sheetId="11798"/>
      <sheetData sheetId="11799"/>
      <sheetData sheetId="11800"/>
      <sheetData sheetId="11801"/>
      <sheetData sheetId="11802"/>
      <sheetData sheetId="11803"/>
      <sheetData sheetId="11804"/>
      <sheetData sheetId="11805"/>
      <sheetData sheetId="11806"/>
      <sheetData sheetId="11807"/>
      <sheetData sheetId="11808"/>
      <sheetData sheetId="11809"/>
      <sheetData sheetId="11810"/>
      <sheetData sheetId="11811"/>
      <sheetData sheetId="11812"/>
      <sheetData sheetId="11813"/>
      <sheetData sheetId="11814"/>
      <sheetData sheetId="11815"/>
      <sheetData sheetId="11816"/>
      <sheetData sheetId="11817"/>
      <sheetData sheetId="11818"/>
      <sheetData sheetId="11819"/>
      <sheetData sheetId="11820" refreshError="1"/>
      <sheetData sheetId="11821" refreshError="1"/>
      <sheetData sheetId="11822"/>
      <sheetData sheetId="11823" refreshError="1"/>
      <sheetData sheetId="11824" refreshError="1"/>
      <sheetData sheetId="11825" refreshError="1"/>
      <sheetData sheetId="11826" refreshError="1"/>
      <sheetData sheetId="11827" refreshError="1"/>
      <sheetData sheetId="11828" refreshError="1"/>
      <sheetData sheetId="11829" refreshError="1"/>
      <sheetData sheetId="11830" refreshError="1"/>
      <sheetData sheetId="11831" refreshError="1"/>
      <sheetData sheetId="11832" refreshError="1"/>
      <sheetData sheetId="11833" refreshError="1"/>
      <sheetData sheetId="11834" refreshError="1"/>
      <sheetData sheetId="11835" refreshError="1"/>
      <sheetData sheetId="11836" refreshError="1"/>
      <sheetData sheetId="11837" refreshError="1"/>
      <sheetData sheetId="11838" refreshError="1"/>
      <sheetData sheetId="11839" refreshError="1"/>
      <sheetData sheetId="11840" refreshError="1"/>
      <sheetData sheetId="11841" refreshError="1"/>
      <sheetData sheetId="11842" refreshError="1"/>
      <sheetData sheetId="11843" refreshError="1"/>
      <sheetData sheetId="11844" refreshError="1"/>
      <sheetData sheetId="11845" refreshError="1"/>
      <sheetData sheetId="11846" refreshError="1"/>
      <sheetData sheetId="11847" refreshError="1"/>
      <sheetData sheetId="11848" refreshError="1"/>
      <sheetData sheetId="11849" refreshError="1"/>
      <sheetData sheetId="11850" refreshError="1"/>
      <sheetData sheetId="11851" refreshError="1"/>
      <sheetData sheetId="11852" refreshError="1"/>
      <sheetData sheetId="11853" refreshError="1"/>
      <sheetData sheetId="11854" refreshError="1"/>
      <sheetData sheetId="11855" refreshError="1"/>
      <sheetData sheetId="11856" refreshError="1"/>
      <sheetData sheetId="11857" refreshError="1"/>
      <sheetData sheetId="11858" refreshError="1"/>
      <sheetData sheetId="11859" refreshError="1"/>
      <sheetData sheetId="11860" refreshError="1"/>
      <sheetData sheetId="11861" refreshError="1"/>
      <sheetData sheetId="11862" refreshError="1"/>
      <sheetData sheetId="11863" refreshError="1"/>
      <sheetData sheetId="11864" refreshError="1"/>
      <sheetData sheetId="11865" refreshError="1"/>
      <sheetData sheetId="11866" refreshError="1"/>
      <sheetData sheetId="11867" refreshError="1"/>
      <sheetData sheetId="11868" refreshError="1"/>
      <sheetData sheetId="11869" refreshError="1"/>
      <sheetData sheetId="11870" refreshError="1"/>
      <sheetData sheetId="11871" refreshError="1"/>
      <sheetData sheetId="11872" refreshError="1"/>
      <sheetData sheetId="11873" refreshError="1"/>
      <sheetData sheetId="11874" refreshError="1"/>
      <sheetData sheetId="11875" refreshError="1"/>
      <sheetData sheetId="11876" refreshError="1"/>
      <sheetData sheetId="11877" refreshError="1"/>
      <sheetData sheetId="11878" refreshError="1"/>
      <sheetData sheetId="11879" refreshError="1"/>
      <sheetData sheetId="11880" refreshError="1"/>
      <sheetData sheetId="11881" refreshError="1"/>
      <sheetData sheetId="11882" refreshError="1"/>
      <sheetData sheetId="11883" refreshError="1"/>
      <sheetData sheetId="11884" refreshError="1"/>
      <sheetData sheetId="11885" refreshError="1"/>
      <sheetData sheetId="11886" refreshError="1"/>
      <sheetData sheetId="11887" refreshError="1"/>
      <sheetData sheetId="11888" refreshError="1"/>
      <sheetData sheetId="11889" refreshError="1"/>
      <sheetData sheetId="11890" refreshError="1"/>
      <sheetData sheetId="11891" refreshError="1"/>
      <sheetData sheetId="11892" refreshError="1"/>
      <sheetData sheetId="11893" refreshError="1"/>
      <sheetData sheetId="11894" refreshError="1"/>
      <sheetData sheetId="11895" refreshError="1"/>
      <sheetData sheetId="11896" refreshError="1"/>
      <sheetData sheetId="11897" refreshError="1"/>
      <sheetData sheetId="11898" refreshError="1"/>
      <sheetData sheetId="11899" refreshError="1"/>
      <sheetData sheetId="11900" refreshError="1"/>
      <sheetData sheetId="11901" refreshError="1"/>
      <sheetData sheetId="11902" refreshError="1"/>
      <sheetData sheetId="11903" refreshError="1"/>
      <sheetData sheetId="11904" refreshError="1"/>
      <sheetData sheetId="11905" refreshError="1"/>
      <sheetData sheetId="11906" refreshError="1"/>
      <sheetData sheetId="11907" refreshError="1"/>
      <sheetData sheetId="11908" refreshError="1"/>
      <sheetData sheetId="11909" refreshError="1"/>
      <sheetData sheetId="11910" refreshError="1"/>
      <sheetData sheetId="11911" refreshError="1"/>
      <sheetData sheetId="11912" refreshError="1"/>
      <sheetData sheetId="11913" refreshError="1"/>
      <sheetData sheetId="11914" refreshError="1"/>
      <sheetData sheetId="11915" refreshError="1"/>
      <sheetData sheetId="11916" refreshError="1"/>
      <sheetData sheetId="11917" refreshError="1"/>
      <sheetData sheetId="11918" refreshError="1"/>
      <sheetData sheetId="11919" refreshError="1"/>
      <sheetData sheetId="11920" refreshError="1"/>
      <sheetData sheetId="11921" refreshError="1"/>
      <sheetData sheetId="11922" refreshError="1"/>
      <sheetData sheetId="11923" refreshError="1"/>
      <sheetData sheetId="11924" refreshError="1"/>
      <sheetData sheetId="11925" refreshError="1"/>
      <sheetData sheetId="11926" refreshError="1"/>
      <sheetData sheetId="11927" refreshError="1"/>
      <sheetData sheetId="11928" refreshError="1"/>
      <sheetData sheetId="11929" refreshError="1"/>
      <sheetData sheetId="11930" refreshError="1"/>
      <sheetData sheetId="11931" refreshError="1"/>
      <sheetData sheetId="11932" refreshError="1"/>
      <sheetData sheetId="11933" refreshError="1"/>
      <sheetData sheetId="11934" refreshError="1"/>
      <sheetData sheetId="11935" refreshError="1"/>
      <sheetData sheetId="11936" refreshError="1"/>
      <sheetData sheetId="11937" refreshError="1"/>
      <sheetData sheetId="11938" refreshError="1"/>
      <sheetData sheetId="11939"/>
      <sheetData sheetId="11940"/>
      <sheetData sheetId="11941"/>
      <sheetData sheetId="11942"/>
      <sheetData sheetId="11943"/>
      <sheetData sheetId="11944"/>
      <sheetData sheetId="11945"/>
      <sheetData sheetId="11946" refreshError="1"/>
      <sheetData sheetId="11947"/>
      <sheetData sheetId="11948" refreshError="1"/>
      <sheetData sheetId="11949" refreshError="1"/>
      <sheetData sheetId="11950" refreshError="1"/>
      <sheetData sheetId="11951" refreshError="1"/>
      <sheetData sheetId="11952" refreshError="1"/>
      <sheetData sheetId="11953" refreshError="1"/>
      <sheetData sheetId="11954" refreshError="1"/>
      <sheetData sheetId="11955" refreshError="1"/>
      <sheetData sheetId="11956" refreshError="1"/>
      <sheetData sheetId="11957" refreshError="1"/>
      <sheetData sheetId="11958" refreshError="1"/>
      <sheetData sheetId="11959" refreshError="1"/>
      <sheetData sheetId="11960" refreshError="1"/>
      <sheetData sheetId="11961" refreshError="1"/>
      <sheetData sheetId="11962" refreshError="1"/>
      <sheetData sheetId="11963" refreshError="1"/>
      <sheetData sheetId="11964" refreshError="1"/>
      <sheetData sheetId="11965" refreshError="1"/>
      <sheetData sheetId="11966" refreshError="1"/>
      <sheetData sheetId="11967" refreshError="1"/>
      <sheetData sheetId="11968" refreshError="1"/>
      <sheetData sheetId="11969" refreshError="1"/>
      <sheetData sheetId="11970" refreshError="1"/>
      <sheetData sheetId="11971" refreshError="1"/>
      <sheetData sheetId="11972"/>
      <sheetData sheetId="11973"/>
      <sheetData sheetId="11974"/>
      <sheetData sheetId="11975"/>
      <sheetData sheetId="11976"/>
      <sheetData sheetId="11977" refreshError="1"/>
      <sheetData sheetId="11978" refreshError="1"/>
      <sheetData sheetId="11979"/>
      <sheetData sheetId="11980"/>
      <sheetData sheetId="11981"/>
      <sheetData sheetId="11982"/>
      <sheetData sheetId="11983"/>
      <sheetData sheetId="11984"/>
      <sheetData sheetId="11985"/>
      <sheetData sheetId="11986" refreshError="1"/>
      <sheetData sheetId="11987" refreshError="1"/>
      <sheetData sheetId="11988" refreshError="1"/>
      <sheetData sheetId="11989" refreshError="1"/>
      <sheetData sheetId="11990" refreshError="1"/>
      <sheetData sheetId="11991" refreshError="1"/>
      <sheetData sheetId="11992"/>
      <sheetData sheetId="11993"/>
      <sheetData sheetId="11994"/>
      <sheetData sheetId="11995"/>
      <sheetData sheetId="11996"/>
      <sheetData sheetId="11997"/>
      <sheetData sheetId="11998"/>
      <sheetData sheetId="11999"/>
      <sheetData sheetId="12000" refreshError="1"/>
      <sheetData sheetId="12001" refreshError="1"/>
      <sheetData sheetId="12002" refreshError="1"/>
      <sheetData sheetId="12003" refreshError="1"/>
      <sheetData sheetId="12004"/>
      <sheetData sheetId="12005"/>
      <sheetData sheetId="12006"/>
      <sheetData sheetId="12007"/>
      <sheetData sheetId="12008"/>
      <sheetData sheetId="12009"/>
      <sheetData sheetId="12010"/>
      <sheetData sheetId="12011"/>
      <sheetData sheetId="12012"/>
      <sheetData sheetId="12013"/>
      <sheetData sheetId="12014"/>
      <sheetData sheetId="12015"/>
      <sheetData sheetId="12016"/>
      <sheetData sheetId="12017"/>
      <sheetData sheetId="12018"/>
      <sheetData sheetId="12019"/>
      <sheetData sheetId="12020"/>
      <sheetData sheetId="12021"/>
      <sheetData sheetId="12022"/>
      <sheetData sheetId="12023"/>
      <sheetData sheetId="12024"/>
      <sheetData sheetId="12025"/>
      <sheetData sheetId="12026"/>
      <sheetData sheetId="12027"/>
      <sheetData sheetId="12028"/>
      <sheetData sheetId="12029"/>
      <sheetData sheetId="12030"/>
      <sheetData sheetId="12031"/>
      <sheetData sheetId="12032"/>
      <sheetData sheetId="12033"/>
      <sheetData sheetId="12034"/>
      <sheetData sheetId="12035"/>
      <sheetData sheetId="12036"/>
      <sheetData sheetId="12037"/>
      <sheetData sheetId="12038"/>
      <sheetData sheetId="12039"/>
      <sheetData sheetId="12040"/>
      <sheetData sheetId="12041"/>
      <sheetData sheetId="12042"/>
      <sheetData sheetId="12043"/>
      <sheetData sheetId="12044"/>
      <sheetData sheetId="12045"/>
      <sheetData sheetId="12046"/>
      <sheetData sheetId="12047"/>
      <sheetData sheetId="12048"/>
      <sheetData sheetId="12049"/>
      <sheetData sheetId="12050"/>
      <sheetData sheetId="12051"/>
      <sheetData sheetId="12052"/>
      <sheetData sheetId="12053"/>
      <sheetData sheetId="12054"/>
      <sheetData sheetId="12055"/>
      <sheetData sheetId="12056"/>
      <sheetData sheetId="12057"/>
      <sheetData sheetId="12058"/>
      <sheetData sheetId="12059"/>
      <sheetData sheetId="12060"/>
      <sheetData sheetId="12061"/>
      <sheetData sheetId="12062"/>
      <sheetData sheetId="12063"/>
      <sheetData sheetId="12064"/>
      <sheetData sheetId="12065"/>
      <sheetData sheetId="12066"/>
      <sheetData sheetId="12067"/>
      <sheetData sheetId="12068"/>
      <sheetData sheetId="12069"/>
      <sheetData sheetId="12070"/>
      <sheetData sheetId="12071"/>
      <sheetData sheetId="12072"/>
      <sheetData sheetId="12073"/>
      <sheetData sheetId="12074"/>
      <sheetData sheetId="12075"/>
      <sheetData sheetId="12076"/>
      <sheetData sheetId="12077"/>
      <sheetData sheetId="12078"/>
      <sheetData sheetId="12079"/>
      <sheetData sheetId="12080"/>
      <sheetData sheetId="12081"/>
      <sheetData sheetId="12082"/>
      <sheetData sheetId="12083"/>
      <sheetData sheetId="12084"/>
      <sheetData sheetId="12085"/>
      <sheetData sheetId="12086"/>
      <sheetData sheetId="12087"/>
      <sheetData sheetId="12088" refreshError="1"/>
      <sheetData sheetId="12089" refreshError="1"/>
      <sheetData sheetId="12090" refreshError="1"/>
      <sheetData sheetId="12091" refreshError="1"/>
      <sheetData sheetId="12092" refreshError="1"/>
      <sheetData sheetId="12093" refreshError="1"/>
      <sheetData sheetId="12094" refreshError="1"/>
      <sheetData sheetId="12095"/>
      <sheetData sheetId="12096"/>
      <sheetData sheetId="12097"/>
      <sheetData sheetId="12098"/>
      <sheetData sheetId="12099"/>
      <sheetData sheetId="12100"/>
      <sheetData sheetId="12101"/>
      <sheetData sheetId="12102"/>
      <sheetData sheetId="12103"/>
      <sheetData sheetId="12104"/>
      <sheetData sheetId="12105"/>
      <sheetData sheetId="12106"/>
      <sheetData sheetId="12107"/>
      <sheetData sheetId="12108"/>
      <sheetData sheetId="12109"/>
      <sheetData sheetId="12110"/>
      <sheetData sheetId="12111"/>
      <sheetData sheetId="12112" refreshError="1"/>
      <sheetData sheetId="12113" refreshError="1"/>
      <sheetData sheetId="12114" refreshError="1"/>
      <sheetData sheetId="12115" refreshError="1"/>
      <sheetData sheetId="12116" refreshError="1"/>
      <sheetData sheetId="12117" refreshError="1"/>
      <sheetData sheetId="12118" refreshError="1"/>
      <sheetData sheetId="12119" refreshError="1"/>
      <sheetData sheetId="12120" refreshError="1"/>
      <sheetData sheetId="12121" refreshError="1"/>
      <sheetData sheetId="12122" refreshError="1"/>
      <sheetData sheetId="12123" refreshError="1"/>
      <sheetData sheetId="12124" refreshError="1"/>
      <sheetData sheetId="12125" refreshError="1"/>
      <sheetData sheetId="12126" refreshError="1"/>
      <sheetData sheetId="12127" refreshError="1"/>
      <sheetData sheetId="12128" refreshError="1"/>
      <sheetData sheetId="12129" refreshError="1"/>
      <sheetData sheetId="12130" refreshError="1"/>
      <sheetData sheetId="12131" refreshError="1"/>
      <sheetData sheetId="12132" refreshError="1"/>
      <sheetData sheetId="12133" refreshError="1"/>
      <sheetData sheetId="12134" refreshError="1"/>
      <sheetData sheetId="12135" refreshError="1"/>
      <sheetData sheetId="12136" refreshError="1"/>
      <sheetData sheetId="12137" refreshError="1"/>
      <sheetData sheetId="12138" refreshError="1"/>
      <sheetData sheetId="12139" refreshError="1"/>
      <sheetData sheetId="12140" refreshError="1"/>
      <sheetData sheetId="12141" refreshError="1"/>
      <sheetData sheetId="12142" refreshError="1"/>
      <sheetData sheetId="12143" refreshError="1"/>
      <sheetData sheetId="12144"/>
      <sheetData sheetId="12145" refreshError="1"/>
      <sheetData sheetId="12146" refreshError="1"/>
      <sheetData sheetId="12147" refreshError="1"/>
      <sheetData sheetId="12148" refreshError="1"/>
      <sheetData sheetId="12149" refreshError="1"/>
      <sheetData sheetId="12150" refreshError="1"/>
      <sheetData sheetId="12151" refreshError="1"/>
      <sheetData sheetId="12152" refreshError="1"/>
      <sheetData sheetId="12153" refreshError="1"/>
      <sheetData sheetId="12154" refreshError="1"/>
      <sheetData sheetId="12155" refreshError="1"/>
      <sheetData sheetId="12156" refreshError="1"/>
      <sheetData sheetId="12157" refreshError="1"/>
      <sheetData sheetId="12158" refreshError="1"/>
      <sheetData sheetId="12159"/>
      <sheetData sheetId="12160">
        <row r="4">
          <cell r="A4">
            <v>2</v>
          </cell>
        </row>
      </sheetData>
      <sheetData sheetId="12161" refreshError="1"/>
      <sheetData sheetId="12162" refreshError="1"/>
      <sheetData sheetId="12163" refreshError="1"/>
      <sheetData sheetId="12164" refreshError="1"/>
      <sheetData sheetId="12165" refreshError="1"/>
      <sheetData sheetId="12166" refreshError="1"/>
      <sheetData sheetId="12167" refreshError="1"/>
      <sheetData sheetId="12168" refreshError="1"/>
      <sheetData sheetId="12169" refreshError="1"/>
      <sheetData sheetId="12170" refreshError="1"/>
      <sheetData sheetId="12171" refreshError="1"/>
      <sheetData sheetId="12172" refreshError="1"/>
      <sheetData sheetId="12173" refreshError="1"/>
      <sheetData sheetId="12174" refreshError="1"/>
      <sheetData sheetId="12175" refreshError="1"/>
      <sheetData sheetId="12176" refreshError="1"/>
      <sheetData sheetId="12177" refreshError="1"/>
      <sheetData sheetId="12178" refreshError="1"/>
      <sheetData sheetId="12179" refreshError="1"/>
      <sheetData sheetId="12180" refreshError="1"/>
      <sheetData sheetId="12181" refreshError="1"/>
      <sheetData sheetId="12182" refreshError="1"/>
      <sheetData sheetId="12183" refreshError="1"/>
      <sheetData sheetId="12184" refreshError="1"/>
      <sheetData sheetId="12185" refreshError="1"/>
      <sheetData sheetId="12186" refreshError="1"/>
      <sheetData sheetId="12187" refreshError="1"/>
      <sheetData sheetId="12188" refreshError="1"/>
      <sheetData sheetId="12189" refreshError="1"/>
      <sheetData sheetId="12190" refreshError="1"/>
      <sheetData sheetId="12191" refreshError="1"/>
      <sheetData sheetId="12192" refreshError="1"/>
      <sheetData sheetId="12193" refreshError="1"/>
      <sheetData sheetId="12194" refreshError="1"/>
      <sheetData sheetId="12195" refreshError="1"/>
      <sheetData sheetId="12196" refreshError="1"/>
      <sheetData sheetId="12197"/>
      <sheetData sheetId="12198" refreshError="1"/>
      <sheetData sheetId="12199" refreshError="1"/>
      <sheetData sheetId="12200" refreshError="1"/>
      <sheetData sheetId="12201" refreshError="1"/>
      <sheetData sheetId="12202" refreshError="1"/>
      <sheetData sheetId="12203" refreshError="1"/>
      <sheetData sheetId="12204" refreshError="1"/>
      <sheetData sheetId="12205" refreshError="1"/>
      <sheetData sheetId="12206" refreshError="1"/>
      <sheetData sheetId="12207" refreshError="1"/>
      <sheetData sheetId="12208" refreshError="1"/>
      <sheetData sheetId="12209" refreshError="1"/>
      <sheetData sheetId="12210" refreshError="1"/>
      <sheetData sheetId="12211" refreshError="1"/>
      <sheetData sheetId="12212" refreshError="1"/>
      <sheetData sheetId="12213" refreshError="1"/>
      <sheetData sheetId="12214" refreshError="1"/>
      <sheetData sheetId="12215" refreshError="1"/>
      <sheetData sheetId="12216" refreshError="1"/>
      <sheetData sheetId="12217" refreshError="1"/>
      <sheetData sheetId="12218" refreshError="1"/>
      <sheetData sheetId="12219" refreshError="1"/>
      <sheetData sheetId="12220" refreshError="1"/>
      <sheetData sheetId="12221" refreshError="1"/>
      <sheetData sheetId="12222" refreshError="1"/>
      <sheetData sheetId="12223" refreshError="1"/>
      <sheetData sheetId="12224" refreshError="1"/>
      <sheetData sheetId="12225" refreshError="1"/>
      <sheetData sheetId="12226" refreshError="1"/>
      <sheetData sheetId="12227" refreshError="1"/>
      <sheetData sheetId="12228" refreshError="1"/>
      <sheetData sheetId="12229" refreshError="1"/>
      <sheetData sheetId="12230" refreshError="1"/>
      <sheetData sheetId="12231" refreshError="1"/>
      <sheetData sheetId="12232" refreshError="1"/>
      <sheetData sheetId="12233" refreshError="1"/>
      <sheetData sheetId="12234" refreshError="1"/>
      <sheetData sheetId="12235" refreshError="1"/>
      <sheetData sheetId="12236" refreshError="1"/>
      <sheetData sheetId="12237" refreshError="1"/>
      <sheetData sheetId="12238" refreshError="1"/>
      <sheetData sheetId="12239"/>
      <sheetData sheetId="12240" refreshError="1"/>
      <sheetData sheetId="12241" refreshError="1"/>
      <sheetData sheetId="12242" refreshError="1"/>
      <sheetData sheetId="12243" refreshError="1"/>
      <sheetData sheetId="12244"/>
      <sheetData sheetId="12245"/>
      <sheetData sheetId="12246" refreshError="1"/>
      <sheetData sheetId="12247"/>
      <sheetData sheetId="12248" refreshError="1"/>
      <sheetData sheetId="12249" refreshError="1"/>
      <sheetData sheetId="12250" refreshError="1"/>
      <sheetData sheetId="12251" refreshError="1"/>
      <sheetData sheetId="12252" refreshError="1"/>
      <sheetData sheetId="12253" refreshError="1"/>
      <sheetData sheetId="12254" refreshError="1"/>
      <sheetData sheetId="12255" refreshError="1"/>
      <sheetData sheetId="12256" refreshError="1"/>
      <sheetData sheetId="12257" refreshError="1"/>
      <sheetData sheetId="12258" refreshError="1"/>
      <sheetData sheetId="12259" refreshError="1"/>
      <sheetData sheetId="12260"/>
      <sheetData sheetId="12261" refreshError="1"/>
      <sheetData sheetId="12262" refreshError="1"/>
      <sheetData sheetId="12263" refreshError="1"/>
      <sheetData sheetId="12264" refreshError="1"/>
      <sheetData sheetId="12265" refreshError="1"/>
      <sheetData sheetId="12266" refreshError="1"/>
      <sheetData sheetId="12267" refreshError="1"/>
      <sheetData sheetId="12268" refreshError="1"/>
      <sheetData sheetId="12269" refreshError="1"/>
      <sheetData sheetId="12270" refreshError="1"/>
      <sheetData sheetId="12271" refreshError="1"/>
      <sheetData sheetId="12272" refreshError="1"/>
      <sheetData sheetId="12273" refreshError="1"/>
      <sheetData sheetId="12274" refreshError="1"/>
      <sheetData sheetId="12275" refreshError="1"/>
      <sheetData sheetId="12276" refreshError="1"/>
      <sheetData sheetId="12277" refreshError="1"/>
      <sheetData sheetId="12278" refreshError="1"/>
      <sheetData sheetId="12279" refreshError="1"/>
      <sheetData sheetId="12280" refreshError="1"/>
      <sheetData sheetId="12281" refreshError="1"/>
      <sheetData sheetId="12282" refreshError="1"/>
      <sheetData sheetId="12283" refreshError="1"/>
      <sheetData sheetId="12284" refreshError="1"/>
      <sheetData sheetId="12285" refreshError="1"/>
      <sheetData sheetId="12286" refreshError="1"/>
      <sheetData sheetId="12287" refreshError="1"/>
      <sheetData sheetId="12288" refreshError="1"/>
      <sheetData sheetId="12289" refreshError="1"/>
      <sheetData sheetId="12290" refreshError="1"/>
      <sheetData sheetId="12291" refreshError="1"/>
      <sheetData sheetId="12292" refreshError="1"/>
      <sheetData sheetId="12293" refreshError="1"/>
      <sheetData sheetId="12294" refreshError="1"/>
      <sheetData sheetId="12295" refreshError="1"/>
      <sheetData sheetId="12296" refreshError="1"/>
      <sheetData sheetId="12297" refreshError="1"/>
      <sheetData sheetId="12298" refreshError="1"/>
      <sheetData sheetId="12299"/>
      <sheetData sheetId="12300"/>
      <sheetData sheetId="12301"/>
      <sheetData sheetId="12302"/>
      <sheetData sheetId="12303"/>
      <sheetData sheetId="12304"/>
      <sheetData sheetId="12305"/>
      <sheetData sheetId="12306"/>
      <sheetData sheetId="12307"/>
      <sheetData sheetId="12308"/>
      <sheetData sheetId="12309"/>
      <sheetData sheetId="12310"/>
      <sheetData sheetId="12311"/>
      <sheetData sheetId="12312"/>
      <sheetData sheetId="12313"/>
      <sheetData sheetId="12314"/>
      <sheetData sheetId="12315"/>
      <sheetData sheetId="12316" refreshError="1"/>
      <sheetData sheetId="12317" refreshError="1"/>
      <sheetData sheetId="12318" refreshError="1"/>
      <sheetData sheetId="12319" refreshError="1"/>
      <sheetData sheetId="12320" refreshError="1"/>
      <sheetData sheetId="12321" refreshError="1"/>
      <sheetData sheetId="12322" refreshError="1"/>
      <sheetData sheetId="12323" refreshError="1"/>
      <sheetData sheetId="12324" refreshError="1"/>
      <sheetData sheetId="12325" refreshError="1"/>
      <sheetData sheetId="12326" refreshError="1"/>
      <sheetData sheetId="12327" refreshError="1"/>
      <sheetData sheetId="12328" refreshError="1"/>
      <sheetData sheetId="12329" refreshError="1"/>
      <sheetData sheetId="12330" refreshError="1"/>
      <sheetData sheetId="12331" refreshError="1"/>
      <sheetData sheetId="12332" refreshError="1"/>
      <sheetData sheetId="12333" refreshError="1"/>
      <sheetData sheetId="12334" refreshError="1"/>
      <sheetData sheetId="12335" refreshError="1"/>
      <sheetData sheetId="12336" refreshError="1"/>
      <sheetData sheetId="12337" refreshError="1"/>
      <sheetData sheetId="12338" refreshError="1"/>
      <sheetData sheetId="12339" refreshError="1"/>
      <sheetData sheetId="12340" refreshError="1"/>
      <sheetData sheetId="12341" refreshError="1"/>
      <sheetData sheetId="12342" refreshError="1"/>
      <sheetData sheetId="12343" refreshError="1"/>
      <sheetData sheetId="12344" refreshError="1"/>
      <sheetData sheetId="12345" refreshError="1"/>
      <sheetData sheetId="12346" refreshError="1"/>
      <sheetData sheetId="12347" refreshError="1"/>
      <sheetData sheetId="12348" refreshError="1"/>
      <sheetData sheetId="12349" refreshError="1"/>
      <sheetData sheetId="12350" refreshError="1"/>
      <sheetData sheetId="12351" refreshError="1"/>
      <sheetData sheetId="12352" refreshError="1"/>
      <sheetData sheetId="12353" refreshError="1"/>
      <sheetData sheetId="12354" refreshError="1"/>
      <sheetData sheetId="12355" refreshError="1"/>
      <sheetData sheetId="12356" refreshError="1"/>
      <sheetData sheetId="12357" refreshError="1"/>
      <sheetData sheetId="12358" refreshError="1"/>
      <sheetData sheetId="12359" refreshError="1"/>
      <sheetData sheetId="12360" refreshError="1"/>
      <sheetData sheetId="12361" refreshError="1"/>
      <sheetData sheetId="12362" refreshError="1"/>
      <sheetData sheetId="12363" refreshError="1"/>
      <sheetData sheetId="12364" refreshError="1"/>
      <sheetData sheetId="12365" refreshError="1"/>
      <sheetData sheetId="12366" refreshError="1"/>
      <sheetData sheetId="12367" refreshError="1"/>
      <sheetData sheetId="12368" refreshError="1"/>
      <sheetData sheetId="12369" refreshError="1"/>
      <sheetData sheetId="12370" refreshError="1"/>
      <sheetData sheetId="12371" refreshError="1"/>
      <sheetData sheetId="12372" refreshError="1"/>
      <sheetData sheetId="12373" refreshError="1"/>
      <sheetData sheetId="12374" refreshError="1"/>
      <sheetData sheetId="12375" refreshError="1"/>
      <sheetData sheetId="12376" refreshError="1"/>
      <sheetData sheetId="12377" refreshError="1"/>
      <sheetData sheetId="12378" refreshError="1"/>
      <sheetData sheetId="12379" refreshError="1"/>
      <sheetData sheetId="12380" refreshError="1"/>
      <sheetData sheetId="12381" refreshError="1"/>
      <sheetData sheetId="12382" refreshError="1"/>
      <sheetData sheetId="12383" refreshError="1"/>
      <sheetData sheetId="12384" refreshError="1"/>
      <sheetData sheetId="12385" refreshError="1"/>
      <sheetData sheetId="12386" refreshError="1"/>
      <sheetData sheetId="12387" refreshError="1"/>
      <sheetData sheetId="12388" refreshError="1"/>
      <sheetData sheetId="12389" refreshError="1"/>
      <sheetData sheetId="12390" refreshError="1"/>
      <sheetData sheetId="12391" refreshError="1"/>
      <sheetData sheetId="12392" refreshError="1"/>
      <sheetData sheetId="12393" refreshError="1"/>
      <sheetData sheetId="12394" refreshError="1"/>
      <sheetData sheetId="12395" refreshError="1"/>
      <sheetData sheetId="12396" refreshError="1"/>
      <sheetData sheetId="12397" refreshError="1"/>
      <sheetData sheetId="12398" refreshError="1"/>
      <sheetData sheetId="12399" refreshError="1"/>
      <sheetData sheetId="12400" refreshError="1"/>
      <sheetData sheetId="12401" refreshError="1"/>
      <sheetData sheetId="12402" refreshError="1"/>
      <sheetData sheetId="12403" refreshError="1"/>
      <sheetData sheetId="12404" refreshError="1"/>
      <sheetData sheetId="12405" refreshError="1"/>
      <sheetData sheetId="12406" refreshError="1"/>
      <sheetData sheetId="12407" refreshError="1"/>
      <sheetData sheetId="12408" refreshError="1"/>
      <sheetData sheetId="12409" refreshError="1"/>
      <sheetData sheetId="12410" refreshError="1"/>
      <sheetData sheetId="12411" refreshError="1"/>
      <sheetData sheetId="12412" refreshError="1"/>
      <sheetData sheetId="12413" refreshError="1"/>
      <sheetData sheetId="12414" refreshError="1"/>
      <sheetData sheetId="12415" refreshError="1"/>
      <sheetData sheetId="12416" refreshError="1"/>
      <sheetData sheetId="12417" refreshError="1"/>
      <sheetData sheetId="12418" refreshError="1"/>
      <sheetData sheetId="12419" refreshError="1"/>
      <sheetData sheetId="12420" refreshError="1"/>
      <sheetData sheetId="12421" refreshError="1"/>
      <sheetData sheetId="12422" refreshError="1"/>
      <sheetData sheetId="12423" refreshError="1"/>
      <sheetData sheetId="12424" refreshError="1"/>
      <sheetData sheetId="12425" refreshError="1"/>
      <sheetData sheetId="12426" refreshError="1"/>
      <sheetData sheetId="12427" refreshError="1"/>
      <sheetData sheetId="12428" refreshError="1"/>
      <sheetData sheetId="12429" refreshError="1"/>
      <sheetData sheetId="12430" refreshError="1"/>
      <sheetData sheetId="12431" refreshError="1"/>
      <sheetData sheetId="12432" refreshError="1"/>
      <sheetData sheetId="12433" refreshError="1"/>
      <sheetData sheetId="12434" refreshError="1"/>
      <sheetData sheetId="12435" refreshError="1"/>
      <sheetData sheetId="12436" refreshError="1"/>
      <sheetData sheetId="12437" refreshError="1"/>
      <sheetData sheetId="12438" refreshError="1"/>
      <sheetData sheetId="12439" refreshError="1"/>
      <sheetData sheetId="12440" refreshError="1"/>
      <sheetData sheetId="12441" refreshError="1"/>
      <sheetData sheetId="12442" refreshError="1"/>
      <sheetData sheetId="12443" refreshError="1"/>
      <sheetData sheetId="12444" refreshError="1"/>
      <sheetData sheetId="12445" refreshError="1"/>
      <sheetData sheetId="12446" refreshError="1"/>
      <sheetData sheetId="12447" refreshError="1"/>
      <sheetData sheetId="12448" refreshError="1"/>
      <sheetData sheetId="12449" refreshError="1"/>
      <sheetData sheetId="12450" refreshError="1"/>
      <sheetData sheetId="12451" refreshError="1"/>
      <sheetData sheetId="12452" refreshError="1"/>
      <sheetData sheetId="12453" refreshError="1"/>
      <sheetData sheetId="12454" refreshError="1"/>
      <sheetData sheetId="12455" refreshError="1"/>
      <sheetData sheetId="12456" refreshError="1"/>
      <sheetData sheetId="12457" refreshError="1"/>
      <sheetData sheetId="12458" refreshError="1"/>
      <sheetData sheetId="12459" refreshError="1"/>
      <sheetData sheetId="12460" refreshError="1"/>
      <sheetData sheetId="12461" refreshError="1"/>
      <sheetData sheetId="12462" refreshError="1"/>
      <sheetData sheetId="12463" refreshError="1"/>
      <sheetData sheetId="12464" refreshError="1"/>
      <sheetData sheetId="12465" refreshError="1"/>
      <sheetData sheetId="12466" refreshError="1"/>
      <sheetData sheetId="12467" refreshError="1"/>
      <sheetData sheetId="12468" refreshError="1"/>
      <sheetData sheetId="12469" refreshError="1"/>
      <sheetData sheetId="12470" refreshError="1"/>
      <sheetData sheetId="12471" refreshError="1"/>
      <sheetData sheetId="12472" refreshError="1"/>
      <sheetData sheetId="12473" refreshError="1"/>
      <sheetData sheetId="12474" refreshError="1"/>
      <sheetData sheetId="12475" refreshError="1"/>
      <sheetData sheetId="12476" refreshError="1"/>
      <sheetData sheetId="12477" refreshError="1"/>
      <sheetData sheetId="12478" refreshError="1"/>
      <sheetData sheetId="12479" refreshError="1"/>
      <sheetData sheetId="12480" refreshError="1"/>
      <sheetData sheetId="12481" refreshError="1"/>
      <sheetData sheetId="12482" refreshError="1"/>
      <sheetData sheetId="12483" refreshError="1"/>
      <sheetData sheetId="12484" refreshError="1"/>
      <sheetData sheetId="12485" refreshError="1"/>
      <sheetData sheetId="12486" refreshError="1"/>
      <sheetData sheetId="12487" refreshError="1"/>
      <sheetData sheetId="12488" refreshError="1"/>
      <sheetData sheetId="12489" refreshError="1"/>
      <sheetData sheetId="12490" refreshError="1"/>
      <sheetData sheetId="12491" refreshError="1"/>
      <sheetData sheetId="12492" refreshError="1"/>
      <sheetData sheetId="12493" refreshError="1"/>
      <sheetData sheetId="12494" refreshError="1"/>
      <sheetData sheetId="12495" refreshError="1"/>
      <sheetData sheetId="12496" refreshError="1"/>
      <sheetData sheetId="12497" refreshError="1"/>
      <sheetData sheetId="12498" refreshError="1"/>
      <sheetData sheetId="12499" refreshError="1"/>
      <sheetData sheetId="12500" refreshError="1"/>
      <sheetData sheetId="12501" refreshError="1"/>
      <sheetData sheetId="12502" refreshError="1"/>
      <sheetData sheetId="12503" refreshError="1"/>
      <sheetData sheetId="12504" refreshError="1"/>
      <sheetData sheetId="12505" refreshError="1"/>
      <sheetData sheetId="12506" refreshError="1"/>
      <sheetData sheetId="12507" refreshError="1"/>
      <sheetData sheetId="12508" refreshError="1"/>
      <sheetData sheetId="12509" refreshError="1"/>
      <sheetData sheetId="12510" refreshError="1"/>
      <sheetData sheetId="12511" refreshError="1"/>
      <sheetData sheetId="12512" refreshError="1"/>
      <sheetData sheetId="12513" refreshError="1"/>
      <sheetData sheetId="12514" refreshError="1"/>
      <sheetData sheetId="12515" refreshError="1"/>
      <sheetData sheetId="12516" refreshError="1"/>
      <sheetData sheetId="12517" refreshError="1"/>
      <sheetData sheetId="12518" refreshError="1"/>
      <sheetData sheetId="12519" refreshError="1"/>
      <sheetData sheetId="12520" refreshError="1"/>
      <sheetData sheetId="12521" refreshError="1"/>
      <sheetData sheetId="12522" refreshError="1"/>
      <sheetData sheetId="12523" refreshError="1"/>
      <sheetData sheetId="12524" refreshError="1"/>
      <sheetData sheetId="12525" refreshError="1"/>
      <sheetData sheetId="12526" refreshError="1"/>
      <sheetData sheetId="12527" refreshError="1"/>
      <sheetData sheetId="12528" refreshError="1"/>
      <sheetData sheetId="12529"/>
      <sheetData sheetId="12530" refreshError="1"/>
      <sheetData sheetId="12531" refreshError="1"/>
      <sheetData sheetId="12532" refreshError="1"/>
      <sheetData sheetId="12533" refreshError="1"/>
      <sheetData sheetId="12534" refreshError="1"/>
      <sheetData sheetId="12535" refreshError="1"/>
      <sheetData sheetId="12536" refreshError="1"/>
      <sheetData sheetId="12537" refreshError="1"/>
      <sheetData sheetId="12538" refreshError="1"/>
      <sheetData sheetId="12539" refreshError="1"/>
      <sheetData sheetId="12540" refreshError="1"/>
      <sheetData sheetId="12541" refreshError="1"/>
      <sheetData sheetId="12542" refreshError="1"/>
      <sheetData sheetId="12543" refreshError="1"/>
      <sheetData sheetId="12544" refreshError="1"/>
      <sheetData sheetId="12545" refreshError="1"/>
      <sheetData sheetId="12546" refreshError="1"/>
      <sheetData sheetId="12547" refreshError="1"/>
      <sheetData sheetId="12548" refreshError="1"/>
      <sheetData sheetId="12549" refreshError="1"/>
      <sheetData sheetId="12550" refreshError="1"/>
      <sheetData sheetId="12551" refreshError="1"/>
      <sheetData sheetId="12552" refreshError="1"/>
      <sheetData sheetId="12553" refreshError="1"/>
      <sheetData sheetId="12554" refreshError="1"/>
      <sheetData sheetId="12555" refreshError="1"/>
      <sheetData sheetId="12556" refreshError="1"/>
      <sheetData sheetId="12557" refreshError="1"/>
      <sheetData sheetId="12558" refreshError="1"/>
      <sheetData sheetId="12559" refreshError="1"/>
      <sheetData sheetId="12560" refreshError="1"/>
      <sheetData sheetId="12561" refreshError="1"/>
      <sheetData sheetId="12562" refreshError="1"/>
      <sheetData sheetId="12563" refreshError="1"/>
      <sheetData sheetId="12564" refreshError="1"/>
      <sheetData sheetId="12565" refreshError="1"/>
      <sheetData sheetId="12566" refreshError="1"/>
      <sheetData sheetId="12567" refreshError="1"/>
      <sheetData sheetId="12568" refreshError="1"/>
      <sheetData sheetId="12569" refreshError="1"/>
      <sheetData sheetId="12570" refreshError="1"/>
      <sheetData sheetId="12571" refreshError="1"/>
      <sheetData sheetId="12572" refreshError="1"/>
      <sheetData sheetId="12573" refreshError="1"/>
      <sheetData sheetId="12574" refreshError="1"/>
      <sheetData sheetId="12575" refreshError="1"/>
      <sheetData sheetId="12576" refreshError="1"/>
      <sheetData sheetId="12577" refreshError="1"/>
      <sheetData sheetId="12578" refreshError="1"/>
      <sheetData sheetId="12579" refreshError="1"/>
      <sheetData sheetId="12580" refreshError="1"/>
      <sheetData sheetId="12581" refreshError="1"/>
      <sheetData sheetId="12582" refreshError="1"/>
      <sheetData sheetId="12583" refreshError="1"/>
      <sheetData sheetId="12584" refreshError="1"/>
      <sheetData sheetId="12585"/>
      <sheetData sheetId="12586" refreshError="1"/>
      <sheetData sheetId="12587" refreshError="1"/>
      <sheetData sheetId="12588" refreshError="1"/>
      <sheetData sheetId="12589"/>
      <sheetData sheetId="12590"/>
      <sheetData sheetId="12591"/>
      <sheetData sheetId="12592"/>
      <sheetData sheetId="12593"/>
      <sheetData sheetId="12594"/>
      <sheetData sheetId="12595"/>
      <sheetData sheetId="12596"/>
      <sheetData sheetId="12597"/>
      <sheetData sheetId="12598"/>
      <sheetData sheetId="12599"/>
      <sheetData sheetId="12600"/>
      <sheetData sheetId="12601"/>
      <sheetData sheetId="12602"/>
      <sheetData sheetId="12603"/>
      <sheetData sheetId="12604"/>
      <sheetData sheetId="12605"/>
      <sheetData sheetId="12606"/>
      <sheetData sheetId="12607"/>
      <sheetData sheetId="12608"/>
      <sheetData sheetId="12609"/>
      <sheetData sheetId="12610"/>
      <sheetData sheetId="12611"/>
      <sheetData sheetId="12612"/>
      <sheetData sheetId="12613"/>
      <sheetData sheetId="12614"/>
      <sheetData sheetId="12615"/>
      <sheetData sheetId="12616"/>
      <sheetData sheetId="12617"/>
      <sheetData sheetId="12618"/>
      <sheetData sheetId="12619"/>
      <sheetData sheetId="12620"/>
      <sheetData sheetId="12621"/>
      <sheetData sheetId="12622"/>
      <sheetData sheetId="12623"/>
      <sheetData sheetId="12624" refreshError="1"/>
      <sheetData sheetId="12625" refreshError="1"/>
      <sheetData sheetId="12626" refreshError="1"/>
      <sheetData sheetId="12627" refreshError="1"/>
      <sheetData sheetId="12628" refreshError="1"/>
      <sheetData sheetId="12629" refreshError="1"/>
      <sheetData sheetId="12630" refreshError="1"/>
      <sheetData sheetId="12631" refreshError="1"/>
      <sheetData sheetId="12632" refreshError="1"/>
      <sheetData sheetId="12633" refreshError="1"/>
      <sheetData sheetId="12634" refreshError="1"/>
      <sheetData sheetId="12635" refreshError="1"/>
      <sheetData sheetId="12636" refreshError="1"/>
      <sheetData sheetId="12637" refreshError="1"/>
      <sheetData sheetId="12638" refreshError="1"/>
      <sheetData sheetId="12639" refreshError="1"/>
      <sheetData sheetId="12640" refreshError="1"/>
      <sheetData sheetId="12641" refreshError="1"/>
      <sheetData sheetId="12642" refreshError="1"/>
      <sheetData sheetId="12643" refreshError="1"/>
      <sheetData sheetId="12644" refreshError="1"/>
      <sheetData sheetId="12645" refreshError="1"/>
      <sheetData sheetId="12646" refreshError="1"/>
      <sheetData sheetId="12647" refreshError="1"/>
      <sheetData sheetId="12648" refreshError="1"/>
      <sheetData sheetId="12649" refreshError="1"/>
      <sheetData sheetId="12650" refreshError="1"/>
      <sheetData sheetId="12651" refreshError="1"/>
      <sheetData sheetId="12652" refreshError="1"/>
      <sheetData sheetId="12653" refreshError="1"/>
      <sheetData sheetId="12654" refreshError="1"/>
      <sheetData sheetId="12655" refreshError="1"/>
      <sheetData sheetId="12656" refreshError="1"/>
      <sheetData sheetId="12657" refreshError="1"/>
      <sheetData sheetId="12658" refreshError="1"/>
      <sheetData sheetId="12659" refreshError="1"/>
      <sheetData sheetId="12660" refreshError="1"/>
      <sheetData sheetId="12661" refreshError="1"/>
      <sheetData sheetId="12662"/>
      <sheetData sheetId="12663"/>
      <sheetData sheetId="12664"/>
      <sheetData sheetId="12665"/>
      <sheetData sheetId="12666"/>
      <sheetData sheetId="12667"/>
      <sheetData sheetId="12668"/>
      <sheetData sheetId="12669"/>
      <sheetData sheetId="12670"/>
      <sheetData sheetId="12671"/>
      <sheetData sheetId="12672"/>
      <sheetData sheetId="12673"/>
      <sheetData sheetId="12674"/>
      <sheetData sheetId="12675"/>
      <sheetData sheetId="12676"/>
      <sheetData sheetId="12677"/>
      <sheetData sheetId="12678"/>
      <sheetData sheetId="12679"/>
      <sheetData sheetId="12680"/>
      <sheetData sheetId="12681"/>
      <sheetData sheetId="12682" refreshError="1"/>
      <sheetData sheetId="12683" refreshError="1"/>
      <sheetData sheetId="12684" refreshError="1"/>
      <sheetData sheetId="12685" refreshError="1"/>
      <sheetData sheetId="12686" refreshError="1"/>
      <sheetData sheetId="12687" refreshError="1"/>
      <sheetData sheetId="12688" refreshError="1"/>
      <sheetData sheetId="12689" refreshError="1"/>
      <sheetData sheetId="12690" refreshError="1"/>
      <sheetData sheetId="12691" refreshError="1"/>
      <sheetData sheetId="12692" refreshError="1"/>
      <sheetData sheetId="12693" refreshError="1"/>
      <sheetData sheetId="12694" refreshError="1"/>
      <sheetData sheetId="12695" refreshError="1"/>
      <sheetData sheetId="12696" refreshError="1"/>
      <sheetData sheetId="12697" refreshError="1"/>
      <sheetData sheetId="12698" refreshError="1"/>
      <sheetData sheetId="12699" refreshError="1"/>
      <sheetData sheetId="12700" refreshError="1"/>
      <sheetData sheetId="12701" refreshError="1"/>
      <sheetData sheetId="12702" refreshError="1"/>
      <sheetData sheetId="12703" refreshError="1"/>
      <sheetData sheetId="12704" refreshError="1"/>
      <sheetData sheetId="12705" refreshError="1"/>
      <sheetData sheetId="12706" refreshError="1"/>
      <sheetData sheetId="12707" refreshError="1"/>
      <sheetData sheetId="12708" refreshError="1"/>
      <sheetData sheetId="12709" refreshError="1"/>
      <sheetData sheetId="12710" refreshError="1"/>
      <sheetData sheetId="12711" refreshError="1"/>
      <sheetData sheetId="12712" refreshError="1"/>
      <sheetData sheetId="12713" refreshError="1"/>
      <sheetData sheetId="12714" refreshError="1"/>
      <sheetData sheetId="12715" refreshError="1"/>
      <sheetData sheetId="12716" refreshError="1"/>
      <sheetData sheetId="12717" refreshError="1"/>
      <sheetData sheetId="12718" refreshError="1"/>
      <sheetData sheetId="12719" refreshError="1"/>
      <sheetData sheetId="12720" refreshError="1"/>
      <sheetData sheetId="12721" refreshError="1"/>
      <sheetData sheetId="12722" refreshError="1"/>
      <sheetData sheetId="12723" refreshError="1"/>
      <sheetData sheetId="12724" refreshError="1"/>
      <sheetData sheetId="12725" refreshError="1"/>
      <sheetData sheetId="12726" refreshError="1"/>
      <sheetData sheetId="12727" refreshError="1"/>
      <sheetData sheetId="12728" refreshError="1"/>
      <sheetData sheetId="12729" refreshError="1"/>
      <sheetData sheetId="12730" refreshError="1"/>
      <sheetData sheetId="12731" refreshError="1"/>
      <sheetData sheetId="12732" refreshError="1"/>
      <sheetData sheetId="12733" refreshError="1"/>
      <sheetData sheetId="12734" refreshError="1"/>
      <sheetData sheetId="12735" refreshError="1"/>
      <sheetData sheetId="12736" refreshError="1"/>
      <sheetData sheetId="12737" refreshError="1"/>
      <sheetData sheetId="12738" refreshError="1"/>
      <sheetData sheetId="12739" refreshError="1"/>
      <sheetData sheetId="12740" refreshError="1"/>
      <sheetData sheetId="12741" refreshError="1"/>
      <sheetData sheetId="12742" refreshError="1"/>
      <sheetData sheetId="12743" refreshError="1"/>
      <sheetData sheetId="12744" refreshError="1"/>
      <sheetData sheetId="12745" refreshError="1"/>
      <sheetData sheetId="12746" refreshError="1"/>
      <sheetData sheetId="12747" refreshError="1"/>
      <sheetData sheetId="12748" refreshError="1"/>
      <sheetData sheetId="12749" refreshError="1"/>
      <sheetData sheetId="12750" refreshError="1"/>
      <sheetData sheetId="12751"/>
      <sheetData sheetId="12752"/>
      <sheetData sheetId="12753"/>
      <sheetData sheetId="12754"/>
      <sheetData sheetId="12755"/>
      <sheetData sheetId="12756"/>
      <sheetData sheetId="12757"/>
      <sheetData sheetId="12758"/>
      <sheetData sheetId="12759"/>
      <sheetData sheetId="12760"/>
      <sheetData sheetId="12761"/>
      <sheetData sheetId="12762"/>
      <sheetData sheetId="12763"/>
      <sheetData sheetId="12764"/>
      <sheetData sheetId="12765"/>
      <sheetData sheetId="12766"/>
      <sheetData sheetId="12767"/>
      <sheetData sheetId="12768"/>
      <sheetData sheetId="12769"/>
      <sheetData sheetId="12770"/>
      <sheetData sheetId="12771"/>
      <sheetData sheetId="12772"/>
      <sheetData sheetId="12773">
        <row r="4">
          <cell r="B4" t="str">
            <v xml:space="preserve"> Bisagra Pivotante </v>
          </cell>
        </row>
      </sheetData>
      <sheetData sheetId="12774"/>
      <sheetData sheetId="12775"/>
      <sheetData sheetId="12776"/>
      <sheetData sheetId="12777"/>
      <sheetData sheetId="12778"/>
      <sheetData sheetId="12779"/>
      <sheetData sheetId="12780"/>
      <sheetData sheetId="12781"/>
      <sheetData sheetId="12782"/>
      <sheetData sheetId="12783"/>
      <sheetData sheetId="12784"/>
      <sheetData sheetId="12785"/>
      <sheetData sheetId="12786"/>
      <sheetData sheetId="12787"/>
      <sheetData sheetId="12788"/>
      <sheetData sheetId="12789"/>
      <sheetData sheetId="12790"/>
      <sheetData sheetId="12791"/>
      <sheetData sheetId="12792"/>
      <sheetData sheetId="12793"/>
      <sheetData sheetId="12794"/>
      <sheetData sheetId="12795"/>
      <sheetData sheetId="12796"/>
      <sheetData sheetId="12797"/>
      <sheetData sheetId="12798"/>
      <sheetData sheetId="12799"/>
      <sheetData sheetId="12800" refreshError="1"/>
      <sheetData sheetId="12801">
        <row r="11">
          <cell r="A11">
            <v>1</v>
          </cell>
        </row>
      </sheetData>
      <sheetData sheetId="12802">
        <row r="4">
          <cell r="C4" t="str">
            <v>INTERVENTORIA TECNICO ADMINISTRATIVA PARA LA CONSTRUCCION, INSTALACION DE EQUIPOS, PRUEBAS Y PUESTA EN MARCHA DEL SISTEMA DE SECTORIZACION DEL OLEODUCTO TRANSANDINO.</v>
          </cell>
        </row>
      </sheetData>
      <sheetData sheetId="12803"/>
      <sheetData sheetId="12804"/>
      <sheetData sheetId="12805"/>
      <sheetData sheetId="12806"/>
      <sheetData sheetId="12807"/>
      <sheetData sheetId="12808"/>
      <sheetData sheetId="12809"/>
      <sheetData sheetId="12810"/>
      <sheetData sheetId="12811" refreshError="1"/>
      <sheetData sheetId="12812" refreshError="1"/>
      <sheetData sheetId="12813" refreshError="1"/>
      <sheetData sheetId="12814" refreshError="1"/>
      <sheetData sheetId="12815">
        <row r="9">
          <cell r="D9" t="str">
            <v>FECHA</v>
          </cell>
        </row>
      </sheetData>
      <sheetData sheetId="12816"/>
      <sheetData sheetId="12817"/>
      <sheetData sheetId="12818"/>
      <sheetData sheetId="12819" refreshError="1"/>
      <sheetData sheetId="12820" refreshError="1"/>
      <sheetData sheetId="12821" refreshError="1"/>
      <sheetData sheetId="12822" refreshError="1"/>
      <sheetData sheetId="12823" refreshError="1"/>
      <sheetData sheetId="12824" refreshError="1"/>
      <sheetData sheetId="12825" refreshError="1"/>
      <sheetData sheetId="12826" refreshError="1"/>
      <sheetData sheetId="12827" refreshError="1"/>
      <sheetData sheetId="12828" refreshError="1"/>
      <sheetData sheetId="12829" refreshError="1"/>
      <sheetData sheetId="12830" refreshError="1"/>
      <sheetData sheetId="12831"/>
      <sheetData sheetId="12832"/>
      <sheetData sheetId="12833"/>
      <sheetData sheetId="12834"/>
      <sheetData sheetId="12835">
        <row r="525">
          <cell r="K525">
            <v>1695.87</v>
          </cell>
        </row>
      </sheetData>
      <sheetData sheetId="12836">
        <row r="525">
          <cell r="K525">
            <v>3577.94</v>
          </cell>
        </row>
      </sheetData>
      <sheetData sheetId="12837">
        <row r="525">
          <cell r="K525">
            <v>5147.76</v>
          </cell>
        </row>
      </sheetData>
      <sheetData sheetId="12838">
        <row r="525">
          <cell r="K525">
            <v>4940.1099999999997</v>
          </cell>
        </row>
      </sheetData>
      <sheetData sheetId="12839">
        <row r="526">
          <cell r="K526">
            <v>695.98</v>
          </cell>
        </row>
      </sheetData>
      <sheetData sheetId="12840" refreshError="1"/>
      <sheetData sheetId="12841" refreshError="1"/>
      <sheetData sheetId="12842" refreshError="1"/>
      <sheetData sheetId="12843" refreshError="1"/>
      <sheetData sheetId="12844" refreshError="1"/>
      <sheetData sheetId="12845" refreshError="1"/>
      <sheetData sheetId="12846" refreshError="1"/>
      <sheetData sheetId="12847" refreshError="1"/>
      <sheetData sheetId="12848" refreshError="1"/>
      <sheetData sheetId="12849" refreshError="1"/>
      <sheetData sheetId="12850" refreshError="1"/>
      <sheetData sheetId="12851" refreshError="1"/>
      <sheetData sheetId="12852" refreshError="1"/>
      <sheetData sheetId="12853" refreshError="1"/>
      <sheetData sheetId="12854" refreshError="1"/>
      <sheetData sheetId="12855" refreshError="1"/>
      <sheetData sheetId="12856" refreshError="1"/>
      <sheetData sheetId="12857" refreshError="1"/>
      <sheetData sheetId="12858" refreshError="1"/>
      <sheetData sheetId="12859" refreshError="1"/>
      <sheetData sheetId="12860" refreshError="1"/>
      <sheetData sheetId="12861" refreshError="1"/>
      <sheetData sheetId="12862" refreshError="1"/>
      <sheetData sheetId="12863" refreshError="1"/>
      <sheetData sheetId="12864" refreshError="1"/>
      <sheetData sheetId="12865" refreshError="1"/>
      <sheetData sheetId="12866" refreshError="1"/>
      <sheetData sheetId="12867" refreshError="1"/>
      <sheetData sheetId="12868" refreshError="1"/>
      <sheetData sheetId="12869" refreshError="1"/>
      <sheetData sheetId="12870" refreshError="1"/>
      <sheetData sheetId="12871" refreshError="1"/>
      <sheetData sheetId="12872" refreshError="1"/>
      <sheetData sheetId="12873" refreshError="1"/>
      <sheetData sheetId="12874" refreshError="1"/>
      <sheetData sheetId="12875" refreshError="1"/>
      <sheetData sheetId="12876" refreshError="1"/>
      <sheetData sheetId="12877" refreshError="1"/>
      <sheetData sheetId="12878" refreshError="1"/>
      <sheetData sheetId="12879" refreshError="1"/>
      <sheetData sheetId="12880" refreshError="1"/>
      <sheetData sheetId="12881" refreshError="1"/>
      <sheetData sheetId="12882" refreshError="1"/>
      <sheetData sheetId="12883" refreshError="1"/>
      <sheetData sheetId="12884" refreshError="1"/>
      <sheetData sheetId="12885" refreshError="1"/>
      <sheetData sheetId="12886" refreshError="1"/>
      <sheetData sheetId="12887" refreshError="1"/>
      <sheetData sheetId="12888" refreshError="1"/>
      <sheetData sheetId="12889" refreshError="1"/>
      <sheetData sheetId="12890" refreshError="1"/>
      <sheetData sheetId="12891" refreshError="1"/>
      <sheetData sheetId="12892" refreshError="1"/>
      <sheetData sheetId="12893" refreshError="1"/>
      <sheetData sheetId="12894" refreshError="1"/>
      <sheetData sheetId="12895" refreshError="1"/>
      <sheetData sheetId="12896" refreshError="1"/>
      <sheetData sheetId="12897" refreshError="1"/>
      <sheetData sheetId="12898" refreshError="1"/>
      <sheetData sheetId="12899" refreshError="1"/>
      <sheetData sheetId="12900" refreshError="1"/>
      <sheetData sheetId="12901" refreshError="1"/>
      <sheetData sheetId="12902" refreshError="1"/>
      <sheetData sheetId="12903" refreshError="1"/>
      <sheetData sheetId="12904" refreshError="1"/>
      <sheetData sheetId="12905" refreshError="1"/>
      <sheetData sheetId="12906" refreshError="1"/>
      <sheetData sheetId="12907" refreshError="1"/>
      <sheetData sheetId="12908" refreshError="1"/>
      <sheetData sheetId="12909" refreshError="1"/>
      <sheetData sheetId="12910" refreshError="1"/>
      <sheetData sheetId="12911" refreshError="1"/>
      <sheetData sheetId="12912" refreshError="1"/>
      <sheetData sheetId="12913" refreshError="1"/>
      <sheetData sheetId="12914" refreshError="1"/>
      <sheetData sheetId="12915" refreshError="1"/>
      <sheetData sheetId="12916" refreshError="1"/>
      <sheetData sheetId="12917" refreshError="1"/>
      <sheetData sheetId="12918" refreshError="1"/>
      <sheetData sheetId="12919" refreshError="1"/>
      <sheetData sheetId="12920" refreshError="1"/>
      <sheetData sheetId="12921" refreshError="1"/>
      <sheetData sheetId="12922" refreshError="1"/>
      <sheetData sheetId="12923" refreshError="1"/>
      <sheetData sheetId="12924" refreshError="1"/>
      <sheetData sheetId="12925" refreshError="1"/>
      <sheetData sheetId="12926"/>
      <sheetData sheetId="12927"/>
      <sheetData sheetId="12928">
        <row r="14">
          <cell r="D14">
            <v>38504</v>
          </cell>
        </row>
      </sheetData>
      <sheetData sheetId="12929"/>
      <sheetData sheetId="12930">
        <row r="14">
          <cell r="D14">
            <v>38504</v>
          </cell>
        </row>
      </sheetData>
      <sheetData sheetId="12931"/>
      <sheetData sheetId="12932" refreshError="1"/>
      <sheetData sheetId="12933"/>
      <sheetData sheetId="12934" refreshError="1"/>
      <sheetData sheetId="12935" refreshError="1"/>
      <sheetData sheetId="12936" refreshError="1"/>
      <sheetData sheetId="12937" refreshError="1"/>
      <sheetData sheetId="12938" refreshError="1"/>
      <sheetData sheetId="12939"/>
      <sheetData sheetId="12940" refreshError="1"/>
      <sheetData sheetId="12941" refreshError="1"/>
      <sheetData sheetId="12942" refreshError="1"/>
      <sheetData sheetId="12943" refreshError="1"/>
      <sheetData sheetId="12944" refreshError="1"/>
      <sheetData sheetId="12945" refreshError="1"/>
      <sheetData sheetId="12946" refreshError="1"/>
      <sheetData sheetId="12947"/>
      <sheetData sheetId="12948"/>
      <sheetData sheetId="12949"/>
      <sheetData sheetId="12950"/>
      <sheetData sheetId="12951">
        <row r="103">
          <cell r="C103" t="str">
            <v>EXP</v>
          </cell>
        </row>
      </sheetData>
      <sheetData sheetId="12952" refreshError="1"/>
      <sheetData sheetId="12953"/>
      <sheetData sheetId="12954">
        <row r="147">
          <cell r="B147" t="str">
            <v>SUB TOTAL OBRAS DE  INSTALACIONES ELÉCTRICAS DE LAS ESTACIONES (Urbanismo)</v>
          </cell>
        </row>
      </sheetData>
      <sheetData sheetId="12955"/>
      <sheetData sheetId="12956"/>
      <sheetData sheetId="12957"/>
      <sheetData sheetId="12958"/>
      <sheetData sheetId="12959"/>
      <sheetData sheetId="12960"/>
      <sheetData sheetId="12961"/>
      <sheetData sheetId="12962"/>
      <sheetData sheetId="12963"/>
      <sheetData sheetId="12964"/>
      <sheetData sheetId="12965"/>
      <sheetData sheetId="12966"/>
      <sheetData sheetId="12967"/>
      <sheetData sheetId="12968"/>
      <sheetData sheetId="12969"/>
      <sheetData sheetId="12970"/>
      <sheetData sheetId="12971"/>
      <sheetData sheetId="12972"/>
      <sheetData sheetId="12973"/>
      <sheetData sheetId="12974"/>
      <sheetData sheetId="12975"/>
      <sheetData sheetId="12976"/>
      <sheetData sheetId="12977"/>
      <sheetData sheetId="12978"/>
      <sheetData sheetId="12979"/>
      <sheetData sheetId="12980"/>
      <sheetData sheetId="12981"/>
      <sheetData sheetId="12982"/>
      <sheetData sheetId="12983"/>
      <sheetData sheetId="12984"/>
      <sheetData sheetId="12985"/>
      <sheetData sheetId="12986"/>
      <sheetData sheetId="12987"/>
      <sheetData sheetId="12988"/>
      <sheetData sheetId="12989"/>
      <sheetData sheetId="12990"/>
      <sheetData sheetId="12991"/>
      <sheetData sheetId="12992"/>
      <sheetData sheetId="12993"/>
      <sheetData sheetId="12994"/>
      <sheetData sheetId="12995"/>
      <sheetData sheetId="12996"/>
      <sheetData sheetId="12997"/>
      <sheetData sheetId="12998"/>
      <sheetData sheetId="12999"/>
      <sheetData sheetId="13000"/>
      <sheetData sheetId="13001"/>
      <sheetData sheetId="13002"/>
      <sheetData sheetId="13003"/>
      <sheetData sheetId="13004"/>
      <sheetData sheetId="13005"/>
      <sheetData sheetId="13006"/>
      <sheetData sheetId="13007"/>
      <sheetData sheetId="13008"/>
      <sheetData sheetId="13009"/>
      <sheetData sheetId="13010"/>
      <sheetData sheetId="13011"/>
      <sheetData sheetId="13012"/>
      <sheetData sheetId="13013"/>
      <sheetData sheetId="13014"/>
      <sheetData sheetId="13015"/>
      <sheetData sheetId="13016"/>
      <sheetData sheetId="13017"/>
      <sheetData sheetId="13018"/>
      <sheetData sheetId="13019"/>
      <sheetData sheetId="13020"/>
      <sheetData sheetId="13021"/>
      <sheetData sheetId="13022"/>
      <sheetData sheetId="13023"/>
      <sheetData sheetId="13024"/>
      <sheetData sheetId="13025"/>
      <sheetData sheetId="13026"/>
      <sheetData sheetId="13027"/>
      <sheetData sheetId="13028"/>
      <sheetData sheetId="13029"/>
      <sheetData sheetId="13030"/>
      <sheetData sheetId="13031"/>
      <sheetData sheetId="13032"/>
      <sheetData sheetId="13033"/>
      <sheetData sheetId="13034"/>
      <sheetData sheetId="13035"/>
      <sheetData sheetId="13036"/>
      <sheetData sheetId="13037"/>
      <sheetData sheetId="13038"/>
      <sheetData sheetId="13039"/>
      <sheetData sheetId="13040"/>
      <sheetData sheetId="13041"/>
      <sheetData sheetId="13042"/>
      <sheetData sheetId="13043"/>
      <sheetData sheetId="13044"/>
      <sheetData sheetId="13045"/>
      <sheetData sheetId="13046"/>
      <sheetData sheetId="13047"/>
      <sheetData sheetId="13048"/>
      <sheetData sheetId="13049"/>
      <sheetData sheetId="13050"/>
      <sheetData sheetId="13051"/>
      <sheetData sheetId="13052"/>
      <sheetData sheetId="13053"/>
      <sheetData sheetId="13054"/>
      <sheetData sheetId="13055"/>
      <sheetData sheetId="13056"/>
      <sheetData sheetId="13057"/>
      <sheetData sheetId="13058"/>
      <sheetData sheetId="13059"/>
      <sheetData sheetId="13060"/>
      <sheetData sheetId="13061"/>
      <sheetData sheetId="13062"/>
      <sheetData sheetId="13063"/>
      <sheetData sheetId="13064"/>
      <sheetData sheetId="13065"/>
      <sheetData sheetId="13066"/>
      <sheetData sheetId="13067"/>
      <sheetData sheetId="13068"/>
      <sheetData sheetId="13069"/>
      <sheetData sheetId="13070"/>
      <sheetData sheetId="13071"/>
      <sheetData sheetId="13072"/>
      <sheetData sheetId="13073"/>
      <sheetData sheetId="13074"/>
      <sheetData sheetId="13075"/>
      <sheetData sheetId="13076"/>
      <sheetData sheetId="13077"/>
      <sheetData sheetId="13078"/>
      <sheetData sheetId="13079"/>
      <sheetData sheetId="13080"/>
      <sheetData sheetId="13081"/>
      <sheetData sheetId="13082"/>
      <sheetData sheetId="13083"/>
      <sheetData sheetId="13084"/>
      <sheetData sheetId="13085"/>
      <sheetData sheetId="13086"/>
      <sheetData sheetId="13087"/>
      <sheetData sheetId="13088"/>
      <sheetData sheetId="13089"/>
      <sheetData sheetId="13090"/>
      <sheetData sheetId="13091"/>
      <sheetData sheetId="13092"/>
      <sheetData sheetId="13093"/>
      <sheetData sheetId="13094"/>
      <sheetData sheetId="13095"/>
      <sheetData sheetId="13096"/>
      <sheetData sheetId="13097"/>
      <sheetData sheetId="13098"/>
      <sheetData sheetId="13099"/>
      <sheetData sheetId="13100"/>
      <sheetData sheetId="13101"/>
      <sheetData sheetId="13102"/>
      <sheetData sheetId="13103"/>
      <sheetData sheetId="13104"/>
      <sheetData sheetId="13105"/>
      <sheetData sheetId="13106"/>
      <sheetData sheetId="13107"/>
      <sheetData sheetId="13108"/>
      <sheetData sheetId="13109"/>
      <sheetData sheetId="13110"/>
      <sheetData sheetId="13111"/>
      <sheetData sheetId="13112"/>
      <sheetData sheetId="13113"/>
      <sheetData sheetId="13114"/>
      <sheetData sheetId="13115"/>
      <sheetData sheetId="13116"/>
      <sheetData sheetId="13117"/>
      <sheetData sheetId="13118"/>
      <sheetData sheetId="13119"/>
      <sheetData sheetId="13120"/>
      <sheetData sheetId="13121"/>
      <sheetData sheetId="13122"/>
      <sheetData sheetId="13123"/>
      <sheetData sheetId="13124"/>
      <sheetData sheetId="13125"/>
      <sheetData sheetId="13126"/>
      <sheetData sheetId="13127"/>
      <sheetData sheetId="13128"/>
      <sheetData sheetId="13129"/>
      <sheetData sheetId="13130"/>
      <sheetData sheetId="13131"/>
      <sheetData sheetId="13132"/>
      <sheetData sheetId="13133"/>
      <sheetData sheetId="13134"/>
      <sheetData sheetId="13135"/>
      <sheetData sheetId="13136"/>
      <sheetData sheetId="13137"/>
      <sheetData sheetId="13138"/>
      <sheetData sheetId="13139"/>
      <sheetData sheetId="13140"/>
      <sheetData sheetId="13141"/>
      <sheetData sheetId="13142"/>
      <sheetData sheetId="13143"/>
      <sheetData sheetId="13144"/>
      <sheetData sheetId="13145"/>
      <sheetData sheetId="13146"/>
      <sheetData sheetId="13147"/>
      <sheetData sheetId="13148"/>
      <sheetData sheetId="13149"/>
      <sheetData sheetId="13150"/>
      <sheetData sheetId="13151"/>
      <sheetData sheetId="13152"/>
      <sheetData sheetId="13153"/>
      <sheetData sheetId="13154"/>
      <sheetData sheetId="13155"/>
      <sheetData sheetId="13156"/>
      <sheetData sheetId="13157"/>
      <sheetData sheetId="13158"/>
      <sheetData sheetId="13159"/>
      <sheetData sheetId="13160"/>
      <sheetData sheetId="13161"/>
      <sheetData sheetId="13162"/>
      <sheetData sheetId="13163"/>
      <sheetData sheetId="13164"/>
      <sheetData sheetId="13165"/>
      <sheetData sheetId="13166"/>
      <sheetData sheetId="13167"/>
      <sheetData sheetId="13168"/>
      <sheetData sheetId="13169"/>
      <sheetData sheetId="13170"/>
      <sheetData sheetId="13171"/>
      <sheetData sheetId="13172"/>
      <sheetData sheetId="13173"/>
      <sheetData sheetId="13174"/>
      <sheetData sheetId="13175"/>
      <sheetData sheetId="13176"/>
      <sheetData sheetId="13177"/>
      <sheetData sheetId="13178"/>
      <sheetData sheetId="13179"/>
      <sheetData sheetId="13180"/>
      <sheetData sheetId="13181"/>
      <sheetData sheetId="13182"/>
      <sheetData sheetId="13183"/>
      <sheetData sheetId="13184"/>
      <sheetData sheetId="13185"/>
      <sheetData sheetId="13186"/>
      <sheetData sheetId="13187"/>
      <sheetData sheetId="13188"/>
      <sheetData sheetId="13189"/>
      <sheetData sheetId="13190"/>
      <sheetData sheetId="13191"/>
      <sheetData sheetId="13192"/>
      <sheetData sheetId="13193"/>
      <sheetData sheetId="13194"/>
      <sheetData sheetId="13195"/>
      <sheetData sheetId="13196"/>
      <sheetData sheetId="13197"/>
      <sheetData sheetId="13198"/>
      <sheetData sheetId="13199"/>
      <sheetData sheetId="13200"/>
      <sheetData sheetId="13201"/>
      <sheetData sheetId="13202"/>
      <sheetData sheetId="13203"/>
      <sheetData sheetId="13204"/>
      <sheetData sheetId="13205"/>
      <sheetData sheetId="13206"/>
      <sheetData sheetId="13207"/>
      <sheetData sheetId="13208"/>
      <sheetData sheetId="13209"/>
      <sheetData sheetId="13210"/>
      <sheetData sheetId="13211"/>
      <sheetData sheetId="13212"/>
      <sheetData sheetId="13213"/>
      <sheetData sheetId="13214"/>
      <sheetData sheetId="13215"/>
      <sheetData sheetId="13216"/>
      <sheetData sheetId="13217"/>
      <sheetData sheetId="13218"/>
      <sheetData sheetId="13219"/>
      <sheetData sheetId="13220"/>
      <sheetData sheetId="13221"/>
      <sheetData sheetId="13222"/>
      <sheetData sheetId="13223"/>
      <sheetData sheetId="13224"/>
      <sheetData sheetId="13225"/>
      <sheetData sheetId="13226"/>
      <sheetData sheetId="13227"/>
      <sheetData sheetId="13228"/>
      <sheetData sheetId="13229"/>
      <sheetData sheetId="13230"/>
      <sheetData sheetId="13231"/>
      <sheetData sheetId="13232"/>
      <sheetData sheetId="13233"/>
      <sheetData sheetId="13234"/>
      <sheetData sheetId="13235"/>
      <sheetData sheetId="13236"/>
      <sheetData sheetId="13237"/>
      <sheetData sheetId="13238"/>
      <sheetData sheetId="13239"/>
      <sheetData sheetId="13240"/>
      <sheetData sheetId="13241"/>
      <sheetData sheetId="13242"/>
      <sheetData sheetId="13243"/>
      <sheetData sheetId="13244"/>
      <sheetData sheetId="13245"/>
      <sheetData sheetId="13246"/>
      <sheetData sheetId="13247"/>
      <sheetData sheetId="13248"/>
      <sheetData sheetId="13249"/>
      <sheetData sheetId="13250"/>
      <sheetData sheetId="13251"/>
      <sheetData sheetId="13252"/>
      <sheetData sheetId="13253"/>
      <sheetData sheetId="13254"/>
      <sheetData sheetId="13255"/>
      <sheetData sheetId="13256"/>
      <sheetData sheetId="13257"/>
      <sheetData sheetId="13258"/>
      <sheetData sheetId="13259"/>
      <sheetData sheetId="13260"/>
      <sheetData sheetId="13261"/>
      <sheetData sheetId="13262"/>
      <sheetData sheetId="13263"/>
      <sheetData sheetId="13264"/>
      <sheetData sheetId="13265"/>
      <sheetData sheetId="13266"/>
      <sheetData sheetId="13267"/>
      <sheetData sheetId="13268"/>
      <sheetData sheetId="13269"/>
      <sheetData sheetId="13270"/>
      <sheetData sheetId="13271"/>
      <sheetData sheetId="13272"/>
      <sheetData sheetId="13273"/>
      <sheetData sheetId="13274"/>
      <sheetData sheetId="13275"/>
      <sheetData sheetId="13276"/>
      <sheetData sheetId="13277"/>
      <sheetData sheetId="13278"/>
      <sheetData sheetId="13279"/>
      <sheetData sheetId="13280"/>
      <sheetData sheetId="13281"/>
      <sheetData sheetId="13282"/>
      <sheetData sheetId="13283"/>
      <sheetData sheetId="13284"/>
      <sheetData sheetId="13285"/>
      <sheetData sheetId="13286"/>
      <sheetData sheetId="13287"/>
      <sheetData sheetId="13288"/>
      <sheetData sheetId="13289"/>
      <sheetData sheetId="13290"/>
      <sheetData sheetId="13291"/>
      <sheetData sheetId="13292"/>
      <sheetData sheetId="13293"/>
      <sheetData sheetId="13294"/>
      <sheetData sheetId="13295"/>
      <sheetData sheetId="13296"/>
      <sheetData sheetId="13297"/>
      <sheetData sheetId="13298"/>
      <sheetData sheetId="13299"/>
      <sheetData sheetId="13300"/>
      <sheetData sheetId="13301"/>
      <sheetData sheetId="13302"/>
      <sheetData sheetId="13303"/>
      <sheetData sheetId="13304"/>
      <sheetData sheetId="13305"/>
      <sheetData sheetId="13306"/>
      <sheetData sheetId="13307"/>
      <sheetData sheetId="13308"/>
      <sheetData sheetId="13309"/>
      <sheetData sheetId="13310"/>
      <sheetData sheetId="13311"/>
      <sheetData sheetId="13312"/>
      <sheetData sheetId="13313"/>
      <sheetData sheetId="13314"/>
      <sheetData sheetId="13315"/>
      <sheetData sheetId="13316"/>
      <sheetData sheetId="13317"/>
      <sheetData sheetId="13318"/>
      <sheetData sheetId="13319"/>
      <sheetData sheetId="13320"/>
      <sheetData sheetId="13321"/>
      <sheetData sheetId="13322"/>
      <sheetData sheetId="13323"/>
      <sheetData sheetId="13324"/>
      <sheetData sheetId="13325"/>
      <sheetData sheetId="13326"/>
      <sheetData sheetId="13327"/>
      <sheetData sheetId="13328"/>
      <sheetData sheetId="13329"/>
      <sheetData sheetId="13330"/>
      <sheetData sheetId="13331"/>
      <sheetData sheetId="13332"/>
      <sheetData sheetId="13333"/>
      <sheetData sheetId="13334"/>
      <sheetData sheetId="13335" refreshError="1"/>
      <sheetData sheetId="13336"/>
      <sheetData sheetId="13337"/>
      <sheetData sheetId="13338"/>
      <sheetData sheetId="13339"/>
      <sheetData sheetId="13340"/>
      <sheetData sheetId="13341"/>
      <sheetData sheetId="13342"/>
      <sheetData sheetId="13343"/>
      <sheetData sheetId="13344"/>
      <sheetData sheetId="13345"/>
      <sheetData sheetId="13346"/>
      <sheetData sheetId="13347"/>
      <sheetData sheetId="13348"/>
      <sheetData sheetId="13349"/>
      <sheetData sheetId="13350"/>
      <sheetData sheetId="13351"/>
      <sheetData sheetId="13352"/>
      <sheetData sheetId="13353"/>
      <sheetData sheetId="13354"/>
      <sheetData sheetId="13355"/>
      <sheetData sheetId="13356"/>
      <sheetData sheetId="13357"/>
      <sheetData sheetId="13358" refreshError="1"/>
      <sheetData sheetId="1335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/>
          <cell r="K4"/>
          <cell r="L4"/>
          <cell r="M4"/>
          <cell r="N4"/>
          <cell r="O4"/>
          <cell r="P4"/>
          <cell r="Q4"/>
          <cell r="R4"/>
          <cell r="S4"/>
          <cell r="T4"/>
          <cell r="U4"/>
          <cell r="V4"/>
          <cell r="W4"/>
          <cell r="X4"/>
          <cell r="Y4"/>
          <cell r="Z4"/>
          <cell r="AA4"/>
          <cell r="AB4"/>
          <cell r="AC4"/>
          <cell r="AD4"/>
          <cell r="AE4"/>
          <cell r="AF4"/>
          <cell r="AG4"/>
          <cell r="AH4"/>
          <cell r="AI4"/>
          <cell r="AJ4"/>
          <cell r="AK4"/>
          <cell r="AL4"/>
          <cell r="AM4"/>
          <cell r="AN4"/>
          <cell r="AO4"/>
          <cell r="AP4"/>
          <cell r="AQ4"/>
          <cell r="AR4"/>
          <cell r="AS4"/>
          <cell r="AT4"/>
          <cell r="AU4"/>
          <cell r="AV4"/>
          <cell r="AW4"/>
          <cell r="AX4">
            <v>284168.42105263157</v>
          </cell>
          <cell r="AY4"/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/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/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/>
          <cell r="BU4"/>
          <cell r="BV4"/>
          <cell r="BW4"/>
          <cell r="BX4"/>
          <cell r="BY4"/>
          <cell r="BZ4"/>
          <cell r="CA4"/>
          <cell r="CB4"/>
          <cell r="CC4"/>
          <cell r="CD4"/>
          <cell r="CE4"/>
          <cell r="CF4"/>
          <cell r="CG4"/>
          <cell r="CH4"/>
          <cell r="CI4"/>
          <cell r="CJ4"/>
          <cell r="CK4"/>
        </row>
        <row r="5">
          <cell r="J5"/>
          <cell r="K5"/>
          <cell r="L5"/>
          <cell r="M5"/>
          <cell r="N5"/>
          <cell r="O5"/>
          <cell r="P5"/>
          <cell r="Q5"/>
          <cell r="R5"/>
          <cell r="S5"/>
          <cell r="T5"/>
          <cell r="U5"/>
          <cell r="V5"/>
          <cell r="W5"/>
          <cell r="X5"/>
          <cell r="Y5"/>
          <cell r="Z5"/>
          <cell r="AA5"/>
          <cell r="AB5"/>
          <cell r="AC5"/>
          <cell r="AD5"/>
          <cell r="AE5"/>
          <cell r="AF5"/>
          <cell r="AG5"/>
          <cell r="AH5"/>
          <cell r="AI5"/>
          <cell r="AJ5"/>
          <cell r="AK5"/>
          <cell r="AL5"/>
          <cell r="AM5"/>
          <cell r="AN5"/>
          <cell r="AO5"/>
          <cell r="AP5"/>
          <cell r="AQ5"/>
          <cell r="AR5"/>
          <cell r="AS5"/>
          <cell r="AT5"/>
          <cell r="AU5"/>
          <cell r="AV5"/>
          <cell r="AW5"/>
          <cell r="AX5">
            <v>10140160</v>
          </cell>
          <cell r="AY5"/>
          <cell r="AZ5">
            <v>10140160</v>
          </cell>
          <cell r="BA5"/>
          <cell r="BB5"/>
          <cell r="BC5"/>
          <cell r="BD5"/>
          <cell r="BE5"/>
          <cell r="BF5"/>
          <cell r="BG5"/>
          <cell r="BH5"/>
          <cell r="BI5"/>
          <cell r="BJ5"/>
          <cell r="BK5"/>
          <cell r="BL5"/>
          <cell r="BM5"/>
          <cell r="BN5"/>
          <cell r="BO5"/>
          <cell r="BP5"/>
          <cell r="BQ5"/>
          <cell r="BR5"/>
          <cell r="BS5"/>
          <cell r="BT5"/>
          <cell r="BU5"/>
          <cell r="BV5"/>
          <cell r="BW5"/>
          <cell r="BX5"/>
          <cell r="BY5"/>
          <cell r="BZ5"/>
          <cell r="CA5"/>
          <cell r="CB5"/>
          <cell r="CC5"/>
          <cell r="CD5"/>
          <cell r="CE5"/>
          <cell r="CF5"/>
          <cell r="CG5"/>
          <cell r="CH5"/>
          <cell r="CI5"/>
          <cell r="CJ5"/>
          <cell r="CK5"/>
        </row>
        <row r="6">
          <cell r="J6"/>
          <cell r="K6"/>
          <cell r="L6"/>
          <cell r="M6"/>
          <cell r="N6"/>
          <cell r="O6"/>
          <cell r="P6"/>
          <cell r="Q6"/>
          <cell r="R6"/>
          <cell r="S6"/>
          <cell r="T6"/>
          <cell r="U6"/>
          <cell r="V6"/>
          <cell r="W6"/>
          <cell r="X6"/>
          <cell r="Y6"/>
          <cell r="Z6"/>
          <cell r="AA6"/>
          <cell r="AB6"/>
          <cell r="AC6"/>
          <cell r="AD6"/>
          <cell r="AE6"/>
          <cell r="AF6"/>
          <cell r="AG6"/>
          <cell r="AH6"/>
          <cell r="AI6"/>
          <cell r="AJ6"/>
          <cell r="AK6"/>
          <cell r="AL6"/>
          <cell r="AM6"/>
          <cell r="AN6"/>
          <cell r="AO6"/>
          <cell r="AP6"/>
          <cell r="AQ6"/>
          <cell r="AR6"/>
          <cell r="AS6"/>
          <cell r="AT6"/>
          <cell r="AU6"/>
          <cell r="AV6"/>
          <cell r="AW6"/>
          <cell r="AX6"/>
          <cell r="AY6"/>
          <cell r="AZ6"/>
          <cell r="BA6"/>
          <cell r="BB6"/>
          <cell r="BC6"/>
          <cell r="BD6"/>
          <cell r="BE6"/>
          <cell r="BF6"/>
          <cell r="BG6"/>
          <cell r="BH6"/>
          <cell r="BI6"/>
          <cell r="BJ6"/>
          <cell r="BK6"/>
          <cell r="BL6"/>
          <cell r="BM6"/>
          <cell r="BN6"/>
          <cell r="BO6"/>
          <cell r="BP6"/>
          <cell r="BQ6"/>
          <cell r="BR6"/>
          <cell r="BS6"/>
          <cell r="BT6"/>
          <cell r="BU6"/>
          <cell r="BV6"/>
          <cell r="BW6"/>
          <cell r="BX6"/>
          <cell r="BY6"/>
          <cell r="BZ6"/>
          <cell r="CA6"/>
          <cell r="CB6"/>
          <cell r="CC6"/>
          <cell r="CD6"/>
          <cell r="CE6"/>
          <cell r="CF6"/>
          <cell r="CG6"/>
          <cell r="CH6"/>
          <cell r="CI6"/>
          <cell r="CJ6"/>
          <cell r="CK6">
            <v>261500</v>
          </cell>
        </row>
        <row r="7">
          <cell r="J7"/>
          <cell r="K7"/>
          <cell r="L7"/>
          <cell r="M7"/>
          <cell r="N7"/>
          <cell r="O7"/>
          <cell r="P7"/>
          <cell r="Q7"/>
          <cell r="R7"/>
          <cell r="S7"/>
          <cell r="T7"/>
          <cell r="U7"/>
          <cell r="V7"/>
          <cell r="W7"/>
          <cell r="X7"/>
          <cell r="Y7"/>
          <cell r="Z7"/>
          <cell r="AA7"/>
          <cell r="AB7"/>
          <cell r="AC7"/>
          <cell r="AD7"/>
          <cell r="AE7"/>
          <cell r="AF7"/>
          <cell r="AG7"/>
          <cell r="AH7"/>
          <cell r="AI7"/>
          <cell r="AJ7"/>
          <cell r="AK7"/>
          <cell r="AL7"/>
          <cell r="AM7"/>
          <cell r="AN7"/>
          <cell r="AO7"/>
          <cell r="AP7"/>
          <cell r="AQ7"/>
          <cell r="AR7"/>
          <cell r="AS7"/>
          <cell r="AT7"/>
          <cell r="AU7"/>
          <cell r="AV7"/>
          <cell r="AW7"/>
          <cell r="AX7"/>
          <cell r="AY7"/>
          <cell r="AZ7"/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/>
          <cell r="BG7">
            <v>8463000</v>
          </cell>
          <cell r="BH7"/>
          <cell r="BI7"/>
          <cell r="BJ7"/>
          <cell r="BK7"/>
          <cell r="BL7"/>
          <cell r="BM7"/>
          <cell r="BN7"/>
          <cell r="BO7"/>
          <cell r="BP7"/>
          <cell r="BQ7"/>
          <cell r="BR7"/>
          <cell r="BS7"/>
          <cell r="BT7"/>
          <cell r="BU7"/>
          <cell r="BV7"/>
          <cell r="BW7"/>
          <cell r="BX7"/>
          <cell r="BY7"/>
          <cell r="BZ7"/>
          <cell r="CA7"/>
          <cell r="CB7"/>
          <cell r="CC7"/>
          <cell r="CD7"/>
          <cell r="CE7"/>
          <cell r="CF7"/>
          <cell r="CG7"/>
          <cell r="CH7"/>
          <cell r="CI7"/>
          <cell r="CJ7"/>
          <cell r="CK7"/>
        </row>
        <row r="8">
          <cell r="J8"/>
          <cell r="K8"/>
          <cell r="L8"/>
          <cell r="M8"/>
          <cell r="N8"/>
          <cell r="O8"/>
          <cell r="P8"/>
          <cell r="Q8"/>
          <cell r="R8"/>
          <cell r="S8"/>
          <cell r="T8"/>
          <cell r="U8"/>
          <cell r="V8"/>
          <cell r="W8"/>
          <cell r="X8"/>
          <cell r="Y8"/>
          <cell r="Z8"/>
          <cell r="AA8"/>
          <cell r="AB8"/>
          <cell r="AC8"/>
          <cell r="AD8"/>
          <cell r="AE8"/>
          <cell r="AF8"/>
          <cell r="AG8"/>
          <cell r="AH8"/>
          <cell r="AI8"/>
          <cell r="AJ8"/>
          <cell r="AK8"/>
          <cell r="AL8"/>
          <cell r="AM8"/>
          <cell r="AN8"/>
          <cell r="AO8"/>
          <cell r="AP8"/>
          <cell r="AQ8"/>
          <cell r="AR8"/>
          <cell r="AS8"/>
          <cell r="AT8"/>
          <cell r="AU8"/>
          <cell r="AV8"/>
          <cell r="AW8"/>
          <cell r="AX8"/>
          <cell r="AY8"/>
          <cell r="AZ8"/>
          <cell r="BA8"/>
          <cell r="BB8"/>
          <cell r="BC8"/>
          <cell r="BD8"/>
          <cell r="BE8"/>
          <cell r="BF8"/>
          <cell r="BG8"/>
          <cell r="BH8"/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/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/>
          <cell r="BU8"/>
          <cell r="BV8"/>
          <cell r="BW8"/>
          <cell r="BX8"/>
          <cell r="BY8"/>
          <cell r="BZ8"/>
          <cell r="CA8"/>
          <cell r="CB8"/>
          <cell r="CC8"/>
          <cell r="CD8"/>
          <cell r="CE8"/>
          <cell r="CF8"/>
          <cell r="CG8"/>
          <cell r="CH8"/>
          <cell r="CI8"/>
          <cell r="CJ8"/>
          <cell r="CK8"/>
        </row>
        <row r="9">
          <cell r="J9"/>
          <cell r="K9"/>
          <cell r="L9"/>
          <cell r="M9"/>
          <cell r="N9"/>
          <cell r="O9"/>
          <cell r="P9"/>
          <cell r="Q9"/>
          <cell r="R9"/>
          <cell r="S9"/>
          <cell r="T9"/>
          <cell r="U9"/>
          <cell r="V9"/>
          <cell r="W9"/>
          <cell r="X9"/>
          <cell r="Y9"/>
          <cell r="Z9"/>
          <cell r="AA9"/>
          <cell r="AB9"/>
          <cell r="AC9"/>
          <cell r="AD9"/>
          <cell r="AE9"/>
          <cell r="AF9"/>
          <cell r="AG9"/>
          <cell r="AH9"/>
          <cell r="AI9"/>
          <cell r="AJ9"/>
          <cell r="AK9"/>
          <cell r="AL9"/>
          <cell r="AM9"/>
          <cell r="AN9"/>
          <cell r="AO9"/>
          <cell r="AP9"/>
          <cell r="AQ9"/>
          <cell r="AR9"/>
          <cell r="AS9"/>
          <cell r="AT9"/>
          <cell r="AU9"/>
          <cell r="AV9"/>
          <cell r="AW9"/>
          <cell r="AX9"/>
          <cell r="AY9"/>
          <cell r="AZ9"/>
          <cell r="BA9"/>
          <cell r="BB9"/>
          <cell r="BC9"/>
          <cell r="BD9"/>
          <cell r="BE9"/>
          <cell r="BF9"/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/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/>
          <cell r="BS9"/>
          <cell r="BT9"/>
          <cell r="BU9"/>
          <cell r="BV9"/>
          <cell r="BW9"/>
          <cell r="BX9"/>
          <cell r="BY9"/>
          <cell r="BZ9"/>
          <cell r="CA9"/>
          <cell r="CB9"/>
          <cell r="CC9"/>
          <cell r="CD9"/>
          <cell r="CE9"/>
          <cell r="CF9"/>
          <cell r="CG9"/>
          <cell r="CH9"/>
          <cell r="CI9"/>
          <cell r="CJ9"/>
          <cell r="CK9"/>
        </row>
        <row r="10">
          <cell r="J10"/>
          <cell r="K10"/>
          <cell r="L10"/>
          <cell r="M10"/>
          <cell r="N10"/>
          <cell r="O10"/>
          <cell r="P10"/>
          <cell r="Q10"/>
          <cell r="R10"/>
          <cell r="S10"/>
          <cell r="T10"/>
          <cell r="U10"/>
          <cell r="V10"/>
          <cell r="W10"/>
          <cell r="X10"/>
          <cell r="Y10"/>
          <cell r="Z10"/>
          <cell r="AA10"/>
          <cell r="AB10"/>
          <cell r="AC10"/>
          <cell r="AD10"/>
          <cell r="AE10"/>
          <cell r="AF10"/>
          <cell r="AG10"/>
          <cell r="AH10"/>
          <cell r="AI10"/>
          <cell r="AJ10"/>
          <cell r="AK10"/>
          <cell r="AL10"/>
          <cell r="AM10"/>
          <cell r="AN10"/>
          <cell r="AO10"/>
          <cell r="AP10"/>
          <cell r="AQ10"/>
          <cell r="AR10"/>
          <cell r="AS10"/>
          <cell r="AT10"/>
          <cell r="AU10"/>
          <cell r="AV10"/>
          <cell r="AW10"/>
          <cell r="AX10"/>
          <cell r="AY10"/>
          <cell r="AZ10"/>
          <cell r="BA10"/>
          <cell r="BB10"/>
          <cell r="BC10"/>
          <cell r="BD10"/>
          <cell r="BE10"/>
          <cell r="BF10"/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/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/>
          <cell r="BS10"/>
          <cell r="BT10"/>
          <cell r="BU10"/>
          <cell r="BV10"/>
          <cell r="BW10"/>
          <cell r="BX10"/>
          <cell r="BY10"/>
          <cell r="BZ10"/>
          <cell r="CA10"/>
          <cell r="CB10"/>
          <cell r="CC10"/>
          <cell r="CD10"/>
          <cell r="CE10"/>
          <cell r="CF10"/>
          <cell r="CG10"/>
          <cell r="CH10"/>
          <cell r="CI10"/>
          <cell r="CJ10"/>
          <cell r="CK10"/>
        </row>
        <row r="11">
          <cell r="J11"/>
          <cell r="K11"/>
          <cell r="L11"/>
          <cell r="M11"/>
          <cell r="N11"/>
          <cell r="O11"/>
          <cell r="P11"/>
          <cell r="Q11"/>
          <cell r="R11"/>
          <cell r="S11"/>
          <cell r="T11"/>
          <cell r="U11"/>
          <cell r="V11"/>
          <cell r="W11"/>
          <cell r="X11"/>
          <cell r="Y11"/>
          <cell r="Z11"/>
          <cell r="AA11"/>
          <cell r="AB11"/>
          <cell r="AC11"/>
          <cell r="AD11"/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/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/>
          <cell r="AQ11"/>
          <cell r="AR11"/>
          <cell r="AS11"/>
          <cell r="AT11"/>
          <cell r="AU11"/>
          <cell r="AV11"/>
          <cell r="AW11"/>
          <cell r="AX11"/>
          <cell r="AY11"/>
          <cell r="AZ11"/>
          <cell r="BA11"/>
          <cell r="BB11"/>
          <cell r="BC11"/>
          <cell r="BD11"/>
          <cell r="BE11"/>
          <cell r="BF11"/>
          <cell r="BG11"/>
          <cell r="BH11"/>
          <cell r="BI11"/>
          <cell r="BJ11"/>
          <cell r="BK11"/>
          <cell r="BL11"/>
          <cell r="BM11"/>
          <cell r="BN11"/>
          <cell r="BO11"/>
          <cell r="BP11"/>
          <cell r="BQ11"/>
          <cell r="BR11"/>
          <cell r="BS11"/>
          <cell r="BT11"/>
          <cell r="BU11"/>
          <cell r="BV11"/>
          <cell r="BW11"/>
          <cell r="BX11"/>
          <cell r="BY11"/>
          <cell r="BZ11"/>
          <cell r="CA11"/>
          <cell r="CB11"/>
          <cell r="CC11"/>
          <cell r="CD11"/>
          <cell r="CE11"/>
          <cell r="CF11"/>
          <cell r="CG11"/>
          <cell r="CH11"/>
          <cell r="CI11"/>
          <cell r="CJ11"/>
          <cell r="CK11"/>
        </row>
        <row r="12">
          <cell r="J12"/>
          <cell r="K12"/>
          <cell r="L12"/>
          <cell r="M12"/>
          <cell r="N12"/>
          <cell r="O12"/>
          <cell r="P12"/>
          <cell r="Q12"/>
          <cell r="R12"/>
          <cell r="S12"/>
          <cell r="T12"/>
          <cell r="U12"/>
          <cell r="V12"/>
          <cell r="W12"/>
          <cell r="X12"/>
          <cell r="Y12"/>
          <cell r="Z12"/>
          <cell r="AA12"/>
          <cell r="AB12"/>
          <cell r="AC12"/>
          <cell r="AD12"/>
          <cell r="AE12"/>
          <cell r="AF12"/>
          <cell r="AG12"/>
          <cell r="AH12"/>
          <cell r="AI12"/>
          <cell r="AJ12"/>
          <cell r="AK12"/>
          <cell r="AL12"/>
          <cell r="AM12"/>
          <cell r="AN12"/>
          <cell r="AO12"/>
          <cell r="AP12"/>
          <cell r="AQ12"/>
          <cell r="AR12"/>
          <cell r="AS12"/>
          <cell r="AT12"/>
          <cell r="AU12"/>
          <cell r="AV12"/>
          <cell r="AW12"/>
          <cell r="AX12"/>
          <cell r="AY12"/>
          <cell r="AZ12"/>
          <cell r="BA12"/>
          <cell r="BB12"/>
          <cell r="BC12"/>
          <cell r="BD12"/>
          <cell r="BE12"/>
          <cell r="BF12"/>
          <cell r="BG12"/>
          <cell r="BH12"/>
          <cell r="BI12"/>
          <cell r="BJ12"/>
          <cell r="BK12"/>
          <cell r="BL12"/>
          <cell r="BM12"/>
          <cell r="BN12"/>
          <cell r="BO12"/>
          <cell r="BP12"/>
          <cell r="BQ12"/>
          <cell r="BR12"/>
          <cell r="BS12"/>
          <cell r="BT12"/>
          <cell r="BU12"/>
          <cell r="BV12"/>
          <cell r="BW12"/>
          <cell r="BX12"/>
          <cell r="BY12"/>
          <cell r="BZ12"/>
          <cell r="CA12"/>
          <cell r="CB12"/>
          <cell r="CC12"/>
          <cell r="CD12"/>
          <cell r="CE12"/>
          <cell r="CF12"/>
          <cell r="CG12"/>
          <cell r="CH12"/>
          <cell r="CI12"/>
          <cell r="CJ12"/>
          <cell r="CK12">
            <v>1127000</v>
          </cell>
        </row>
        <row r="13">
          <cell r="J13"/>
          <cell r="K13"/>
          <cell r="L13"/>
          <cell r="M13"/>
          <cell r="N13"/>
          <cell r="O13"/>
          <cell r="P13"/>
          <cell r="Q13"/>
          <cell r="R13"/>
          <cell r="S13"/>
          <cell r="T13"/>
          <cell r="U13"/>
          <cell r="V13"/>
          <cell r="W13"/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/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/>
          <cell r="AL13">
            <v>318489.23076923081</v>
          </cell>
          <cell r="AM13"/>
          <cell r="AN13"/>
          <cell r="AO13"/>
          <cell r="AP13"/>
          <cell r="AQ13"/>
          <cell r="AR13"/>
          <cell r="AS13"/>
          <cell r="AT13"/>
          <cell r="AU13"/>
          <cell r="AV13"/>
          <cell r="AW13"/>
          <cell r="AX13"/>
          <cell r="AY13"/>
          <cell r="AZ13"/>
          <cell r="BA13"/>
          <cell r="BB13"/>
          <cell r="BC13"/>
          <cell r="BD13"/>
          <cell r="BE13"/>
          <cell r="BF13"/>
          <cell r="BG13"/>
          <cell r="BH13"/>
          <cell r="BI13"/>
          <cell r="BJ13"/>
          <cell r="BK13"/>
          <cell r="BL13"/>
          <cell r="BM13"/>
          <cell r="BN13"/>
          <cell r="BO13"/>
          <cell r="BP13"/>
          <cell r="BQ13"/>
          <cell r="BR13"/>
          <cell r="BS13"/>
          <cell r="BT13"/>
          <cell r="BU13"/>
          <cell r="BV13"/>
          <cell r="BW13"/>
          <cell r="BX13"/>
          <cell r="BY13"/>
          <cell r="BZ13"/>
          <cell r="CA13"/>
          <cell r="CB13"/>
          <cell r="CC13"/>
          <cell r="CD13"/>
          <cell r="CE13"/>
          <cell r="CF13"/>
          <cell r="CG13"/>
          <cell r="CH13"/>
          <cell r="CI13"/>
          <cell r="CJ13"/>
          <cell r="CK13"/>
        </row>
        <row r="14">
          <cell r="J14"/>
          <cell r="K14"/>
          <cell r="L14"/>
          <cell r="M14"/>
          <cell r="N14"/>
          <cell r="O14"/>
          <cell r="P14"/>
          <cell r="Q14"/>
          <cell r="R14"/>
          <cell r="S14"/>
          <cell r="T14"/>
          <cell r="U14"/>
          <cell r="V14"/>
          <cell r="W14"/>
          <cell r="X14"/>
          <cell r="Y14"/>
          <cell r="Z14"/>
          <cell r="AA14"/>
          <cell r="AB14"/>
          <cell r="AC14"/>
          <cell r="AD14"/>
          <cell r="AE14"/>
          <cell r="AF14"/>
          <cell r="AG14"/>
          <cell r="AH14"/>
          <cell r="AI14"/>
          <cell r="AJ14"/>
          <cell r="AK14"/>
          <cell r="AL14"/>
          <cell r="AM14"/>
          <cell r="AN14"/>
          <cell r="AO14"/>
          <cell r="AP14"/>
          <cell r="AQ14"/>
          <cell r="AR14"/>
          <cell r="AS14"/>
          <cell r="AT14"/>
          <cell r="AU14"/>
          <cell r="AV14"/>
          <cell r="AW14"/>
          <cell r="AX14"/>
          <cell r="AY14"/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/>
          <cell r="BG14"/>
          <cell r="BH14"/>
          <cell r="BI14"/>
          <cell r="BJ14"/>
          <cell r="BK14"/>
          <cell r="BL14"/>
          <cell r="BM14"/>
          <cell r="BN14"/>
          <cell r="BO14"/>
          <cell r="BP14"/>
          <cell r="BQ14"/>
          <cell r="BR14"/>
          <cell r="BS14"/>
          <cell r="BT14"/>
          <cell r="BU14"/>
          <cell r="BV14"/>
          <cell r="BW14"/>
          <cell r="BX14"/>
          <cell r="BY14"/>
          <cell r="BZ14"/>
          <cell r="CA14"/>
          <cell r="CB14"/>
          <cell r="CC14"/>
          <cell r="CD14"/>
          <cell r="CE14"/>
          <cell r="CF14"/>
          <cell r="CG14"/>
          <cell r="CH14"/>
          <cell r="CI14"/>
          <cell r="CJ14"/>
          <cell r="CK14"/>
        </row>
        <row r="15">
          <cell r="J15"/>
          <cell r="K15"/>
          <cell r="L15"/>
          <cell r="M15"/>
          <cell r="N15"/>
          <cell r="O15"/>
          <cell r="P15"/>
          <cell r="Q15"/>
          <cell r="R15"/>
          <cell r="S15"/>
          <cell r="T15"/>
          <cell r="U15"/>
          <cell r="V15"/>
          <cell r="W15"/>
          <cell r="X15"/>
          <cell r="Y15"/>
          <cell r="Z15"/>
          <cell r="AA15"/>
          <cell r="AB15"/>
          <cell r="AC15"/>
          <cell r="AD15"/>
          <cell r="AE15"/>
          <cell r="AF15"/>
          <cell r="AG15"/>
          <cell r="AH15"/>
          <cell r="AI15"/>
          <cell r="AJ15"/>
          <cell r="AK15"/>
          <cell r="AL15"/>
          <cell r="AM15"/>
          <cell r="AN15"/>
          <cell r="AO15"/>
          <cell r="AP15"/>
          <cell r="AQ15"/>
          <cell r="AR15"/>
          <cell r="AS15"/>
          <cell r="AT15"/>
          <cell r="AU15"/>
          <cell r="AV15"/>
          <cell r="AW15"/>
          <cell r="AX15"/>
          <cell r="AY15"/>
          <cell r="AZ15"/>
          <cell r="BA15"/>
          <cell r="BB15"/>
          <cell r="BC15"/>
          <cell r="BD15"/>
          <cell r="BE15"/>
          <cell r="BF15"/>
          <cell r="BG15"/>
          <cell r="BH15"/>
          <cell r="BI15"/>
          <cell r="BJ15"/>
          <cell r="BK15"/>
          <cell r="BL15"/>
          <cell r="BM15"/>
          <cell r="BN15"/>
          <cell r="BO15"/>
          <cell r="BP15"/>
          <cell r="BQ15"/>
          <cell r="BR15"/>
          <cell r="BS15"/>
          <cell r="BT15"/>
          <cell r="BU15"/>
          <cell r="BV15"/>
          <cell r="BW15"/>
          <cell r="BX15"/>
          <cell r="BY15"/>
          <cell r="BZ15"/>
          <cell r="CA15"/>
          <cell r="CB15">
            <v>1541100</v>
          </cell>
          <cell r="CC15"/>
          <cell r="CD15"/>
          <cell r="CE15"/>
          <cell r="CF15"/>
          <cell r="CG15"/>
          <cell r="CH15"/>
          <cell r="CI15"/>
          <cell r="CJ15"/>
          <cell r="CK15"/>
        </row>
        <row r="16">
          <cell r="J16"/>
          <cell r="K16"/>
          <cell r="L16"/>
          <cell r="M16"/>
          <cell r="N16"/>
          <cell r="O16"/>
          <cell r="P16"/>
          <cell r="Q16"/>
          <cell r="R16"/>
          <cell r="S16"/>
          <cell r="T16"/>
          <cell r="U16"/>
          <cell r="V16"/>
          <cell r="W16"/>
          <cell r="X16"/>
          <cell r="Y16"/>
          <cell r="Z16"/>
          <cell r="AA16"/>
          <cell r="AB16"/>
          <cell r="AC16"/>
          <cell r="AD16"/>
          <cell r="AE16"/>
          <cell r="AF16"/>
          <cell r="AG16"/>
          <cell r="AH16"/>
          <cell r="AI16"/>
          <cell r="AJ16"/>
          <cell r="AK16"/>
          <cell r="AL16"/>
          <cell r="AM16"/>
          <cell r="AN16"/>
          <cell r="AO16"/>
          <cell r="AP16"/>
          <cell r="AQ16"/>
          <cell r="AR16"/>
          <cell r="AS16"/>
          <cell r="AT16"/>
          <cell r="AU16"/>
          <cell r="AV16"/>
          <cell r="AW16"/>
          <cell r="AX16"/>
          <cell r="AY16"/>
          <cell r="AZ16"/>
          <cell r="BA16"/>
          <cell r="BB16"/>
          <cell r="BC16"/>
          <cell r="BD16"/>
          <cell r="BE16"/>
          <cell r="BF16"/>
          <cell r="BG16"/>
          <cell r="BH16"/>
          <cell r="BI16"/>
          <cell r="BJ16"/>
          <cell r="BK16"/>
          <cell r="BL16"/>
          <cell r="BM16"/>
          <cell r="BN16"/>
          <cell r="BO16"/>
          <cell r="BP16"/>
          <cell r="BQ16"/>
          <cell r="BR16"/>
          <cell r="BS16"/>
          <cell r="BT16"/>
          <cell r="BU16"/>
          <cell r="BV16"/>
          <cell r="BW16"/>
          <cell r="BX16"/>
          <cell r="BY16"/>
          <cell r="BZ16"/>
          <cell r="CA16"/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/>
          <cell r="CI16"/>
          <cell r="CJ16"/>
          <cell r="CK16"/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/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/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/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/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/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/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/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/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/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/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/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/>
          <cell r="N19"/>
          <cell r="O19"/>
          <cell r="P19"/>
          <cell r="Q19"/>
          <cell r="R19"/>
          <cell r="S19"/>
          <cell r="T19"/>
          <cell r="U19"/>
          <cell r="V19"/>
          <cell r="W19"/>
          <cell r="X19"/>
          <cell r="Y19"/>
          <cell r="Z19"/>
          <cell r="AA19"/>
          <cell r="AB19"/>
          <cell r="AC19"/>
          <cell r="AD19"/>
          <cell r="AE19"/>
          <cell r="AF19"/>
          <cell r="AG19"/>
          <cell r="AH19"/>
          <cell r="AI19"/>
          <cell r="AJ19"/>
          <cell r="AK19"/>
          <cell r="AL19"/>
          <cell r="AM19"/>
          <cell r="AN19"/>
          <cell r="AO19"/>
          <cell r="AP19"/>
          <cell r="AQ19"/>
          <cell r="AR19"/>
          <cell r="AS19"/>
          <cell r="AT19"/>
          <cell r="AU19"/>
          <cell r="AV19"/>
          <cell r="AW19"/>
          <cell r="AX19"/>
          <cell r="AY19"/>
          <cell r="AZ19"/>
          <cell r="BA19"/>
          <cell r="BB19"/>
          <cell r="BC19"/>
          <cell r="BD19"/>
          <cell r="BE19"/>
          <cell r="BF19"/>
          <cell r="BG19"/>
          <cell r="BH19"/>
          <cell r="BI19"/>
          <cell r="BJ19"/>
          <cell r="BK19"/>
          <cell r="BL19"/>
          <cell r="BM19"/>
          <cell r="BN19"/>
          <cell r="BO19"/>
          <cell r="BP19"/>
          <cell r="BQ19"/>
          <cell r="BR19"/>
          <cell r="BS19"/>
          <cell r="BT19"/>
          <cell r="BU19"/>
          <cell r="BV19"/>
          <cell r="BW19"/>
          <cell r="BX19"/>
          <cell r="BY19"/>
          <cell r="BZ19"/>
          <cell r="CA19"/>
          <cell r="CB19"/>
          <cell r="CC19"/>
          <cell r="CD19"/>
          <cell r="CE19"/>
          <cell r="CF19"/>
          <cell r="CG19"/>
          <cell r="CH19"/>
          <cell r="CI19"/>
          <cell r="CJ19"/>
          <cell r="CK19"/>
        </row>
        <row r="20">
          <cell r="J20"/>
          <cell r="K20"/>
          <cell r="L20"/>
          <cell r="M20"/>
          <cell r="N20"/>
          <cell r="O20"/>
          <cell r="P20"/>
          <cell r="Q20"/>
          <cell r="R20"/>
          <cell r="S20"/>
          <cell r="T20"/>
          <cell r="U20"/>
          <cell r="V20"/>
          <cell r="W20"/>
          <cell r="X20"/>
          <cell r="Y20"/>
          <cell r="Z20"/>
          <cell r="AA20"/>
          <cell r="AB20"/>
          <cell r="AC20"/>
          <cell r="AD20"/>
          <cell r="AE20"/>
          <cell r="AF20"/>
          <cell r="AG20"/>
          <cell r="AH20"/>
          <cell r="AI20">
            <v>953511.57894736831</v>
          </cell>
          <cell r="AJ20">
            <v>953511.57894736831</v>
          </cell>
          <cell r="AK20"/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/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/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/>
          <cell r="BF20"/>
          <cell r="BG20"/>
          <cell r="BH20"/>
          <cell r="BI20"/>
          <cell r="BJ20"/>
          <cell r="BK20"/>
          <cell r="BL20"/>
          <cell r="BM20"/>
          <cell r="BN20"/>
          <cell r="BO20"/>
          <cell r="BP20"/>
          <cell r="BQ20"/>
          <cell r="BR20"/>
          <cell r="BS20"/>
          <cell r="BT20"/>
          <cell r="BU20"/>
          <cell r="BV20"/>
          <cell r="BW20"/>
          <cell r="BX20"/>
          <cell r="BY20"/>
          <cell r="BZ20"/>
          <cell r="CA20"/>
          <cell r="CB20"/>
          <cell r="CC20"/>
          <cell r="CD20"/>
          <cell r="CE20"/>
          <cell r="CF20"/>
          <cell r="CG20"/>
          <cell r="CH20"/>
          <cell r="CI20"/>
          <cell r="CJ20"/>
          <cell r="CK20"/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/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/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/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/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/>
          <cell r="AS21"/>
          <cell r="AT21"/>
          <cell r="AU21"/>
          <cell r="AV21"/>
          <cell r="AW21"/>
          <cell r="AX21"/>
          <cell r="AY21"/>
          <cell r="AZ21"/>
          <cell r="BA21"/>
          <cell r="BB21"/>
          <cell r="BC21"/>
          <cell r="BD21"/>
          <cell r="BE21"/>
          <cell r="BF21"/>
          <cell r="BG21"/>
          <cell r="BH21"/>
          <cell r="BI21"/>
          <cell r="BJ21"/>
          <cell r="BK21"/>
          <cell r="BL21"/>
          <cell r="BM21"/>
          <cell r="BN21"/>
          <cell r="BO21"/>
          <cell r="BP21"/>
          <cell r="BQ21"/>
          <cell r="BR21"/>
          <cell r="BS21"/>
          <cell r="BT21"/>
          <cell r="BU21"/>
          <cell r="BV21"/>
          <cell r="BW21"/>
          <cell r="BX21"/>
          <cell r="BY21"/>
          <cell r="BZ21"/>
          <cell r="CA21"/>
          <cell r="CB21"/>
          <cell r="CC21"/>
          <cell r="CD21"/>
          <cell r="CE21"/>
          <cell r="CF21"/>
          <cell r="CG21"/>
          <cell r="CH21"/>
          <cell r="CI21"/>
          <cell r="CJ21"/>
          <cell r="CK21"/>
        </row>
        <row r="22">
          <cell r="J22"/>
          <cell r="K22"/>
          <cell r="L22"/>
          <cell r="M22"/>
          <cell r="N22"/>
          <cell r="O22"/>
          <cell r="P22"/>
          <cell r="Q22"/>
          <cell r="R22"/>
          <cell r="S22"/>
          <cell r="T22"/>
          <cell r="U22"/>
          <cell r="V22"/>
          <cell r="W22"/>
          <cell r="X22"/>
          <cell r="Y22"/>
          <cell r="Z22"/>
          <cell r="AA22"/>
          <cell r="AB22"/>
          <cell r="AC22"/>
          <cell r="AD22"/>
          <cell r="AE22"/>
          <cell r="AF22"/>
          <cell r="AG22"/>
          <cell r="AH22"/>
          <cell r="AI22"/>
          <cell r="AJ22"/>
          <cell r="AK22"/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/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/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/>
          <cell r="BG22"/>
          <cell r="BH22"/>
          <cell r="BI22"/>
          <cell r="BJ22"/>
          <cell r="BK22"/>
          <cell r="BL22"/>
          <cell r="BM22"/>
          <cell r="BN22"/>
          <cell r="BO22"/>
          <cell r="BP22"/>
          <cell r="BQ22"/>
          <cell r="BR22"/>
          <cell r="BS22"/>
          <cell r="BT22"/>
          <cell r="BU22"/>
          <cell r="BV22"/>
          <cell r="BW22"/>
          <cell r="BX22"/>
          <cell r="BY22"/>
          <cell r="BZ22"/>
          <cell r="CA22"/>
          <cell r="CB22"/>
          <cell r="CC22"/>
          <cell r="CD22"/>
          <cell r="CE22"/>
          <cell r="CF22"/>
          <cell r="CG22"/>
          <cell r="CH22"/>
          <cell r="CI22"/>
          <cell r="CJ22"/>
          <cell r="CK22"/>
        </row>
        <row r="23">
          <cell r="J23"/>
          <cell r="K23"/>
          <cell r="L23"/>
          <cell r="M23"/>
          <cell r="N23"/>
          <cell r="O23"/>
          <cell r="P23"/>
          <cell r="Q23"/>
          <cell r="R23"/>
          <cell r="S23"/>
          <cell r="T23"/>
          <cell r="U23"/>
          <cell r="V23"/>
          <cell r="W23"/>
          <cell r="X23"/>
          <cell r="Y23"/>
          <cell r="Z23"/>
          <cell r="AA23"/>
          <cell r="AB23"/>
          <cell r="AC23"/>
          <cell r="AD23"/>
          <cell r="AE23"/>
          <cell r="AF23"/>
          <cell r="AG23"/>
          <cell r="AH23"/>
          <cell r="AI23"/>
          <cell r="AJ23"/>
          <cell r="AK23"/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/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/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/>
          <cell r="BG23"/>
          <cell r="BH23"/>
          <cell r="BI23"/>
          <cell r="BJ23"/>
          <cell r="BK23"/>
          <cell r="BL23"/>
          <cell r="BM23"/>
          <cell r="BN23"/>
          <cell r="BO23"/>
          <cell r="BP23"/>
          <cell r="BQ23"/>
          <cell r="BR23"/>
          <cell r="BS23"/>
          <cell r="BT23"/>
          <cell r="BU23"/>
          <cell r="BV23"/>
          <cell r="BW23"/>
          <cell r="BX23"/>
          <cell r="BY23"/>
          <cell r="BZ23"/>
          <cell r="CA23"/>
          <cell r="CB23"/>
          <cell r="CC23"/>
          <cell r="CD23"/>
          <cell r="CE23"/>
          <cell r="CF23"/>
          <cell r="CG23"/>
          <cell r="CH23"/>
          <cell r="CI23"/>
          <cell r="CJ23"/>
          <cell r="CK23"/>
        </row>
        <row r="24">
          <cell r="J24"/>
          <cell r="K24"/>
          <cell r="L24"/>
          <cell r="M24"/>
          <cell r="N24"/>
          <cell r="O24"/>
          <cell r="P24"/>
          <cell r="Q24"/>
          <cell r="R24"/>
          <cell r="S24"/>
          <cell r="T24"/>
          <cell r="U24"/>
          <cell r="V24"/>
          <cell r="W24"/>
          <cell r="X24"/>
          <cell r="Y24"/>
          <cell r="Z24"/>
          <cell r="AA24"/>
          <cell r="AB24"/>
          <cell r="AC24"/>
          <cell r="AD24"/>
          <cell r="AE24"/>
          <cell r="AF24"/>
          <cell r="AG24"/>
          <cell r="AH24"/>
          <cell r="AI24"/>
          <cell r="AJ24"/>
          <cell r="AK24"/>
          <cell r="AL24"/>
          <cell r="AM24"/>
          <cell r="AN24"/>
          <cell r="AO24"/>
          <cell r="AP24"/>
          <cell r="AQ24"/>
          <cell r="AR24"/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/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/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/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/>
          <cell r="BU24">
            <v>2702754.5925925924</v>
          </cell>
          <cell r="BV24">
            <v>2702754.5925925924</v>
          </cell>
          <cell r="BW24">
            <v>2702754.5925925924</v>
          </cell>
          <cell r="BX24"/>
          <cell r="BY24"/>
          <cell r="BZ24"/>
          <cell r="CA24"/>
          <cell r="CB24"/>
          <cell r="CC24"/>
          <cell r="CD24"/>
          <cell r="CE24"/>
          <cell r="CF24"/>
          <cell r="CG24"/>
          <cell r="CH24"/>
          <cell r="CI24"/>
          <cell r="CJ24"/>
          <cell r="CK24"/>
        </row>
        <row r="25">
          <cell r="J25"/>
          <cell r="K25"/>
          <cell r="L25"/>
          <cell r="M25"/>
          <cell r="N25"/>
          <cell r="O25"/>
          <cell r="P25"/>
          <cell r="Q25"/>
          <cell r="R25"/>
          <cell r="S25"/>
          <cell r="T25"/>
          <cell r="U25"/>
          <cell r="V25"/>
          <cell r="W25"/>
          <cell r="X25"/>
          <cell r="Y25"/>
          <cell r="Z25"/>
          <cell r="AA25"/>
          <cell r="AB25"/>
          <cell r="AC25"/>
          <cell r="AD25"/>
          <cell r="AE25"/>
          <cell r="AF25"/>
          <cell r="AG25"/>
          <cell r="AH25"/>
          <cell r="AI25"/>
          <cell r="AJ25"/>
          <cell r="AK25"/>
          <cell r="AL25"/>
          <cell r="AM25"/>
          <cell r="AN25"/>
          <cell r="AO25"/>
          <cell r="AP25"/>
          <cell r="AQ25">
            <v>911743</v>
          </cell>
          <cell r="AR25"/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/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/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/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/>
          <cell r="BU25"/>
          <cell r="BV25"/>
          <cell r="BW25"/>
          <cell r="BX25"/>
          <cell r="BY25"/>
          <cell r="BZ25"/>
          <cell r="CA25"/>
          <cell r="CB25"/>
          <cell r="CC25"/>
          <cell r="CD25"/>
          <cell r="CE25"/>
          <cell r="CF25"/>
          <cell r="CG25"/>
          <cell r="CH25"/>
          <cell r="CI25"/>
          <cell r="CJ25"/>
          <cell r="CK25"/>
        </row>
        <row r="26">
          <cell r="J26"/>
          <cell r="K26"/>
          <cell r="L26"/>
          <cell r="M26"/>
          <cell r="N26"/>
          <cell r="O26"/>
          <cell r="P26"/>
          <cell r="Q26"/>
          <cell r="R26"/>
          <cell r="S26"/>
          <cell r="T26"/>
          <cell r="U26"/>
          <cell r="V26"/>
          <cell r="W26"/>
          <cell r="X26"/>
          <cell r="Y26"/>
          <cell r="Z26"/>
          <cell r="AA26"/>
          <cell r="AB26"/>
          <cell r="AC26"/>
          <cell r="AD26"/>
          <cell r="AE26"/>
          <cell r="AF26"/>
          <cell r="AG26"/>
          <cell r="AH26"/>
          <cell r="AI26"/>
          <cell r="AJ26"/>
          <cell r="AK26"/>
          <cell r="AL26"/>
          <cell r="AM26"/>
          <cell r="AN26"/>
          <cell r="AO26"/>
          <cell r="AP26"/>
          <cell r="AQ26"/>
          <cell r="AR26"/>
          <cell r="AS26"/>
          <cell r="AT26"/>
          <cell r="AU26"/>
          <cell r="AV26"/>
          <cell r="AW26"/>
          <cell r="AX26"/>
          <cell r="AY26"/>
          <cell r="AZ26"/>
          <cell r="BA26"/>
          <cell r="BB26"/>
          <cell r="BC26"/>
          <cell r="BD26"/>
          <cell r="BE26"/>
          <cell r="BF26"/>
          <cell r="BG26"/>
          <cell r="BH26"/>
          <cell r="BI26"/>
          <cell r="BJ26"/>
          <cell r="BK26"/>
          <cell r="BL26"/>
          <cell r="BM26"/>
          <cell r="BN26"/>
          <cell r="BO26"/>
          <cell r="BP26"/>
          <cell r="BQ26">
            <v>965685</v>
          </cell>
          <cell r="BR26">
            <v>965685</v>
          </cell>
          <cell r="BS26">
            <v>965685</v>
          </cell>
          <cell r="BT26"/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/>
          <cell r="CB26">
            <v>965685</v>
          </cell>
          <cell r="CC26"/>
          <cell r="CD26"/>
          <cell r="CE26"/>
          <cell r="CF26"/>
          <cell r="CG26"/>
          <cell r="CH26"/>
          <cell r="CI26"/>
          <cell r="CJ26"/>
          <cell r="CK26"/>
        </row>
        <row r="27">
          <cell r="J27"/>
          <cell r="K27"/>
          <cell r="L27"/>
          <cell r="M27"/>
          <cell r="N27"/>
          <cell r="O27"/>
          <cell r="P27"/>
          <cell r="Q27"/>
          <cell r="R27"/>
          <cell r="S27"/>
          <cell r="T27"/>
          <cell r="U27"/>
          <cell r="V27"/>
          <cell r="W27"/>
          <cell r="X27"/>
          <cell r="Y27"/>
          <cell r="Z27"/>
          <cell r="AA27"/>
          <cell r="AB27"/>
          <cell r="AC27"/>
          <cell r="AD27"/>
          <cell r="AE27"/>
          <cell r="AF27"/>
          <cell r="AG27"/>
          <cell r="AH27"/>
          <cell r="AI27"/>
          <cell r="AJ27"/>
          <cell r="AK27"/>
          <cell r="AL27"/>
          <cell r="AM27"/>
          <cell r="AN27"/>
          <cell r="AO27"/>
          <cell r="AP27"/>
          <cell r="AQ27"/>
          <cell r="AR27"/>
          <cell r="AS27"/>
          <cell r="AT27"/>
          <cell r="AU27"/>
          <cell r="AV27"/>
          <cell r="AW27"/>
          <cell r="AX27"/>
          <cell r="AY27"/>
          <cell r="AZ27"/>
          <cell r="BA27"/>
          <cell r="BB27"/>
          <cell r="BC27"/>
          <cell r="BD27"/>
          <cell r="BE27"/>
          <cell r="BF27"/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/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/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/>
          <cell r="CB27"/>
          <cell r="CC27"/>
          <cell r="CD27"/>
          <cell r="CE27"/>
          <cell r="CF27"/>
          <cell r="CG27"/>
          <cell r="CH27"/>
          <cell r="CI27"/>
          <cell r="CJ27"/>
          <cell r="CK27"/>
        </row>
        <row r="28">
          <cell r="J28"/>
          <cell r="K28"/>
          <cell r="L28"/>
          <cell r="M28"/>
          <cell r="N28"/>
          <cell r="O28"/>
          <cell r="P28"/>
          <cell r="Q28"/>
          <cell r="R28"/>
          <cell r="S28"/>
          <cell r="T28"/>
          <cell r="U28"/>
          <cell r="V28"/>
          <cell r="W28"/>
          <cell r="X28"/>
          <cell r="Y28"/>
          <cell r="Z28"/>
          <cell r="AA28"/>
          <cell r="AB28"/>
          <cell r="AC28"/>
          <cell r="AD28"/>
          <cell r="AE28"/>
          <cell r="AF28"/>
          <cell r="AG28"/>
          <cell r="AH28"/>
          <cell r="AI28"/>
          <cell r="AJ28"/>
          <cell r="AK28"/>
          <cell r="AL28"/>
          <cell r="AM28"/>
          <cell r="AN28"/>
          <cell r="AO28"/>
          <cell r="AP28"/>
          <cell r="AQ28"/>
          <cell r="AR28"/>
          <cell r="AS28"/>
          <cell r="AT28"/>
          <cell r="AU28"/>
          <cell r="AV28"/>
          <cell r="AW28"/>
          <cell r="AX28"/>
          <cell r="AY28"/>
          <cell r="AZ28"/>
          <cell r="BA28"/>
          <cell r="BB28"/>
          <cell r="BC28"/>
          <cell r="BD28"/>
          <cell r="BE28"/>
          <cell r="BF28"/>
          <cell r="BG28"/>
          <cell r="BH28"/>
          <cell r="BI28"/>
          <cell r="BJ28"/>
          <cell r="BK28"/>
          <cell r="BL28"/>
          <cell r="BM28"/>
          <cell r="BN28"/>
          <cell r="BO28"/>
          <cell r="BP28"/>
          <cell r="BQ28"/>
          <cell r="BR28"/>
          <cell r="BS28"/>
          <cell r="BT28"/>
          <cell r="BU28"/>
          <cell r="BV28"/>
          <cell r="BW28"/>
          <cell r="BX28"/>
          <cell r="BY28"/>
          <cell r="BZ28"/>
          <cell r="CA28"/>
          <cell r="CB28"/>
          <cell r="CC28"/>
          <cell r="CD28"/>
          <cell r="CE28"/>
          <cell r="CF28"/>
          <cell r="CG28"/>
          <cell r="CH28"/>
          <cell r="CI28"/>
          <cell r="CJ28"/>
          <cell r="CK28">
            <v>5402800</v>
          </cell>
        </row>
        <row r="29">
          <cell r="J29"/>
          <cell r="K29"/>
          <cell r="L29"/>
          <cell r="M29"/>
          <cell r="N29"/>
          <cell r="O29"/>
          <cell r="P29"/>
          <cell r="Q29"/>
          <cell r="R29"/>
          <cell r="S29"/>
          <cell r="T29"/>
          <cell r="U29"/>
          <cell r="V29"/>
          <cell r="W29"/>
          <cell r="X29"/>
          <cell r="Y29"/>
          <cell r="Z29"/>
          <cell r="AA29"/>
          <cell r="AB29"/>
          <cell r="AC29"/>
          <cell r="AD29"/>
          <cell r="AE29"/>
          <cell r="AF29"/>
          <cell r="AG29"/>
          <cell r="AH29"/>
          <cell r="AI29"/>
          <cell r="AJ29"/>
          <cell r="AK29"/>
          <cell r="AL29"/>
          <cell r="AM29"/>
          <cell r="AN29"/>
          <cell r="AO29"/>
          <cell r="AP29"/>
          <cell r="AQ29"/>
          <cell r="AR29"/>
          <cell r="AS29"/>
          <cell r="AT29"/>
          <cell r="AU29"/>
          <cell r="AV29"/>
          <cell r="AW29"/>
          <cell r="AX29"/>
          <cell r="AY29"/>
          <cell r="AZ29"/>
          <cell r="BA29"/>
          <cell r="BB29"/>
          <cell r="BC29"/>
          <cell r="BD29"/>
          <cell r="BE29"/>
          <cell r="BF29"/>
          <cell r="BG29"/>
          <cell r="BH29"/>
          <cell r="BI29"/>
          <cell r="BJ29"/>
          <cell r="BK29"/>
          <cell r="BL29"/>
          <cell r="BM29"/>
          <cell r="BN29"/>
          <cell r="BO29"/>
          <cell r="BP29"/>
          <cell r="BQ29"/>
          <cell r="BR29"/>
          <cell r="BS29"/>
          <cell r="BT29"/>
          <cell r="BU29"/>
          <cell r="BV29"/>
          <cell r="BW29"/>
          <cell r="BX29"/>
          <cell r="BY29"/>
          <cell r="BZ29"/>
          <cell r="CA29"/>
          <cell r="CB29"/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/>
          <cell r="CH29"/>
          <cell r="CI29"/>
          <cell r="CJ29"/>
          <cell r="CK29"/>
        </row>
        <row r="30">
          <cell r="J30"/>
          <cell r="K30"/>
          <cell r="L30"/>
          <cell r="M30"/>
          <cell r="N30"/>
          <cell r="O30"/>
          <cell r="P30"/>
          <cell r="Q30"/>
          <cell r="R30"/>
          <cell r="S30"/>
          <cell r="T30"/>
          <cell r="U30"/>
          <cell r="V30"/>
          <cell r="W30"/>
          <cell r="X30"/>
          <cell r="Y30"/>
          <cell r="Z30"/>
          <cell r="AA30"/>
          <cell r="AB30"/>
          <cell r="AC30"/>
          <cell r="AD30"/>
          <cell r="AE30"/>
          <cell r="AF30"/>
          <cell r="AG30"/>
          <cell r="AH30"/>
          <cell r="AI30"/>
          <cell r="AJ30"/>
          <cell r="AK30"/>
          <cell r="AL30"/>
          <cell r="AM30"/>
          <cell r="AN30"/>
          <cell r="AO30"/>
          <cell r="AP30"/>
          <cell r="AQ30"/>
          <cell r="AR30"/>
          <cell r="AS30"/>
          <cell r="AT30"/>
          <cell r="AU30"/>
          <cell r="AV30"/>
          <cell r="AW30"/>
          <cell r="AX30"/>
          <cell r="AY30"/>
          <cell r="AZ30"/>
          <cell r="BA30"/>
          <cell r="BB30"/>
          <cell r="BC30"/>
          <cell r="BD30"/>
          <cell r="BE30"/>
          <cell r="BF30"/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/>
          <cell r="BL30"/>
          <cell r="BM30"/>
          <cell r="BN30"/>
          <cell r="BO30"/>
          <cell r="BP30"/>
          <cell r="BQ30"/>
          <cell r="BR30"/>
          <cell r="BS30"/>
          <cell r="BT30"/>
          <cell r="BU30"/>
          <cell r="BV30"/>
          <cell r="BW30"/>
          <cell r="BX30"/>
          <cell r="BY30"/>
          <cell r="BZ30"/>
          <cell r="CA30"/>
          <cell r="CB30"/>
          <cell r="CC30"/>
          <cell r="CD30"/>
          <cell r="CE30"/>
          <cell r="CF30"/>
          <cell r="CG30"/>
          <cell r="CH30"/>
          <cell r="CI30"/>
          <cell r="CJ30"/>
          <cell r="CK30"/>
        </row>
        <row r="31">
          <cell r="J31"/>
          <cell r="K31"/>
          <cell r="L31"/>
          <cell r="M31"/>
          <cell r="N31"/>
          <cell r="O31"/>
          <cell r="P31"/>
          <cell r="Q31"/>
          <cell r="R31"/>
          <cell r="S31"/>
          <cell r="T31"/>
          <cell r="U31"/>
          <cell r="V31"/>
          <cell r="W31"/>
          <cell r="X31"/>
          <cell r="Y31"/>
          <cell r="Z31"/>
          <cell r="AA31"/>
          <cell r="AB31"/>
          <cell r="AC31"/>
          <cell r="AD31"/>
          <cell r="AE31"/>
          <cell r="AF31"/>
          <cell r="AG31"/>
          <cell r="AH31"/>
          <cell r="AI31"/>
          <cell r="AJ31"/>
          <cell r="AK31"/>
          <cell r="AL31"/>
          <cell r="AM31"/>
          <cell r="AN31"/>
          <cell r="AO31"/>
          <cell r="AP31"/>
          <cell r="AQ31"/>
          <cell r="AR31"/>
          <cell r="AS31"/>
          <cell r="AT31"/>
          <cell r="AU31"/>
          <cell r="AV31"/>
          <cell r="AW31"/>
          <cell r="AX31"/>
          <cell r="AY31"/>
          <cell r="AZ31"/>
          <cell r="BA31"/>
          <cell r="BB31"/>
          <cell r="BC31"/>
          <cell r="BD31"/>
          <cell r="BE31"/>
          <cell r="BF31"/>
          <cell r="BG31"/>
          <cell r="BH31"/>
          <cell r="BI31"/>
          <cell r="BJ31"/>
          <cell r="BK31"/>
          <cell r="BL31"/>
          <cell r="BM31"/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/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/>
          <cell r="CB31">
            <v>551353.84615384613</v>
          </cell>
          <cell r="CC31"/>
          <cell r="CD31"/>
          <cell r="CE31"/>
          <cell r="CF31"/>
          <cell r="CG31"/>
          <cell r="CH31"/>
          <cell r="CI31"/>
          <cell r="CJ31"/>
          <cell r="CK31"/>
        </row>
        <row r="32">
          <cell r="J32"/>
          <cell r="K32"/>
          <cell r="L32"/>
          <cell r="M32"/>
          <cell r="N32"/>
          <cell r="O32"/>
          <cell r="P32"/>
          <cell r="Q32"/>
          <cell r="R32"/>
          <cell r="S32"/>
          <cell r="T32"/>
          <cell r="U32"/>
          <cell r="V32"/>
          <cell r="W32"/>
          <cell r="X32"/>
          <cell r="Y32"/>
          <cell r="Z32"/>
          <cell r="AA32"/>
          <cell r="AB32"/>
          <cell r="AC32"/>
          <cell r="AD32"/>
          <cell r="AE32"/>
          <cell r="AF32"/>
          <cell r="AG32"/>
          <cell r="AH32"/>
          <cell r="AI32"/>
          <cell r="AJ32"/>
          <cell r="AK32"/>
          <cell r="AL32"/>
          <cell r="AM32"/>
          <cell r="AN32"/>
          <cell r="AO32"/>
          <cell r="AP32"/>
          <cell r="AQ32"/>
          <cell r="AR32"/>
          <cell r="AS32"/>
          <cell r="AT32"/>
          <cell r="AU32"/>
          <cell r="AV32"/>
          <cell r="AW32"/>
          <cell r="AX32"/>
          <cell r="AY32"/>
          <cell r="AZ32"/>
          <cell r="BA32"/>
          <cell r="BB32"/>
          <cell r="BC32"/>
          <cell r="BD32"/>
          <cell r="BE32"/>
          <cell r="BF32"/>
          <cell r="BG32"/>
          <cell r="BH32"/>
          <cell r="BI32"/>
          <cell r="BJ32"/>
          <cell r="BK32"/>
          <cell r="BL32"/>
          <cell r="BM32"/>
          <cell r="BN32"/>
          <cell r="BO32"/>
          <cell r="BP32"/>
          <cell r="BQ32"/>
          <cell r="BR32"/>
          <cell r="BS32"/>
          <cell r="BT32"/>
          <cell r="BU32"/>
          <cell r="BV32"/>
          <cell r="BW32"/>
          <cell r="BX32"/>
          <cell r="BY32"/>
          <cell r="BZ32"/>
          <cell r="CA32"/>
          <cell r="CB32"/>
          <cell r="CC32"/>
          <cell r="CD32"/>
          <cell r="CE32"/>
          <cell r="CF32"/>
          <cell r="CG32"/>
          <cell r="CH32"/>
          <cell r="CI32"/>
          <cell r="CJ32"/>
          <cell r="CK32">
            <v>28710000</v>
          </cell>
        </row>
        <row r="33">
          <cell r="J33"/>
          <cell r="K33"/>
          <cell r="L33"/>
          <cell r="M33"/>
          <cell r="N33"/>
          <cell r="O33"/>
          <cell r="P33"/>
          <cell r="Q33"/>
          <cell r="R33"/>
          <cell r="S33"/>
          <cell r="T33"/>
          <cell r="U33"/>
          <cell r="V33"/>
          <cell r="W33"/>
          <cell r="X33"/>
          <cell r="Y33"/>
          <cell r="Z33"/>
          <cell r="AA33"/>
          <cell r="AB33"/>
          <cell r="AC33"/>
          <cell r="AD33"/>
          <cell r="AE33"/>
          <cell r="AF33"/>
          <cell r="AG33"/>
          <cell r="AH33"/>
          <cell r="AI33"/>
          <cell r="AJ33"/>
          <cell r="AK33"/>
          <cell r="AL33"/>
          <cell r="AM33"/>
          <cell r="AN33"/>
          <cell r="AO33"/>
          <cell r="AP33"/>
          <cell r="AQ33"/>
          <cell r="AR33"/>
          <cell r="AS33"/>
          <cell r="AT33"/>
          <cell r="AU33"/>
          <cell r="AV33"/>
          <cell r="AW33"/>
          <cell r="AX33"/>
          <cell r="AY33"/>
          <cell r="AZ33"/>
          <cell r="BA33"/>
          <cell r="BB33"/>
          <cell r="BC33"/>
          <cell r="BD33"/>
          <cell r="BE33"/>
          <cell r="BF33"/>
          <cell r="BG33"/>
          <cell r="BH33"/>
          <cell r="BI33"/>
          <cell r="BJ33"/>
          <cell r="BK33"/>
          <cell r="BL33"/>
          <cell r="BM33"/>
          <cell r="BN33"/>
          <cell r="BO33"/>
          <cell r="BP33"/>
          <cell r="BQ33"/>
          <cell r="BR33"/>
          <cell r="BS33"/>
          <cell r="BT33"/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/>
          <cell r="CB33"/>
          <cell r="CC33"/>
          <cell r="CD33"/>
          <cell r="CE33"/>
          <cell r="CF33"/>
          <cell r="CG33"/>
          <cell r="CH33"/>
          <cell r="CI33"/>
          <cell r="CJ33"/>
          <cell r="CK33"/>
        </row>
        <row r="34">
          <cell r="J34"/>
          <cell r="K34"/>
          <cell r="L34"/>
          <cell r="M34"/>
          <cell r="N34"/>
          <cell r="O34"/>
          <cell r="P34"/>
          <cell r="Q34"/>
          <cell r="R34"/>
          <cell r="S34"/>
          <cell r="T34"/>
          <cell r="U34"/>
          <cell r="V34"/>
          <cell r="W34"/>
          <cell r="X34"/>
          <cell r="Y34"/>
          <cell r="Z34"/>
          <cell r="AA34"/>
          <cell r="AB34"/>
          <cell r="AC34"/>
          <cell r="AD34"/>
          <cell r="AE34"/>
          <cell r="AF34"/>
          <cell r="AG34"/>
          <cell r="AH34"/>
          <cell r="AI34"/>
          <cell r="AJ34"/>
          <cell r="AK34"/>
          <cell r="AL34"/>
          <cell r="AM34"/>
          <cell r="AN34"/>
          <cell r="AO34"/>
          <cell r="AP34"/>
          <cell r="AQ34"/>
          <cell r="AR34"/>
          <cell r="AS34"/>
          <cell r="AT34"/>
          <cell r="AU34"/>
          <cell r="AV34"/>
          <cell r="AW34"/>
          <cell r="AX34"/>
          <cell r="AY34"/>
          <cell r="AZ34"/>
          <cell r="BA34"/>
          <cell r="BB34"/>
          <cell r="BC34"/>
          <cell r="BD34"/>
          <cell r="BE34"/>
          <cell r="BF34"/>
          <cell r="BG34"/>
          <cell r="BH34"/>
          <cell r="BI34"/>
          <cell r="BJ34"/>
          <cell r="BK34"/>
          <cell r="BL34"/>
          <cell r="BM34"/>
          <cell r="BN34"/>
          <cell r="BO34"/>
          <cell r="BP34"/>
          <cell r="BQ34"/>
          <cell r="BR34"/>
          <cell r="BS34"/>
          <cell r="BT34"/>
          <cell r="BU34"/>
          <cell r="BV34"/>
          <cell r="BW34"/>
          <cell r="BX34"/>
          <cell r="BY34"/>
          <cell r="BZ34"/>
          <cell r="CA34"/>
          <cell r="CB34"/>
          <cell r="CC34"/>
          <cell r="CD34"/>
          <cell r="CE34"/>
          <cell r="CF34"/>
          <cell r="CG34"/>
          <cell r="CH34"/>
          <cell r="CI34"/>
          <cell r="CJ34"/>
          <cell r="CK34">
            <v>625400</v>
          </cell>
        </row>
        <row r="35">
          <cell r="J35"/>
          <cell r="K35"/>
          <cell r="L35"/>
          <cell r="M35"/>
          <cell r="N35"/>
          <cell r="O35"/>
          <cell r="P35"/>
          <cell r="Q35"/>
          <cell r="R35"/>
          <cell r="S35"/>
          <cell r="T35"/>
          <cell r="U35"/>
          <cell r="V35"/>
          <cell r="W35"/>
          <cell r="X35"/>
          <cell r="Y35"/>
          <cell r="Z35"/>
          <cell r="AA35"/>
          <cell r="AB35"/>
          <cell r="AC35"/>
          <cell r="AD35"/>
          <cell r="AE35"/>
          <cell r="AF35"/>
          <cell r="AG35"/>
          <cell r="AH35"/>
          <cell r="AI35"/>
          <cell r="AJ35"/>
          <cell r="AK35"/>
          <cell r="AL35"/>
          <cell r="AM35"/>
          <cell r="AN35"/>
          <cell r="AO35"/>
          <cell r="AP35"/>
          <cell r="AQ35"/>
          <cell r="AR35"/>
          <cell r="AS35"/>
          <cell r="AT35"/>
          <cell r="AU35"/>
          <cell r="AV35"/>
          <cell r="AW35"/>
          <cell r="AX35"/>
          <cell r="AY35"/>
          <cell r="AZ35"/>
          <cell r="BA35"/>
          <cell r="BB35"/>
          <cell r="BC35"/>
          <cell r="BD35"/>
          <cell r="BE35"/>
          <cell r="BF35"/>
          <cell r="BG35"/>
          <cell r="BH35"/>
          <cell r="BI35"/>
          <cell r="BJ35"/>
          <cell r="BK35"/>
          <cell r="BL35"/>
          <cell r="BM35"/>
          <cell r="BN35"/>
          <cell r="BO35"/>
          <cell r="BP35"/>
          <cell r="BQ35"/>
          <cell r="BR35"/>
          <cell r="BS35"/>
          <cell r="BT35"/>
          <cell r="BU35"/>
          <cell r="BV35"/>
          <cell r="BW35"/>
          <cell r="BX35"/>
          <cell r="BY35"/>
          <cell r="BZ35"/>
          <cell r="CA35"/>
          <cell r="CB35"/>
          <cell r="CC35"/>
          <cell r="CD35"/>
          <cell r="CE35"/>
          <cell r="CF35"/>
          <cell r="CG35"/>
          <cell r="CH35"/>
          <cell r="CI35"/>
          <cell r="CJ35"/>
          <cell r="CK35">
            <v>398000</v>
          </cell>
        </row>
        <row r="36">
          <cell r="J36"/>
          <cell r="K36"/>
          <cell r="L36"/>
          <cell r="M36"/>
          <cell r="N36"/>
          <cell r="O36"/>
          <cell r="P36"/>
          <cell r="Q36"/>
          <cell r="R36"/>
          <cell r="S36"/>
          <cell r="T36"/>
          <cell r="U36"/>
          <cell r="V36"/>
          <cell r="W36"/>
          <cell r="X36"/>
          <cell r="Y36"/>
          <cell r="Z36"/>
          <cell r="AA36"/>
          <cell r="AB36"/>
          <cell r="AC36"/>
          <cell r="AD36"/>
          <cell r="AE36"/>
          <cell r="AF36"/>
          <cell r="AG36"/>
          <cell r="AH36"/>
          <cell r="AI36"/>
          <cell r="AJ36"/>
          <cell r="AK36"/>
          <cell r="AL36"/>
          <cell r="AM36"/>
          <cell r="AN36"/>
          <cell r="AO36"/>
          <cell r="AP36"/>
          <cell r="AQ36"/>
          <cell r="AR36"/>
          <cell r="AS36"/>
          <cell r="AT36"/>
          <cell r="AU36"/>
          <cell r="AV36"/>
          <cell r="AW36"/>
          <cell r="AX36"/>
          <cell r="AY36"/>
          <cell r="AZ36"/>
          <cell r="BA36"/>
          <cell r="BB36"/>
          <cell r="BC36"/>
          <cell r="BD36"/>
          <cell r="BE36"/>
          <cell r="BF36"/>
          <cell r="BG36"/>
          <cell r="BH36"/>
          <cell r="BI36"/>
          <cell r="BJ36"/>
          <cell r="BK36"/>
          <cell r="BL36"/>
          <cell r="BM36"/>
          <cell r="BN36"/>
          <cell r="BO36"/>
          <cell r="BP36"/>
          <cell r="BQ36"/>
          <cell r="BR36"/>
          <cell r="BS36"/>
          <cell r="BT36"/>
          <cell r="BU36"/>
          <cell r="BV36"/>
          <cell r="BW36"/>
          <cell r="BX36"/>
          <cell r="BY36"/>
          <cell r="BZ36"/>
          <cell r="CA36"/>
          <cell r="CB36"/>
          <cell r="CC36"/>
          <cell r="CD36"/>
          <cell r="CE36"/>
          <cell r="CF36"/>
          <cell r="CG36"/>
          <cell r="CH36"/>
          <cell r="CI36"/>
          <cell r="CJ36"/>
          <cell r="CK36">
            <v>1015400</v>
          </cell>
        </row>
        <row r="37">
          <cell r="J37"/>
          <cell r="K37"/>
          <cell r="L37"/>
          <cell r="M37"/>
          <cell r="N37"/>
          <cell r="O37"/>
          <cell r="P37"/>
          <cell r="Q37"/>
          <cell r="R37"/>
          <cell r="S37"/>
          <cell r="T37"/>
          <cell r="U37"/>
          <cell r="V37"/>
          <cell r="W37"/>
          <cell r="X37"/>
          <cell r="Y37"/>
          <cell r="Z37"/>
          <cell r="AA37"/>
          <cell r="AB37"/>
          <cell r="AC37"/>
          <cell r="AD37"/>
          <cell r="AE37"/>
          <cell r="AF37"/>
          <cell r="AG37"/>
          <cell r="AH37"/>
          <cell r="AI37"/>
          <cell r="AJ37"/>
          <cell r="AK37"/>
          <cell r="AL37"/>
          <cell r="AM37"/>
          <cell r="AN37"/>
          <cell r="AO37"/>
          <cell r="AP37"/>
          <cell r="AQ37"/>
          <cell r="AR37"/>
          <cell r="AS37"/>
          <cell r="AT37"/>
          <cell r="AU37"/>
          <cell r="AV37"/>
          <cell r="AW37"/>
          <cell r="AX37"/>
          <cell r="AY37"/>
          <cell r="AZ37"/>
          <cell r="BA37"/>
          <cell r="BB37"/>
          <cell r="BC37"/>
          <cell r="BD37"/>
          <cell r="BE37"/>
          <cell r="BF37"/>
          <cell r="BG37"/>
          <cell r="BH37"/>
          <cell r="BI37"/>
          <cell r="BJ37"/>
          <cell r="BK37"/>
          <cell r="BL37"/>
          <cell r="BM37"/>
          <cell r="BN37"/>
          <cell r="BO37"/>
          <cell r="BP37"/>
          <cell r="BQ37"/>
          <cell r="BR37"/>
          <cell r="BS37"/>
          <cell r="BT37"/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/>
          <cell r="CB37">
            <v>2200000</v>
          </cell>
          <cell r="CC37"/>
          <cell r="CD37"/>
          <cell r="CE37"/>
          <cell r="CF37"/>
          <cell r="CG37"/>
          <cell r="CH37"/>
          <cell r="CI37"/>
          <cell r="CJ37"/>
          <cell r="CK37"/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Hoja3"/>
      <sheetName val="MANO DE OBRA"/>
      <sheetName val="1.1"/>
      <sheetName val="EQUIPO"/>
      <sheetName val="TUBERIA"/>
      <sheetName val="Hoja2"/>
      <sheetName val="MATERIALES"/>
      <sheetName val="Datos Generales"/>
      <sheetName val="5094-2003"/>
      <sheetName val="ITEMS"/>
      <sheetName val="APU"/>
      <sheetName val="AIU"/>
      <sheetName val="Form5 _Pág_ 1"/>
      <sheetName val="Form5 _Pág_ 2"/>
      <sheetName val="CONS"/>
      <sheetName val="31"/>
      <sheetName val="FICHA EBI 1 de 6 "/>
      <sheetName val="precios"/>
      <sheetName val="INSUMOS"/>
      <sheetName val="glvc"/>
      <sheetName val="Personalizar"/>
      <sheetName val="PRESUP"/>
      <sheetName val="Modelo"/>
      <sheetName val="Presupuesto"/>
      <sheetName val="List.Mat"/>
      <sheetName val="List.Equi"/>
      <sheetName val="List.M.Obra"/>
      <sheetName val="Unit"/>
      <sheetName val="PresuPDosPozos"/>
      <sheetName val="Summary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C9">
            <v>4000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C44">
            <v>1750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C46">
            <v>2700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>
        <row r="7">
          <cell r="A7" t="str">
            <v>ACCF</v>
          </cell>
        </row>
      </sheetData>
      <sheetData sheetId="28">
        <row r="9">
          <cell r="A9" t="str">
            <v>ANDA</v>
          </cell>
        </row>
      </sheetData>
      <sheetData sheetId="29">
        <row r="8">
          <cell r="C8">
            <v>0.8</v>
          </cell>
        </row>
      </sheetData>
      <sheetData sheetId="30"/>
      <sheetData sheetId="31"/>
      <sheetData sheetId="32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Hoja1"/>
      <sheetName val="días habiles 2015"/>
      <sheetName val="INS"/>
      <sheetName val="Ppto"/>
      <sheetName val="Plan auditoría"/>
      <sheetName val="Análisis de precios"/>
      <sheetName val="FIBRA ÓPTICA"/>
      <sheetName val="320.1"/>
      <sheetName val="330.2"/>
      <sheetName val="700.1"/>
      <sheetName val="220.1"/>
      <sheetName val="330.1"/>
      <sheetName val="640.1.2"/>
      <sheetName val="673.1"/>
      <sheetName val="673.2"/>
      <sheetName val="Formulas"/>
      <sheetName val="ELECTRICO"/>
      <sheetName val="Vuelta"/>
      <sheetName val="2103mar%20.xls"/>
      <sheetName val="BASE"/>
      <sheetName val="1_Preliminares"/>
      <sheetName val="M.Obra"/>
      <sheetName val="APU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/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/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/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/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/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/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/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/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/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/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/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/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/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/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/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/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/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/>
          <cell r="E28"/>
          <cell r="F28"/>
        </row>
      </sheetData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PU"/>
      <sheetName val="APA"/>
      <sheetName val="AIU "/>
      <sheetName val="Mano de Obra"/>
      <sheetName val="PROGRAMACION"/>
    </sheetNames>
    <sheetDataSet>
      <sheetData sheetId="0">
        <row r="1">
          <cell r="B1" t="str">
            <v>DEPARTAMENTO DE ANTIOQUIA
MUNICIPIO DE CAUCASIA
NIT: 890906445 - 2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ICIAL"/>
      <sheetName val="APU"/>
      <sheetName val="cuadrillas"/>
      <sheetName val="Lista de precios"/>
      <sheetName val="APA"/>
      <sheetName val="AIU "/>
      <sheetName val="OFICIAL (2)"/>
      <sheetName val="PROGRAMACION"/>
    </sheetNames>
    <sheetDataSet>
      <sheetData sheetId="0">
        <row r="6">
          <cell r="A6" t="str">
            <v>CONSTRUCCION DEL PUENTE SOBRE EL CAÑO ATASCOSO EN LA CARRERA 13 UNIENDO LOS BARRIOS DE SAN RAFAEL Y CLEMENTE ARRIETA, AREA URBANA DEL  MUNICIPIO DE CAUCASIA ANTIOQUIA.</v>
          </cell>
        </row>
        <row r="17">
          <cell r="C17" t="str">
            <v>M3</v>
          </cell>
        </row>
        <row r="27">
          <cell r="B27" t="str">
            <v>Suministro y colocación de concreto para solado 1:3:5 e = 0,06m</v>
          </cell>
        </row>
        <row r="29">
          <cell r="C29" t="str">
            <v>M3</v>
          </cell>
        </row>
        <row r="33">
          <cell r="C33" t="str">
            <v>M2</v>
          </cell>
        </row>
        <row r="36">
          <cell r="B36" t="str">
            <v>Suministro y colocación de apoyos de neopreno de 0,2*0,2*metros por 2 pulgadas.</v>
          </cell>
        </row>
        <row r="40">
          <cell r="C40" t="str">
            <v>ML</v>
          </cell>
        </row>
      </sheetData>
      <sheetData sheetId="1"/>
      <sheetData sheetId="2">
        <row r="13">
          <cell r="B13" t="str">
            <v>CUADRILLA 2</v>
          </cell>
          <cell r="C13">
            <v>153000</v>
          </cell>
        </row>
        <row r="14">
          <cell r="B14" t="str">
            <v>CUADRILLA 3</v>
          </cell>
          <cell r="C14">
            <v>204000</v>
          </cell>
        </row>
      </sheetData>
      <sheetData sheetId="3"/>
      <sheetData sheetId="4">
        <row r="50">
          <cell r="I50">
            <v>500000</v>
          </cell>
        </row>
        <row r="102">
          <cell r="I102">
            <v>420000</v>
          </cell>
        </row>
        <row r="204">
          <cell r="I204">
            <v>450000</v>
          </cell>
        </row>
      </sheetData>
      <sheetData sheetId="5"/>
      <sheetData sheetId="6"/>
      <sheetData sheetId="7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T-Tr1"/>
      <sheetName val="LISTA APU"/>
      <sheetName val="DATOS1"/>
      <sheetName val="MT-Cra3-Cles11-14"/>
      <sheetName val="MovTierrCra3-Cles10-11"/>
      <sheetName val="AlcanPluv"/>
      <sheetName val="PRES FOR1"/>
      <sheetName val="MEM CANT"/>
      <sheetName val="FLUJO FONDO"/>
      <sheetName val="AIU"/>
      <sheetName val="APU"/>
      <sheetName val="PAGA"/>
      <sheetName val="PMT"/>
      <sheetName val="MT-Tr3"/>
      <sheetName val="MT-Tr4"/>
      <sheetName val="MT-Tr5"/>
      <sheetName val="MT-Tr6"/>
      <sheetName val="MT-Tr7"/>
      <sheetName val="MT-Tr15"/>
      <sheetName val="MATE"/>
      <sheetName val="MAQEQUI"/>
      <sheetName val="JORN PRES"/>
      <sheetName val="INTERV"/>
      <sheetName val="PÓLIZAS OBRA"/>
      <sheetName val="PÓLIZAS INTER"/>
      <sheetName val="FM"/>
      <sheetName val="APACON"/>
      <sheetName val="DATOS"/>
      <sheetName val="PRUEBA"/>
      <sheetName val="DATOS (2)"/>
      <sheetName val="MACRO"/>
      <sheetName val="MEM CANT 1"/>
      <sheetName val="CAN-PROGRAM"/>
      <sheetName val="Presaux"/>
      <sheetName val="PAPSO"/>
      <sheetName val="REND"/>
      <sheetName val="PRES"/>
      <sheetName val="ANLTRAN"/>
      <sheetName val="TRANS"/>
      <sheetName val="INTERVE"/>
    </sheetNames>
    <sheetDataSet>
      <sheetData sheetId="0"/>
      <sheetData sheetId="1"/>
      <sheetData sheetId="2">
        <row r="46">
          <cell r="C46" t="str">
            <v>CAUCASIA</v>
          </cell>
        </row>
        <row r="47">
          <cell r="C47" t="str">
            <v>ANTIOQUIA</v>
          </cell>
        </row>
      </sheetData>
      <sheetData sheetId="3"/>
      <sheetData sheetId="4"/>
      <sheetData sheetId="5"/>
      <sheetData sheetId="6">
        <row r="46">
          <cell r="A46" t="str">
            <v>CD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38">
          <cell r="C38">
            <v>7117500</v>
          </cell>
          <cell r="E38">
            <v>4982250</v>
          </cell>
        </row>
      </sheetData>
      <sheetData sheetId="22">
        <row r="24">
          <cell r="H24">
            <v>102492000</v>
          </cell>
        </row>
      </sheetData>
      <sheetData sheetId="23">
        <row r="14">
          <cell r="F14">
            <v>0</v>
          </cell>
        </row>
      </sheetData>
      <sheetData sheetId="24">
        <row r="14">
          <cell r="F14">
            <v>0</v>
          </cell>
        </row>
      </sheetData>
      <sheetData sheetId="25">
        <row r="58">
          <cell r="H58">
            <v>1.6008156578074386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(2)"/>
      <sheetName val="DATOS"/>
      <sheetName val="MEM CAN"/>
      <sheetName val="FLUJO FONDO"/>
      <sheetName val="PRES FOR1"/>
      <sheetName val="APU"/>
      <sheetName val="APACON"/>
      <sheetName val="MAQEQUI"/>
      <sheetName val="MATE"/>
      <sheetName val="TRANS"/>
      <sheetName val="JORN PRES"/>
      <sheetName val="AIU"/>
      <sheetName val="INTERV"/>
      <sheetName val="FM"/>
      <sheetName val="PRES PAGA"/>
      <sheetName val="PRES PMT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6">
          <cell r="C16">
            <v>7022424</v>
          </cell>
        </row>
        <row r="34">
          <cell r="C34">
            <v>1.575844128276314</v>
          </cell>
          <cell r="D34">
            <v>1.5776129571973059</v>
          </cell>
        </row>
      </sheetData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 POR COMP."/>
      <sheetName val="PRESUP"/>
      <sheetName val="DESARENA"/>
      <sheetName val="APU"/>
      <sheetName val="CAN PTAP"/>
      <sheetName val="APA CONC MORT"/>
      <sheetName val="REND"/>
      <sheetName val="CAN CAP"/>
      <sheetName val="CAN CAPMUR"/>
      <sheetName val="MAT"/>
      <sheetName val="CANT CON BATA"/>
      <sheetName val="CANT COND MURMED"/>
      <sheetName val="LISTA APU"/>
      <sheetName val="TRANSP"/>
      <sheetName val="CANT DESAR"/>
      <sheetName val="CANT ADUC MURMU"/>
      <sheetName val="CANT COND SIERPE"/>
      <sheetName val="CANT COND COQUITAL"/>
      <sheetName val="CANT CONDUCCION"/>
      <sheetName val="CANT RED MLLOBAJO"/>
      <sheetName val="CANT RED MLLOMED"/>
      <sheetName val="MAQ EQU"/>
      <sheetName val="CANT"/>
      <sheetName val="CAN VIAD"/>
      <sheetName val="CANT PTAR"/>
      <sheetName val="CANT UNISAFA"/>
      <sheetName val="SALARIOS"/>
      <sheetName val="AIU"/>
      <sheetName val="PGIO"/>
      <sheetName val="INTERV"/>
      <sheetName val="FM"/>
      <sheetName val="PGIO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38">
          <cell r="F38">
            <v>1.656017423613271</v>
          </cell>
          <cell r="G38">
            <v>1.656017423613271</v>
          </cell>
          <cell r="I38">
            <v>1.6560174157021059</v>
          </cell>
        </row>
      </sheetData>
      <sheetData sheetId="27"/>
      <sheetData sheetId="28"/>
      <sheetData sheetId="29"/>
      <sheetData sheetId="30"/>
      <sheetData sheetId="3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rte (6)"/>
      <sheetName val="Corte (5)"/>
      <sheetName val="Corte (4)"/>
      <sheetName val="Corte (3)"/>
      <sheetName val="Corte (2)"/>
      <sheetName val="Corte (1)"/>
      <sheetName val="Corte"/>
      <sheetName val="pagos"/>
      <sheetName val="%EJECUTADO"/>
      <sheetName val="RESUMENREAJUSTES"/>
      <sheetName val="REAJUSTESACTA1PROVI"/>
      <sheetName val="REAJUSTE DEFINITACTA1"/>
      <sheetName val="REAJUSTESDEFINITACTAS2 (2)"/>
      <sheetName val="REAJUSTESDEFINITIVOSACTA3"/>
      <sheetName val="REAJUSTESDEFINITIVOSACTA4"/>
      <sheetName val="REAJUSTESDEFINITIVOSACTA5"/>
      <sheetName val="Hoja2"/>
      <sheetName val="Hoja1"/>
      <sheetName val="Gráfico6"/>
      <sheetName val="Valores"/>
      <sheetName val="Grafico"/>
      <sheetName val="Módulo1"/>
      <sheetName val="REAJUSTESDEFINITACTAS3"/>
      <sheetName val="REAJUSTESDEFINITACTAS4"/>
      <sheetName val="REAJUSTESDEFINITACTAS5"/>
      <sheetName val="BASE"/>
      <sheetName val="Corte_(6)"/>
      <sheetName val="Corte_(5)"/>
      <sheetName val="Corte_(4)"/>
      <sheetName val="Corte_(3)"/>
      <sheetName val="Corte_(2)"/>
      <sheetName val="Corte_(1)"/>
      <sheetName val="REAJUSTE_DEFINITACTA1"/>
      <sheetName val="REAJUSTESDEFINITACTAS2_(2)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nterc.tapones"/>
      <sheetName val="Interc.válv."/>
      <sheetName val="Varios."/>
      <sheetName val="Acum"/>
      <sheetName val="REAJ"/>
      <sheetName val="Corte_(6)1"/>
      <sheetName val="Corte_(5)1"/>
      <sheetName val="Corte_(4)1"/>
      <sheetName val="Corte_(3)1"/>
      <sheetName val="Corte_(2)1"/>
      <sheetName val="Corte_(1)1"/>
      <sheetName val="REAJUSTE_DEFINITACTA11"/>
      <sheetName val="REAJUSTESDEFINITACTAS2_(2)1"/>
      <sheetName val="Paral__1"/>
      <sheetName val="Paral__2"/>
      <sheetName val="Paral__3"/>
      <sheetName val="Paral_4"/>
      <sheetName val="Coloc__e_Interc__Tapones"/>
      <sheetName val="Cambio_de_Valv_"/>
      <sheetName val="Interc_de_Hidr_"/>
      <sheetName val="Interc_tapones"/>
      <sheetName val="Interc_válv_"/>
      <sheetName val="Varios_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REAJUSTE "/>
      <sheetName val="Listas"/>
      <sheetName val="ACTA MAYORES Y MENORES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 refreshError="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Interc_de_Hidr_"/>
      <sheetName val="Cambio_de_Valv_"/>
      <sheetName val="Interc_tapones"/>
      <sheetName val="Interc_válv_"/>
      <sheetName val="Coloc__e_Interc__Tapones"/>
      <sheetName val="Varios_"/>
      <sheetName val="Paral__1"/>
      <sheetName val="Paral__2"/>
      <sheetName val="Paral__3"/>
      <sheetName val="Paral_4"/>
      <sheetName val="Interc_de_Hidr_2"/>
      <sheetName val="Cambio_de_Valv_2"/>
      <sheetName val="Interc_tapones2"/>
      <sheetName val="Interc_válv_2"/>
      <sheetName val="Coloc__e_Interc__Tapones2"/>
      <sheetName val="Varios_2"/>
      <sheetName val="Paral__12"/>
      <sheetName val="Paral__22"/>
      <sheetName val="Paral__32"/>
      <sheetName val="Paral_42"/>
      <sheetName val="Interc_de_Hidr_1"/>
      <sheetName val="Cambio_de_Valv_1"/>
      <sheetName val="Interc_tapones1"/>
      <sheetName val="Interc_válv_1"/>
      <sheetName val="Coloc__e_Interc__Tapones1"/>
      <sheetName val="Varios_1"/>
      <sheetName val="Paral__11"/>
      <sheetName val="Paral__21"/>
      <sheetName val="Paral__31"/>
      <sheetName val="Paral_41"/>
      <sheetName val="Hoja1"/>
      <sheetName val="APU"/>
      <sheetName val="PrecRec"/>
      <sheetName val="32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3">
          <cell r="E153">
            <v>6</v>
          </cell>
        </row>
        <row r="155">
          <cell r="E155">
            <v>21.7</v>
          </cell>
        </row>
        <row r="157">
          <cell r="E157">
            <v>3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3">
          <cell r="E13">
            <v>2</v>
          </cell>
        </row>
        <row r="15">
          <cell r="E15">
            <v>6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69">
          <cell r="E69">
            <v>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1">
          <cell r="E101">
            <v>2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11.5</v>
          </cell>
        </row>
        <row r="155">
          <cell r="E155">
            <v>15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13</v>
          </cell>
        </row>
        <row r="171">
          <cell r="E171">
            <v>24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4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426</v>
          </cell>
        </row>
        <row r="424">
          <cell r="E424">
            <v>4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1723.2</v>
          </cell>
        </row>
        <row r="452">
          <cell r="E452">
            <v>951.3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15</v>
          </cell>
        </row>
        <row r="157">
          <cell r="E157">
            <v>19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10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4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4</v>
          </cell>
        </row>
        <row r="213">
          <cell r="E213">
            <v>2</v>
          </cell>
        </row>
        <row r="217">
          <cell r="E217">
            <v>2</v>
          </cell>
        </row>
        <row r="219">
          <cell r="E219">
            <v>4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3438.1</v>
          </cell>
        </row>
        <row r="452">
          <cell r="E452">
            <v>167.4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2.86</v>
          </cell>
        </row>
        <row r="21">
          <cell r="E21">
            <v>2</v>
          </cell>
        </row>
        <row r="23">
          <cell r="E23">
            <v>2</v>
          </cell>
        </row>
        <row r="25">
          <cell r="E25">
            <v>4.6399999999999997</v>
          </cell>
        </row>
        <row r="27">
          <cell r="E27">
            <v>11</v>
          </cell>
        </row>
        <row r="29">
          <cell r="E29">
            <v>6.5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41">
          <cell r="E141">
            <v>98</v>
          </cell>
        </row>
        <row r="143">
          <cell r="E143">
            <v>310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4</v>
          </cell>
        </row>
        <row r="209">
          <cell r="E209">
            <v>2</v>
          </cell>
        </row>
        <row r="211">
          <cell r="E211">
            <v>2</v>
          </cell>
        </row>
        <row r="213">
          <cell r="E213">
            <v>4</v>
          </cell>
        </row>
        <row r="217">
          <cell r="E217">
            <v>2</v>
          </cell>
        </row>
        <row r="219">
          <cell r="E219">
            <v>2</v>
          </cell>
        </row>
        <row r="225">
          <cell r="E225">
            <v>2</v>
          </cell>
        </row>
        <row r="233">
          <cell r="E233">
            <v>2</v>
          </cell>
        </row>
        <row r="263">
          <cell r="E263">
            <v>1</v>
          </cell>
        </row>
        <row r="267">
          <cell r="E267">
            <v>3</v>
          </cell>
        </row>
        <row r="269">
          <cell r="E269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12">
          <cell r="E312">
            <v>2</v>
          </cell>
        </row>
        <row r="318">
          <cell r="E318">
            <v>4</v>
          </cell>
        </row>
        <row r="320">
          <cell r="E320">
            <v>2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358">
          <cell r="E358">
            <v>1</v>
          </cell>
        </row>
        <row r="364">
          <cell r="E364">
            <v>1</v>
          </cell>
        </row>
        <row r="368">
          <cell r="E368">
            <v>1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04">
          <cell r="E404">
            <v>1</v>
          </cell>
        </row>
        <row r="406">
          <cell r="E406">
            <v>2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34">
          <cell r="E434">
            <v>2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  <sheetData sheetId="11">
        <row r="5">
          <cell r="E5" t="str">
            <v>CANTIDAD</v>
          </cell>
        </row>
      </sheetData>
      <sheetData sheetId="12">
        <row r="5">
          <cell r="E5" t="str">
            <v>CANTIDAD</v>
          </cell>
        </row>
      </sheetData>
      <sheetData sheetId="13">
        <row r="5">
          <cell r="E5" t="str">
            <v>CANTIDAD</v>
          </cell>
        </row>
      </sheetData>
      <sheetData sheetId="14">
        <row r="5">
          <cell r="E5" t="str">
            <v>CANTIDAD</v>
          </cell>
        </row>
      </sheetData>
      <sheetData sheetId="15">
        <row r="5">
          <cell r="E5" t="str">
            <v>CANTIDAD</v>
          </cell>
        </row>
      </sheetData>
      <sheetData sheetId="16">
        <row r="5">
          <cell r="E5" t="str">
            <v>CANTIDAD</v>
          </cell>
        </row>
      </sheetData>
      <sheetData sheetId="17">
        <row r="5">
          <cell r="E5" t="str">
            <v>CANTIDAD</v>
          </cell>
        </row>
      </sheetData>
      <sheetData sheetId="18">
        <row r="5">
          <cell r="E5" t="str">
            <v>CANTIDAD</v>
          </cell>
        </row>
      </sheetData>
      <sheetData sheetId="19">
        <row r="5">
          <cell r="E5" t="str">
            <v>CANTIDAD</v>
          </cell>
        </row>
      </sheetData>
      <sheetData sheetId="20">
        <row r="5">
          <cell r="E5" t="str">
            <v>CANTIDAD</v>
          </cell>
        </row>
      </sheetData>
      <sheetData sheetId="21">
        <row r="5">
          <cell r="E5" t="str">
            <v>CANTIDAD</v>
          </cell>
        </row>
      </sheetData>
      <sheetData sheetId="22">
        <row r="5">
          <cell r="E5" t="str">
            <v>CANTIDAD</v>
          </cell>
        </row>
      </sheetData>
      <sheetData sheetId="23">
        <row r="5">
          <cell r="E5" t="str">
            <v>CANTIDAD</v>
          </cell>
        </row>
      </sheetData>
      <sheetData sheetId="24">
        <row r="5">
          <cell r="E5" t="str">
            <v>CANTIDAD</v>
          </cell>
        </row>
      </sheetData>
      <sheetData sheetId="25">
        <row r="5">
          <cell r="E5" t="str">
            <v>CANTIDAD</v>
          </cell>
        </row>
      </sheetData>
      <sheetData sheetId="26">
        <row r="5">
          <cell r="E5" t="str">
            <v>CANTIDAD</v>
          </cell>
        </row>
      </sheetData>
      <sheetData sheetId="27">
        <row r="5">
          <cell r="E5" t="str">
            <v>CANTIDAD</v>
          </cell>
        </row>
      </sheetData>
      <sheetData sheetId="28">
        <row r="5">
          <cell r="E5" t="str">
            <v>CANTIDAD</v>
          </cell>
        </row>
      </sheetData>
      <sheetData sheetId="29">
        <row r="5">
          <cell r="E5" t="str">
            <v>CANTIDAD</v>
          </cell>
        </row>
      </sheetData>
      <sheetData sheetId="30">
        <row r="5">
          <cell r="E5" t="str">
            <v>CANTIDAD</v>
          </cell>
        </row>
      </sheetData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/>
      <sheetData sheetId="46">
        <row r="1">
          <cell r="E1">
            <v>0</v>
          </cell>
        </row>
      </sheetData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BASE"/>
      <sheetName val="BASE CTOS"/>
      <sheetName val="PRELIM"/>
      <sheetName val="TUBERIA"/>
      <sheetName val="EXCAVA"/>
      <sheetName val="RESUMEN OBRAS "/>
      <sheetName val="1. Caja de Control y Aforo"/>
      <sheetName val="1. APU CAJA CONTROL"/>
      <sheetName val="2. Desarenador"/>
      <sheetName val="2. APU DESARENADOR"/>
      <sheetName val="3. Conducción"/>
      <sheetName val="3. APU CONDUCCIÓN"/>
      <sheetName val="4. Tanques Existentes"/>
      <sheetName val="4. APU Tanques Existentes"/>
      <sheetName val="5. Red Distribución"/>
      <sheetName val="5. APU Red Distribución"/>
      <sheetName val="6.  Opt. PTAP existente"/>
      <sheetName val="6. APU OPT PTAP"/>
      <sheetName val="RES MATERERIALES ACUEDUCTO"/>
      <sheetName val="BASE_CTOS"/>
      <sheetName val="RESUMEN_OBRAS_"/>
      <sheetName val="1__Caja_de_Control_y_Aforo"/>
      <sheetName val="1__APU_CAJA_CONTROL"/>
      <sheetName val="2__Desarenador"/>
      <sheetName val="2__APU_DESARENADOR"/>
      <sheetName val="3__Conducción"/>
      <sheetName val="3__APU_CONDUCCIÓN"/>
      <sheetName val="4__Tanques_Existentes"/>
      <sheetName val="4__APU_Tanques_Existentes"/>
      <sheetName val="5__Red_Distribución"/>
      <sheetName val="5__APU_Red_Distribución"/>
      <sheetName val="6___Opt__PTAP_existente"/>
      <sheetName val="6__APU_OPT_PTAP"/>
      <sheetName val="RES_MATERERIALES_ACUEDUCTO"/>
      <sheetName val="BASE_CTOS2"/>
      <sheetName val="RESUMEN_OBRAS_2"/>
      <sheetName val="1__Caja_de_Control_y_Aforo2"/>
      <sheetName val="1__APU_CAJA_CONTROL2"/>
      <sheetName val="2__Desarenador2"/>
      <sheetName val="2__APU_DESARENADOR2"/>
      <sheetName val="3__Conducción2"/>
      <sheetName val="3__APU_CONDUCCIÓN2"/>
      <sheetName val="4__Tanques_Existentes2"/>
      <sheetName val="4__APU_Tanques_Existentes2"/>
      <sheetName val="5__Red_Distribución2"/>
      <sheetName val="5__APU_Red_Distribución2"/>
      <sheetName val="6___Opt__PTAP_existente2"/>
      <sheetName val="6__APU_OPT_PTAP2"/>
      <sheetName val="RES_MATERERIALES_ACUEDUCTO2"/>
      <sheetName val="BASE_CTOS1"/>
      <sheetName val="RESUMEN_OBRAS_1"/>
      <sheetName val="1__Caja_de_Control_y_Aforo1"/>
      <sheetName val="1__APU_CAJA_CONTROL1"/>
      <sheetName val="2__Desarenador1"/>
      <sheetName val="2__APU_DESARENADOR1"/>
      <sheetName val="3__Conducción1"/>
      <sheetName val="3__APU_CONDUCCIÓN1"/>
      <sheetName val="4__Tanques_Existentes1"/>
      <sheetName val="4__APU_Tanques_Existentes1"/>
      <sheetName val="5__Red_Distribución1"/>
      <sheetName val="5__APU_Red_Distribución1"/>
      <sheetName val="6___Opt__PTAP_existente1"/>
      <sheetName val="6__APU_OPT_PTAP1"/>
      <sheetName val="RES_MATERERIALES_ACUEDUCTO1"/>
    </sheetNames>
    <sheetDataSet>
      <sheetData sheetId="0">
        <row r="136">
          <cell r="D136">
            <v>18202.719999999998</v>
          </cell>
        </row>
      </sheetData>
      <sheetData sheetId="1" refreshError="1">
        <row r="136">
          <cell r="D136">
            <v>18202.719999999998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AIU"/>
      <sheetName val="PRESTA"/>
      <sheetName val="BASE CTOS"/>
      <sheetName val="BASE"/>
      <sheetName val="Alcant Calle 19 y Guayabito"/>
      <sheetName val="APU Calle 19"/>
      <sheetName val="Alcant Calle Bolivar"/>
      <sheetName val="APU CALLE BOLIVAR"/>
      <sheetName val="RESUMEN DE CANT GUARNE"/>
      <sheetName val="PRESUPUESTO"/>
      <sheetName val="APU GUARNE"/>
      <sheetName val="DISEÑO"/>
      <sheetName val="CIMENTACION"/>
      <sheetName val="RESUMEN DE ACNT LOS ALAMOS"/>
      <sheetName val="PRESUPUESTO LOS ALAMOS"/>
      <sheetName val="APU LOS  ALAMOS ALCA"/>
      <sheetName val="RESUMEN DE CANT MIRADOR"/>
      <sheetName val="COLECTOR NORTE (1)"/>
      <sheetName val="COLECTOR NORTE (2)"/>
      <sheetName val="COLECTOR NORTE (3)"/>
      <sheetName val="COLECTOR NORTE (4)"/>
      <sheetName val="REDES SEC. NORTE"/>
      <sheetName val="DOM.  COLECTOR NORTE 1"/>
      <sheetName val="DOMI. SEC  NORTE"/>
      <sheetName val="COLECTOR ORIENTAL"/>
      <sheetName val="REDES SEC ORIENTAL"/>
      <sheetName val="DOMI. SEC ORIENTAL"/>
      <sheetName val="DOMI. COLEC.  ORIENTAL"/>
      <sheetName val="COLECTOR OCCIDENTAL"/>
      <sheetName val="REDES SEC. OCCIDENTAL"/>
      <sheetName val="DOMI. SEC OCCIDENTAL"/>
      <sheetName val="DOMI. COLEC  OCCIDENTAL "/>
      <sheetName val="APU COLECTOR NORTE."/>
      <sheetName val=" PTAR NORTE"/>
      <sheetName val="APU PTAR"/>
      <sheetName val="PRESUPUESTO PTAR OCCIDENTAL"/>
      <sheetName val="APU PTAR OCCIDENTAL"/>
      <sheetName val="PRESUPUESTO PTAR oriental"/>
      <sheetName val="RESUMEN OBRAS"/>
      <sheetName val="PRESUPUESTO SIN PAVIMENTO ALCAN"/>
      <sheetName val="PRESUPUESTO CON PAVIMENTO ALCAN"/>
      <sheetName val="PRESUPUESTO ACUEDUCTO"/>
      <sheetName val="APU MIRADOR ALCA"/>
      <sheetName val="APU MIRADOR ACUEDUCTO"/>
    </sheetNames>
    <sheetDataSet>
      <sheetData sheetId="0" refreshError="1"/>
      <sheetData sheetId="1" refreshError="1"/>
      <sheetData sheetId="2" refreshError="1"/>
      <sheetData sheetId="3" refreshError="1">
        <row r="3">
          <cell r="C3">
            <v>0.22</v>
          </cell>
        </row>
        <row r="37">
          <cell r="D37">
            <v>238339.31808500001</v>
          </cell>
        </row>
        <row r="77">
          <cell r="D77">
            <v>102098.56</v>
          </cell>
        </row>
        <row r="219">
          <cell r="D219">
            <v>225572</v>
          </cell>
        </row>
        <row r="221">
          <cell r="D221">
            <v>335485</v>
          </cell>
        </row>
        <row r="223">
          <cell r="D223">
            <v>617090</v>
          </cell>
        </row>
        <row r="229">
          <cell r="D229">
            <v>1138004</v>
          </cell>
        </row>
        <row r="232">
          <cell r="D232">
            <v>199479</v>
          </cell>
        </row>
        <row r="234">
          <cell r="D234">
            <v>271479</v>
          </cell>
        </row>
        <row r="236">
          <cell r="D236">
            <v>471618</v>
          </cell>
        </row>
        <row r="242">
          <cell r="D242">
            <v>598104</v>
          </cell>
        </row>
        <row r="248">
          <cell r="D248">
            <v>101154</v>
          </cell>
        </row>
        <row r="273">
          <cell r="D273">
            <v>199630.19999999998</v>
          </cell>
        </row>
        <row r="278">
          <cell r="D278">
            <v>345599.95999999996</v>
          </cell>
        </row>
        <row r="282">
          <cell r="D282">
            <v>423911.56</v>
          </cell>
        </row>
        <row r="284">
          <cell r="D284">
            <v>913900.2</v>
          </cell>
        </row>
        <row r="287">
          <cell r="D287">
            <v>129618.4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FORMULARIO No.3_Ppto_Briceño"/>
      <sheetName val="4.1.2_Opt boc Trinidad"/>
      <sheetName val="4.1.3_Const boc Tirana"/>
      <sheetName val="4.1.4_Opt desarenador"/>
      <sheetName val="4.1.5_Opt aducción"/>
      <sheetName val="4.1.1_APU"/>
      <sheetName val="4.1.6_Const tanque 250m³"/>
      <sheetName val="4.1.7_Opt redes dist"/>
      <sheetName val="4.2.1_COLECTOR-TIRANA"/>
      <sheetName val="4.2.3_COLECTOR-COSUMBI 1"/>
      <sheetName val="4.2.5_COLECTOR-COSUMBI 2"/>
      <sheetName val="4.2.7_REDES SECUND Distrito 2"/>
      <sheetName val="Hoja7"/>
    </sheetNames>
    <sheetDataSet>
      <sheetData sheetId="0">
        <row r="18">
          <cell r="D18">
            <v>566700</v>
          </cell>
        </row>
      </sheetData>
      <sheetData sheetId="1" refreshError="1"/>
      <sheetData sheetId="2" refreshError="1"/>
      <sheetData sheetId="3">
        <row r="4">
          <cell r="C4">
            <v>0.311</v>
          </cell>
        </row>
        <row r="15">
          <cell r="D15">
            <v>450000</v>
          </cell>
        </row>
        <row r="16">
          <cell r="D16">
            <v>158487.09999999998</v>
          </cell>
        </row>
        <row r="17">
          <cell r="D17">
            <v>85000</v>
          </cell>
        </row>
        <row r="24">
          <cell r="D24">
            <v>2465</v>
          </cell>
        </row>
        <row r="25">
          <cell r="D25">
            <v>3166.7999999999997</v>
          </cell>
        </row>
        <row r="26">
          <cell r="D26">
            <v>2900</v>
          </cell>
        </row>
        <row r="28">
          <cell r="D28">
            <v>2400</v>
          </cell>
        </row>
        <row r="30">
          <cell r="D30">
            <v>33600</v>
          </cell>
        </row>
        <row r="36">
          <cell r="D36">
            <v>405058.2886875</v>
          </cell>
        </row>
        <row r="37">
          <cell r="D37">
            <v>371552.68868750002</v>
          </cell>
        </row>
        <row r="38">
          <cell r="D38">
            <v>348842.2886875</v>
          </cell>
        </row>
        <row r="40">
          <cell r="D40">
            <v>327234.2886875</v>
          </cell>
        </row>
        <row r="46">
          <cell r="D46">
            <v>345051.98411249998</v>
          </cell>
        </row>
        <row r="47">
          <cell r="D47">
            <v>280464.14411250001</v>
          </cell>
        </row>
        <row r="57">
          <cell r="D57">
            <v>8500</v>
          </cell>
        </row>
        <row r="58">
          <cell r="D58">
            <v>26200</v>
          </cell>
        </row>
        <row r="64">
          <cell r="D64">
            <v>1800</v>
          </cell>
        </row>
        <row r="65">
          <cell r="D65">
            <v>55000</v>
          </cell>
        </row>
        <row r="66">
          <cell r="D66">
            <v>225000</v>
          </cell>
        </row>
        <row r="67">
          <cell r="D67">
            <v>260000</v>
          </cell>
        </row>
        <row r="68">
          <cell r="D68">
            <v>20000</v>
          </cell>
        </row>
        <row r="69">
          <cell r="D69">
            <v>266800</v>
          </cell>
        </row>
        <row r="71">
          <cell r="D71">
            <v>37100</v>
          </cell>
        </row>
        <row r="72">
          <cell r="D72">
            <v>1250</v>
          </cell>
        </row>
        <row r="77">
          <cell r="D77">
            <v>2500</v>
          </cell>
        </row>
        <row r="78">
          <cell r="D78">
            <v>50</v>
          </cell>
        </row>
        <row r="83">
          <cell r="D83">
            <v>1820</v>
          </cell>
        </row>
        <row r="84">
          <cell r="D84">
            <v>3160</v>
          </cell>
        </row>
        <row r="86">
          <cell r="D86">
            <v>6200</v>
          </cell>
        </row>
        <row r="89">
          <cell r="D89">
            <v>22078</v>
          </cell>
        </row>
        <row r="90">
          <cell r="D90">
            <v>48210</v>
          </cell>
        </row>
        <row r="99">
          <cell r="D99">
            <v>5500</v>
          </cell>
        </row>
        <row r="101">
          <cell r="D101">
            <v>18700</v>
          </cell>
        </row>
        <row r="102">
          <cell r="D102">
            <v>39900</v>
          </cell>
        </row>
        <row r="112">
          <cell r="D112">
            <v>14779.75</v>
          </cell>
        </row>
        <row r="113">
          <cell r="D113">
            <v>32215.52</v>
          </cell>
        </row>
        <row r="122">
          <cell r="D122">
            <v>12700</v>
          </cell>
        </row>
        <row r="123">
          <cell r="D123">
            <v>26950</v>
          </cell>
        </row>
        <row r="124">
          <cell r="D124">
            <v>48860</v>
          </cell>
        </row>
        <row r="138">
          <cell r="D138">
            <v>46516</v>
          </cell>
        </row>
        <row r="139">
          <cell r="D139">
            <v>28617.199999999997</v>
          </cell>
        </row>
        <row r="140">
          <cell r="D140">
            <v>16714.439999999999</v>
          </cell>
        </row>
        <row r="144">
          <cell r="D144">
            <v>127224.15999999999</v>
          </cell>
        </row>
        <row r="145">
          <cell r="D145">
            <v>19349.96</v>
          </cell>
        </row>
        <row r="146">
          <cell r="D146">
            <v>31895.359999999997</v>
          </cell>
        </row>
        <row r="147">
          <cell r="D147">
            <v>54693.999999999993</v>
          </cell>
        </row>
        <row r="151">
          <cell r="D151">
            <v>24368.12</v>
          </cell>
        </row>
        <row r="210">
          <cell r="D210">
            <v>21346.969599999997</v>
          </cell>
        </row>
        <row r="211">
          <cell r="D211">
            <v>45206.15004</v>
          </cell>
        </row>
        <row r="215">
          <cell r="D215">
            <v>9839.6187999999984</v>
          </cell>
        </row>
        <row r="216">
          <cell r="D216">
            <v>84038.531599999988</v>
          </cell>
        </row>
        <row r="223">
          <cell r="D223">
            <v>13029.535279999998</v>
          </cell>
        </row>
        <row r="224">
          <cell r="D224">
            <v>119415.67567999999</v>
          </cell>
        </row>
        <row r="229">
          <cell r="D229">
            <v>19005.633333333331</v>
          </cell>
        </row>
        <row r="230">
          <cell r="D230">
            <v>27783.353333333333</v>
          </cell>
        </row>
        <row r="231">
          <cell r="D231">
            <v>40389.653333333328</v>
          </cell>
        </row>
        <row r="232">
          <cell r="D232">
            <v>59717.38</v>
          </cell>
        </row>
        <row r="288">
          <cell r="D288">
            <v>154280</v>
          </cell>
        </row>
        <row r="289">
          <cell r="D289">
            <v>386280</v>
          </cell>
        </row>
        <row r="302">
          <cell r="D302">
            <v>733802.08</v>
          </cell>
        </row>
        <row r="318">
          <cell r="D318">
            <v>287456.35199999996</v>
          </cell>
        </row>
        <row r="320">
          <cell r="D320">
            <v>263804.88</v>
          </cell>
        </row>
        <row r="328">
          <cell r="D328">
            <v>141757.21999999997</v>
          </cell>
        </row>
        <row r="329">
          <cell r="D329">
            <v>370236.50399999996</v>
          </cell>
        </row>
        <row r="334">
          <cell r="D334">
            <v>128415.36399999999</v>
          </cell>
        </row>
        <row r="352">
          <cell r="D352">
            <v>31785.455799999996</v>
          </cell>
        </row>
        <row r="354">
          <cell r="D354">
            <v>16017.285</v>
          </cell>
        </row>
        <row r="355">
          <cell r="D355">
            <v>74640.103719999999</v>
          </cell>
        </row>
        <row r="356">
          <cell r="D356">
            <v>35988.244999999995</v>
          </cell>
        </row>
        <row r="357">
          <cell r="D357">
            <v>1675.3126</v>
          </cell>
        </row>
        <row r="358">
          <cell r="D358">
            <v>2137.7291999999998</v>
          </cell>
        </row>
        <row r="359">
          <cell r="D359">
            <v>2098.3100799999997</v>
          </cell>
        </row>
        <row r="369">
          <cell r="D369">
            <v>5914.1749999999993</v>
          </cell>
        </row>
        <row r="370">
          <cell r="D370">
            <v>2091.1999999999998</v>
          </cell>
        </row>
        <row r="372">
          <cell r="D372">
            <v>182.98</v>
          </cell>
        </row>
        <row r="373">
          <cell r="D373">
            <v>25355.8</v>
          </cell>
        </row>
        <row r="374">
          <cell r="D374">
            <v>16049.96</v>
          </cell>
        </row>
        <row r="376">
          <cell r="D376">
            <v>15775.49</v>
          </cell>
        </row>
        <row r="384">
          <cell r="D384">
            <v>1110.95</v>
          </cell>
        </row>
        <row r="392">
          <cell r="D392">
            <v>45745</v>
          </cell>
        </row>
        <row r="399">
          <cell r="D399">
            <v>20731.634000000002</v>
          </cell>
        </row>
        <row r="403">
          <cell r="D403">
            <v>181934.4</v>
          </cell>
        </row>
        <row r="404">
          <cell r="D404">
            <v>1058.6699999999998</v>
          </cell>
        </row>
        <row r="405">
          <cell r="D405">
            <v>2587329.03125</v>
          </cell>
        </row>
        <row r="407">
          <cell r="D407">
            <v>3267.5</v>
          </cell>
        </row>
        <row r="413">
          <cell r="D413">
            <v>25094.399999999998</v>
          </cell>
        </row>
        <row r="430">
          <cell r="D430">
            <v>803543.6</v>
          </cell>
        </row>
        <row r="435">
          <cell r="D435">
            <v>600383.5199999999</v>
          </cell>
        </row>
        <row r="447">
          <cell r="D447">
            <v>1543960</v>
          </cell>
        </row>
        <row r="453">
          <cell r="D453">
            <v>64959.999999999993</v>
          </cell>
        </row>
        <row r="454">
          <cell r="D454">
            <v>80000</v>
          </cell>
        </row>
        <row r="455">
          <cell r="D455">
            <v>5582.5</v>
          </cell>
        </row>
        <row r="457">
          <cell r="D457">
            <v>44080</v>
          </cell>
        </row>
        <row r="458">
          <cell r="D458">
            <v>38280</v>
          </cell>
        </row>
        <row r="459">
          <cell r="D459">
            <v>35960</v>
          </cell>
        </row>
        <row r="464">
          <cell r="D464">
            <v>50000</v>
          </cell>
        </row>
        <row r="466">
          <cell r="D466">
            <v>24000</v>
          </cell>
        </row>
        <row r="467">
          <cell r="D467">
            <v>5000</v>
          </cell>
        </row>
        <row r="468">
          <cell r="D468">
            <v>10500</v>
          </cell>
        </row>
        <row r="469">
          <cell r="D469">
            <v>580</v>
          </cell>
        </row>
        <row r="471">
          <cell r="D471">
            <v>10000</v>
          </cell>
        </row>
        <row r="472">
          <cell r="D472">
            <v>5600</v>
          </cell>
        </row>
        <row r="473">
          <cell r="D473">
            <v>19720</v>
          </cell>
        </row>
        <row r="474">
          <cell r="D474">
            <v>29500</v>
          </cell>
        </row>
        <row r="476">
          <cell r="D476">
            <v>5000</v>
          </cell>
        </row>
        <row r="487">
          <cell r="D487">
            <v>12100</v>
          </cell>
        </row>
        <row r="488">
          <cell r="D488">
            <v>25000</v>
          </cell>
        </row>
        <row r="489">
          <cell r="D489">
            <v>7000</v>
          </cell>
        </row>
      </sheetData>
      <sheetData sheetId="4" refreshError="1"/>
      <sheetData sheetId="5" refreshError="1"/>
      <sheetData sheetId="6"/>
      <sheetData sheetId="7">
        <row r="12">
          <cell r="C12" t="str">
            <v>Estructura de Control y aforo</v>
          </cell>
        </row>
      </sheetData>
      <sheetData sheetId="8">
        <row r="12">
          <cell r="A12">
            <v>104</v>
          </cell>
        </row>
      </sheetData>
      <sheetData sheetId="9">
        <row r="12">
          <cell r="A12">
            <v>201</v>
          </cell>
        </row>
      </sheetData>
      <sheetData sheetId="10">
        <row r="12">
          <cell r="A12">
            <v>104</v>
          </cell>
        </row>
      </sheetData>
      <sheetData sheetId="11" refreshError="1"/>
      <sheetData sheetId="12">
        <row r="12">
          <cell r="C12" t="str">
            <v>Construcción nuevo tanque</v>
          </cell>
        </row>
      </sheetData>
      <sheetData sheetId="13">
        <row r="12">
          <cell r="A12">
            <v>104</v>
          </cell>
        </row>
      </sheetData>
      <sheetData sheetId="14">
        <row r="12">
          <cell r="B12" t="str">
            <v>1</v>
          </cell>
        </row>
      </sheetData>
      <sheetData sheetId="15">
        <row r="12">
          <cell r="B12" t="str">
            <v>1</v>
          </cell>
        </row>
      </sheetData>
      <sheetData sheetId="16">
        <row r="12">
          <cell r="B12" t="str">
            <v>1</v>
          </cell>
        </row>
      </sheetData>
      <sheetData sheetId="17">
        <row r="12">
          <cell r="A12">
            <v>301</v>
          </cell>
        </row>
      </sheetData>
      <sheetData sheetId="1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1. bocatoma la trinidad"/>
      <sheetName val=" BOCATOMA TRINIDAD"/>
      <sheetName val="2. BOCATOMA TIRANA"/>
      <sheetName val="3. DESARENADOR"/>
      <sheetName val="4. ADUCCION"/>
      <sheetName val="5. REDES"/>
      <sheetName val="listado de apu"/>
      <sheetName val="AIU"/>
      <sheetName val="PRESTA"/>
      <sheetName val="BASE"/>
      <sheetName val="BASE CTOS"/>
      <sheetName val="SEPARADORAS"/>
      <sheetName val="RESUMEN GENERAL OBRAS"/>
      <sheetName val="CAPTACIÓN"/>
      <sheetName val="APU CAPTACION"/>
      <sheetName val="DESARENADOR"/>
      <sheetName val="APU DESARENDOR"/>
      <sheetName val="1__bocatoma_la_trinidad"/>
      <sheetName val="_BOCATOMA_TRINIDAD"/>
      <sheetName val="2__BOCATOMA_TIRANA"/>
      <sheetName val="3__DESARENADOR"/>
      <sheetName val="4__ADUCCION"/>
      <sheetName val="5__REDES"/>
      <sheetName val="listado_de_apu"/>
      <sheetName val="BASE_CTOS"/>
      <sheetName val="RESUMEN_GENERAL_OBRAS"/>
      <sheetName val="APU_CAPTACION"/>
      <sheetName val="APU_DESARENDOR"/>
      <sheetName val="1__bocatoma_la_trinidad2"/>
      <sheetName val="_BOCATOMA_TRINIDAD2"/>
      <sheetName val="2__BOCATOMA_TIRANA2"/>
      <sheetName val="3__DESARENADOR2"/>
      <sheetName val="4__ADUCCION2"/>
      <sheetName val="5__REDES2"/>
      <sheetName val="listado_de_apu2"/>
      <sheetName val="BASE_CTOS2"/>
      <sheetName val="RESUMEN_GENERAL_OBRAS2"/>
      <sheetName val="APU_CAPTACION2"/>
      <sheetName val="APU_DESARENDOR2"/>
      <sheetName val="1__bocatoma_la_trinidad1"/>
      <sheetName val="_BOCATOMA_TRINIDAD1"/>
      <sheetName val="2__BOCATOMA_TIRANA1"/>
      <sheetName val="3__DESARENADOR1"/>
      <sheetName val="4__ADUCCION1"/>
      <sheetName val="5__REDES1"/>
      <sheetName val="listado_de_apu1"/>
      <sheetName val="BASE_CTOS1"/>
      <sheetName val="RESUMEN_GENERAL_OBRAS1"/>
      <sheetName val="APU_CAPTACION1"/>
      <sheetName val="APU_DESARENDO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5">
          <cell r="C5">
            <v>0.1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SALARIOS"/>
      <sheetName val="INV"/>
      <sheetName val="AASHTO"/>
      <sheetName val="MATERIALES"/>
      <sheetName val="Datos Básicos"/>
      <sheetName val="Informacion"/>
      <sheetName val="SUB APU"/>
      <sheetName val="Informe"/>
      <sheetName val="Seguim-16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Escritorio\amv 2011\a  aaInfo"/>
      <sheetName val="\\Giovanni\administracion vial\"/>
      <sheetName val="\MONTO AGOTABLE 2010\a  aaInfor"/>
      <sheetName val="[aCCIDENTES DE 1995 - 1996.xls]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#REF"/>
      <sheetName val="\Users\avargase\AppData\Local\M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Hoja2"/>
      <sheetName val="CANT OBRA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\Users\HP\AppData\Local\Microso"/>
      <sheetName val="aCCIDENTES_DE_1995_-_199633"/>
      <sheetName val="aCCIDENTES_DE_1995_-_1996_xls10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ESTADO VÍA-CRIT.TECNICO"/>
      <sheetName val="EQUIPOS"/>
      <sheetName val="MANO DE OBRA"/>
      <sheetName val="TRANSPORTE"/>
      <sheetName val="_aCCIDENTES_DE_1995___1996_xl_2"/>
      <sheetName val="//ccefici"/>
      <sheetName val="//d.docs.live.net/a  aaInformac"/>
      <sheetName val="_aCCIDENTES_DE_1995___1996_xl_3"/>
      <sheetName val="_aCCIDENTES_DE_1995___1996_xl_6"/>
      <sheetName val="_aCCIDENTES_DE_1995___1996_xl_4"/>
      <sheetName val="_aCCIDENTES_DE_1995___1996_xl_5"/>
      <sheetName val="_aCCIDENTES_DE_1995___1996_xl_7"/>
      <sheetName val="_aCCIDENTES_DE_1995___1996_xl_8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3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E\a  aaInformación GRUPO 4\A M"/>
      <sheetName val="aactivida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HISTORICOS FUEL OIL EXP"/>
      <sheetName val="LISTADO "/>
      <sheetName val="M.O."/>
      <sheetName val="\Nuevos APU Córdoba\a  aaInform"/>
      <sheetName val="\E\Nuevos APU Córdoba\a  aaInfo"/>
      <sheetName val="\Users\JoseGabriel\Documents\Mi"/>
      <sheetName val="/a  aaInformación GRUPO 4/A MIn"/>
      <sheetName val="Base_Muestras"/>
      <sheetName val="Formulario_N°_4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G.G"/>
      <sheetName val="\Users\ANDRES FELIPE MUÑOZ\Down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gp05"/>
      <sheetName val="GP06"/>
      <sheetName val="modf "/>
      <sheetName val="1,2 MC"/>
      <sheetName val="3,1 MC"/>
      <sheetName val="3,2 MC"/>
      <sheetName val="4,2 MC"/>
      <sheetName val="ACTA No.1 "/>
      <sheetName val="ACTA No.5"/>
      <sheetName val="ACTA MAYORES - GENERAL"/>
      <sheetName val=" ACTA FINAL + MODIFICATORIA "/>
      <sheetName val="ESTADO RED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 refreshError="1"/>
      <sheetData sheetId="503" refreshError="1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AL."/>
      <sheetName val="AIU"/>
      <sheetName val="PRESTA"/>
      <sheetName val="BASE"/>
      <sheetName val="BASE CTOS"/>
      <sheetName val="Red Los Balsos"/>
      <sheetName val="Red El Edén"/>
      <sheetName val="Red Principal"/>
      <sheetName val="Colector principal"/>
      <sheetName val="La Esperanza"/>
      <sheetName val="APU"/>
      <sheetName val="RESUMENaldo"/>
    </sheetNames>
    <sheetDataSet>
      <sheetData sheetId="0"/>
      <sheetData sheetId="1"/>
      <sheetData sheetId="2">
        <row r="13">
          <cell r="D13">
            <v>566700</v>
          </cell>
        </row>
      </sheetData>
      <sheetData sheetId="3">
        <row r="3">
          <cell r="C3">
            <v>0.27699999999999997</v>
          </cell>
        </row>
        <row r="188">
          <cell r="D188">
            <v>97364.599999999991</v>
          </cell>
        </row>
        <row r="189">
          <cell r="D189">
            <v>128057.81333333334</v>
          </cell>
        </row>
        <row r="190">
          <cell r="D190">
            <v>158953.06</v>
          </cell>
        </row>
        <row r="218">
          <cell r="D218">
            <v>74466.2</v>
          </cell>
        </row>
        <row r="219">
          <cell r="D219">
            <v>150543.63999999998</v>
          </cell>
        </row>
        <row r="220">
          <cell r="D220">
            <v>228690.52</v>
          </cell>
        </row>
        <row r="221">
          <cell r="D221">
            <v>146354.87999999998</v>
          </cell>
        </row>
        <row r="222">
          <cell r="D222">
            <v>269281.24</v>
          </cell>
        </row>
        <row r="237">
          <cell r="D237">
            <v>96725.439999999988</v>
          </cell>
        </row>
        <row r="238">
          <cell r="D238">
            <v>60553.159999999996</v>
          </cell>
        </row>
        <row r="240">
          <cell r="D240">
            <v>189399</v>
          </cell>
        </row>
        <row r="241">
          <cell r="D241">
            <v>385131.6</v>
          </cell>
        </row>
        <row r="353">
          <cell r="D353">
            <v>6400</v>
          </cell>
        </row>
        <row r="362">
          <cell r="D362">
            <v>139200</v>
          </cell>
        </row>
        <row r="424">
          <cell r="D424">
            <v>10500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</sheetNames>
    <sheetDataSet>
      <sheetData sheetId="0" refreshError="1"/>
      <sheetData sheetId="1" refreshError="1"/>
      <sheetData sheetId="2" refreshError="1">
        <row r="146">
          <cell r="D146">
            <v>1115.9199999999998</v>
          </cell>
        </row>
        <row r="147">
          <cell r="D147">
            <v>2122.7999999999997</v>
          </cell>
        </row>
        <row r="148">
          <cell r="D148">
            <v>3513.64</v>
          </cell>
        </row>
        <row r="150">
          <cell r="D150">
            <v>8297.48</v>
          </cell>
        </row>
        <row r="151">
          <cell r="D151">
            <v>17264.28</v>
          </cell>
        </row>
        <row r="152">
          <cell r="D152">
            <v>25705.599999999999</v>
          </cell>
        </row>
        <row r="153">
          <cell r="D153">
            <v>53855.32</v>
          </cell>
        </row>
        <row r="154">
          <cell r="D154">
            <v>84420.159999999989</v>
          </cell>
        </row>
        <row r="160">
          <cell r="D160">
            <v>10508.439999999999</v>
          </cell>
        </row>
        <row r="161">
          <cell r="D161">
            <v>14880.48</v>
          </cell>
        </row>
        <row r="162">
          <cell r="D162">
            <v>31806.039999999997</v>
          </cell>
        </row>
        <row r="163">
          <cell r="D163">
            <v>67297.399999999994</v>
          </cell>
        </row>
        <row r="164">
          <cell r="D164">
            <v>105660.92</v>
          </cell>
        </row>
        <row r="167">
          <cell r="D167">
            <v>1504.52</v>
          </cell>
        </row>
        <row r="168">
          <cell r="D168">
            <v>12321.519999999999</v>
          </cell>
        </row>
        <row r="169">
          <cell r="D169">
            <v>25152.28</v>
          </cell>
        </row>
        <row r="170">
          <cell r="D170">
            <v>37514.399999999994</v>
          </cell>
        </row>
        <row r="171">
          <cell r="D171">
            <v>79415.92</v>
          </cell>
        </row>
        <row r="172">
          <cell r="D172">
            <v>124474.95999999999</v>
          </cell>
        </row>
        <row r="248">
          <cell r="D248">
            <v>120078.56</v>
          </cell>
        </row>
        <row r="396">
          <cell r="D396">
            <v>4000</v>
          </cell>
        </row>
        <row r="481">
          <cell r="D481">
            <v>6704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APU"/>
      <sheetName val="BASE"/>
      <sheetName val="RESUMEN acueducto"/>
      <sheetName val="RESUMEN alcantarillado"/>
      <sheetName val="RESUMEN obra"/>
      <sheetName val="1, CAPT Y DES"/>
      <sheetName val="2,ADUCCIÓN"/>
      <sheetName val="3,ADUCCIÓN2"/>
      <sheetName val="4, Opt. PTAP existente"/>
      <sheetName val="5, PTAP Versalles"/>
      <sheetName val="6, TANQUE 230"/>
      <sheetName val="7, TANQUE 80"/>
      <sheetName val="8, REDES1"/>
      <sheetName val="9, REDES2"/>
      <sheetName val="10, REDES3"/>
      <sheetName val="BASE CTOS"/>
    </sheetNames>
    <sheetDataSet>
      <sheetData sheetId="0" refreshError="1"/>
      <sheetData sheetId="1">
        <row r="10">
          <cell r="C10" t="str">
            <v>AYUDANTE RASO</v>
          </cell>
        </row>
      </sheetData>
      <sheetData sheetId="2"/>
      <sheetData sheetId="3">
        <row r="3">
          <cell r="C3">
            <v>0.27700000000000002</v>
          </cell>
        </row>
        <row r="17">
          <cell r="D17">
            <v>650</v>
          </cell>
        </row>
        <row r="19">
          <cell r="D19">
            <v>8451.7394499999991</v>
          </cell>
        </row>
        <row r="26">
          <cell r="D26">
            <v>2840</v>
          </cell>
        </row>
        <row r="28">
          <cell r="D28">
            <v>88800</v>
          </cell>
        </row>
        <row r="40">
          <cell r="D40">
            <v>385671.42063249997</v>
          </cell>
        </row>
        <row r="47">
          <cell r="D47">
            <v>39500</v>
          </cell>
        </row>
        <row r="48">
          <cell r="D48">
            <v>85960</v>
          </cell>
        </row>
        <row r="52">
          <cell r="D52">
            <v>35600</v>
          </cell>
        </row>
        <row r="62">
          <cell r="D62">
            <v>39000</v>
          </cell>
        </row>
        <row r="79">
          <cell r="D79">
            <v>13381</v>
          </cell>
        </row>
        <row r="82">
          <cell r="D82">
            <v>81770</v>
          </cell>
        </row>
        <row r="89">
          <cell r="D89">
            <v>11750</v>
          </cell>
        </row>
        <row r="113">
          <cell r="D113">
            <v>199549</v>
          </cell>
        </row>
        <row r="119">
          <cell r="D119">
            <v>233920.96</v>
          </cell>
        </row>
        <row r="124">
          <cell r="D124">
            <v>251.71999999999997</v>
          </cell>
        </row>
        <row r="126">
          <cell r="D126">
            <v>13248.359999999999</v>
          </cell>
        </row>
        <row r="175">
          <cell r="D175">
            <v>8469.16</v>
          </cell>
        </row>
        <row r="250">
          <cell r="D250">
            <v>124119.99999999999</v>
          </cell>
        </row>
        <row r="251">
          <cell r="D251">
            <v>110199.99999999999</v>
          </cell>
        </row>
        <row r="252">
          <cell r="D252">
            <v>117159.99999999999</v>
          </cell>
        </row>
        <row r="253">
          <cell r="D253">
            <v>78880</v>
          </cell>
        </row>
        <row r="254">
          <cell r="D254">
            <v>62639.999999999993</v>
          </cell>
        </row>
        <row r="256">
          <cell r="D256">
            <v>1698239.9999999998</v>
          </cell>
        </row>
        <row r="259">
          <cell r="D259">
            <v>696000</v>
          </cell>
        </row>
        <row r="271">
          <cell r="D271">
            <v>169360</v>
          </cell>
        </row>
        <row r="273">
          <cell r="D273">
            <v>85840</v>
          </cell>
        </row>
        <row r="275">
          <cell r="D275">
            <v>51040</v>
          </cell>
        </row>
        <row r="285">
          <cell r="D285">
            <v>63799.999999999993</v>
          </cell>
        </row>
        <row r="286">
          <cell r="D286">
            <v>92800</v>
          </cell>
        </row>
        <row r="289">
          <cell r="D289">
            <v>535920</v>
          </cell>
        </row>
        <row r="290">
          <cell r="D290">
            <v>574200</v>
          </cell>
        </row>
        <row r="294">
          <cell r="D294">
            <v>70760</v>
          </cell>
        </row>
        <row r="296">
          <cell r="D296">
            <v>55679.999999999993</v>
          </cell>
        </row>
        <row r="297">
          <cell r="D297">
            <v>97440</v>
          </cell>
        </row>
        <row r="298">
          <cell r="D298">
            <v>136880</v>
          </cell>
        </row>
        <row r="300">
          <cell r="D300">
            <v>112519.99999999999</v>
          </cell>
        </row>
        <row r="302">
          <cell r="D302">
            <v>153120</v>
          </cell>
        </row>
        <row r="303">
          <cell r="D303">
            <v>114839.99999999999</v>
          </cell>
        </row>
        <row r="304">
          <cell r="D304">
            <v>178640</v>
          </cell>
        </row>
        <row r="306">
          <cell r="D306">
            <v>256359.99999999997</v>
          </cell>
        </row>
        <row r="307">
          <cell r="D307">
            <v>256359.99999999997</v>
          </cell>
        </row>
        <row r="309">
          <cell r="D309">
            <v>3498.56</v>
          </cell>
        </row>
        <row r="319">
          <cell r="D319">
            <v>27839.999999999996</v>
          </cell>
        </row>
        <row r="320">
          <cell r="D320">
            <v>30159.999999999996</v>
          </cell>
        </row>
        <row r="321">
          <cell r="D321">
            <v>33640</v>
          </cell>
        </row>
        <row r="323">
          <cell r="D323">
            <v>17400</v>
          </cell>
        </row>
        <row r="324">
          <cell r="D324">
            <v>8119.9999999999991</v>
          </cell>
        </row>
        <row r="325">
          <cell r="D325">
            <v>81200</v>
          </cell>
        </row>
        <row r="327">
          <cell r="D327">
            <v>105560</v>
          </cell>
        </row>
        <row r="330">
          <cell r="D330">
            <v>22620</v>
          </cell>
        </row>
        <row r="337">
          <cell r="D337">
            <v>428039.99999999994</v>
          </cell>
        </row>
        <row r="339">
          <cell r="D339">
            <v>1704039.9999999998</v>
          </cell>
        </row>
        <row r="341">
          <cell r="D341">
            <v>15000</v>
          </cell>
        </row>
        <row r="342">
          <cell r="D342">
            <v>700</v>
          </cell>
        </row>
        <row r="346">
          <cell r="D346">
            <v>59300</v>
          </cell>
        </row>
        <row r="347">
          <cell r="D347">
            <v>27500.000000000004</v>
          </cell>
        </row>
        <row r="348">
          <cell r="D348">
            <v>26950.000000000004</v>
          </cell>
        </row>
        <row r="349">
          <cell r="D349">
            <v>12790</v>
          </cell>
        </row>
        <row r="352">
          <cell r="D352">
            <v>6530</v>
          </cell>
        </row>
        <row r="353">
          <cell r="D353">
            <v>6400</v>
          </cell>
        </row>
        <row r="354">
          <cell r="D354">
            <v>73800</v>
          </cell>
        </row>
        <row r="356">
          <cell r="D356">
            <v>2641</v>
          </cell>
        </row>
        <row r="357">
          <cell r="D357">
            <v>50000</v>
          </cell>
        </row>
        <row r="359">
          <cell r="D359">
            <v>50380.000000000007</v>
          </cell>
        </row>
        <row r="360">
          <cell r="D360">
            <v>2750</v>
          </cell>
        </row>
        <row r="368">
          <cell r="D368">
            <v>812</v>
          </cell>
        </row>
        <row r="369">
          <cell r="D369">
            <v>52500</v>
          </cell>
        </row>
        <row r="370">
          <cell r="D370">
            <v>12800</v>
          </cell>
        </row>
        <row r="372">
          <cell r="D372">
            <v>8000</v>
          </cell>
        </row>
        <row r="376">
          <cell r="D376">
            <v>9723</v>
          </cell>
        </row>
        <row r="377">
          <cell r="D377">
            <v>19603</v>
          </cell>
        </row>
        <row r="378">
          <cell r="D378">
            <v>20595</v>
          </cell>
        </row>
        <row r="384">
          <cell r="D384">
            <v>2412800</v>
          </cell>
        </row>
        <row r="385">
          <cell r="D385">
            <v>1607760</v>
          </cell>
        </row>
        <row r="387">
          <cell r="D387">
            <v>584640</v>
          </cell>
        </row>
        <row r="388">
          <cell r="D388">
            <v>438479.99999999994</v>
          </cell>
        </row>
        <row r="395">
          <cell r="D395">
            <v>17136</v>
          </cell>
        </row>
        <row r="397">
          <cell r="D397">
            <v>331080</v>
          </cell>
        </row>
        <row r="398">
          <cell r="D398">
            <v>103959.59</v>
          </cell>
        </row>
        <row r="408">
          <cell r="D408">
            <v>8119.9999999999991</v>
          </cell>
        </row>
        <row r="417">
          <cell r="D417">
            <v>120000</v>
          </cell>
        </row>
        <row r="418">
          <cell r="D418">
            <v>50000</v>
          </cell>
        </row>
        <row r="421">
          <cell r="D421">
            <v>40000</v>
          </cell>
        </row>
        <row r="426">
          <cell r="D426">
            <v>3500</v>
          </cell>
        </row>
        <row r="431">
          <cell r="D431">
            <v>17400</v>
          </cell>
        </row>
        <row r="433">
          <cell r="D433">
            <v>33640</v>
          </cell>
        </row>
        <row r="447">
          <cell r="D447">
            <v>16143</v>
          </cell>
        </row>
        <row r="452">
          <cell r="D452">
            <v>53592</v>
          </cell>
        </row>
        <row r="455">
          <cell r="D455">
            <v>2988</v>
          </cell>
        </row>
        <row r="456">
          <cell r="D456">
            <v>1200</v>
          </cell>
        </row>
      </sheetData>
      <sheetData sheetId="4" refreshError="1"/>
      <sheetData sheetId="5" refreshError="1"/>
      <sheetData sheetId="6" refreshError="1"/>
      <sheetData sheetId="7">
        <row r="3">
          <cell r="C3" t="str">
            <v>Febrero de 2012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50">
          <cell r="B50">
            <v>338535.76106524997</v>
          </cell>
        </row>
      </sheetData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Est_y_Dis7"/>
      <sheetName val="Fondo_Ensayos7"/>
      <sheetName val="Obra_puente7"/>
      <sheetName val="Fondo_Ajustes7"/>
      <sheetName val="FACTOR_MULTIPLICADOR7"/>
      <sheetName val="Datos_Generales7"/>
      <sheetName val="APU_ANTICORROSIVO7"/>
      <sheetName val="APU_LIMPIEZA_Y_PINTURA7"/>
      <sheetName val="APU_REFUERZOS7"/>
      <sheetName val="APU_ADECUACIÓN_PASAMANOS7"/>
      <sheetName val="APU_DESMONTE_BARANDA7"/>
      <sheetName val="APU_REINSTALACIÓN_BARANDA7"/>
      <sheetName val="APU_BARANDA_NUEVA7"/>
      <sheetName val="APU_PINTURA_BARANDA7"/>
      <sheetName val="APU_CONCRETO_-_METALDECK7"/>
      <sheetName val="lista-precio-mat-equipos"/>
      <sheetName val="rendimiento"/>
      <sheetName val="días habiles 2015"/>
      <sheetName val="DATOS DE ENTRADA"/>
      <sheetName val="Datos básicos"/>
      <sheetName val="MEMORIAS"/>
      <sheetName val="Equipo"/>
      <sheetName val="materiales"/>
      <sheetName val="otro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MG ppto solo daños a"/>
      <sheetName val="Hoja4"/>
      <sheetName val="Hoja1"/>
      <sheetName val="PRELIM"/>
      <sheetName val="TUBERIA"/>
      <sheetName val="EXCAV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TA"/>
      <sheetName val="Mano obra"/>
      <sheetName val="AIU"/>
      <sheetName val="BASE"/>
      <sheetName val="BASE CTOS"/>
      <sheetName val="RESUMEN MATERIALES"/>
      <sheetName val="4.1.1_APU"/>
      <sheetName val="4.1.2_Opt boc Trinidad"/>
      <sheetName val="4.1.3_Const boc Tirana"/>
      <sheetName val="4.1.4_Opt desarenador"/>
      <sheetName val="4.1.5_Opt aducción"/>
      <sheetName val="4.1.6_Const tanque 250m³"/>
      <sheetName val="4.1.7_Opt redes dist"/>
    </sheetNames>
    <sheetDataSet>
      <sheetData sheetId="0">
        <row r="18">
          <cell r="D18">
            <v>566700</v>
          </cell>
        </row>
      </sheetData>
      <sheetData sheetId="1" refreshError="1"/>
      <sheetData sheetId="2" refreshError="1"/>
      <sheetData sheetId="3">
        <row r="4">
          <cell r="C4">
            <v>0.311</v>
          </cell>
        </row>
        <row r="9">
          <cell r="D9">
            <v>0.67800000000000005</v>
          </cell>
        </row>
        <row r="12">
          <cell r="D12">
            <v>63394.84</v>
          </cell>
        </row>
        <row r="13">
          <cell r="D13">
            <v>47546.13</v>
          </cell>
        </row>
        <row r="14">
          <cell r="D14">
            <v>31697.42</v>
          </cell>
        </row>
        <row r="59">
          <cell r="D59">
            <v>86768</v>
          </cell>
        </row>
        <row r="61">
          <cell r="D61">
            <v>84800</v>
          </cell>
        </row>
        <row r="62">
          <cell r="D62">
            <v>84800</v>
          </cell>
        </row>
        <row r="63">
          <cell r="D63">
            <v>25000</v>
          </cell>
        </row>
        <row r="456">
          <cell r="D456">
            <v>31319.999999999996</v>
          </cell>
        </row>
        <row r="490">
          <cell r="D490">
            <v>849550</v>
          </cell>
        </row>
        <row r="497">
          <cell r="D497">
            <v>30000</v>
          </cell>
        </row>
        <row r="505">
          <cell r="D505">
            <v>6380.0000000000009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\a  aaInformación GRUPO 4\A MIn"/>
      <sheetName val="Seguim-16"/>
      <sheetName val="otros"/>
      <sheetName val="PRESUPUESTO"/>
      <sheetName val="Informacion"/>
      <sheetName val="INDICMICROEMP"/>
      <sheetName val="Datos"/>
      <sheetName val="MATERIALES"/>
      <sheetName val="Datos Básicos"/>
      <sheetName val="SALARIOS"/>
      <sheetName val="SUB APU"/>
      <sheetName val="INV"/>
      <sheetName val="AASHTO"/>
      <sheetName val="PESOS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LISTADO DE MATERIALES Y EQUIPOS"/>
      <sheetName val="cantidades"/>
      <sheetName val="APUS BASIC"/>
      <sheetName val="APU"/>
      <sheetName val="Analisis AIU"/>
      <sheetName val="Hoja1"/>
    </sheetNames>
    <sheetDataSet>
      <sheetData sheetId="0"/>
      <sheetData sheetId="1" refreshError="1">
        <row r="6">
          <cell r="B6">
            <v>25000</v>
          </cell>
        </row>
        <row r="7">
          <cell r="B7">
            <v>38000</v>
          </cell>
        </row>
        <row r="8">
          <cell r="B8">
            <v>50000</v>
          </cell>
        </row>
        <row r="9">
          <cell r="B9">
            <v>52000</v>
          </cell>
        </row>
        <row r="10">
          <cell r="B10">
            <v>85000</v>
          </cell>
        </row>
        <row r="11">
          <cell r="B11">
            <v>1250</v>
          </cell>
        </row>
        <row r="14">
          <cell r="B14">
            <v>2750</v>
          </cell>
        </row>
        <row r="15">
          <cell r="B15">
            <v>3950</v>
          </cell>
        </row>
        <row r="16">
          <cell r="B16">
            <v>300</v>
          </cell>
        </row>
        <row r="18">
          <cell r="B18">
            <v>60</v>
          </cell>
        </row>
        <row r="19">
          <cell r="B19">
            <v>1200</v>
          </cell>
        </row>
        <row r="22">
          <cell r="B22">
            <v>14500</v>
          </cell>
        </row>
        <row r="24">
          <cell r="B24">
            <v>3400</v>
          </cell>
        </row>
        <row r="25">
          <cell r="B25">
            <v>9900</v>
          </cell>
        </row>
        <row r="29">
          <cell r="B29">
            <v>3760</v>
          </cell>
        </row>
        <row r="30">
          <cell r="B30">
            <v>5180</v>
          </cell>
        </row>
        <row r="31">
          <cell r="B31">
            <v>45000</v>
          </cell>
        </row>
        <row r="32">
          <cell r="B32">
            <v>60000</v>
          </cell>
        </row>
        <row r="33">
          <cell r="B33">
            <v>55000</v>
          </cell>
        </row>
        <row r="42">
          <cell r="B42">
            <v>75000</v>
          </cell>
        </row>
        <row r="44">
          <cell r="B44">
            <v>1100</v>
          </cell>
        </row>
        <row r="45">
          <cell r="B45">
            <v>10000</v>
          </cell>
        </row>
        <row r="47">
          <cell r="B47">
            <v>1042</v>
          </cell>
        </row>
        <row r="53">
          <cell r="B53">
            <v>9361.6666666666661</v>
          </cell>
        </row>
        <row r="56">
          <cell r="B56">
            <v>34400</v>
          </cell>
        </row>
        <row r="57">
          <cell r="B57">
            <v>14520</v>
          </cell>
        </row>
        <row r="58">
          <cell r="B58">
            <v>51400</v>
          </cell>
        </row>
        <row r="59">
          <cell r="B59">
            <v>66900</v>
          </cell>
        </row>
        <row r="60">
          <cell r="B60">
            <v>37800</v>
          </cell>
        </row>
        <row r="61">
          <cell r="B61">
            <v>61800</v>
          </cell>
        </row>
        <row r="62">
          <cell r="B62">
            <v>15800</v>
          </cell>
        </row>
        <row r="64">
          <cell r="B64">
            <v>10980</v>
          </cell>
        </row>
        <row r="65">
          <cell r="B65">
            <v>32500</v>
          </cell>
        </row>
        <row r="66">
          <cell r="B66">
            <v>30900</v>
          </cell>
        </row>
        <row r="67">
          <cell r="B67">
            <v>5000</v>
          </cell>
        </row>
        <row r="69">
          <cell r="B69">
            <v>319900</v>
          </cell>
        </row>
        <row r="70">
          <cell r="B70">
            <v>2500</v>
          </cell>
        </row>
        <row r="72">
          <cell r="B72">
            <v>3150</v>
          </cell>
        </row>
        <row r="79">
          <cell r="B79">
            <v>49900</v>
          </cell>
        </row>
        <row r="87">
          <cell r="B87">
            <v>169900</v>
          </cell>
        </row>
        <row r="88">
          <cell r="B88">
            <v>228350</v>
          </cell>
        </row>
        <row r="90">
          <cell r="B90">
            <v>98333</v>
          </cell>
        </row>
        <row r="93">
          <cell r="B93">
            <v>1500</v>
          </cell>
        </row>
        <row r="94">
          <cell r="B94">
            <v>1120</v>
          </cell>
        </row>
        <row r="95">
          <cell r="B95">
            <v>750</v>
          </cell>
        </row>
        <row r="96">
          <cell r="B96">
            <v>18900</v>
          </cell>
        </row>
        <row r="97">
          <cell r="B97">
            <v>22500</v>
          </cell>
        </row>
        <row r="98">
          <cell r="B98">
            <v>235000</v>
          </cell>
        </row>
        <row r="99">
          <cell r="B99">
            <v>15000</v>
          </cell>
        </row>
        <row r="100">
          <cell r="B100">
            <v>3080</v>
          </cell>
        </row>
        <row r="101">
          <cell r="B101">
            <v>4340</v>
          </cell>
        </row>
        <row r="102">
          <cell r="B102">
            <v>4340</v>
          </cell>
        </row>
        <row r="103">
          <cell r="B103">
            <v>21</v>
          </cell>
        </row>
        <row r="104">
          <cell r="B104">
            <v>21</v>
          </cell>
        </row>
        <row r="105">
          <cell r="B105">
            <v>630</v>
          </cell>
        </row>
        <row r="106">
          <cell r="B106">
            <v>54800</v>
          </cell>
        </row>
        <row r="107">
          <cell r="B107">
            <v>13350</v>
          </cell>
        </row>
        <row r="108">
          <cell r="B108">
            <v>1200</v>
          </cell>
        </row>
        <row r="109">
          <cell r="B109">
            <v>2850</v>
          </cell>
        </row>
        <row r="110">
          <cell r="B110">
            <v>9500</v>
          </cell>
        </row>
        <row r="113">
          <cell r="B113">
            <v>47200</v>
          </cell>
        </row>
        <row r="114">
          <cell r="B114">
            <v>6900</v>
          </cell>
        </row>
        <row r="115">
          <cell r="B115">
            <v>7900</v>
          </cell>
        </row>
        <row r="116">
          <cell r="B116">
            <v>9900</v>
          </cell>
        </row>
        <row r="117">
          <cell r="B117">
            <v>1350000</v>
          </cell>
        </row>
        <row r="118">
          <cell r="B118">
            <v>1854900</v>
          </cell>
        </row>
        <row r="119">
          <cell r="B119">
            <v>31900</v>
          </cell>
        </row>
        <row r="121">
          <cell r="B121">
            <v>10900</v>
          </cell>
        </row>
        <row r="123">
          <cell r="B123">
            <v>600</v>
          </cell>
        </row>
        <row r="124">
          <cell r="B124">
            <v>1200</v>
          </cell>
        </row>
        <row r="125">
          <cell r="B125">
            <v>620</v>
          </cell>
        </row>
        <row r="128">
          <cell r="B128">
            <v>14500</v>
          </cell>
        </row>
      </sheetData>
      <sheetData sheetId="2"/>
      <sheetData sheetId="3" refreshError="1">
        <row r="80">
          <cell r="G80">
            <v>353855</v>
          </cell>
        </row>
        <row r="122">
          <cell r="G122">
            <v>322507</v>
          </cell>
        </row>
        <row r="165">
          <cell r="G165">
            <v>291336</v>
          </cell>
        </row>
        <row r="208">
          <cell r="G208">
            <v>277044</v>
          </cell>
        </row>
        <row r="252">
          <cell r="G252">
            <v>254696</v>
          </cell>
        </row>
        <row r="296">
          <cell r="G296">
            <v>206485</v>
          </cell>
        </row>
        <row r="340">
          <cell r="G340">
            <v>4057</v>
          </cell>
        </row>
      </sheetData>
      <sheetData sheetId="4"/>
      <sheetData sheetId="5"/>
      <sheetData sheetId="6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CDTO FRENTE"/>
      <sheetName val="FORMATO ACOM ACTO REVES"/>
    </sheetNames>
    <sheetDataSet>
      <sheetData sheetId="0">
        <row r="8">
          <cell r="M8" t="str">
            <v xml:space="preserve">    ACOMETIDAS ACUEDUCTO</v>
          </cell>
        </row>
      </sheetData>
      <sheetData sheetId="1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 refreshError="1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DICMICROEMP"/>
      <sheetName val="Informacion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Dato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. G2. Sur - LOS PARRAS  3472"/>
      <sheetName val="SABANETA 3335"/>
      <sheetName val="AJIZAL 3335"/>
      <sheetName val="BASE"/>
      <sheetName val="4__G2__Sur_-_LOS_PARRAS__3472"/>
      <sheetName val="SABANETA_3335"/>
      <sheetName val="AJIZAL_3335"/>
      <sheetName val="AC2-AG96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PRES.AGRI"/>
      <sheetName val="ACTA MAYORES Y MENORES"/>
      <sheetName val="Cantidades Zona Sur-Parras-Ajiz"/>
    </sheetNames>
    <sheetDataSet>
      <sheetData sheetId="0"/>
      <sheetData sheetId="1" refreshError="1">
        <row r="7">
          <cell r="C7" t="str">
            <v>301, 301.A1</v>
          </cell>
          <cell r="D7">
            <v>1</v>
          </cell>
          <cell r="E7" t="str">
            <v>Corte, retiro y botada de pavimento:</v>
          </cell>
        </row>
        <row r="8">
          <cell r="C8" t="str">
            <v/>
          </cell>
        </row>
        <row r="9">
          <cell r="B9">
            <v>4030101</v>
          </cell>
          <cell r="D9" t="str">
            <v>1.1</v>
          </cell>
          <cell r="E9" t="str">
            <v>Asfaltico (flexible)</v>
          </cell>
          <cell r="F9" t="str">
            <v>m3</v>
          </cell>
          <cell r="G9">
            <v>381</v>
          </cell>
          <cell r="I9">
            <v>43791</v>
          </cell>
          <cell r="J9">
            <v>58395.298499999997</v>
          </cell>
          <cell r="K9">
            <v>16684371</v>
          </cell>
        </row>
        <row r="10">
          <cell r="G10">
            <v>0</v>
          </cell>
        </row>
        <row r="11">
          <cell r="B11">
            <v>4030103</v>
          </cell>
          <cell r="D11" t="str">
            <v>1.2</v>
          </cell>
          <cell r="E11" t="str">
            <v>Concreto (rigido), incluye rieles o piedra pegada</v>
          </cell>
          <cell r="F11" t="str">
            <v>m3</v>
          </cell>
          <cell r="G11">
            <v>10</v>
          </cell>
          <cell r="I11">
            <v>56124</v>
          </cell>
          <cell r="J11">
            <v>74841.353999999992</v>
          </cell>
          <cell r="K11">
            <v>561240</v>
          </cell>
        </row>
        <row r="12">
          <cell r="G12">
            <v>0</v>
          </cell>
        </row>
        <row r="13">
          <cell r="B13">
            <v>4040345</v>
          </cell>
          <cell r="C13" t="str">
            <v>309, 309.A1</v>
          </cell>
          <cell r="D13">
            <v>2</v>
          </cell>
          <cell r="E13" t="str">
            <v>Retiro, almacenamiento y colocación de adoquines de concreto (no incluye suministro)</v>
          </cell>
          <cell r="F13" t="str">
            <v>m2</v>
          </cell>
          <cell r="G13">
            <v>42</v>
          </cell>
          <cell r="I13">
            <v>13527</v>
          </cell>
          <cell r="J13">
            <v>18038.254499999999</v>
          </cell>
          <cell r="K13">
            <v>568134</v>
          </cell>
        </row>
        <row r="14">
          <cell r="B14">
            <v>4040215</v>
          </cell>
          <cell r="C14" t="str">
            <v>105, 105.A2</v>
          </cell>
          <cell r="D14">
            <v>3</v>
          </cell>
          <cell r="E14" t="str">
            <v>Retiro, almacenamiento y colocación de cordones de concreto (no incluye suministro)</v>
          </cell>
          <cell r="F14" t="str">
            <v>m</v>
          </cell>
          <cell r="G14">
            <v>25</v>
          </cell>
          <cell r="I14">
            <v>13280</v>
          </cell>
          <cell r="J14">
            <v>17708.879999999997</v>
          </cell>
          <cell r="K14">
            <v>332000</v>
          </cell>
        </row>
        <row r="15">
          <cell r="G15">
            <v>0</v>
          </cell>
        </row>
        <row r="16">
          <cell r="C16" t="str">
            <v>100, 105</v>
          </cell>
          <cell r="D16">
            <v>4</v>
          </cell>
          <cell r="E16" t="str">
            <v>Demolición, cargue, retiro y botada de:</v>
          </cell>
          <cell r="F16" t="str">
            <v/>
          </cell>
          <cell r="G16">
            <v>0</v>
          </cell>
        </row>
        <row r="17">
          <cell r="G17">
            <v>0</v>
          </cell>
        </row>
        <row r="18">
          <cell r="B18">
            <v>4015201</v>
          </cell>
          <cell r="C18" t="str">
            <v xml:space="preserve"> 105.2, 105.2.A1</v>
          </cell>
          <cell r="D18">
            <v>4.0999999999999996</v>
          </cell>
          <cell r="E18" t="str">
            <v>Andenes con y sin escalas, en cualquier material (simples o reforzado)</v>
          </cell>
          <cell r="F18" t="str">
            <v xml:space="preserve"> m3</v>
          </cell>
          <cell r="G18">
            <v>8</v>
          </cell>
          <cell r="I18">
            <v>44732</v>
          </cell>
          <cell r="J18">
            <v>59650.121999999996</v>
          </cell>
          <cell r="K18">
            <v>357856</v>
          </cell>
        </row>
        <row r="19">
          <cell r="G19">
            <v>0</v>
          </cell>
        </row>
        <row r="20">
          <cell r="B20">
            <v>4015103</v>
          </cell>
          <cell r="C20" t="str">
            <v xml:space="preserve"> 105.1, 105.1.A1</v>
          </cell>
          <cell r="D20">
            <v>4.2</v>
          </cell>
          <cell r="E20" t="str">
            <v>Cordones (retiro si son prefabricados)</v>
          </cell>
          <cell r="F20" t="str">
            <v xml:space="preserve"> m3</v>
          </cell>
          <cell r="G20">
            <v>3</v>
          </cell>
          <cell r="I20">
            <v>49008</v>
          </cell>
          <cell r="J20">
            <v>65352.167999999998</v>
          </cell>
          <cell r="K20">
            <v>147024</v>
          </cell>
        </row>
        <row r="21">
          <cell r="K21">
            <v>0</v>
          </cell>
        </row>
        <row r="22">
          <cell r="B22">
            <v>4015536</v>
          </cell>
          <cell r="C22" t="str">
            <v xml:space="preserve"> 105.2, 105.1.A3</v>
          </cell>
          <cell r="D22">
            <v>4.3</v>
          </cell>
          <cell r="E22" t="str">
            <v>Concreto simple o reforzado</v>
          </cell>
          <cell r="F22" t="str">
            <v xml:space="preserve"> m3</v>
          </cell>
          <cell r="G22">
            <v>3</v>
          </cell>
          <cell r="I22">
            <v>65047</v>
          </cell>
          <cell r="J22">
            <v>86740.174499999994</v>
          </cell>
          <cell r="K22">
            <v>195141</v>
          </cell>
        </row>
        <row r="24">
          <cell r="C24" t="str">
            <v xml:space="preserve"> 103, 104, 107, 107.1, 107.A1, 201, 201.A1</v>
          </cell>
          <cell r="D24">
            <v>5</v>
          </cell>
          <cell r="E24" t="str">
            <v>Excavación, manual o mecánica, en cualquier material y grado de humedad, a las siguientes profundidades:</v>
          </cell>
          <cell r="G24">
            <v>0</v>
          </cell>
        </row>
        <row r="25">
          <cell r="G25">
            <v>0</v>
          </cell>
        </row>
        <row r="26">
          <cell r="B26">
            <v>4021103</v>
          </cell>
          <cell r="D26">
            <v>5.0999999999999996</v>
          </cell>
          <cell r="E26" t="str">
            <v>Entre 0 y 2,0 m de profundidad</v>
          </cell>
          <cell r="F26" t="str">
            <v>m3</v>
          </cell>
          <cell r="G26">
            <v>3585</v>
          </cell>
          <cell r="I26">
            <v>7189</v>
          </cell>
          <cell r="J26">
            <v>9586.5314999999991</v>
          </cell>
          <cell r="K26">
            <v>25772565</v>
          </cell>
        </row>
        <row r="27">
          <cell r="G27">
            <v>0</v>
          </cell>
        </row>
        <row r="28">
          <cell r="B28">
            <v>4021303</v>
          </cell>
          <cell r="C28">
            <v>107.2</v>
          </cell>
          <cell r="D28">
            <v>5.2</v>
          </cell>
          <cell r="E28" t="str">
            <v>En roca, a cualquier profundidad</v>
          </cell>
          <cell r="F28" t="str">
            <v>m3</v>
          </cell>
          <cell r="G28">
            <v>7</v>
          </cell>
          <cell r="I28">
            <v>53529</v>
          </cell>
          <cell r="J28">
            <v>71380.921499999997</v>
          </cell>
          <cell r="K28">
            <v>374703</v>
          </cell>
        </row>
        <row r="29">
          <cell r="G29">
            <v>0</v>
          </cell>
        </row>
        <row r="30">
          <cell r="B30">
            <v>4021503</v>
          </cell>
          <cell r="D30">
            <v>5.3</v>
          </cell>
          <cell r="E30" t="str">
            <v>Para nichos de investigación entre 0 y 2 m (incluye lleno con material de la escavación y botada de escombros)</v>
          </cell>
          <cell r="F30" t="str">
            <v>m3</v>
          </cell>
          <cell r="G30">
            <v>150</v>
          </cell>
          <cell r="I30">
            <v>18551</v>
          </cell>
          <cell r="J30">
            <v>24737.7585</v>
          </cell>
          <cell r="K30">
            <v>2782650</v>
          </cell>
        </row>
        <row r="31">
          <cell r="C31" t="str">
            <v/>
          </cell>
          <cell r="G31">
            <v>0</v>
          </cell>
        </row>
        <row r="32">
          <cell r="B32">
            <v>4025001</v>
          </cell>
          <cell r="C32">
            <v>205</v>
          </cell>
          <cell r="D32">
            <v>6</v>
          </cell>
          <cell r="E32" t="str">
            <v>Cargue, retiro y botada de material sobrante y escombros, a cualquier distancia (incluye acarreo en sitio sin acceso vehicular)</v>
          </cell>
          <cell r="F32" t="str">
            <v>m3</v>
          </cell>
          <cell r="G32">
            <v>2257</v>
          </cell>
          <cell r="I32">
            <v>16625</v>
          </cell>
          <cell r="J32">
            <v>22169.4375</v>
          </cell>
          <cell r="K32">
            <v>37522625</v>
          </cell>
        </row>
        <row r="33">
          <cell r="G33">
            <v>0</v>
          </cell>
        </row>
        <row r="34">
          <cell r="C34" t="str">
            <v>204, 204.A1, 206</v>
          </cell>
          <cell r="D34">
            <v>7</v>
          </cell>
          <cell r="E34" t="str">
            <v>Llenos compactados en zanjas y apiques:</v>
          </cell>
          <cell r="G34">
            <v>0</v>
          </cell>
        </row>
        <row r="35">
          <cell r="G35">
            <v>0</v>
          </cell>
        </row>
        <row r="36">
          <cell r="B36">
            <v>4024103</v>
          </cell>
          <cell r="D36">
            <v>7.1</v>
          </cell>
          <cell r="E36" t="str">
            <v>Con material selecto de excavación</v>
          </cell>
          <cell r="F36" t="str">
            <v>m3</v>
          </cell>
          <cell r="G36">
            <v>1330</v>
          </cell>
          <cell r="I36">
            <v>8051</v>
          </cell>
          <cell r="J36">
            <v>10736.0085</v>
          </cell>
          <cell r="K36">
            <v>10707830</v>
          </cell>
        </row>
        <row r="37">
          <cell r="G37">
            <v>0</v>
          </cell>
        </row>
        <row r="38">
          <cell r="B38">
            <v>4024112</v>
          </cell>
          <cell r="D38">
            <v>7.2</v>
          </cell>
          <cell r="E38" t="str">
            <v>Con material de préstamo (arenilla o similar)</v>
          </cell>
          <cell r="F38" t="str">
            <v>m3</v>
          </cell>
          <cell r="G38">
            <v>1015</v>
          </cell>
          <cell r="I38">
            <v>15712</v>
          </cell>
          <cell r="J38">
            <v>20951.951999999997</v>
          </cell>
          <cell r="K38">
            <v>15947680</v>
          </cell>
        </row>
        <row r="39">
          <cell r="G39">
            <v>0</v>
          </cell>
        </row>
        <row r="40">
          <cell r="B40">
            <v>4030301</v>
          </cell>
          <cell r="C40">
            <v>303</v>
          </cell>
          <cell r="D40">
            <v>7.3</v>
          </cell>
          <cell r="E40" t="str">
            <v>Con material granular para base</v>
          </cell>
          <cell r="F40" t="str">
            <v>m3</v>
          </cell>
          <cell r="G40">
            <v>951</v>
          </cell>
          <cell r="I40">
            <v>41911</v>
          </cell>
          <cell r="J40">
            <v>55888.318499999994</v>
          </cell>
          <cell r="K40">
            <v>39857361</v>
          </cell>
        </row>
        <row r="41">
          <cell r="G41">
            <v>0</v>
          </cell>
        </row>
        <row r="42">
          <cell r="B42">
            <v>4040401</v>
          </cell>
          <cell r="C42">
            <v>404</v>
          </cell>
          <cell r="D42">
            <v>8</v>
          </cell>
          <cell r="E42" t="str">
            <v>Suministro, transporte e instalación de entresuelo para apoyo de tubería, en arenilla</v>
          </cell>
          <cell r="F42" t="str">
            <v>m3</v>
          </cell>
          <cell r="G42">
            <v>220</v>
          </cell>
          <cell r="I42">
            <v>37094</v>
          </cell>
          <cell r="J42">
            <v>49464.848999999995</v>
          </cell>
          <cell r="K42">
            <v>8160680</v>
          </cell>
        </row>
        <row r="43">
          <cell r="G43">
            <v>0</v>
          </cell>
        </row>
        <row r="44">
          <cell r="B44">
            <v>4040301</v>
          </cell>
          <cell r="C44" t="str">
            <v>403, 403.A2, 501, 506, 507</v>
          </cell>
          <cell r="D44">
            <v>9</v>
          </cell>
          <cell r="E44" t="str">
            <v>Reconstrucción de andenes en concreto, con y sin escalas</v>
          </cell>
          <cell r="F44" t="str">
            <v>m2</v>
          </cell>
          <cell r="G44">
            <v>70</v>
          </cell>
          <cell r="I44">
            <v>32102</v>
          </cell>
          <cell r="J44">
            <v>42808.017</v>
          </cell>
          <cell r="K44">
            <v>2247140</v>
          </cell>
        </row>
        <row r="45">
          <cell r="G45">
            <v>0</v>
          </cell>
        </row>
        <row r="46">
          <cell r="B46">
            <v>4040220</v>
          </cell>
          <cell r="C46">
            <v>402</v>
          </cell>
          <cell r="D46">
            <v>10</v>
          </cell>
          <cell r="E46" t="str">
            <v>Reconstrucción de cordones simples, de dos o tres caras, prefabricados o vaciados  en el sitio de cualquier dimensión.</v>
          </cell>
          <cell r="F46" t="str">
            <v>m</v>
          </cell>
          <cell r="G46">
            <v>50</v>
          </cell>
          <cell r="I46">
            <v>16358</v>
          </cell>
          <cell r="J46">
            <v>21813.393</v>
          </cell>
          <cell r="K46">
            <v>817900</v>
          </cell>
        </row>
        <row r="48">
          <cell r="B48">
            <v>4040130</v>
          </cell>
          <cell r="C48" t="str">
            <v>401, 401.A1, 501, 506, 507</v>
          </cell>
          <cell r="D48">
            <v>11</v>
          </cell>
          <cell r="E48" t="str">
            <v>Reconstrucción de cunetas o cordón cuneta, cualquier tipo de sección</v>
          </cell>
          <cell r="F48" t="str">
            <v>m</v>
          </cell>
          <cell r="G48">
            <v>5</v>
          </cell>
          <cell r="I48">
            <v>21714</v>
          </cell>
          <cell r="J48">
            <v>28955.618999999999</v>
          </cell>
          <cell r="K48">
            <v>108570</v>
          </cell>
        </row>
        <row r="49">
          <cell r="G49">
            <v>0</v>
          </cell>
        </row>
        <row r="50">
          <cell r="C50" t="str">
            <v>406, 406.A1, 407.A1</v>
          </cell>
          <cell r="D50">
            <v>12</v>
          </cell>
          <cell r="E50" t="str">
            <v>Reconstrucción de engramados</v>
          </cell>
          <cell r="G50">
            <v>0</v>
          </cell>
        </row>
        <row r="51">
          <cell r="G51">
            <v>0</v>
          </cell>
        </row>
        <row r="52">
          <cell r="B52">
            <v>4040601</v>
          </cell>
          <cell r="D52">
            <v>12.1</v>
          </cell>
          <cell r="E52" t="str">
            <v>Con reutilización de grama existente:</v>
          </cell>
          <cell r="F52" t="str">
            <v>m2</v>
          </cell>
          <cell r="G52">
            <v>5</v>
          </cell>
          <cell r="I52">
            <v>3997</v>
          </cell>
          <cell r="J52">
            <v>5329.9994999999999</v>
          </cell>
          <cell r="K52">
            <v>19985</v>
          </cell>
        </row>
        <row r="53">
          <cell r="G53">
            <v>0</v>
          </cell>
        </row>
        <row r="54">
          <cell r="B54">
            <v>4040603</v>
          </cell>
          <cell r="D54">
            <v>12.2</v>
          </cell>
          <cell r="E54" t="str">
            <v>Con suministro, transporte y colocación de grama</v>
          </cell>
          <cell r="F54" t="str">
            <v>m2</v>
          </cell>
          <cell r="G54">
            <v>30</v>
          </cell>
          <cell r="I54">
            <v>6637</v>
          </cell>
          <cell r="J54">
            <v>8850.4394999999986</v>
          </cell>
          <cell r="K54">
            <v>199110</v>
          </cell>
        </row>
        <row r="56">
          <cell r="B56">
            <v>4051101</v>
          </cell>
          <cell r="C56" t="str">
            <v xml:space="preserve"> 306, 306.A1, 307</v>
          </cell>
          <cell r="D56">
            <v>13</v>
          </cell>
          <cell r="E56" t="str">
            <v>Suministro, transporte, colocación  de concreto de 21  Mpa  para el vaciado de fundaciones, apoyo de anclajes y  elementos de confinación de pavimentos.</v>
          </cell>
          <cell r="F56" t="str">
            <v>m3</v>
          </cell>
          <cell r="G56">
            <v>15</v>
          </cell>
          <cell r="I56">
            <v>203228</v>
          </cell>
          <cell r="J56">
            <v>271004.538</v>
          </cell>
          <cell r="K56">
            <v>3048420</v>
          </cell>
        </row>
        <row r="57">
          <cell r="G57">
            <v>0</v>
          </cell>
        </row>
        <row r="58">
          <cell r="C58" t="str">
            <v>305, 306, 306.A1, 307</v>
          </cell>
          <cell r="D58">
            <v>14</v>
          </cell>
          <cell r="E58" t="str">
            <v xml:space="preserve">Suministro, transporte, colocación y compactación de pavimento asfáltico, para: </v>
          </cell>
          <cell r="G58">
            <v>0</v>
          </cell>
        </row>
        <row r="60">
          <cell r="B60">
            <v>4030701</v>
          </cell>
          <cell r="D60">
            <v>14.1</v>
          </cell>
          <cell r="E60" t="str">
            <v>Pavimentación total de la vía</v>
          </cell>
          <cell r="F60" t="str">
            <v>m3</v>
          </cell>
          <cell r="G60">
            <v>5</v>
          </cell>
          <cell r="I60">
            <v>293063</v>
          </cell>
          <cell r="J60">
            <v>390799.51049999997</v>
          </cell>
          <cell r="K60">
            <v>1465315</v>
          </cell>
        </row>
        <row r="61">
          <cell r="G61">
            <v>0</v>
          </cell>
        </row>
        <row r="62">
          <cell r="B62">
            <v>4030705</v>
          </cell>
          <cell r="D62">
            <v>14.2</v>
          </cell>
          <cell r="E62" t="str">
            <v>Para parcheo</v>
          </cell>
          <cell r="F62" t="str">
            <v>m3</v>
          </cell>
          <cell r="G62">
            <v>496</v>
          </cell>
          <cell r="I62">
            <v>368064</v>
          </cell>
          <cell r="J62">
            <v>490813.34399999998</v>
          </cell>
          <cell r="K62">
            <v>182559744</v>
          </cell>
        </row>
        <row r="63">
          <cell r="G63">
            <v>0</v>
          </cell>
        </row>
        <row r="64">
          <cell r="B64" t="str">
            <v xml:space="preserve">TUBERIAS Y ACCESORIOS  PARA REDES DE ACUEDUCTO </v>
          </cell>
        </row>
        <row r="65">
          <cell r="C65" t="str">
            <v>701, 701.1, 701.1.A1, 704</v>
          </cell>
          <cell r="D65">
            <v>15</v>
          </cell>
          <cell r="E65" t="str">
            <v>Suministro, transporte y colocación de tubería de acero para acueducto schedule 40 (incluye protección y tratamiento), en los siguientes diámetros:</v>
          </cell>
          <cell r="G65">
            <v>0</v>
          </cell>
        </row>
        <row r="66">
          <cell r="B66">
            <v>4071008</v>
          </cell>
          <cell r="D66">
            <v>15.1</v>
          </cell>
          <cell r="E66" t="str">
            <v>75 mm (3")</v>
          </cell>
          <cell r="F66" t="str">
            <v>m</v>
          </cell>
          <cell r="G66">
            <v>4</v>
          </cell>
          <cell r="I66">
            <v>62066</v>
          </cell>
          <cell r="J66">
            <v>82765.010999999999</v>
          </cell>
          <cell r="K66">
            <v>248264</v>
          </cell>
        </row>
        <row r="67">
          <cell r="G67">
            <v>0</v>
          </cell>
        </row>
        <row r="68">
          <cell r="B68">
            <v>4071010</v>
          </cell>
          <cell r="D68">
            <v>15.2</v>
          </cell>
          <cell r="E68" t="str">
            <v>100 mm (4")</v>
          </cell>
          <cell r="F68" t="str">
            <v>m</v>
          </cell>
          <cell r="G68">
            <v>40</v>
          </cell>
          <cell r="I68">
            <v>78590</v>
          </cell>
          <cell r="J68">
            <v>104799.765</v>
          </cell>
          <cell r="K68">
            <v>3143600</v>
          </cell>
        </row>
        <row r="69">
          <cell r="G69">
            <v>0</v>
          </cell>
        </row>
        <row r="70">
          <cell r="B70">
            <v>4071014</v>
          </cell>
          <cell r="D70">
            <v>15.3</v>
          </cell>
          <cell r="E70" t="str">
            <v>150 mm (6")</v>
          </cell>
          <cell r="F70" t="str">
            <v>m</v>
          </cell>
          <cell r="G70">
            <v>9</v>
          </cell>
          <cell r="I70">
            <v>121932</v>
          </cell>
          <cell r="J70">
            <v>162596.32199999999</v>
          </cell>
          <cell r="K70">
            <v>1097388</v>
          </cell>
        </row>
        <row r="72">
          <cell r="B72">
            <v>4071018</v>
          </cell>
          <cell r="D72">
            <v>15.4</v>
          </cell>
          <cell r="E72" t="str">
            <v>250 mm (10")</v>
          </cell>
          <cell r="F72" t="str">
            <v>m</v>
          </cell>
          <cell r="G72">
            <v>3</v>
          </cell>
          <cell r="I72">
            <v>280343</v>
          </cell>
          <cell r="J72">
            <v>373837.39049999998</v>
          </cell>
          <cell r="K72">
            <v>841029</v>
          </cell>
        </row>
        <row r="74">
          <cell r="C74" t="str">
            <v>701, 701.3, 701.3.A1, 704</v>
          </cell>
          <cell r="D74">
            <v>16</v>
          </cell>
          <cell r="E74" t="str">
            <v>Transporte y colocación  tubería   PVC-P  RDE 13.5  para acueducto ( Las Empresas suministran la tubería,  los empaques y el lubricante requerido, en los siguientes diámetros:</v>
          </cell>
          <cell r="G74">
            <v>0</v>
          </cell>
        </row>
        <row r="75">
          <cell r="B75">
            <v>4073012</v>
          </cell>
          <cell r="D75">
            <v>16.100000000000001</v>
          </cell>
          <cell r="E75" t="str">
            <v>100 mm (4")</v>
          </cell>
          <cell r="F75" t="str">
            <v>m</v>
          </cell>
          <cell r="G75">
            <v>3200</v>
          </cell>
          <cell r="I75">
            <v>11091</v>
          </cell>
          <cell r="J75">
            <v>14789.848499999998</v>
          </cell>
          <cell r="K75">
            <v>35491200</v>
          </cell>
        </row>
        <row r="76">
          <cell r="G76">
            <v>0</v>
          </cell>
        </row>
        <row r="77">
          <cell r="B77">
            <v>4073014</v>
          </cell>
          <cell r="D77">
            <v>16.2</v>
          </cell>
          <cell r="E77" t="str">
            <v>150 mm (6")</v>
          </cell>
          <cell r="F77" t="str">
            <v>m</v>
          </cell>
          <cell r="G77">
            <v>900</v>
          </cell>
          <cell r="I77">
            <v>12377</v>
          </cell>
          <cell r="J77">
            <v>16504.729499999998</v>
          </cell>
          <cell r="K77">
            <v>11139300</v>
          </cell>
        </row>
        <row r="79">
          <cell r="C79" t="str">
            <v>701, 701.1, 701.1.A1, 704</v>
          </cell>
          <cell r="D79">
            <v>17</v>
          </cell>
          <cell r="E79" t="str">
            <v>Transporte y colocación de tubería de hierro dúctil para acueducto  TK9 unión mécanica  ( Las empresas suministran  la tubería ,los empaques y el lubricante, en los siguientes diámetros:</v>
          </cell>
          <cell r="G79">
            <v>0</v>
          </cell>
        </row>
        <row r="80">
          <cell r="B80">
            <v>4072012</v>
          </cell>
          <cell r="D80">
            <v>17.100000000000001</v>
          </cell>
          <cell r="E80" t="str">
            <v>300 mm (12")</v>
          </cell>
          <cell r="F80" t="str">
            <v>m</v>
          </cell>
          <cell r="G80">
            <v>500</v>
          </cell>
          <cell r="I80">
            <v>22472</v>
          </cell>
          <cell r="J80">
            <v>29966.411999999997</v>
          </cell>
          <cell r="K80">
            <v>11236000</v>
          </cell>
        </row>
        <row r="82">
          <cell r="B82">
            <v>4072014</v>
          </cell>
          <cell r="D82">
            <v>17.2</v>
          </cell>
          <cell r="E82" t="str">
            <v>350 mm (14")</v>
          </cell>
          <cell r="F82" t="str">
            <v>m</v>
          </cell>
          <cell r="G82">
            <v>450</v>
          </cell>
          <cell r="I82">
            <v>27858</v>
          </cell>
          <cell r="J82">
            <v>37148.642999999996</v>
          </cell>
          <cell r="K82">
            <v>12536100</v>
          </cell>
        </row>
        <row r="83">
          <cell r="G83">
            <v>0</v>
          </cell>
        </row>
        <row r="84">
          <cell r="B84">
            <v>4071068</v>
          </cell>
          <cell r="C84" t="str">
            <v>706, 701.N1</v>
          </cell>
          <cell r="D84">
            <v>18</v>
          </cell>
          <cell r="E84" t="str">
            <v>Suministro, transporte y colocación de tubería galvanizada de 37.5 mm (1 1/2") para atraque de tuberias (incluye cortes y soldaduras)</v>
          </cell>
          <cell r="F84" t="str">
            <v>m</v>
          </cell>
          <cell r="G84">
            <v>20</v>
          </cell>
          <cell r="I84">
            <v>12099</v>
          </cell>
          <cell r="J84">
            <v>16134.0165</v>
          </cell>
          <cell r="K84">
            <v>241980</v>
          </cell>
        </row>
        <row r="86">
          <cell r="C86" t="str">
            <v>803, 707, 707.A2</v>
          </cell>
          <cell r="D86">
            <v>19</v>
          </cell>
          <cell r="E86" t="str">
            <v>Suministro, transporte y colocación de tubería PVC-Sanitaria para desagües de cajas de válvulas, incluye suministro, transporte e instalación de rejilla en aluminio en la caja y las perforaciones, emboquilladas y resanes tanto en la caja como en la cámara</v>
          </cell>
        </row>
        <row r="87">
          <cell r="B87">
            <v>4083178</v>
          </cell>
          <cell r="D87">
            <v>19.100000000000001</v>
          </cell>
          <cell r="E87" t="str">
            <v>100 mm (4")</v>
          </cell>
          <cell r="F87" t="str">
            <v>m</v>
          </cell>
          <cell r="G87">
            <v>80</v>
          </cell>
          <cell r="I87">
            <v>24899</v>
          </cell>
          <cell r="J87">
            <v>33202.816500000001</v>
          </cell>
          <cell r="K87">
            <v>1991920</v>
          </cell>
        </row>
        <row r="88">
          <cell r="G88">
            <v>0</v>
          </cell>
        </row>
        <row r="89">
          <cell r="C89">
            <v>601</v>
          </cell>
          <cell r="D89">
            <v>20</v>
          </cell>
          <cell r="E89" t="str">
            <v>Suministro, transporte, figuración y colocación de  acero de refuerzo en los siguientes diámetros :</v>
          </cell>
        </row>
        <row r="90">
          <cell r="B90">
            <v>4060122</v>
          </cell>
          <cell r="D90">
            <v>20.100000000000001</v>
          </cell>
          <cell r="E90" t="str">
            <v>9.52 mm  (3/8")  grado 60</v>
          </cell>
          <cell r="F90" t="str">
            <v>kg</v>
          </cell>
          <cell r="G90">
            <v>75</v>
          </cell>
          <cell r="I90">
            <v>3162</v>
          </cell>
          <cell r="J90">
            <v>4216.527</v>
          </cell>
          <cell r="K90">
            <v>237150</v>
          </cell>
        </row>
        <row r="92">
          <cell r="B92">
            <v>4060120</v>
          </cell>
          <cell r="D92">
            <v>20.2</v>
          </cell>
          <cell r="E92" t="str">
            <v>12.70 mm  (1/2")  grado 60</v>
          </cell>
          <cell r="F92" t="str">
            <v>kg</v>
          </cell>
          <cell r="G92">
            <v>16</v>
          </cell>
          <cell r="I92">
            <v>2244</v>
          </cell>
          <cell r="J92">
            <v>2992.3739999999998</v>
          </cell>
          <cell r="K92">
            <v>35904</v>
          </cell>
        </row>
        <row r="94">
          <cell r="B94">
            <v>4060124</v>
          </cell>
          <cell r="D94">
            <v>20.3</v>
          </cell>
          <cell r="E94" t="str">
            <v>12.70 mm  (5/8")  grado 60</v>
          </cell>
          <cell r="F94" t="str">
            <v>kg</v>
          </cell>
          <cell r="G94">
            <v>20</v>
          </cell>
          <cell r="I94">
            <v>2261</v>
          </cell>
          <cell r="J94">
            <v>3015.0434999999998</v>
          </cell>
          <cell r="K94">
            <v>45220</v>
          </cell>
        </row>
        <row r="95">
          <cell r="E95" t="str">
            <v>ACCESORIOS</v>
          </cell>
        </row>
        <row r="96">
          <cell r="G96">
            <v>0</v>
          </cell>
        </row>
        <row r="97">
          <cell r="C97" t="str">
            <v>705, 706</v>
          </cell>
          <cell r="D97">
            <v>21</v>
          </cell>
          <cell r="E97" t="str">
            <v>Suministro, transporte y colocación de unión de reparación universal, en los siguientes diámetros:</v>
          </cell>
          <cell r="G97">
            <v>0</v>
          </cell>
        </row>
        <row r="98">
          <cell r="B98">
            <v>4079150</v>
          </cell>
          <cell r="D98">
            <v>21.1</v>
          </cell>
          <cell r="E98" t="str">
            <v>De 75 mm (3") - Rango de atención en extemos de 88.1 mm a 102.4</v>
          </cell>
          <cell r="F98" t="str">
            <v>un</v>
          </cell>
          <cell r="G98">
            <v>6</v>
          </cell>
          <cell r="I98">
            <v>79749</v>
          </cell>
          <cell r="J98">
            <v>106345.29149999999</v>
          </cell>
          <cell r="K98">
            <v>478494</v>
          </cell>
        </row>
        <row r="99">
          <cell r="G99">
            <v>0</v>
          </cell>
        </row>
        <row r="100">
          <cell r="B100">
            <v>4079152</v>
          </cell>
          <cell r="D100">
            <v>21.2</v>
          </cell>
          <cell r="E100" t="str">
            <v>De 100 mm (4") - Rango de atención en extremos de 109 mm a 127.8 mm</v>
          </cell>
          <cell r="F100" t="str">
            <v>un</v>
          </cell>
          <cell r="G100">
            <v>58</v>
          </cell>
          <cell r="I100">
            <v>81189</v>
          </cell>
          <cell r="J100">
            <v>108265.5315</v>
          </cell>
          <cell r="K100">
            <v>4708962</v>
          </cell>
        </row>
        <row r="101">
          <cell r="G101">
            <v>0</v>
          </cell>
        </row>
        <row r="102">
          <cell r="B102">
            <v>4079154</v>
          </cell>
          <cell r="D102">
            <v>21.3</v>
          </cell>
          <cell r="E102" t="str">
            <v>De 150 mm (6") - Rango de atención en extremos de 159.2 mm a 181.6 mm</v>
          </cell>
          <cell r="F102" t="str">
            <v>un</v>
          </cell>
          <cell r="G102">
            <v>17</v>
          </cell>
          <cell r="I102">
            <v>131600</v>
          </cell>
          <cell r="J102">
            <v>175488.59999999998</v>
          </cell>
          <cell r="K102">
            <v>2237200</v>
          </cell>
        </row>
        <row r="103">
          <cell r="G103">
            <v>0</v>
          </cell>
        </row>
        <row r="104">
          <cell r="B104">
            <v>4079156</v>
          </cell>
          <cell r="D104">
            <v>21.4</v>
          </cell>
          <cell r="E104" t="str">
            <v>De 200 mm (8") - Rango de atención en extremos de 218.1 mm a 235.0 mm</v>
          </cell>
          <cell r="F104" t="str">
            <v>un</v>
          </cell>
          <cell r="G104">
            <v>1</v>
          </cell>
          <cell r="I104">
            <v>206927</v>
          </cell>
          <cell r="J104">
            <v>275937.1545</v>
          </cell>
          <cell r="K104">
            <v>206927</v>
          </cell>
        </row>
        <row r="105">
          <cell r="G105">
            <v>0</v>
          </cell>
        </row>
        <row r="106">
          <cell r="B106">
            <v>4079158</v>
          </cell>
          <cell r="D106">
            <v>21.5</v>
          </cell>
          <cell r="E106" t="str">
            <v>De 250 mm (10") - Rango de atención en extremos de 272 mm a 289 mm</v>
          </cell>
          <cell r="F106" t="str">
            <v>un</v>
          </cell>
          <cell r="G106">
            <v>2</v>
          </cell>
          <cell r="I106">
            <v>309361</v>
          </cell>
          <cell r="J106">
            <v>412532.89349999995</v>
          </cell>
          <cell r="K106">
            <v>618722</v>
          </cell>
        </row>
        <row r="108">
          <cell r="B108">
            <v>4079160</v>
          </cell>
          <cell r="D108">
            <v>21.6</v>
          </cell>
          <cell r="E108" t="str">
            <v>De 300 mm (12") - Rango de atención en extremos de XXX  mm   a  XXX mm</v>
          </cell>
          <cell r="F108" t="str">
            <v>un</v>
          </cell>
          <cell r="G108">
            <v>5</v>
          </cell>
          <cell r="I108">
            <v>443745</v>
          </cell>
          <cell r="J108">
            <v>591733.9574999999</v>
          </cell>
          <cell r="K108">
            <v>2218725</v>
          </cell>
        </row>
        <row r="110">
          <cell r="D110">
            <v>21.7</v>
          </cell>
          <cell r="E110" t="str">
            <v>De 350 mm (14") - Rango de atención en extremos de XXX mm a  XXX mm</v>
          </cell>
          <cell r="F110" t="str">
            <v>un</v>
          </cell>
          <cell r="G110">
            <v>4</v>
          </cell>
          <cell r="I110">
            <v>580000</v>
          </cell>
          <cell r="J110">
            <v>773430</v>
          </cell>
          <cell r="K110">
            <v>2320000</v>
          </cell>
        </row>
        <row r="112">
          <cell r="C112" t="str">
            <v>701, 701.2, 701.7, 704, 706</v>
          </cell>
          <cell r="D112">
            <v>22</v>
          </cell>
          <cell r="E112" t="str">
            <v>Suministro, transporte y colocación de tees en hierro fundido o hierro ductil para tubería PVC RDE 13.5, en los siguientes diámetros:</v>
          </cell>
        </row>
        <row r="113">
          <cell r="B113">
            <v>4072360</v>
          </cell>
          <cell r="D113">
            <v>22.1</v>
          </cell>
          <cell r="E113" t="str">
            <v>De 100 mm x 100 mm (4" x 4")</v>
          </cell>
          <cell r="F113" t="str">
            <v>un</v>
          </cell>
          <cell r="G113">
            <v>8</v>
          </cell>
          <cell r="I113">
            <v>110895</v>
          </cell>
          <cell r="J113">
            <v>147878.48249999998</v>
          </cell>
          <cell r="K113">
            <v>887160</v>
          </cell>
        </row>
        <row r="114">
          <cell r="G114">
            <v>0</v>
          </cell>
        </row>
        <row r="115">
          <cell r="B115">
            <v>4072343</v>
          </cell>
          <cell r="D115">
            <v>22.2</v>
          </cell>
          <cell r="E115" t="str">
            <v>De 150 mm x 75 mm (6" x 3")</v>
          </cell>
          <cell r="F115" t="str">
            <v>un</v>
          </cell>
          <cell r="G115">
            <v>1</v>
          </cell>
          <cell r="I115">
            <v>173198</v>
          </cell>
          <cell r="J115">
            <v>230959.533</v>
          </cell>
          <cell r="K115">
            <v>173198</v>
          </cell>
        </row>
        <row r="116">
          <cell r="G116">
            <v>0</v>
          </cell>
        </row>
        <row r="117">
          <cell r="B117">
            <v>4072366</v>
          </cell>
          <cell r="D117">
            <v>22.3</v>
          </cell>
          <cell r="E117" t="str">
            <v>De 150 mm x 100 mm (6" x 4")</v>
          </cell>
          <cell r="F117" t="str">
            <v>un</v>
          </cell>
          <cell r="G117">
            <v>9</v>
          </cell>
          <cell r="I117">
            <v>205678</v>
          </cell>
          <cell r="J117">
            <v>274271.61299999995</v>
          </cell>
          <cell r="K117">
            <v>1851102</v>
          </cell>
        </row>
        <row r="118">
          <cell r="G118">
            <v>0</v>
          </cell>
        </row>
        <row r="119">
          <cell r="C119" t="str">
            <v>706.A2</v>
          </cell>
          <cell r="D119">
            <v>24</v>
          </cell>
          <cell r="E119" t="str">
            <v>Suministro, transporte y colocación de de tee partida para  intercalado de hidrantes ( el hidrante y el codo lo suministran las Empresas ), incluye válvula de compuerta elástica bridada, adaptador de transicón brida x unta rápida y anclaje de la válvula ,</v>
          </cell>
          <cell r="G119">
            <v>0</v>
          </cell>
        </row>
        <row r="120">
          <cell r="B120">
            <v>4071559</v>
          </cell>
          <cell r="D120">
            <v>24.1</v>
          </cell>
          <cell r="E120" t="str">
            <v>75 mm x  75 mm (3" x 3")</v>
          </cell>
          <cell r="F120" t="str">
            <v>un</v>
          </cell>
          <cell r="G120">
            <v>1</v>
          </cell>
          <cell r="I120">
            <v>1939239</v>
          </cell>
          <cell r="J120">
            <v>2585975.2064999999</v>
          </cell>
          <cell r="K120">
            <v>1939239</v>
          </cell>
        </row>
        <row r="122">
          <cell r="B122">
            <v>4071563</v>
          </cell>
          <cell r="D122">
            <v>24.2</v>
          </cell>
          <cell r="E122" t="str">
            <v>150 mm x 150 mm ( 6" x  6")</v>
          </cell>
          <cell r="F122" t="str">
            <v>un</v>
          </cell>
          <cell r="G122">
            <v>6</v>
          </cell>
          <cell r="I122">
            <v>3504563</v>
          </cell>
          <cell r="J122">
            <v>4673334.7604999999</v>
          </cell>
          <cell r="K122">
            <v>21027378</v>
          </cell>
        </row>
        <row r="123">
          <cell r="G123">
            <v>0</v>
          </cell>
        </row>
        <row r="124">
          <cell r="C124" t="str">
            <v>701, 701.2, 701.3, 701.7, 704, 706</v>
          </cell>
          <cell r="D124">
            <v>25</v>
          </cell>
          <cell r="E124" t="str">
            <v>Suministro, transporte y colocación de codos de hierro fundido o hierro dúctil para hierro dúctil, en los siguientes diámetros:</v>
          </cell>
          <cell r="G124">
            <v>0</v>
          </cell>
        </row>
        <row r="125">
          <cell r="B125">
            <v>4076072</v>
          </cell>
          <cell r="D125">
            <v>25.1</v>
          </cell>
          <cell r="E125" t="str">
            <v>300 mm (12") de 90°</v>
          </cell>
          <cell r="F125" t="str">
            <v>un</v>
          </cell>
          <cell r="G125">
            <v>1</v>
          </cell>
          <cell r="I125">
            <v>1108425</v>
          </cell>
          <cell r="J125">
            <v>1478084.7374999998</v>
          </cell>
          <cell r="K125">
            <v>1108425</v>
          </cell>
        </row>
        <row r="126">
          <cell r="G126">
            <v>0</v>
          </cell>
        </row>
        <row r="127">
          <cell r="B127">
            <v>4076124</v>
          </cell>
          <cell r="D127">
            <v>25.2</v>
          </cell>
          <cell r="E127" t="str">
            <v>300 mm (12") de 45°</v>
          </cell>
          <cell r="F127" t="str">
            <v>un</v>
          </cell>
          <cell r="G127">
            <v>2</v>
          </cell>
          <cell r="I127">
            <v>893825</v>
          </cell>
          <cell r="J127">
            <v>1191915.6375</v>
          </cell>
          <cell r="K127">
            <v>1787650</v>
          </cell>
        </row>
        <row r="128">
          <cell r="G128">
            <v>0</v>
          </cell>
        </row>
        <row r="129">
          <cell r="B129">
            <v>4076160</v>
          </cell>
          <cell r="D129">
            <v>25.3</v>
          </cell>
          <cell r="E129" t="str">
            <v>300 mm (12") de 22.5°</v>
          </cell>
          <cell r="F129" t="str">
            <v>un</v>
          </cell>
          <cell r="G129">
            <v>7</v>
          </cell>
          <cell r="I129">
            <v>747665</v>
          </cell>
          <cell r="J129">
            <v>997011.27749999997</v>
          </cell>
          <cell r="K129">
            <v>5233655</v>
          </cell>
        </row>
        <row r="130">
          <cell r="G130">
            <v>0</v>
          </cell>
        </row>
        <row r="131">
          <cell r="B131">
            <v>4076204</v>
          </cell>
          <cell r="D131">
            <v>25.4</v>
          </cell>
          <cell r="E131" t="str">
            <v>300 mm (12") de 11.25°</v>
          </cell>
          <cell r="F131" t="str">
            <v>un</v>
          </cell>
          <cell r="G131">
            <v>5</v>
          </cell>
          <cell r="I131">
            <v>747665</v>
          </cell>
          <cell r="J131">
            <v>997011.27749999997</v>
          </cell>
          <cell r="K131">
            <v>3738325</v>
          </cell>
        </row>
        <row r="133">
          <cell r="B133">
            <v>4076101</v>
          </cell>
          <cell r="D133">
            <v>25.5</v>
          </cell>
          <cell r="E133" t="str">
            <v>350 mm (14") de 90°</v>
          </cell>
          <cell r="F133" t="str">
            <v>un</v>
          </cell>
          <cell r="G133">
            <v>3</v>
          </cell>
          <cell r="I133">
            <v>1867519</v>
          </cell>
          <cell r="J133">
            <v>2490336.5864999997</v>
          </cell>
          <cell r="K133">
            <v>5602557</v>
          </cell>
        </row>
        <row r="134">
          <cell r="G134">
            <v>0</v>
          </cell>
        </row>
        <row r="135">
          <cell r="B135">
            <v>4076126</v>
          </cell>
          <cell r="D135">
            <v>25.6</v>
          </cell>
          <cell r="E135" t="str">
            <v>350 mm (14") de 45°</v>
          </cell>
          <cell r="F135" t="str">
            <v>un</v>
          </cell>
          <cell r="G135">
            <v>4</v>
          </cell>
          <cell r="I135">
            <v>1303574</v>
          </cell>
          <cell r="J135">
            <v>1738315.9289999998</v>
          </cell>
          <cell r="K135">
            <v>5214296</v>
          </cell>
        </row>
        <row r="136">
          <cell r="G136">
            <v>0</v>
          </cell>
        </row>
        <row r="137">
          <cell r="B137">
            <v>4076214</v>
          </cell>
          <cell r="D137">
            <v>25.7</v>
          </cell>
          <cell r="E137" t="str">
            <v>350 mm (14") de 22.5°</v>
          </cell>
          <cell r="F137" t="str">
            <v>un</v>
          </cell>
          <cell r="G137">
            <v>1</v>
          </cell>
          <cell r="I137">
            <v>1303574</v>
          </cell>
          <cell r="J137">
            <v>1738315.9289999998</v>
          </cell>
          <cell r="K137">
            <v>1303574</v>
          </cell>
        </row>
        <row r="138">
          <cell r="G138">
            <v>0</v>
          </cell>
        </row>
        <row r="139">
          <cell r="B139">
            <v>4076214</v>
          </cell>
          <cell r="D139">
            <v>25.8</v>
          </cell>
          <cell r="E139" t="str">
            <v>350 mm (14") de 11.25°</v>
          </cell>
          <cell r="F139" t="str">
            <v>un</v>
          </cell>
          <cell r="G139">
            <v>1</v>
          </cell>
          <cell r="I139">
            <v>1303574</v>
          </cell>
          <cell r="J139">
            <v>1738315.9289999998</v>
          </cell>
          <cell r="K139">
            <v>1303574</v>
          </cell>
        </row>
        <row r="140">
          <cell r="G140">
            <v>0</v>
          </cell>
        </row>
        <row r="141">
          <cell r="C141" t="str">
            <v>701, 701.2, 701.3, 701.7, 704, 706</v>
          </cell>
          <cell r="D141">
            <v>26</v>
          </cell>
          <cell r="E141" t="str">
            <v>Suministro, transporte y colocación de codos de PVC-P, hierro fundido o hierro dúctil para tubería PVC  RDE 13.5  , en los siguientes diámetros:</v>
          </cell>
        </row>
        <row r="142">
          <cell r="B142">
            <v>4072124</v>
          </cell>
          <cell r="D142">
            <v>26.1</v>
          </cell>
          <cell r="E142" t="str">
            <v>150 mm (6") de 90°</v>
          </cell>
          <cell r="F142" t="str">
            <v>un</v>
          </cell>
          <cell r="G142">
            <v>1</v>
          </cell>
          <cell r="I142">
            <v>256880</v>
          </cell>
          <cell r="J142">
            <v>342549.48</v>
          </cell>
          <cell r="K142">
            <v>256880</v>
          </cell>
        </row>
        <row r="144">
          <cell r="B144">
            <v>4072152</v>
          </cell>
          <cell r="D144">
            <v>26.2</v>
          </cell>
          <cell r="E144" t="str">
            <v>150 mm (6") de 45°</v>
          </cell>
          <cell r="F144" t="str">
            <v>un</v>
          </cell>
          <cell r="G144">
            <v>4</v>
          </cell>
          <cell r="I144">
            <v>181480</v>
          </cell>
          <cell r="J144">
            <v>242003.58</v>
          </cell>
          <cell r="K144">
            <v>725920</v>
          </cell>
        </row>
        <row r="146">
          <cell r="B146">
            <v>4072174</v>
          </cell>
          <cell r="D146">
            <v>26.3</v>
          </cell>
          <cell r="E146" t="str">
            <v>150 mm (6") de 22.5°</v>
          </cell>
          <cell r="F146" t="str">
            <v>un</v>
          </cell>
          <cell r="G146">
            <v>4</v>
          </cell>
          <cell r="I146">
            <v>165240</v>
          </cell>
          <cell r="J146">
            <v>220347.53999999998</v>
          </cell>
          <cell r="K146">
            <v>660960</v>
          </cell>
        </row>
        <row r="148">
          <cell r="B148">
            <v>4072192</v>
          </cell>
          <cell r="D148">
            <v>26.4</v>
          </cell>
          <cell r="E148" t="str">
            <v>150 mm (6") de 11.25°</v>
          </cell>
          <cell r="F148" t="str">
            <v>un</v>
          </cell>
          <cell r="G148">
            <v>6</v>
          </cell>
          <cell r="I148">
            <v>154047</v>
          </cell>
          <cell r="J148">
            <v>205421.67449999999</v>
          </cell>
          <cell r="K148">
            <v>924282</v>
          </cell>
        </row>
        <row r="150">
          <cell r="B150">
            <v>4072122</v>
          </cell>
          <cell r="D150">
            <v>26.5</v>
          </cell>
          <cell r="E150" t="str">
            <v>100 mm (4") de 90°</v>
          </cell>
          <cell r="F150" t="str">
            <v>un</v>
          </cell>
          <cell r="G150">
            <v>2</v>
          </cell>
          <cell r="I150">
            <v>104389</v>
          </cell>
          <cell r="J150">
            <v>139202.73149999999</v>
          </cell>
          <cell r="K150">
            <v>208778</v>
          </cell>
        </row>
        <row r="152">
          <cell r="B152">
            <v>4072150</v>
          </cell>
          <cell r="D152">
            <v>26.6</v>
          </cell>
          <cell r="E152" t="str">
            <v>100 mm (4") de 45°</v>
          </cell>
          <cell r="F152" t="str">
            <v>un</v>
          </cell>
          <cell r="G152">
            <v>5</v>
          </cell>
          <cell r="I152">
            <v>86989</v>
          </cell>
          <cell r="J152">
            <v>115999.83149999999</v>
          </cell>
          <cell r="K152">
            <v>434945</v>
          </cell>
        </row>
        <row r="154">
          <cell r="B154">
            <v>4072173</v>
          </cell>
          <cell r="D154">
            <v>26.7</v>
          </cell>
          <cell r="E154" t="str">
            <v>100 mm (4") de 22.5°</v>
          </cell>
          <cell r="F154" t="str">
            <v>un</v>
          </cell>
          <cell r="G154">
            <v>4</v>
          </cell>
          <cell r="I154">
            <v>74229</v>
          </cell>
          <cell r="J154">
            <v>98984.371499999994</v>
          </cell>
          <cell r="K154">
            <v>296916</v>
          </cell>
        </row>
        <row r="156">
          <cell r="B156">
            <v>4072194</v>
          </cell>
          <cell r="D156">
            <v>26.8</v>
          </cell>
          <cell r="E156" t="str">
            <v>100 mm (4") de 11,2.5°</v>
          </cell>
          <cell r="F156" t="str">
            <v>un</v>
          </cell>
          <cell r="G156">
            <v>4</v>
          </cell>
          <cell r="I156">
            <v>74229</v>
          </cell>
          <cell r="J156">
            <v>98984.371499999994</v>
          </cell>
          <cell r="K156">
            <v>296916</v>
          </cell>
        </row>
        <row r="158">
          <cell r="C158" t="str">
            <v>701, 701.1.A1, 701.2, 701.7, 704, 706</v>
          </cell>
          <cell r="D158">
            <v>27</v>
          </cell>
          <cell r="E158" t="str">
            <v>Suministro, transporte y colocación de reducciones hierro fundido, hierro dúctil o acero, J.R en los siguientes diametros:</v>
          </cell>
          <cell r="G158">
            <v>0</v>
          </cell>
        </row>
        <row r="159">
          <cell r="B159">
            <v>4076652</v>
          </cell>
          <cell r="D159">
            <v>27.1</v>
          </cell>
          <cell r="E159" t="str">
            <v>150 mm x 100 mm (6" x 4")</v>
          </cell>
          <cell r="F159" t="str">
            <v>un</v>
          </cell>
          <cell r="G159">
            <v>2</v>
          </cell>
          <cell r="I159">
            <v>127958</v>
          </cell>
          <cell r="J159">
            <v>170631.99299999999</v>
          </cell>
          <cell r="K159">
            <v>255916</v>
          </cell>
        </row>
        <row r="161">
          <cell r="B161">
            <v>4079811</v>
          </cell>
          <cell r="C161">
            <v>711</v>
          </cell>
          <cell r="D161">
            <v>28</v>
          </cell>
          <cell r="E161" t="str">
            <v>Retiro de válvulas de compuerta e hidrantes, tal y como se encuentren en el terreno, en cualquier diámetro</v>
          </cell>
          <cell r="F161" t="str">
            <v>un</v>
          </cell>
          <cell r="G161">
            <v>11</v>
          </cell>
          <cell r="I161">
            <v>41969</v>
          </cell>
          <cell r="J161">
            <v>55965.661499999995</v>
          </cell>
          <cell r="K161">
            <v>461659</v>
          </cell>
        </row>
        <row r="162">
          <cell r="G162">
            <v>0</v>
          </cell>
        </row>
        <row r="163">
          <cell r="C163" t="str">
            <v>703, 703.A1</v>
          </cell>
          <cell r="D163">
            <v>29</v>
          </cell>
          <cell r="E163" t="str">
            <v>Transporte y colocación de hidrantes en los siguientes diámetros:</v>
          </cell>
          <cell r="G163">
            <v>0</v>
          </cell>
        </row>
        <row r="164">
          <cell r="B164">
            <v>4078706</v>
          </cell>
          <cell r="D164">
            <v>30.1</v>
          </cell>
          <cell r="E164" t="str">
            <v>De 75 mm (3")</v>
          </cell>
          <cell r="F164" t="str">
            <v>un</v>
          </cell>
          <cell r="G164">
            <v>1</v>
          </cell>
          <cell r="I164">
            <v>67049</v>
          </cell>
          <cell r="J164">
            <v>89409.841499999995</v>
          </cell>
          <cell r="K164">
            <v>67049</v>
          </cell>
        </row>
        <row r="166">
          <cell r="B166">
            <v>4078728</v>
          </cell>
          <cell r="D166">
            <v>30.2</v>
          </cell>
          <cell r="E166" t="str">
            <v>De 150 mm (6")</v>
          </cell>
          <cell r="F166" t="str">
            <v>un</v>
          </cell>
          <cell r="G166">
            <v>6</v>
          </cell>
          <cell r="I166">
            <v>200173</v>
          </cell>
          <cell r="J166">
            <v>266930.69549999997</v>
          </cell>
          <cell r="K166">
            <v>1201038</v>
          </cell>
        </row>
        <row r="167">
          <cell r="G167">
            <v>0</v>
          </cell>
        </row>
        <row r="168">
          <cell r="C168" t="str">
            <v>702, 702.1 y 702.1.A1</v>
          </cell>
          <cell r="D168">
            <v>31</v>
          </cell>
          <cell r="E168" t="str">
            <v>Transporte y colocación de válvulas de compuerta elásticas de vástago no ascendente  CxC  en los siguientes diámetros:</v>
          </cell>
          <cell r="G168">
            <v>0</v>
          </cell>
        </row>
        <row r="169">
          <cell r="B169">
            <v>4078204</v>
          </cell>
          <cell r="D169">
            <v>31.1</v>
          </cell>
          <cell r="E169" t="str">
            <v>75 mm (3")</v>
          </cell>
          <cell r="F169" t="str">
            <v>un</v>
          </cell>
          <cell r="G169">
            <v>1</v>
          </cell>
          <cell r="I169">
            <v>13556.01</v>
          </cell>
          <cell r="J169">
            <v>18076.939334999999</v>
          </cell>
          <cell r="K169">
            <v>13556.01</v>
          </cell>
        </row>
        <row r="170">
          <cell r="G170">
            <v>0</v>
          </cell>
        </row>
        <row r="171">
          <cell r="B171">
            <v>4078206</v>
          </cell>
          <cell r="D171">
            <v>31.2</v>
          </cell>
          <cell r="E171" t="str">
            <v>100 mm (4")</v>
          </cell>
          <cell r="F171" t="str">
            <v>un</v>
          </cell>
          <cell r="G171">
            <v>5</v>
          </cell>
          <cell r="I171">
            <v>16947.759999999998</v>
          </cell>
          <cell r="J171">
            <v>22599.837959999997</v>
          </cell>
          <cell r="K171">
            <v>84738.799999999988</v>
          </cell>
        </row>
        <row r="172">
          <cell r="G172">
            <v>0</v>
          </cell>
        </row>
        <row r="173">
          <cell r="B173">
            <v>4078208</v>
          </cell>
          <cell r="D173">
            <v>31.3</v>
          </cell>
          <cell r="E173" t="str">
            <v>150 mm (6")</v>
          </cell>
          <cell r="F173" t="str">
            <v>un</v>
          </cell>
          <cell r="G173">
            <v>14</v>
          </cell>
          <cell r="I173">
            <v>40161.769999999997</v>
          </cell>
          <cell r="J173">
            <v>53555.720294999992</v>
          </cell>
          <cell r="K173">
            <v>562264.77999999991</v>
          </cell>
        </row>
        <row r="174">
          <cell r="G174">
            <v>0</v>
          </cell>
        </row>
        <row r="175">
          <cell r="B175">
            <v>4078210</v>
          </cell>
          <cell r="D175">
            <v>31.4</v>
          </cell>
          <cell r="E175" t="str">
            <v>200 mm (8")</v>
          </cell>
          <cell r="F175" t="str">
            <v>un</v>
          </cell>
          <cell r="G175">
            <v>0</v>
          </cell>
          <cell r="I175">
            <v>50270.95</v>
          </cell>
          <cell r="J175">
            <v>67036.311824999997</v>
          </cell>
        </row>
        <row r="176">
          <cell r="G176">
            <v>0</v>
          </cell>
        </row>
        <row r="177">
          <cell r="B177">
            <v>4078282</v>
          </cell>
          <cell r="D177">
            <v>31.5</v>
          </cell>
          <cell r="E177" t="str">
            <v>250 mm (10")</v>
          </cell>
          <cell r="F177" t="str">
            <v>un</v>
          </cell>
          <cell r="G177">
            <v>0</v>
          </cell>
          <cell r="I177">
            <v>55994.62</v>
          </cell>
          <cell r="J177">
            <v>74668.825769999996</v>
          </cell>
        </row>
        <row r="179">
          <cell r="B179">
            <v>4078284</v>
          </cell>
          <cell r="D179">
            <v>31.6</v>
          </cell>
          <cell r="E179" t="str">
            <v>300 mm (12")</v>
          </cell>
          <cell r="F179" t="str">
            <v>un</v>
          </cell>
          <cell r="G179">
            <v>2</v>
          </cell>
          <cell r="I179">
            <v>62933</v>
          </cell>
          <cell r="J179">
            <v>83921.155499999993</v>
          </cell>
          <cell r="K179">
            <v>125866</v>
          </cell>
        </row>
        <row r="180">
          <cell r="G180">
            <v>0</v>
          </cell>
        </row>
        <row r="181">
          <cell r="C181" t="str">
            <v>702, 702.1, 702.1.A2, 704</v>
          </cell>
          <cell r="D181">
            <v>32</v>
          </cell>
          <cell r="E181" t="str">
            <v>Transporte e intercalado de válvulas de compuerta en redes existentes, incluye niples y uniones, en los siguientes diametros:</v>
          </cell>
          <cell r="G181">
            <v>0</v>
          </cell>
        </row>
        <row r="182">
          <cell r="B182">
            <v>4078371</v>
          </cell>
          <cell r="D182">
            <v>32.1</v>
          </cell>
          <cell r="E182" t="str">
            <v>De 75 mm (3")</v>
          </cell>
          <cell r="F182" t="str">
            <v>un</v>
          </cell>
          <cell r="G182">
            <v>2</v>
          </cell>
          <cell r="I182">
            <v>166343</v>
          </cell>
          <cell r="J182">
            <v>221818.39049999998</v>
          </cell>
          <cell r="K182">
            <v>332686</v>
          </cell>
        </row>
        <row r="183">
          <cell r="G183">
            <v>0</v>
          </cell>
        </row>
        <row r="184">
          <cell r="B184">
            <v>4078372</v>
          </cell>
          <cell r="D184">
            <v>32.200000000000003</v>
          </cell>
          <cell r="E184" t="str">
            <v>De 100 mm (4")</v>
          </cell>
          <cell r="F184" t="str">
            <v>un</v>
          </cell>
          <cell r="G184">
            <v>8</v>
          </cell>
          <cell r="I184">
            <v>184800</v>
          </cell>
          <cell r="J184">
            <v>246430.8</v>
          </cell>
          <cell r="K184">
            <v>1478400</v>
          </cell>
        </row>
        <row r="185">
          <cell r="G185">
            <v>0</v>
          </cell>
        </row>
        <row r="186">
          <cell r="B186">
            <v>4078373</v>
          </cell>
          <cell r="D186">
            <v>32.299999999999997</v>
          </cell>
          <cell r="E186" t="str">
            <v>De 150 mm (6")</v>
          </cell>
          <cell r="F186" t="str">
            <v>un</v>
          </cell>
          <cell r="G186">
            <v>2</v>
          </cell>
          <cell r="I186">
            <v>280633</v>
          </cell>
          <cell r="J186">
            <v>374224.10549999995</v>
          </cell>
          <cell r="K186">
            <v>561266</v>
          </cell>
        </row>
        <row r="188">
          <cell r="B188">
            <v>4078374</v>
          </cell>
          <cell r="D188">
            <v>32.4</v>
          </cell>
          <cell r="E188" t="str">
            <v>De 200 mm (8")</v>
          </cell>
          <cell r="F188" t="str">
            <v>un</v>
          </cell>
          <cell r="G188">
            <v>4</v>
          </cell>
          <cell r="I188">
            <v>422153</v>
          </cell>
          <cell r="J188">
            <v>562941.02549999999</v>
          </cell>
          <cell r="K188">
            <v>1688612</v>
          </cell>
        </row>
        <row r="190">
          <cell r="B190">
            <v>4078375</v>
          </cell>
          <cell r="D190">
            <v>32.5</v>
          </cell>
          <cell r="E190" t="str">
            <v>De 250 mm ( 10")</v>
          </cell>
          <cell r="F190" t="str">
            <v>un</v>
          </cell>
          <cell r="G190">
            <v>1</v>
          </cell>
          <cell r="I190">
            <v>639337</v>
          </cell>
          <cell r="J190">
            <v>852555.88949999993</v>
          </cell>
          <cell r="K190">
            <v>639337</v>
          </cell>
        </row>
        <row r="192">
          <cell r="B192">
            <v>4079302</v>
          </cell>
          <cell r="C192" t="str">
            <v>707, 707.A1</v>
          </cell>
          <cell r="D192">
            <v>33</v>
          </cell>
          <cell r="E192" t="str">
            <v>Construcción de cajas para válvulas, según esquema 1, incluye suministro y transporte de materiales y marco de concreto</v>
          </cell>
          <cell r="F192" t="str">
            <v>un</v>
          </cell>
          <cell r="G192">
            <v>43</v>
          </cell>
          <cell r="I192">
            <v>134381</v>
          </cell>
          <cell r="J192">
            <v>179197.06349999999</v>
          </cell>
          <cell r="K192">
            <v>5778383</v>
          </cell>
        </row>
        <row r="194">
          <cell r="C194" t="str">
            <v>702, 702.1 y 702.1.A1</v>
          </cell>
          <cell r="D194">
            <v>34</v>
          </cell>
          <cell r="E194" t="str">
            <v>Transporte y colocación de válvulas mariposa   en los siguientes diámetros:</v>
          </cell>
          <cell r="G194">
            <v>0</v>
          </cell>
        </row>
        <row r="195">
          <cell r="B195">
            <v>4078414</v>
          </cell>
          <cell r="D195">
            <v>34.1</v>
          </cell>
          <cell r="E195" t="str">
            <v>De 350 mm (14")</v>
          </cell>
          <cell r="F195" t="str">
            <v>un</v>
          </cell>
          <cell r="G195">
            <v>2</v>
          </cell>
          <cell r="I195">
            <v>250000</v>
          </cell>
          <cell r="J195">
            <v>333375</v>
          </cell>
          <cell r="K195">
            <v>500000</v>
          </cell>
        </row>
        <row r="197">
          <cell r="C197" t="str">
            <v>702, 702.1 y 702.1.A1</v>
          </cell>
          <cell r="D197">
            <v>35</v>
          </cell>
          <cell r="E197" t="str">
            <v>Transporte y colocación de válvulas reguladoras de presión,  la Empresa suminitrará las válvulas  reguladoras y  el contratista suministrará las reduciones, los niples de acero soldados  y roscados, las bridas , ventosas, manometros , filtro en y y las de</v>
          </cell>
          <cell r="G197">
            <v>0</v>
          </cell>
        </row>
        <row r="198">
          <cell r="B198">
            <v>4078414</v>
          </cell>
          <cell r="D198">
            <v>35.1</v>
          </cell>
          <cell r="E198" t="str">
            <v>100 mm (4")</v>
          </cell>
          <cell r="F198" t="str">
            <v>un</v>
          </cell>
          <cell r="G198">
            <v>1</v>
          </cell>
          <cell r="I198">
            <v>2319080</v>
          </cell>
          <cell r="J198">
            <v>3092493.1799999997</v>
          </cell>
          <cell r="K198">
            <v>2319080</v>
          </cell>
        </row>
        <row r="200">
          <cell r="C200" t="str">
            <v>702, 702.1 y 702.1.A1</v>
          </cell>
          <cell r="D200">
            <v>36</v>
          </cell>
          <cell r="E200" t="str">
            <v>Construción de las  cajas  para la estación reguladora de presión en donde se alojarán las VRP,  en los siguientes diámetros, segun plano ACC-02-05-0119-16, e incluye la excavación, llenos y la botada de  los ecombros:</v>
          </cell>
          <cell r="G200">
            <v>0</v>
          </cell>
        </row>
        <row r="201">
          <cell r="B201">
            <v>4079320</v>
          </cell>
          <cell r="D201">
            <v>36.1</v>
          </cell>
          <cell r="E201" t="str">
            <v>100 mm (4")</v>
          </cell>
          <cell r="F201" t="str">
            <v>un</v>
          </cell>
          <cell r="G201">
            <v>1</v>
          </cell>
          <cell r="I201">
            <v>1439463</v>
          </cell>
          <cell r="J201">
            <v>1919523.9104999998</v>
          </cell>
          <cell r="K201">
            <v>1439463</v>
          </cell>
        </row>
        <row r="203">
          <cell r="B203" t="str">
            <v xml:space="preserve">                                OTROS ACCESORIOS </v>
          </cell>
        </row>
        <row r="204">
          <cell r="C204" t="str">
            <v>708, 708.A1</v>
          </cell>
          <cell r="D204">
            <v>37</v>
          </cell>
          <cell r="E204" t="str">
            <v xml:space="preserve">  Suministro,transporte y colocación de collares de derivación en hierro dúctil para tubería PVC-P, en los siguientes diámetros:</v>
          </cell>
          <cell r="G204">
            <v>0</v>
          </cell>
        </row>
        <row r="205">
          <cell r="B205">
            <v>4079460</v>
          </cell>
          <cell r="D205">
            <v>37.1</v>
          </cell>
          <cell r="E205" t="str">
            <v xml:space="preserve"> De 100 mm (4") a 13 mm (1/2")</v>
          </cell>
          <cell r="F205" t="str">
            <v>un</v>
          </cell>
          <cell r="G205">
            <v>175</v>
          </cell>
          <cell r="I205">
            <v>27249</v>
          </cell>
          <cell r="J205">
            <v>36336.541499999999</v>
          </cell>
          <cell r="K205">
            <v>4768575</v>
          </cell>
        </row>
        <row r="206">
          <cell r="G206">
            <v>0</v>
          </cell>
        </row>
        <row r="207">
          <cell r="B207">
            <v>4079461</v>
          </cell>
          <cell r="D207">
            <v>37.200000000000003</v>
          </cell>
          <cell r="E207" t="str">
            <v xml:space="preserve"> De 150 mm (6") a 13 mm (1/2")</v>
          </cell>
          <cell r="F207" t="str">
            <v>un</v>
          </cell>
          <cell r="G207">
            <v>65</v>
          </cell>
          <cell r="I207">
            <v>38220</v>
          </cell>
          <cell r="J207">
            <v>50966.369999999995</v>
          </cell>
          <cell r="K207">
            <v>2484300</v>
          </cell>
        </row>
        <row r="209">
          <cell r="D209">
            <v>38</v>
          </cell>
          <cell r="E209" t="str">
            <v>Cortes de tubería (incluye biselada):</v>
          </cell>
          <cell r="G209">
            <v>0</v>
          </cell>
        </row>
        <row r="210">
          <cell r="B210">
            <v>4041101</v>
          </cell>
          <cell r="C210">
            <v>411</v>
          </cell>
          <cell r="D210">
            <v>38.1</v>
          </cell>
          <cell r="E210" t="str">
            <v>Con acetileno</v>
          </cell>
          <cell r="F210" t="str">
            <v xml:space="preserve"> cm</v>
          </cell>
          <cell r="G210">
            <v>4276</v>
          </cell>
          <cell r="I210">
            <v>604</v>
          </cell>
          <cell r="J210">
            <v>805.43399999999997</v>
          </cell>
          <cell r="K210">
            <v>2582704</v>
          </cell>
        </row>
        <row r="211">
          <cell r="G211">
            <v>0</v>
          </cell>
        </row>
        <row r="212">
          <cell r="B212">
            <v>4041201</v>
          </cell>
          <cell r="C212">
            <v>412</v>
          </cell>
          <cell r="D212">
            <v>38.200000000000003</v>
          </cell>
          <cell r="E212" t="str">
            <v>Sin acetileno</v>
          </cell>
          <cell r="F212" t="str">
            <v xml:space="preserve"> cm</v>
          </cell>
          <cell r="G212">
            <v>2076</v>
          </cell>
          <cell r="I212">
            <v>604</v>
          </cell>
          <cell r="J212">
            <v>805.43399999999997</v>
          </cell>
          <cell r="K212">
            <v>1253904</v>
          </cell>
        </row>
        <row r="213">
          <cell r="G213">
            <v>0</v>
          </cell>
        </row>
        <row r="214">
          <cell r="B214">
            <v>4041301</v>
          </cell>
          <cell r="C214">
            <v>413</v>
          </cell>
          <cell r="D214">
            <v>39</v>
          </cell>
          <cell r="E214" t="str">
            <v>Suministro, transporte y colocación de cordón de soldadura completo</v>
          </cell>
          <cell r="F214" t="str">
            <v>cm</v>
          </cell>
          <cell r="G214">
            <v>3600</v>
          </cell>
          <cell r="I214">
            <v>881</v>
          </cell>
          <cell r="J214">
            <v>1174.8135</v>
          </cell>
          <cell r="K214">
            <v>3171600</v>
          </cell>
        </row>
        <row r="216">
          <cell r="B216">
            <v>4042294</v>
          </cell>
          <cell r="C216" t="str">
            <v>411,411,A1,413</v>
          </cell>
          <cell r="D216">
            <v>40</v>
          </cell>
          <cell r="E216" t="str">
            <v>Suministro transporte y  figuración. Corte y biselado de lámina de acero, espesor 6.25 mm. ( 1/4 ")</v>
          </cell>
          <cell r="F216" t="str">
            <v>un</v>
          </cell>
          <cell r="G216">
            <v>200</v>
          </cell>
          <cell r="I216">
            <v>186</v>
          </cell>
          <cell r="J216">
            <v>248.03099999999998</v>
          </cell>
          <cell r="K216">
            <v>37200</v>
          </cell>
        </row>
        <row r="218">
          <cell r="B218" t="str">
            <v xml:space="preserve">                                                                                                                       TUBERIAS Y ACCESORIOS PARA LAS ACOMETIDAS DE ACUEDUCTO</v>
          </cell>
        </row>
        <row r="220">
          <cell r="B220">
            <v>4079545</v>
          </cell>
          <cell r="C220" t="str">
            <v>704, 708.A1</v>
          </cell>
          <cell r="D220">
            <v>41</v>
          </cell>
          <cell r="E220" t="str">
            <v xml:space="preserve"> Suministro, transporte y colocación de tubería domiciliaria de acueducto en cualquier material, utilizando barreno para su instalaión, diámetro 12.7 mm (1/2")</v>
          </cell>
          <cell r="F220" t="str">
            <v>m</v>
          </cell>
          <cell r="G220">
            <v>60</v>
          </cell>
          <cell r="I220">
            <v>24350</v>
          </cell>
          <cell r="J220">
            <v>32470.724999999999</v>
          </cell>
          <cell r="K220">
            <v>1461000</v>
          </cell>
        </row>
        <row r="222">
          <cell r="C222">
            <v>708</v>
          </cell>
          <cell r="D222">
            <v>42</v>
          </cell>
          <cell r="E222" t="str">
            <v>Suministro, transporte y colocación de uniones dos y tres partes de 13 mm (1/2") para acometidas de acueducto en tubería de polietileno con alma de aluminio, de:</v>
          </cell>
        </row>
        <row r="223">
          <cell r="B223">
            <v>4075520</v>
          </cell>
          <cell r="D223">
            <v>42.1</v>
          </cell>
          <cell r="E223" t="str">
            <v>Tres partes</v>
          </cell>
          <cell r="F223" t="str">
            <v>un</v>
          </cell>
          <cell r="G223">
            <v>232</v>
          </cell>
          <cell r="I223">
            <v>4073</v>
          </cell>
          <cell r="J223">
            <v>5431.3454999999994</v>
          </cell>
          <cell r="K223">
            <v>944936</v>
          </cell>
        </row>
        <row r="225">
          <cell r="B225">
            <v>4079414</v>
          </cell>
          <cell r="C225" t="str">
            <v>708, 708.A1</v>
          </cell>
          <cell r="D225">
            <v>43</v>
          </cell>
          <cell r="E225" t="str">
            <v>Suministro , transporte y colocación de llaves de acera, diámetro 13 mm (1/2"), con racor, para tuberías de cobre, PE-AL-PE o polietileno (20 mm)</v>
          </cell>
          <cell r="F225" t="str">
            <v>un</v>
          </cell>
          <cell r="G225">
            <v>15</v>
          </cell>
          <cell r="I225">
            <v>18171</v>
          </cell>
          <cell r="J225">
            <v>24231.028499999997</v>
          </cell>
          <cell r="K225">
            <v>272565</v>
          </cell>
        </row>
        <row r="227">
          <cell r="C227" t="str">
            <v>708, 708.A1</v>
          </cell>
          <cell r="D227">
            <v>44</v>
          </cell>
          <cell r="E227" t="str">
            <v>Suministro, transporte y colocación de llaves de contención, en los siguientes diámetros:</v>
          </cell>
        </row>
        <row r="228">
          <cell r="B228">
            <v>4079449</v>
          </cell>
          <cell r="D228">
            <v>44.1</v>
          </cell>
          <cell r="E228" t="str">
            <v>13 mm (1/2")</v>
          </cell>
          <cell r="F228" t="str">
            <v>un</v>
          </cell>
          <cell r="G228">
            <v>10</v>
          </cell>
          <cell r="I228">
            <v>22886</v>
          </cell>
          <cell r="J228">
            <v>30518.480999999996</v>
          </cell>
          <cell r="K228">
            <v>228860</v>
          </cell>
        </row>
        <row r="230">
          <cell r="B230">
            <v>4079451</v>
          </cell>
          <cell r="D230">
            <v>44.2</v>
          </cell>
          <cell r="E230" t="str">
            <v>25 mm (1")</v>
          </cell>
          <cell r="F230" t="str">
            <v>un</v>
          </cell>
          <cell r="G230">
            <v>3</v>
          </cell>
          <cell r="I230">
            <v>48404</v>
          </cell>
          <cell r="J230">
            <v>64546.733999999997</v>
          </cell>
          <cell r="K230">
            <v>145212</v>
          </cell>
        </row>
        <row r="231">
          <cell r="K231">
            <v>0</v>
          </cell>
        </row>
        <row r="232">
          <cell r="B232">
            <v>4079426</v>
          </cell>
          <cell r="C232" t="str">
            <v>708, 708.A1</v>
          </cell>
          <cell r="D232">
            <v>45</v>
          </cell>
          <cell r="E232" t="str">
            <v xml:space="preserve"> Suministro, transporte y colocación de llaves de incorporación cónica o cilíndrica, diámetro 13 mm (1/2"), con racor, para tuberías de cobre, PE-AL-PE o polietileno (20 mm)</v>
          </cell>
          <cell r="F232" t="str">
            <v>un</v>
          </cell>
          <cell r="G232">
            <v>375</v>
          </cell>
          <cell r="I232">
            <v>21666.03</v>
          </cell>
          <cell r="J232">
            <v>28891.651004999996</v>
          </cell>
          <cell r="K232">
            <v>8124761.25</v>
          </cell>
        </row>
        <row r="234">
          <cell r="C234">
            <v>708</v>
          </cell>
          <cell r="D234">
            <v>46</v>
          </cell>
          <cell r="E234" t="str">
            <v>Cambio de toma (no necesita unión de tres partes ni cobre)</v>
          </cell>
        </row>
        <row r="235">
          <cell r="B235">
            <v>4250103</v>
          </cell>
          <cell r="D235">
            <v>46.1</v>
          </cell>
          <cell r="E235" t="str">
            <v xml:space="preserve"> 13 mm (1/2")</v>
          </cell>
          <cell r="F235" t="str">
            <v>un</v>
          </cell>
          <cell r="G235">
            <v>260</v>
          </cell>
          <cell r="I235">
            <v>8685</v>
          </cell>
          <cell r="J235">
            <v>11581.447499999998</v>
          </cell>
          <cell r="K235">
            <v>2258100</v>
          </cell>
        </row>
        <row r="237">
          <cell r="C237" t="str">
            <v>ACTIVIDADES COMPLEMENTARIAS</v>
          </cell>
        </row>
        <row r="238">
          <cell r="B238">
            <v>4042117</v>
          </cell>
          <cell r="C238" t="str">
            <v>423.N1</v>
          </cell>
          <cell r="D238">
            <v>47</v>
          </cell>
          <cell r="E238" t="str">
            <v>Suministro, transporte e instalación de cinta en polietileno para señalización de redes de acueducto</v>
          </cell>
          <cell r="F238" t="str">
            <v>m</v>
          </cell>
          <cell r="G238">
            <v>3950</v>
          </cell>
          <cell r="I238">
            <v>1082</v>
          </cell>
          <cell r="J238">
            <v>1442.847</v>
          </cell>
          <cell r="K238">
            <v>4273900</v>
          </cell>
        </row>
        <row r="240">
          <cell r="C240" t="str">
            <v>422.N1</v>
          </cell>
          <cell r="D240">
            <v>48</v>
          </cell>
          <cell r="E240" t="str">
            <v>Mano de obra (incluye prestaciones sociales)</v>
          </cell>
        </row>
        <row r="241">
          <cell r="B241">
            <v>4042152</v>
          </cell>
          <cell r="D241">
            <v>48.1</v>
          </cell>
          <cell r="E241" t="str">
            <v>Oficial</v>
          </cell>
          <cell r="F241" t="str">
            <v>h</v>
          </cell>
          <cell r="G241">
            <v>40</v>
          </cell>
          <cell r="I241">
            <v>8395.14</v>
          </cell>
          <cell r="J241">
            <v>11194.919189999999</v>
          </cell>
          <cell r="K241">
            <v>335805.6</v>
          </cell>
        </row>
        <row r="243">
          <cell r="B243">
            <v>4042150</v>
          </cell>
          <cell r="D243">
            <v>48.2</v>
          </cell>
          <cell r="E243" t="str">
            <v>Ayudante</v>
          </cell>
          <cell r="F243" t="str">
            <v>h</v>
          </cell>
          <cell r="G243">
            <v>40</v>
          </cell>
          <cell r="I243">
            <v>4095.26</v>
          </cell>
          <cell r="J243">
            <v>5461.0292099999997</v>
          </cell>
          <cell r="K243">
            <v>163810.40000000002</v>
          </cell>
        </row>
        <row r="246">
          <cell r="E246" t="str">
            <v xml:space="preserve">VALOR TOTAL DE LAS OBRAS EN NUMEROS </v>
          </cell>
          <cell r="K246">
            <v>546504406.83999991</v>
          </cell>
        </row>
        <row r="248">
          <cell r="E248" t="str">
            <v>VALOR TOTAL DE LAS OBRAS EN  LETRAS</v>
          </cell>
        </row>
        <row r="249">
          <cell r="C249" t="str">
            <v>Total suma AIUI</v>
          </cell>
          <cell r="E249">
            <v>0.33350000000000002</v>
          </cell>
        </row>
        <row r="251">
          <cell r="C251" t="str">
            <v xml:space="preserve">Además.              </v>
          </cell>
          <cell r="E251" t="str">
            <v xml:space="preserve">  _____________________%  (Especificar y soportar)</v>
          </cell>
        </row>
        <row r="253">
          <cell r="C253" t="str">
            <v>Firma del proponente. __________________________________________________________________________________</v>
          </cell>
        </row>
        <row r="255">
          <cell r="C255" t="str">
            <v>Nota:  El proponente  debe estudiar  todas y cada  una de  la especificaciones señaladas en los  ítem, para la elaboración de su oferta.</v>
          </cell>
        </row>
      </sheetData>
      <sheetData sheetId="2" refreshError="1">
        <row r="7">
          <cell r="D7" t="str">
            <v>ACTIVIDADES PRELIMINARES</v>
          </cell>
        </row>
        <row r="8">
          <cell r="B8" t="str">
            <v>103, 104,107 ,107A1, 201</v>
          </cell>
          <cell r="C8">
            <v>1</v>
          </cell>
          <cell r="D8" t="str">
            <v xml:space="preserve">Excavación manual o mecánica, en cualquier material y cualquier grado de humedad a las siguientes profundidades </v>
          </cell>
        </row>
        <row r="9">
          <cell r="A9">
            <v>4021103</v>
          </cell>
          <cell r="C9">
            <v>1.1000000000000001</v>
          </cell>
          <cell r="D9" t="str">
            <v>Excavación de zanjas entre 0 y 2,00 m de profundidad para redes de acueducto</v>
          </cell>
          <cell r="E9" t="str">
            <v>m3</v>
          </cell>
          <cell r="F9">
            <v>158</v>
          </cell>
          <cell r="G9">
            <v>11798</v>
          </cell>
          <cell r="H9">
            <v>7189</v>
          </cell>
          <cell r="I9">
            <v>9586.5314999999991</v>
          </cell>
          <cell r="J9">
            <v>1514671.977</v>
          </cell>
        </row>
        <row r="10">
          <cell r="A10">
            <v>4021130</v>
          </cell>
          <cell r="C10">
            <v>1.2</v>
          </cell>
          <cell r="D10" t="str">
            <v>Excavación de zanjas entre  2,00 y 4.00  m de profundidad para redes de acueducto</v>
          </cell>
          <cell r="E10" t="str">
            <v>m3</v>
          </cell>
          <cell r="F10">
            <v>65</v>
          </cell>
          <cell r="G10">
            <v>11798</v>
          </cell>
          <cell r="H10">
            <v>7962</v>
          </cell>
          <cell r="I10">
            <v>10617.326999999999</v>
          </cell>
          <cell r="J10">
            <v>690126.255</v>
          </cell>
        </row>
        <row r="11">
          <cell r="A11">
            <v>4021503</v>
          </cell>
          <cell r="C11">
            <v>1.3</v>
          </cell>
          <cell r="D11" t="str">
            <v>Excavaciòn para nichos de investigaciòn entre 0 y 2.00 metros  de profundidad (incluye lleno con material sobrante de la excavación y botada de los escombros)</v>
          </cell>
          <cell r="E11" t="str">
            <v>m3</v>
          </cell>
          <cell r="F11">
            <v>12</v>
          </cell>
          <cell r="G11">
            <v>15761</v>
          </cell>
          <cell r="H11">
            <v>18551</v>
          </cell>
          <cell r="I11">
            <v>24737.7585</v>
          </cell>
          <cell r="J11">
            <v>296853.10200000001</v>
          </cell>
        </row>
        <row r="12">
          <cell r="A12">
            <v>4021303</v>
          </cell>
          <cell r="C12">
            <v>1.4</v>
          </cell>
          <cell r="D12" t="str">
            <v>Excavación en roca, a cualquier profundidad</v>
          </cell>
          <cell r="E12" t="str">
            <v>m3</v>
          </cell>
          <cell r="F12">
            <v>5</v>
          </cell>
          <cell r="G12">
            <v>48891</v>
          </cell>
          <cell r="H12">
            <v>55428</v>
          </cell>
          <cell r="I12">
            <v>73913.237999999998</v>
          </cell>
          <cell r="J12">
            <v>369566.19</v>
          </cell>
        </row>
        <row r="14">
          <cell r="B14" t="str">
            <v>204, 204.A1,206,303,404</v>
          </cell>
          <cell r="C14">
            <v>2</v>
          </cell>
          <cell r="D14" t="str">
            <v>Llenos compactados en  zanjas y apiques:</v>
          </cell>
        </row>
        <row r="15">
          <cell r="A15">
            <v>4024103</v>
          </cell>
          <cell r="C15">
            <v>2.1</v>
          </cell>
          <cell r="D15" t="str">
            <v>Con material selecto de la excavación</v>
          </cell>
          <cell r="E15" t="str">
            <v>m3</v>
          </cell>
          <cell r="F15">
            <v>135</v>
          </cell>
          <cell r="G15">
            <v>6847</v>
          </cell>
          <cell r="H15">
            <v>8147</v>
          </cell>
          <cell r="I15">
            <v>10864.0245</v>
          </cell>
          <cell r="J15">
            <v>1466643.3074999999</v>
          </cell>
        </row>
        <row r="16">
          <cell r="A16">
            <v>4024112</v>
          </cell>
          <cell r="C16">
            <v>2.2000000000000002</v>
          </cell>
          <cell r="D16" t="str">
            <v>Con material de préstamo (arenilla o similar)</v>
          </cell>
          <cell r="E16" t="str">
            <v>m3</v>
          </cell>
          <cell r="F16">
            <v>90</v>
          </cell>
          <cell r="G16">
            <v>14409</v>
          </cell>
          <cell r="H16">
            <v>16896</v>
          </cell>
          <cell r="I16">
            <v>22530.815999999999</v>
          </cell>
          <cell r="J16">
            <v>2027773.44</v>
          </cell>
        </row>
        <row r="18">
          <cell r="A18">
            <v>4040401</v>
          </cell>
          <cell r="B18">
            <v>404</v>
          </cell>
          <cell r="C18">
            <v>3</v>
          </cell>
          <cell r="D18" t="str">
            <v>Suministro, transporte e instalación de entresuelo en arenilla, para apoyo de tubería.</v>
          </cell>
          <cell r="E18" t="str">
            <v>m3</v>
          </cell>
          <cell r="F18">
            <v>33</v>
          </cell>
          <cell r="G18">
            <v>30914</v>
          </cell>
          <cell r="H18">
            <v>40308</v>
          </cell>
          <cell r="I18">
            <v>53750.717999999993</v>
          </cell>
          <cell r="J18">
            <v>1773773.6939999997</v>
          </cell>
        </row>
        <row r="20">
          <cell r="A20">
            <v>4025001</v>
          </cell>
          <cell r="B20">
            <v>205</v>
          </cell>
          <cell r="C20">
            <v>4</v>
          </cell>
          <cell r="D20" t="str">
            <v>Cargue, retiro y botada de material sobrante y escombros, a cualquier distancia (incluye acarreo en sitio sin acceso vehicular)</v>
          </cell>
          <cell r="E20" t="str">
            <v>m3</v>
          </cell>
          <cell r="F20">
            <v>130</v>
          </cell>
          <cell r="G20">
            <v>19849</v>
          </cell>
          <cell r="H20">
            <v>16765</v>
          </cell>
          <cell r="I20">
            <v>22356.127499999999</v>
          </cell>
          <cell r="J20">
            <v>2906296.5749999997</v>
          </cell>
        </row>
        <row r="22">
          <cell r="B22">
            <v>202</v>
          </cell>
          <cell r="C22">
            <v>5</v>
          </cell>
          <cell r="D22" t="str">
            <v>Entibado de madera:</v>
          </cell>
        </row>
        <row r="23">
          <cell r="A23">
            <v>4022120</v>
          </cell>
          <cell r="C23">
            <v>5.0999999999999996</v>
          </cell>
          <cell r="D23" t="str">
            <v>Temporal</v>
          </cell>
          <cell r="E23" t="str">
            <v>m2</v>
          </cell>
          <cell r="F23">
            <v>30</v>
          </cell>
          <cell r="H23">
            <v>9932</v>
          </cell>
          <cell r="I23">
            <v>13244.321999999998</v>
          </cell>
          <cell r="J23">
            <v>397329.66</v>
          </cell>
        </row>
        <row r="25">
          <cell r="A25">
            <v>4023003</v>
          </cell>
          <cell r="B25">
            <v>203</v>
          </cell>
          <cell r="C25">
            <v>6</v>
          </cell>
          <cell r="D25" t="str">
            <v>Trinchos de madera permanente</v>
          </cell>
          <cell r="E25" t="str">
            <v>m2</v>
          </cell>
          <cell r="F25">
            <v>15</v>
          </cell>
          <cell r="H25">
            <v>7888</v>
          </cell>
          <cell r="I25">
            <v>10518.647999999999</v>
          </cell>
          <cell r="J25">
            <v>157779.72</v>
          </cell>
        </row>
        <row r="27">
          <cell r="B27" t="str">
            <v>701, 701.2, 704</v>
          </cell>
          <cell r="C27">
            <v>7</v>
          </cell>
          <cell r="D27" t="str">
            <v>Transporte y colocación de tubería de hierro dúctil TK9, unión mecánica, incluye el suministro y aplicación del lubricante requerido, en los siguientes diámetros:</v>
          </cell>
        </row>
        <row r="28">
          <cell r="A28">
            <v>4072006</v>
          </cell>
          <cell r="C28">
            <v>7.1</v>
          </cell>
          <cell r="D28" t="str">
            <v>De 150mm (6")</v>
          </cell>
          <cell r="E28" t="str">
            <v>m</v>
          </cell>
          <cell r="F28">
            <v>273</v>
          </cell>
          <cell r="G28">
            <v>16000</v>
          </cell>
          <cell r="H28">
            <v>10166</v>
          </cell>
          <cell r="I28">
            <v>13556.360999999999</v>
          </cell>
          <cell r="J28">
            <v>3700886.5529999998</v>
          </cell>
        </row>
        <row r="30">
          <cell r="A30">
            <v>4071068</v>
          </cell>
          <cell r="B30" t="str">
            <v>701, 701.N1</v>
          </cell>
          <cell r="C30">
            <v>8</v>
          </cell>
          <cell r="D30" t="str">
            <v xml:space="preserve">Suministro, transporte y colocación de tubería galvanizada de 37.5 mm (1 1/2") para atraque de tuberías ( incluye cortes y soldaduras) </v>
          </cell>
          <cell r="E30" t="str">
            <v>m</v>
          </cell>
          <cell r="F30">
            <v>25</v>
          </cell>
          <cell r="G30">
            <v>11908</v>
          </cell>
          <cell r="H30">
            <v>12099</v>
          </cell>
          <cell r="I30">
            <v>16134.0165</v>
          </cell>
          <cell r="J30">
            <v>403350.41249999998</v>
          </cell>
        </row>
        <row r="32">
          <cell r="B32" t="str">
            <v>705, 706, 701, 701.3</v>
          </cell>
          <cell r="C32">
            <v>9</v>
          </cell>
          <cell r="D32" t="str">
            <v>Suministro, transporte y colocación de unión de reparación universal , en los siguientes diámetros:</v>
          </cell>
        </row>
        <row r="33">
          <cell r="A33">
            <v>4079154</v>
          </cell>
          <cell r="C33">
            <v>9.1</v>
          </cell>
          <cell r="D33" t="str">
            <v>De 150 mm (6") - Rango de atención en extremos de 159.2 mm a 181.6 mm</v>
          </cell>
          <cell r="E33" t="str">
            <v>un</v>
          </cell>
          <cell r="F33">
            <v>6</v>
          </cell>
          <cell r="G33">
            <v>89697</v>
          </cell>
          <cell r="H33">
            <v>131600</v>
          </cell>
          <cell r="I33">
            <v>175488.59999999998</v>
          </cell>
          <cell r="J33">
            <v>1052931.5999999999</v>
          </cell>
        </row>
        <row r="35">
          <cell r="B35" t="str">
            <v>705, 706, 701, 701.3.A1</v>
          </cell>
          <cell r="C35">
            <v>10</v>
          </cell>
          <cell r="D35" t="str">
            <v>Suministro, transporte y colocación de unión de construcción  ( unión mecánica) en PVC RDE 21, en los siguientes diámetros:</v>
          </cell>
        </row>
        <row r="36">
          <cell r="A36">
            <v>4078992</v>
          </cell>
          <cell r="C36">
            <v>10.1</v>
          </cell>
          <cell r="D36" t="str">
            <v>De 150 mm (6")</v>
          </cell>
          <cell r="E36" t="str">
            <v>un</v>
          </cell>
          <cell r="F36">
            <v>4</v>
          </cell>
          <cell r="G36">
            <v>58514</v>
          </cell>
          <cell r="H36">
            <v>142805</v>
          </cell>
          <cell r="I36">
            <v>190430.4675</v>
          </cell>
          <cell r="J36">
            <v>761721.87</v>
          </cell>
        </row>
        <row r="37">
          <cell r="A37">
            <v>4078990</v>
          </cell>
          <cell r="B37" t="str">
            <v>701, 706, 701.2, 701.3, 701.7</v>
          </cell>
          <cell r="C37">
            <v>12</v>
          </cell>
          <cell r="D37" t="str">
            <v>Suministro, transporte y colocación de codos en hierro fundido o hierro dúctil, en los siguientes diámetros y ángulos</v>
          </cell>
          <cell r="I37">
            <v>0</v>
          </cell>
          <cell r="J37">
            <v>0</v>
          </cell>
        </row>
        <row r="38">
          <cell r="A38">
            <v>4078990</v>
          </cell>
          <cell r="C38">
            <v>12.1</v>
          </cell>
          <cell r="D38" t="str">
            <v>De 100 mm (4"), 90 grados</v>
          </cell>
          <cell r="E38" t="str">
            <v>un</v>
          </cell>
          <cell r="G38">
            <v>84875</v>
          </cell>
          <cell r="H38">
            <v>103265</v>
          </cell>
          <cell r="I38">
            <v>137703.8775</v>
          </cell>
          <cell r="J38">
            <v>0</v>
          </cell>
        </row>
        <row r="39">
          <cell r="A39">
            <v>4078990</v>
          </cell>
          <cell r="C39">
            <v>12.2</v>
          </cell>
          <cell r="D39" t="str">
            <v>De 100 mm (4"), 45 grados</v>
          </cell>
          <cell r="E39" t="str">
            <v>un</v>
          </cell>
          <cell r="G39">
            <v>178309</v>
          </cell>
          <cell r="H39">
            <v>85865</v>
          </cell>
          <cell r="I39">
            <v>114500.97749999999</v>
          </cell>
          <cell r="J39">
            <v>0</v>
          </cell>
        </row>
        <row r="40">
          <cell r="A40">
            <v>4078990</v>
          </cell>
          <cell r="C40">
            <v>12.3</v>
          </cell>
          <cell r="D40" t="str">
            <v>De 100 mm (4"), 22,50 grados</v>
          </cell>
          <cell r="E40" t="str">
            <v>un</v>
          </cell>
          <cell r="G40">
            <v>61225</v>
          </cell>
          <cell r="H40">
            <v>73105</v>
          </cell>
          <cell r="I40">
            <v>97485.517499999987</v>
          </cell>
          <cell r="J40">
            <v>0</v>
          </cell>
        </row>
        <row r="41">
          <cell r="A41">
            <v>4078990</v>
          </cell>
          <cell r="C41">
            <v>12.4</v>
          </cell>
          <cell r="D41" t="str">
            <v>De 100 mm (4"), 11,25 grados</v>
          </cell>
          <cell r="E41" t="str">
            <v>un</v>
          </cell>
          <cell r="G41">
            <v>61095</v>
          </cell>
          <cell r="H41">
            <v>73105</v>
          </cell>
          <cell r="I41">
            <v>97485.517499999987</v>
          </cell>
          <cell r="J41">
            <v>0</v>
          </cell>
        </row>
        <row r="42">
          <cell r="A42">
            <v>4078990</v>
          </cell>
          <cell r="C42">
            <v>12.5</v>
          </cell>
          <cell r="D42" t="str">
            <v>De 150 mm (6"), 90 grados</v>
          </cell>
          <cell r="E42" t="str">
            <v>un</v>
          </cell>
          <cell r="G42">
            <v>84875</v>
          </cell>
          <cell r="H42">
            <v>255194</v>
          </cell>
          <cell r="I42">
            <v>340301.19899999996</v>
          </cell>
          <cell r="J42">
            <v>0</v>
          </cell>
        </row>
        <row r="43">
          <cell r="A43">
            <v>4078990</v>
          </cell>
          <cell r="C43">
            <v>12.6</v>
          </cell>
          <cell r="D43" t="str">
            <v>De 150 mm (6"), 45 grados</v>
          </cell>
          <cell r="E43" t="str">
            <v>un</v>
          </cell>
          <cell r="G43">
            <v>178309</v>
          </cell>
          <cell r="H43">
            <v>179794</v>
          </cell>
          <cell r="I43">
            <v>239755.29899999997</v>
          </cell>
          <cell r="J43">
            <v>0</v>
          </cell>
        </row>
        <row r="44">
          <cell r="A44">
            <v>4078990</v>
          </cell>
          <cell r="C44">
            <v>12.7</v>
          </cell>
          <cell r="D44" t="str">
            <v>De 150 mm (6"), 22,50 grados</v>
          </cell>
          <cell r="E44" t="str">
            <v>un</v>
          </cell>
          <cell r="G44">
            <v>61225</v>
          </cell>
          <cell r="H44">
            <v>163554</v>
          </cell>
          <cell r="I44">
            <v>218099.25899999999</v>
          </cell>
          <cell r="J44">
            <v>0</v>
          </cell>
        </row>
        <row r="45">
          <cell r="A45">
            <v>4078990</v>
          </cell>
          <cell r="C45">
            <v>12.8</v>
          </cell>
          <cell r="D45" t="str">
            <v>De 150 mm (6"), 11,25 grados</v>
          </cell>
          <cell r="E45" t="str">
            <v>un</v>
          </cell>
          <cell r="G45">
            <v>61095</v>
          </cell>
          <cell r="H45">
            <v>153204</v>
          </cell>
          <cell r="I45">
            <v>204297.53399999999</v>
          </cell>
          <cell r="J45">
            <v>0</v>
          </cell>
        </row>
        <row r="46">
          <cell r="A46">
            <v>4078990</v>
          </cell>
          <cell r="C46">
            <v>12.9</v>
          </cell>
          <cell r="D46" t="str">
            <v>De 200 mm (8"), 90 grados</v>
          </cell>
          <cell r="E46" t="str">
            <v>un</v>
          </cell>
          <cell r="G46">
            <v>84875</v>
          </cell>
          <cell r="H46">
            <v>443863</v>
          </cell>
          <cell r="I46">
            <v>591891.31049999991</v>
          </cell>
          <cell r="J46">
            <v>0</v>
          </cell>
        </row>
        <row r="47">
          <cell r="A47">
            <v>4078990</v>
          </cell>
          <cell r="C47">
            <v>12.1</v>
          </cell>
          <cell r="D47" t="str">
            <v>De 200 mm (8"), 45 grados</v>
          </cell>
          <cell r="E47" t="str">
            <v>un</v>
          </cell>
          <cell r="G47">
            <v>178309</v>
          </cell>
          <cell r="H47">
            <v>359183</v>
          </cell>
          <cell r="I47">
            <v>478970.53049999999</v>
          </cell>
          <cell r="J47">
            <v>0</v>
          </cell>
        </row>
        <row r="48">
          <cell r="A48">
            <v>4078990</v>
          </cell>
          <cell r="C48">
            <v>12.11</v>
          </cell>
          <cell r="D48" t="str">
            <v>De 200 mm (8"), 22,50 grados</v>
          </cell>
          <cell r="E48" t="str">
            <v>un</v>
          </cell>
          <cell r="G48">
            <v>61225</v>
          </cell>
          <cell r="I48">
            <v>0</v>
          </cell>
          <cell r="J48">
            <v>0</v>
          </cell>
        </row>
        <row r="49">
          <cell r="A49">
            <v>4078990</v>
          </cell>
          <cell r="C49">
            <v>12.12</v>
          </cell>
          <cell r="D49" t="str">
            <v>De 200 mm (8"), 11,25 grados</v>
          </cell>
          <cell r="E49" t="str">
            <v>un</v>
          </cell>
          <cell r="G49">
            <v>61095</v>
          </cell>
          <cell r="I49">
            <v>0</v>
          </cell>
          <cell r="J49">
            <v>0</v>
          </cell>
        </row>
        <row r="50">
          <cell r="A50">
            <v>4078990</v>
          </cell>
          <cell r="B50" t="str">
            <v>701, 701.2, 706</v>
          </cell>
          <cell r="C50">
            <v>13</v>
          </cell>
          <cell r="D50" t="str">
            <v>Suministro, transporte y colocación de tees en hierro dúctil en los siguientes diámetros:</v>
          </cell>
          <cell r="I50">
            <v>0</v>
          </cell>
          <cell r="J50">
            <v>0</v>
          </cell>
        </row>
        <row r="51">
          <cell r="A51">
            <v>4078990</v>
          </cell>
          <cell r="C51">
            <v>13.1</v>
          </cell>
          <cell r="D51" t="str">
            <v>De 100mm x 100mm (4"x4")</v>
          </cell>
          <cell r="E51" t="str">
            <v>un</v>
          </cell>
          <cell r="G51">
            <v>79073</v>
          </cell>
          <cell r="H51">
            <v>109630</v>
          </cell>
          <cell r="I51">
            <v>146191.60499999998</v>
          </cell>
          <cell r="J51">
            <v>0</v>
          </cell>
        </row>
        <row r="52">
          <cell r="A52">
            <v>4078990</v>
          </cell>
          <cell r="C52">
            <v>13.2</v>
          </cell>
          <cell r="D52" t="str">
            <v>De 100 mm x 75 mm (4" x 3")</v>
          </cell>
          <cell r="E52" t="str">
            <v>un</v>
          </cell>
          <cell r="G52">
            <v>168813</v>
          </cell>
          <cell r="H52">
            <v>90287</v>
          </cell>
          <cell r="I52">
            <v>120397.71449999999</v>
          </cell>
          <cell r="J52">
            <v>0</v>
          </cell>
        </row>
        <row r="53">
          <cell r="A53">
            <v>4078990</v>
          </cell>
          <cell r="C53">
            <v>13.3</v>
          </cell>
          <cell r="D53" t="str">
            <v>De 150 mm x 150 mm (6" x 6")</v>
          </cell>
          <cell r="E53" t="str">
            <v>un</v>
          </cell>
          <cell r="G53">
            <v>168813</v>
          </cell>
          <cell r="H53">
            <v>228014</v>
          </cell>
          <cell r="I53">
            <v>304056.66899999999</v>
          </cell>
          <cell r="J53">
            <v>0</v>
          </cell>
        </row>
        <row r="54">
          <cell r="A54">
            <v>4078990</v>
          </cell>
          <cell r="C54">
            <v>13.4</v>
          </cell>
          <cell r="D54" t="str">
            <v>De 150 mm x 100 mm (6" x 4")</v>
          </cell>
          <cell r="E54" t="str">
            <v>un</v>
          </cell>
          <cell r="G54">
            <v>168813</v>
          </cell>
          <cell r="H54">
            <v>215254</v>
          </cell>
          <cell r="I54">
            <v>287041.20899999997</v>
          </cell>
          <cell r="J54">
            <v>0</v>
          </cell>
        </row>
        <row r="55">
          <cell r="A55">
            <v>4078990</v>
          </cell>
          <cell r="C55">
            <v>13.5</v>
          </cell>
          <cell r="D55" t="str">
            <v>De 200 mm x 200 mm (8" x 8")</v>
          </cell>
          <cell r="E55" t="str">
            <v>un</v>
          </cell>
          <cell r="H55">
            <v>0</v>
          </cell>
          <cell r="I55">
            <v>0</v>
          </cell>
          <cell r="J55">
            <v>0</v>
          </cell>
        </row>
        <row r="56">
          <cell r="A56">
            <v>4078990</v>
          </cell>
          <cell r="C56">
            <v>13.6</v>
          </cell>
          <cell r="D56" t="str">
            <v>De 200 mm x 150 mm (8" x 6")</v>
          </cell>
          <cell r="E56" t="str">
            <v>un</v>
          </cell>
          <cell r="H56">
            <v>365394</v>
          </cell>
          <cell r="I56">
            <v>487252.89899999998</v>
          </cell>
          <cell r="J56">
            <v>0</v>
          </cell>
        </row>
        <row r="57">
          <cell r="A57">
            <v>4078990</v>
          </cell>
          <cell r="C57">
            <v>13.7</v>
          </cell>
          <cell r="D57" t="str">
            <v>De 200 mm x 100 mm (8" x 4")</v>
          </cell>
          <cell r="E57" t="str">
            <v>un</v>
          </cell>
          <cell r="H57">
            <v>365394</v>
          </cell>
          <cell r="I57">
            <v>487252.89899999998</v>
          </cell>
          <cell r="J57">
            <v>0</v>
          </cell>
        </row>
        <row r="59">
          <cell r="B59" t="str">
            <v>701, 701.2, 701.7, 706</v>
          </cell>
          <cell r="C59">
            <v>11</v>
          </cell>
          <cell r="D59" t="str">
            <v>Suministro, transporte y colocación de tees en hierro fundido o hierro ductil para hierro dúctil, en los siguientes diámetros:</v>
          </cell>
          <cell r="F59">
            <v>0</v>
          </cell>
        </row>
        <row r="60">
          <cell r="F60">
            <v>0</v>
          </cell>
        </row>
        <row r="61">
          <cell r="A61">
            <v>4072345</v>
          </cell>
          <cell r="C61">
            <v>11.1</v>
          </cell>
          <cell r="D61" t="str">
            <v>150 mm x 150 mm (6" x 6")</v>
          </cell>
          <cell r="E61" t="str">
            <v>un</v>
          </cell>
          <cell r="F61">
            <v>2</v>
          </cell>
          <cell r="H61">
            <v>230038</v>
          </cell>
          <cell r="I61">
            <v>306755.67299999995</v>
          </cell>
          <cell r="J61">
            <v>613511.3459999999</v>
          </cell>
        </row>
        <row r="62">
          <cell r="F62">
            <v>0</v>
          </cell>
        </row>
        <row r="63">
          <cell r="B63" t="str">
            <v>701, 701.2,  701.3,  701.7, 706</v>
          </cell>
          <cell r="C63">
            <v>12</v>
          </cell>
          <cell r="D63" t="str">
            <v>Suministro, transporte y colocación de codos de hierro fundido o hierro dúctil para hierro dúctil, en los siguientes diámetros:</v>
          </cell>
        </row>
        <row r="64">
          <cell r="A64">
            <v>4072174</v>
          </cell>
          <cell r="C64">
            <v>12.1</v>
          </cell>
          <cell r="D64" t="str">
            <v>150  mm (6") de 22.5°</v>
          </cell>
          <cell r="E64" t="str">
            <v>un</v>
          </cell>
          <cell r="F64">
            <v>7</v>
          </cell>
          <cell r="H64">
            <v>165240</v>
          </cell>
          <cell r="I64">
            <v>220347.53999999998</v>
          </cell>
          <cell r="J64">
            <v>1542432.7799999998</v>
          </cell>
        </row>
        <row r="66">
          <cell r="A66">
            <v>4072192</v>
          </cell>
          <cell r="C66">
            <v>12.2</v>
          </cell>
          <cell r="D66" t="str">
            <v>150  mm  (6") de 11.25°</v>
          </cell>
          <cell r="E66" t="str">
            <v>un</v>
          </cell>
          <cell r="F66">
            <v>6</v>
          </cell>
          <cell r="H66">
            <v>154047</v>
          </cell>
          <cell r="I66">
            <v>205421.67449999999</v>
          </cell>
          <cell r="J66">
            <v>1232530.047</v>
          </cell>
        </row>
        <row r="68">
          <cell r="A68">
            <v>4072124</v>
          </cell>
          <cell r="C68">
            <v>12.3</v>
          </cell>
          <cell r="D68" t="str">
            <v>150 mm (16") de 90°</v>
          </cell>
          <cell r="E68" t="str">
            <v>un</v>
          </cell>
          <cell r="F68">
            <v>1</v>
          </cell>
          <cell r="H68">
            <v>256880</v>
          </cell>
          <cell r="I68">
            <v>342549.48</v>
          </cell>
          <cell r="J68">
            <v>342549.48</v>
          </cell>
        </row>
        <row r="70">
          <cell r="A70">
            <v>4072152</v>
          </cell>
          <cell r="C70">
            <v>12.4</v>
          </cell>
          <cell r="D70" t="str">
            <v>150 mm  (6") de 45°</v>
          </cell>
          <cell r="E70" t="str">
            <v>un</v>
          </cell>
          <cell r="F70">
            <v>9</v>
          </cell>
          <cell r="H70">
            <v>181480</v>
          </cell>
          <cell r="I70">
            <v>242003.58</v>
          </cell>
          <cell r="J70">
            <v>2178032.2199999997</v>
          </cell>
        </row>
        <row r="72">
          <cell r="B72" t="str">
            <v>707, 707.A1</v>
          </cell>
          <cell r="C72">
            <v>13</v>
          </cell>
          <cell r="D72" t="str">
            <v>Construcción de cajas para  válvulas incluye tapa y marco, según esquema No.1 de la norma 707</v>
          </cell>
        </row>
        <row r="73">
          <cell r="A73">
            <v>4079302</v>
          </cell>
          <cell r="C73">
            <v>13.1</v>
          </cell>
          <cell r="D73" t="str">
            <v xml:space="preserve">Para válvulas de  diámetro  6 "  </v>
          </cell>
          <cell r="E73" t="str">
            <v>un</v>
          </cell>
          <cell r="F73">
            <v>2</v>
          </cell>
          <cell r="G73">
            <v>140354</v>
          </cell>
          <cell r="H73">
            <v>134682</v>
          </cell>
          <cell r="I73">
            <v>179598.44699999999</v>
          </cell>
          <cell r="J73">
            <v>359196.89399999997</v>
          </cell>
        </row>
        <row r="74">
          <cell r="A74">
            <v>4079302</v>
          </cell>
          <cell r="C74">
            <v>13.2</v>
          </cell>
          <cell r="D74" t="str">
            <v xml:space="preserve">Para válvulas de  diámetro  2 "  </v>
          </cell>
          <cell r="E74" t="str">
            <v>un</v>
          </cell>
          <cell r="F74">
            <v>2</v>
          </cell>
          <cell r="G74">
            <v>140354</v>
          </cell>
          <cell r="H74">
            <v>134682</v>
          </cell>
          <cell r="I74">
            <v>179598.44699999999</v>
          </cell>
          <cell r="J74">
            <v>359196.89399999997</v>
          </cell>
        </row>
        <row r="76">
          <cell r="B76" t="str">
            <v>702, 702.1 y 702.1.A1</v>
          </cell>
          <cell r="C76">
            <v>14</v>
          </cell>
          <cell r="D76" t="str">
            <v>Transporte y colocación de válvulas de compuerta elástica de vástago no ascendente extremo CxC (junta perdida con empaque), en los siguientes diámetros:</v>
          </cell>
        </row>
        <row r="77">
          <cell r="A77">
            <v>4077725</v>
          </cell>
          <cell r="C77">
            <v>24.1</v>
          </cell>
          <cell r="D77" t="str">
            <v xml:space="preserve">De 50 mm (2") </v>
          </cell>
          <cell r="E77" t="str">
            <v>un</v>
          </cell>
          <cell r="F77">
            <v>2</v>
          </cell>
          <cell r="H77">
            <v>23200</v>
          </cell>
          <cell r="I77">
            <v>30937.199999999997</v>
          </cell>
          <cell r="J77">
            <v>61874.399999999994</v>
          </cell>
        </row>
        <row r="78">
          <cell r="A78">
            <v>4078208</v>
          </cell>
          <cell r="C78">
            <v>14.1</v>
          </cell>
          <cell r="D78" t="str">
            <v xml:space="preserve">De 150 mm (6") </v>
          </cell>
          <cell r="E78" t="str">
            <v>un</v>
          </cell>
          <cell r="F78">
            <v>2</v>
          </cell>
          <cell r="H78">
            <v>40162</v>
          </cell>
          <cell r="I78">
            <v>53556.026999999995</v>
          </cell>
          <cell r="J78">
            <v>107112.05399999999</v>
          </cell>
        </row>
        <row r="79">
          <cell r="B79" t="str">
            <v>411,    411.A1</v>
          </cell>
          <cell r="C79">
            <v>15</v>
          </cell>
          <cell r="D79" t="str">
            <v>Cortes de tubería  (incluye biselada)</v>
          </cell>
          <cell r="I79">
            <v>0</v>
          </cell>
          <cell r="J79">
            <v>0</v>
          </cell>
        </row>
        <row r="80">
          <cell r="C80">
            <v>15.1</v>
          </cell>
          <cell r="D80" t="str">
            <v>Con acetileno</v>
          </cell>
          <cell r="E80" t="str">
            <v>cm</v>
          </cell>
          <cell r="G80">
            <v>611</v>
          </cell>
          <cell r="I80">
            <v>0</v>
          </cell>
          <cell r="J80">
            <v>0</v>
          </cell>
        </row>
        <row r="81">
          <cell r="C81">
            <v>15.2</v>
          </cell>
          <cell r="D81" t="str">
            <v>Sin acetileno</v>
          </cell>
          <cell r="E81" t="str">
            <v>cm</v>
          </cell>
          <cell r="G81">
            <v>611</v>
          </cell>
          <cell r="I81">
            <v>0</v>
          </cell>
          <cell r="J81">
            <v>0</v>
          </cell>
        </row>
        <row r="82">
          <cell r="I82">
            <v>0</v>
          </cell>
          <cell r="J82">
            <v>0</v>
          </cell>
        </row>
        <row r="83">
          <cell r="B83" t="str">
            <v>411, 411.A.1</v>
          </cell>
          <cell r="C83">
            <v>16</v>
          </cell>
          <cell r="D83" t="str">
            <v>Suministro, transporte y colocación de cordón de soldadura completo</v>
          </cell>
          <cell r="E83" t="str">
            <v>cm</v>
          </cell>
          <cell r="G83">
            <v>826</v>
          </cell>
          <cell r="I83">
            <v>0</v>
          </cell>
          <cell r="J83">
            <v>0</v>
          </cell>
        </row>
        <row r="84">
          <cell r="B84" t="str">
            <v>711, 702.N4</v>
          </cell>
          <cell r="C84">
            <v>27</v>
          </cell>
          <cell r="D84" t="str">
            <v>Retiro de válvulas de compuerta e hidrantes y reintegro al almacén de EPM en Guayabal, tal y como se encuentren en el terreno, en cualquier diámetro</v>
          </cell>
          <cell r="E84" t="str">
            <v>un</v>
          </cell>
          <cell r="I84">
            <v>0</v>
          </cell>
          <cell r="J84">
            <v>0</v>
          </cell>
        </row>
        <row r="86">
          <cell r="B86" t="str">
            <v>703, 703.A1</v>
          </cell>
          <cell r="C86">
            <v>17</v>
          </cell>
          <cell r="D86" t="str">
            <v xml:space="preserve">Transporte y colocación de hidrante suministrado por EPM (no incluye la válvula), en los siguientes diámetros. </v>
          </cell>
        </row>
        <row r="87">
          <cell r="A87">
            <v>4078716</v>
          </cell>
          <cell r="C87">
            <v>15.1</v>
          </cell>
          <cell r="D87" t="str">
            <v xml:space="preserve">De  100 mm (4") </v>
          </cell>
          <cell r="E87" t="str">
            <v>un</v>
          </cell>
          <cell r="F87">
            <v>3</v>
          </cell>
          <cell r="G87">
            <v>30104</v>
          </cell>
          <cell r="H87">
            <v>67049</v>
          </cell>
          <cell r="I87">
            <v>89409.841499999995</v>
          </cell>
          <cell r="J87">
            <v>268229.5245</v>
          </cell>
        </row>
        <row r="89">
          <cell r="A89">
            <v>4042117</v>
          </cell>
          <cell r="B89" t="str">
            <v>423.N1</v>
          </cell>
          <cell r="C89">
            <v>16</v>
          </cell>
          <cell r="D89" t="str">
            <v>Suministro, transporte e instalación de cinta en polietileno para señalización de redes de acueducto</v>
          </cell>
          <cell r="E89" t="str">
            <v>m</v>
          </cell>
          <cell r="F89">
            <v>280</v>
          </cell>
          <cell r="H89">
            <v>1082</v>
          </cell>
          <cell r="I89">
            <v>1442.847</v>
          </cell>
          <cell r="J89">
            <v>403997.16</v>
          </cell>
        </row>
        <row r="91">
          <cell r="B91" t="str">
            <v>702.2, 702.2A1</v>
          </cell>
          <cell r="C91">
            <v>17</v>
          </cell>
          <cell r="D91" t="str">
            <v>Suministro, transporte y colocación de válvulas reguladoras de presión, incluye las reducciones niples de acero soldados y roscados, bridas, válvula de admisión y expulsión de aire, válvula de guarda, manómetros, filtro en Y, válvulas auxiliares de entrad</v>
          </cell>
        </row>
        <row r="92">
          <cell r="A92">
            <v>4078414</v>
          </cell>
          <cell r="C92">
            <v>17.100000000000001</v>
          </cell>
          <cell r="D92" t="str">
            <v>75 mm (3")</v>
          </cell>
          <cell r="E92" t="str">
            <v>un</v>
          </cell>
          <cell r="F92">
            <v>2</v>
          </cell>
          <cell r="H92">
            <v>2319080</v>
          </cell>
          <cell r="I92">
            <v>3092493.1799999997</v>
          </cell>
          <cell r="J92">
            <v>6184986.3599999994</v>
          </cell>
        </row>
        <row r="94">
          <cell r="B94">
            <v>707</v>
          </cell>
          <cell r="C94">
            <v>18</v>
          </cell>
          <cell r="D94" t="str">
            <v>Construcción de cajas para estación reguladora de presión según plano ACC-02-05-0119-16, se incluye excavación, lleno y botada de escombros, en los siguientes diámetros:</v>
          </cell>
        </row>
        <row r="95">
          <cell r="A95">
            <v>4079320</v>
          </cell>
          <cell r="C95">
            <v>18.100000000000001</v>
          </cell>
          <cell r="D95" t="str">
            <v>75 mm (3")</v>
          </cell>
          <cell r="E95" t="str">
            <v>un</v>
          </cell>
          <cell r="F95">
            <v>2</v>
          </cell>
          <cell r="H95">
            <v>1451620</v>
          </cell>
          <cell r="I95">
            <v>1935735.2699999998</v>
          </cell>
          <cell r="J95">
            <v>3871470.5399999996</v>
          </cell>
        </row>
        <row r="97">
          <cell r="D97" t="str">
            <v>ACTIVIDADES COMPLEMENTARIAS</v>
          </cell>
        </row>
        <row r="98">
          <cell r="A98">
            <v>4051101</v>
          </cell>
          <cell r="B98" t="str">
            <v>306, 306.A1,   307</v>
          </cell>
          <cell r="C98">
            <v>19</v>
          </cell>
          <cell r="D98" t="str">
            <v>Suministro, transporte y colocación de concreto (incluye aditivos requeridos por la mezcla), de f'c=21 MPa (210 kg/cm2) para vaciado de anclajes, fundaciones, apoyos de la tubería</v>
          </cell>
          <cell r="E98" t="str">
            <v>m3</v>
          </cell>
          <cell r="F98">
            <v>10</v>
          </cell>
          <cell r="G98">
            <v>201419</v>
          </cell>
          <cell r="H98">
            <v>206324</v>
          </cell>
          <cell r="I98">
            <v>275133.054</v>
          </cell>
          <cell r="J98">
            <v>2751330.54</v>
          </cell>
        </row>
        <row r="100">
          <cell r="B100">
            <v>601</v>
          </cell>
          <cell r="C100">
            <v>20</v>
          </cell>
          <cell r="D100" t="str">
            <v>Suministro, transporte, figuración y colocación de acero de refuerzo, en los siguientes diametros:</v>
          </cell>
        </row>
        <row r="101">
          <cell r="A101">
            <v>4060122</v>
          </cell>
          <cell r="C101">
            <v>20.100000000000001</v>
          </cell>
          <cell r="D101" t="str">
            <v>9,52 mm  (3/8"), grado 60</v>
          </cell>
          <cell r="E101" t="str">
            <v>Kg</v>
          </cell>
          <cell r="F101">
            <v>50</v>
          </cell>
          <cell r="G101">
            <v>0</v>
          </cell>
          <cell r="H101">
            <v>3162</v>
          </cell>
          <cell r="I101">
            <v>4216.527</v>
          </cell>
          <cell r="J101">
            <v>210826.35</v>
          </cell>
        </row>
        <row r="102">
          <cell r="A102">
            <v>4060120</v>
          </cell>
          <cell r="C102">
            <v>20.2</v>
          </cell>
          <cell r="D102" t="str">
            <v>12,70 mm  (1/2"), grado 60</v>
          </cell>
          <cell r="E102" t="str">
            <v>Kg</v>
          </cell>
          <cell r="F102">
            <v>250</v>
          </cell>
          <cell r="G102">
            <v>0</v>
          </cell>
          <cell r="H102">
            <v>2244</v>
          </cell>
          <cell r="I102">
            <v>2992.3739999999998</v>
          </cell>
          <cell r="J102">
            <v>748093.5</v>
          </cell>
        </row>
        <row r="104">
          <cell r="B104" t="str">
            <v>422.N1</v>
          </cell>
          <cell r="C104">
            <v>21</v>
          </cell>
          <cell r="D104" t="str">
            <v>Mano de obra (incluye prestaciones sociales, y herramienta menor)</v>
          </cell>
        </row>
        <row r="105">
          <cell r="A105">
            <v>4042152</v>
          </cell>
          <cell r="C105">
            <v>21.1</v>
          </cell>
          <cell r="D105" t="str">
            <v>Oficial</v>
          </cell>
          <cell r="E105" t="str">
            <v>h</v>
          </cell>
          <cell r="F105">
            <v>56</v>
          </cell>
          <cell r="G105">
            <v>6500</v>
          </cell>
          <cell r="H105">
            <v>8395</v>
          </cell>
          <cell r="I105">
            <v>11194.7325</v>
          </cell>
          <cell r="J105">
            <v>626905.02</v>
          </cell>
        </row>
        <row r="106">
          <cell r="A106">
            <v>4042150</v>
          </cell>
          <cell r="C106">
            <v>21.2</v>
          </cell>
          <cell r="D106" t="str">
            <v>Ayudante</v>
          </cell>
          <cell r="E106" t="str">
            <v>h</v>
          </cell>
          <cell r="F106">
            <v>150</v>
          </cell>
          <cell r="G106">
            <v>12000</v>
          </cell>
          <cell r="H106">
            <v>4095</v>
          </cell>
          <cell r="I106">
            <v>5460.6824999999999</v>
          </cell>
          <cell r="J106">
            <v>819102.375</v>
          </cell>
        </row>
        <row r="107">
          <cell r="G107" t="str">
            <v>SUBTOTAL     $</v>
          </cell>
          <cell r="J107">
            <v>40201081.840500005</v>
          </cell>
        </row>
        <row r="109">
          <cell r="D109" t="str">
            <v>VALOR TOTAL DE LAS OBRAS ( en números)</v>
          </cell>
        </row>
        <row r="110">
          <cell r="D110" t="str">
            <v xml:space="preserve">VALOR TOTAL DE LAS OBRAS ( en letras) </v>
          </cell>
        </row>
        <row r="111">
          <cell r="D111" t="str">
            <v xml:space="preserve">PLAZO (en días comunes o solares, cuarenta y cinco dias) </v>
          </cell>
        </row>
        <row r="113">
          <cell r="D113" t="str">
            <v>LOS PRECIOS ANTERIORES SON A TODO COSTO (incluyen costos directos más indirectos)</v>
          </cell>
        </row>
        <row r="114">
          <cell r="D114" t="str">
            <v>ADMINISTRACIÓN                                        21.50  %</v>
          </cell>
        </row>
        <row r="115">
          <cell r="D115" t="str">
            <v>IMPREVISTOS                                                 2.00  %</v>
          </cell>
        </row>
        <row r="116">
          <cell r="D116" t="str">
            <v>UTILIDADES                                                    6.00   %</v>
          </cell>
        </row>
        <row r="117">
          <cell r="D117" t="str">
            <v>IMPACTO COMUNITARIO                            47.85  %</v>
          </cell>
        </row>
        <row r="118">
          <cell r="D118" t="str">
            <v xml:space="preserve">TOTAL SUMA AIU                                          33.35  %               </v>
          </cell>
        </row>
        <row r="119">
          <cell r="D119" t="str">
            <v>OTROS (especificar y soportar)                             %</v>
          </cell>
        </row>
        <row r="124">
          <cell r="C124" t="str">
            <v>FIRMA DEL PROPONENTE</v>
          </cell>
          <cell r="E124" t="str">
            <v>FIRMA DEL INGENIERO QUE ABONA LA PROPUESTA</v>
          </cell>
        </row>
        <row r="129">
          <cell r="D129" t="str">
            <v xml:space="preserve">Zona Sur </v>
          </cell>
        </row>
        <row r="130">
          <cell r="D130" t="str">
            <v>Plan de la Infraestructura</v>
          </cell>
        </row>
        <row r="131">
          <cell r="D131" t="str">
            <v>En abril 21 de 2004 :</v>
          </cell>
        </row>
        <row r="133">
          <cell r="H133">
            <v>40201082</v>
          </cell>
        </row>
        <row r="134">
          <cell r="H134">
            <v>1126112260</v>
          </cell>
        </row>
        <row r="135">
          <cell r="H135">
            <v>728763626</v>
          </cell>
        </row>
        <row r="136">
          <cell r="D136" t="str">
            <v xml:space="preserve">Lo que vale actualmente </v>
          </cell>
          <cell r="H136">
            <v>1895076968</v>
          </cell>
        </row>
        <row r="140">
          <cell r="H140">
            <v>580859771</v>
          </cell>
        </row>
        <row r="141">
          <cell r="H141">
            <v>83769871</v>
          </cell>
        </row>
        <row r="142">
          <cell r="H142">
            <v>31130992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/>
      <sheetData sheetId="9">
        <row r="7">
          <cell r="A7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/>
      <sheetData sheetId="18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 ACOM ALDO. FRENTE"/>
      <sheetName val="FORMATO ACOM ALDO REVES"/>
    </sheetNames>
    <sheetDataSet>
      <sheetData sheetId="0"/>
      <sheetData sheetId="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CDItem"/>
    </sheetNames>
    <sheetDataSet>
      <sheetData sheetId="0" refreshError="1"/>
      <sheetData sheetId="1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</sheetNames>
    <sheetDataSet>
      <sheetData sheetId="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-Accide-10"/>
    </sheetNames>
    <sheetDataSet>
      <sheetData sheetId="0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la"/>
      <sheetName val="Desmonte y Limpieza"/>
      <sheetName val="Excavación - Explanación"/>
      <sheetName val="Excavaciones Varias"/>
      <sheetName val="Terraplenes"/>
      <sheetName val="Mejoramiento Subrasante"/>
      <sheetName val="Rellenos Estructuras"/>
      <sheetName val="Filtros"/>
      <sheetName val="Tubería"/>
      <sheetName val="Concreto C"/>
      <sheetName val="Concreto F"/>
      <sheetName val="Muro Contención"/>
      <sheetName val="Afirmado"/>
      <sheetName val="Base estabilizada"/>
      <sheetName val="Base"/>
      <sheetName val="Mezcla"/>
      <sheetName val="Imprimación"/>
      <sheetName val="Cunetas"/>
      <sheetName val="Líneas Demarcación"/>
      <sheetName val="Marca Vial"/>
      <sheetName val="Tachas Reflectivas"/>
      <sheetName val="Señales Verticales"/>
      <sheetName val="Postes Kilometraje"/>
      <sheetName val="Defensas Metálicas"/>
      <sheetName val="Captafaros"/>
      <sheetName val="Transporte Materiales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servaciones"/>
      <sheetName val="DATOS INICIALES"/>
      <sheetName val="CAL KM"/>
      <sheetName val="ENTIDADES"/>
      <sheetName val="PRESUPUESTO"/>
      <sheetName val="APU"/>
      <sheetName val="INSUMOS MATERIALES"/>
      <sheetName val="MEMORIAS"/>
      <sheetName val="AIU"/>
      <sheetName val="INSUMOS MANO DE OBRA"/>
      <sheetName val="EQUIPOS"/>
      <sheetName val="APU AUXILIARES"/>
      <sheetName val="INSUMOS EQUIPOS"/>
      <sheetName val="INSUMOS SERVICIOS"/>
      <sheetName val="MATERIALES"/>
      <sheetName val="FACTOR PRESTACIONAL"/>
      <sheetName val="MANO DE OBRA"/>
      <sheetName val="PÓLIZAS OBRA"/>
      <sheetName val="INSUMOS TRANSPORTES"/>
      <sheetName val="ANÁLISIS TRANSPORTES"/>
      <sheetName val="TRANSPORTES"/>
      <sheetName val="PMT"/>
      <sheetName val="PMA"/>
      <sheetName val="PAPSO OBRA"/>
      <sheetName val="FP"/>
      <sheetName val="APU CARACTERIZACIÓN"/>
      <sheetName val="APU GEORREFERENCIACIÓN"/>
      <sheetName val="SERVICIOS"/>
      <sheetName val="AJUSTE ESTUDIOS"/>
      <sheetName val="ANÁL TRANS KM"/>
      <sheetName val="ANÁLISIS TRANSPORTESM3)"/>
      <sheetName val="INTERVENTORÍA"/>
      <sheetName val="FM INTERVENTORÍA"/>
      <sheetName val="PÓLIZAS INTERVENTORÍA"/>
      <sheetName val="PAPSO INTERVENTORÍA"/>
    </sheetNames>
    <sheetDataSet>
      <sheetData sheetId="0"/>
      <sheetData sheetId="1">
        <row r="13">
          <cell r="B13">
            <v>908526</v>
          </cell>
        </row>
      </sheetData>
      <sheetData sheetId="2"/>
      <sheetData sheetId="3">
        <row r="6">
          <cell r="A6" t="str">
            <v>MUNICIPIO DE ABEJORRAL</v>
          </cell>
        </row>
        <row r="7">
          <cell r="A7" t="str">
            <v>MUNICIPIO DE ABRIAQUÍ</v>
          </cell>
        </row>
        <row r="8">
          <cell r="A8" t="str">
            <v>MUNICIPIO DE ALEJANDRÍA</v>
          </cell>
        </row>
        <row r="9">
          <cell r="A9" t="str">
            <v>MUNICIPIO DE AMAGÁ</v>
          </cell>
        </row>
        <row r="10">
          <cell r="A10" t="str">
            <v>MUNICIPIO DE AMALFI</v>
          </cell>
        </row>
        <row r="11">
          <cell r="A11" t="str">
            <v>MUNICIPIO DE ANDES</v>
          </cell>
        </row>
        <row r="12">
          <cell r="A12" t="str">
            <v>MUNICIPIO DE ANGELÓPOLIS</v>
          </cell>
        </row>
        <row r="13">
          <cell r="A13" t="str">
            <v>MUNICIPIO DE ANGOSTURA</v>
          </cell>
        </row>
        <row r="14">
          <cell r="A14" t="str">
            <v>MUNICIPIO DE ANORÍ</v>
          </cell>
        </row>
        <row r="15">
          <cell r="A15" t="str">
            <v>MUNICIPIO DE ANZÁ</v>
          </cell>
        </row>
        <row r="16">
          <cell r="A16" t="str">
            <v>MUNICIPIO DE APARTADÓ</v>
          </cell>
        </row>
        <row r="17">
          <cell r="A17" t="str">
            <v>MUNICIPIO DE ARBOLETES</v>
          </cell>
        </row>
        <row r="18">
          <cell r="A18" t="str">
            <v>MUNICIPIO DE ARGELIA</v>
          </cell>
        </row>
        <row r="19">
          <cell r="A19" t="str">
            <v>MUNICIPIO DE ARMENIA</v>
          </cell>
        </row>
        <row r="20">
          <cell r="A20" t="str">
            <v>MUNICIPIO DE BARBOSA</v>
          </cell>
        </row>
        <row r="21">
          <cell r="A21" t="str">
            <v>MUNICIPIO DE BELLO</v>
          </cell>
        </row>
        <row r="22">
          <cell r="A22" t="str">
            <v>MUNICIPIO DE BELMIRA</v>
          </cell>
        </row>
        <row r="23">
          <cell r="A23" t="str">
            <v>MUNICIPIO DE BETANIA</v>
          </cell>
        </row>
        <row r="24">
          <cell r="A24" t="str">
            <v>MUNICIPIO DE BETULIA</v>
          </cell>
        </row>
        <row r="25">
          <cell r="A25" t="str">
            <v>MUNICIPIO DE BRICEÑO</v>
          </cell>
        </row>
        <row r="26">
          <cell r="A26" t="str">
            <v>MUNICIPIO DE BURITICÁ</v>
          </cell>
        </row>
        <row r="27">
          <cell r="A27" t="str">
            <v>MUNICIPIO DE CÁCERES</v>
          </cell>
        </row>
        <row r="28">
          <cell r="A28" t="str">
            <v>MUNICIPIO DE CAICEDO</v>
          </cell>
        </row>
        <row r="29">
          <cell r="A29" t="str">
            <v>MUNICIPIO DE CALDAS</v>
          </cell>
        </row>
        <row r="30">
          <cell r="A30" t="str">
            <v>MUNICIPIO DE CAMPAMENTO</v>
          </cell>
        </row>
        <row r="31">
          <cell r="A31" t="str">
            <v>MUNICIPIO DE CAÑASGORDAS</v>
          </cell>
        </row>
        <row r="32">
          <cell r="A32" t="str">
            <v>MUNICIPIO DE CARACOLÍ</v>
          </cell>
        </row>
        <row r="33">
          <cell r="A33" t="str">
            <v>MUNICIPIO DE CARAMANTA</v>
          </cell>
        </row>
        <row r="34">
          <cell r="A34" t="str">
            <v>MUNICIPIO DE CAREPA</v>
          </cell>
        </row>
        <row r="35">
          <cell r="A35" t="str">
            <v>MUNICIPIO DE CAROLINA DEL PRÍNCIPE</v>
          </cell>
        </row>
        <row r="36">
          <cell r="A36" t="str">
            <v>MUNICIPIO DE CAUCASIA</v>
          </cell>
        </row>
        <row r="37">
          <cell r="A37" t="str">
            <v>MUNICIPIO DE CHIGORODÓ</v>
          </cell>
        </row>
        <row r="38">
          <cell r="A38" t="str">
            <v>MUNICIPIO DE CISNEROS</v>
          </cell>
        </row>
        <row r="39">
          <cell r="A39" t="str">
            <v>MUNICIPIO DE CIUDAD BOLÍVAR</v>
          </cell>
        </row>
        <row r="40">
          <cell r="A40" t="str">
            <v>MUNICIPIO DE COCORNÁ</v>
          </cell>
        </row>
        <row r="41">
          <cell r="A41" t="str">
            <v>MUNICIPIO DE CONCEPCIÓN</v>
          </cell>
        </row>
        <row r="42">
          <cell r="A42" t="str">
            <v>MUNICIPIO DE CONCORDIA</v>
          </cell>
        </row>
        <row r="43">
          <cell r="A43" t="str">
            <v>MUNICIPIO DE COPACABANA</v>
          </cell>
        </row>
        <row r="44">
          <cell r="A44" t="str">
            <v>MUNICIPIO DE DABEIBA</v>
          </cell>
        </row>
        <row r="45">
          <cell r="A45" t="str">
            <v>MUNICIPIO DE DONMATÍAS</v>
          </cell>
        </row>
        <row r="46">
          <cell r="A46" t="str">
            <v>MUNICIPIO DE EBÉJICO</v>
          </cell>
        </row>
        <row r="47">
          <cell r="A47" t="str">
            <v>MUNICIPIO DE EL BAGRE</v>
          </cell>
        </row>
        <row r="48">
          <cell r="A48" t="str">
            <v>MUNICIPIO DE EL CARMEN DE VIBORAL</v>
          </cell>
        </row>
        <row r="49">
          <cell r="A49" t="str">
            <v>MUNICIPIO DE EL PEÑOL</v>
          </cell>
        </row>
        <row r="50">
          <cell r="A50" t="str">
            <v>MUNICIPIO DE EL RETIRO</v>
          </cell>
        </row>
        <row r="51">
          <cell r="A51" t="str">
            <v>MUNICIPIO DE EL SANTUARIO</v>
          </cell>
        </row>
        <row r="52">
          <cell r="A52" t="str">
            <v>MUNICIPIO DE ENTRERRÍOS</v>
          </cell>
        </row>
        <row r="53">
          <cell r="A53" t="str">
            <v>MUNICIPIO DE ENVIGADO</v>
          </cell>
        </row>
        <row r="54">
          <cell r="A54" t="str">
            <v>MUNICIPIO DE FREDONIA</v>
          </cell>
        </row>
        <row r="55">
          <cell r="A55" t="str">
            <v>MUNICIPIO DE FRONTINO</v>
          </cell>
        </row>
        <row r="56">
          <cell r="A56" t="str">
            <v>MUNICIPIO DE GIRALDO</v>
          </cell>
        </row>
        <row r="57">
          <cell r="A57" t="str">
            <v>MUNICIPIO DE GIRARDOTA</v>
          </cell>
        </row>
        <row r="58">
          <cell r="A58" t="str">
            <v>MUNICIPIO DE GÓMEZ PLATA</v>
          </cell>
        </row>
        <row r="59">
          <cell r="A59" t="str">
            <v>MUNICIPIO DE GRANADA</v>
          </cell>
        </row>
        <row r="60">
          <cell r="A60" t="str">
            <v>MUNICIPIO DE GUADALUPE</v>
          </cell>
        </row>
        <row r="61">
          <cell r="A61" t="str">
            <v>MUNICIPIO DE GUARNE</v>
          </cell>
        </row>
        <row r="62">
          <cell r="A62" t="str">
            <v>MUNICIPIO DE GUATAPÉ</v>
          </cell>
        </row>
        <row r="63">
          <cell r="A63" t="str">
            <v>MUNICIPIO DE HELICONIA</v>
          </cell>
        </row>
        <row r="64">
          <cell r="A64" t="str">
            <v>MUNICIPIO DE HISPANIA</v>
          </cell>
        </row>
        <row r="65">
          <cell r="A65" t="str">
            <v>MUNICIPIO DE ITAGÜÍ</v>
          </cell>
        </row>
        <row r="66">
          <cell r="A66" t="str">
            <v>MUNICIPIO DE ITUANGO</v>
          </cell>
        </row>
        <row r="67">
          <cell r="A67" t="str">
            <v>MUNICIPIO DE JARDÍN</v>
          </cell>
        </row>
        <row r="68">
          <cell r="A68" t="str">
            <v>MUNICIPIO DE JERICÓ</v>
          </cell>
        </row>
        <row r="69">
          <cell r="A69" t="str">
            <v>MUNICIPIO DE LA CEJA DEL TAMBO</v>
          </cell>
        </row>
        <row r="70">
          <cell r="A70" t="str">
            <v>MUNICIPIO DE LA ESTRELLA</v>
          </cell>
        </row>
        <row r="71">
          <cell r="A71" t="str">
            <v>MUNICIPIO DE LA PINTADA</v>
          </cell>
        </row>
        <row r="72">
          <cell r="A72" t="str">
            <v>MUNICIPIO DE LA UNIÓN</v>
          </cell>
        </row>
        <row r="73">
          <cell r="A73" t="str">
            <v>MUNICIPIO DE LIBORINA</v>
          </cell>
        </row>
        <row r="74">
          <cell r="A74" t="str">
            <v>MUNICIPIO DE MACEO</v>
          </cell>
        </row>
        <row r="75">
          <cell r="A75" t="str">
            <v>MUNICIPIO DE MARINILLA</v>
          </cell>
        </row>
        <row r="76">
          <cell r="A76" t="str">
            <v>MUNICIPIO DE MEDELLÍN</v>
          </cell>
        </row>
        <row r="77">
          <cell r="A77" t="str">
            <v>MUNICIPIO DE MONTEBELLO</v>
          </cell>
        </row>
        <row r="78">
          <cell r="A78" t="str">
            <v>MUNICIPIO DE MURINDÓ</v>
          </cell>
        </row>
        <row r="79">
          <cell r="A79" t="str">
            <v>MUNICIPIO DE MUTATÁ</v>
          </cell>
        </row>
        <row r="80">
          <cell r="A80" t="str">
            <v>MUNICIPIO DE NARIÑO</v>
          </cell>
        </row>
        <row r="81">
          <cell r="A81" t="str">
            <v>MUNICIPIO DE NECHÍ</v>
          </cell>
        </row>
        <row r="82">
          <cell r="A82" t="str">
            <v>MUNICIPIO DE NECOCLÍ</v>
          </cell>
        </row>
        <row r="83">
          <cell r="A83" t="str">
            <v>MUNICIPIO DE OLAYA</v>
          </cell>
        </row>
        <row r="84">
          <cell r="A84" t="str">
            <v>MUNICIPIO DE PEQUE</v>
          </cell>
        </row>
        <row r="85">
          <cell r="A85" t="str">
            <v>MUNICIPIO DE PUEBLORRICO</v>
          </cell>
        </row>
        <row r="86">
          <cell r="A86" t="str">
            <v>MUNICIPIO DE PUERTO BERRÍO</v>
          </cell>
        </row>
        <row r="87">
          <cell r="A87" t="str">
            <v>MUNICIPIO DE PUERTO NARE</v>
          </cell>
        </row>
        <row r="88">
          <cell r="A88" t="str">
            <v>MUNICIPIO DE PUERTO TRIUNFO</v>
          </cell>
        </row>
        <row r="89">
          <cell r="A89" t="str">
            <v>MUNICIPIO DE REMEDIOS</v>
          </cell>
        </row>
        <row r="90">
          <cell r="A90" t="str">
            <v>MUNICIPIO DE RIONEGRO</v>
          </cell>
        </row>
        <row r="91">
          <cell r="A91" t="str">
            <v>MUNICIPIO DE SABANALARGA</v>
          </cell>
        </row>
        <row r="92">
          <cell r="A92" t="str">
            <v>MUNICIPIO DE SABANETA</v>
          </cell>
        </row>
        <row r="93">
          <cell r="A93" t="str">
            <v>MUNICIPIO DE SALGAR</v>
          </cell>
        </row>
        <row r="94">
          <cell r="A94" t="str">
            <v>MUNICIPIO DE SAN ANDRÉS DE CUERQUIA</v>
          </cell>
        </row>
        <row r="95">
          <cell r="A95" t="str">
            <v>MUNICIPIO DE SAN CARLOS</v>
          </cell>
        </row>
        <row r="96">
          <cell r="A96" t="str">
            <v>MUNICIPIO DE SAN FRANCISCO</v>
          </cell>
        </row>
        <row r="97">
          <cell r="A97" t="str">
            <v>MUNICIPIO DE SAN JERÓNIMO</v>
          </cell>
        </row>
        <row r="98">
          <cell r="A98" t="str">
            <v>MUNICIPIO DE SAN JOSÉ DE LA MONTAÑA</v>
          </cell>
        </row>
        <row r="99">
          <cell r="A99" t="str">
            <v>MUNICIPIO DE SAN JUAN DE URABÁ</v>
          </cell>
        </row>
        <row r="100">
          <cell r="A100" t="str">
            <v>MUNICIPIO DE SAN LUIS</v>
          </cell>
        </row>
        <row r="101">
          <cell r="A101" t="str">
            <v>MUNICIPIO DE SAN PEDRO DE LOS MILAGROS</v>
          </cell>
        </row>
        <row r="102">
          <cell r="A102" t="str">
            <v>MUNICIPIO DE SAN PEDRO DE URABÁ</v>
          </cell>
        </row>
        <row r="103">
          <cell r="A103" t="str">
            <v>MUNICIPIO DE SAN RAFAEL</v>
          </cell>
        </row>
        <row r="104">
          <cell r="A104" t="str">
            <v>MUNICIPIO DE SAN ROQUE</v>
          </cell>
        </row>
        <row r="105">
          <cell r="A105" t="str">
            <v>MUNICIPIO DE SAN VICENTE FERRER</v>
          </cell>
        </row>
        <row r="106">
          <cell r="A106" t="str">
            <v>MUNICIPIO DE SANTA BÁRBARA</v>
          </cell>
        </row>
        <row r="107">
          <cell r="A107" t="str">
            <v>MUNICIPIO DE SANTA FE DE ANTIOQUIA</v>
          </cell>
        </row>
        <row r="108">
          <cell r="A108" t="str">
            <v>MUNICIPIO DE SANTA ROSA DE OSOS</v>
          </cell>
        </row>
        <row r="109">
          <cell r="A109" t="str">
            <v>MUNICIPIO DE SANTO DOMINGO</v>
          </cell>
        </row>
        <row r="110">
          <cell r="A110" t="str">
            <v>MUNICIPIO DE SEGOVIA</v>
          </cell>
        </row>
        <row r="111">
          <cell r="A111" t="str">
            <v>MUNICIPIO DE SONSÓN</v>
          </cell>
        </row>
        <row r="112">
          <cell r="A112" t="str">
            <v>MUNICIPIO DE SOPETRÁN</v>
          </cell>
        </row>
        <row r="113">
          <cell r="A113" t="str">
            <v>MUNICIPIO DE TÁMESIS</v>
          </cell>
        </row>
        <row r="114">
          <cell r="A114" t="str">
            <v>MUNICIPIO DE TARAZÁ</v>
          </cell>
        </row>
        <row r="115">
          <cell r="A115" t="str">
            <v>MUNICIPIO DE TARSO</v>
          </cell>
        </row>
        <row r="116">
          <cell r="A116" t="str">
            <v>MUNICIPIO DE TITIRIBÍ</v>
          </cell>
        </row>
        <row r="117">
          <cell r="A117" t="str">
            <v>MUNICIPIO DE TOLEDO</v>
          </cell>
        </row>
        <row r="118">
          <cell r="A118" t="str">
            <v>MUNICIPIO DE TURBO</v>
          </cell>
        </row>
        <row r="119">
          <cell r="A119" t="str">
            <v>MUNICIPIO DE URAMITA</v>
          </cell>
        </row>
        <row r="120">
          <cell r="A120" t="str">
            <v>MUNICIPIO DE URRAO</v>
          </cell>
        </row>
        <row r="121">
          <cell r="A121" t="str">
            <v>MUNICIPIO DE VALDIVIA</v>
          </cell>
        </row>
        <row r="122">
          <cell r="A122" t="str">
            <v>MUNICIPIO DE VALPARAÍSO</v>
          </cell>
        </row>
        <row r="123">
          <cell r="A123" t="str">
            <v>MUNICIPIO DE VEGACHÍ</v>
          </cell>
        </row>
        <row r="124">
          <cell r="A124" t="str">
            <v>MUNICIPIO DE VENECIA</v>
          </cell>
        </row>
        <row r="125">
          <cell r="A125" t="str">
            <v>MUNICIPIO DE VIGÍA DEL FUERTE</v>
          </cell>
        </row>
        <row r="126">
          <cell r="A126" t="str">
            <v>MUNICIPIO DE YALÍ</v>
          </cell>
        </row>
        <row r="127">
          <cell r="A127" t="str">
            <v>MUNICIPIO DE YARUMAL</v>
          </cell>
        </row>
        <row r="128">
          <cell r="A128" t="str">
            <v>MUNICIPIO DE YOLOMBÓ</v>
          </cell>
        </row>
        <row r="129">
          <cell r="A129" t="str">
            <v>MUNICIPIO DE YONDÓ</v>
          </cell>
        </row>
        <row r="130">
          <cell r="A130" t="str">
            <v>MUNICIPIO DE ZARAGOZA</v>
          </cell>
        </row>
      </sheetData>
      <sheetData sheetId="4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 t="str">
            <v/>
          </cell>
          <cell r="F1">
            <v>0</v>
          </cell>
          <cell r="G1">
            <v>0</v>
          </cell>
          <cell r="H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PRESUPUESTO GENERAL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7">
          <cell r="A7" t="str">
            <v>ITEM</v>
          </cell>
          <cell r="B7" t="str">
            <v>ESPECIFICACIONES</v>
          </cell>
          <cell r="C7">
            <v>0</v>
          </cell>
          <cell r="D7" t="str">
            <v>DESCRIPCIÓN</v>
          </cell>
          <cell r="E7" t="str">
            <v>UNI</v>
          </cell>
          <cell r="F7" t="str">
            <v>CANT</v>
          </cell>
          <cell r="G7" t="str">
            <v>VR.UNITARIO</v>
          </cell>
          <cell r="H7" t="str">
            <v>VALOR TOTAL</v>
          </cell>
        </row>
        <row r="8">
          <cell r="A8">
            <v>0</v>
          </cell>
          <cell r="B8" t="str">
            <v>GENERAL</v>
          </cell>
          <cell r="C8" t="str">
            <v>PARTICULAR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</row>
        <row r="9">
          <cell r="A9">
            <v>1</v>
          </cell>
          <cell r="B9">
            <v>0</v>
          </cell>
          <cell r="C9">
            <v>0</v>
          </cell>
          <cell r="D9" t="str">
            <v>CONSTRUCCION DE PAVIMENTO RIGIDO PORCE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A10">
            <v>1.1000000000000001</v>
          </cell>
          <cell r="B10">
            <v>0</v>
          </cell>
          <cell r="C10">
            <v>0</v>
          </cell>
          <cell r="D10" t="str">
            <v>PRELIMINARES</v>
          </cell>
          <cell r="E10">
            <v>0</v>
          </cell>
          <cell r="F10" t="str">
            <v/>
          </cell>
          <cell r="G10" t="str">
            <v/>
          </cell>
          <cell r="H10" t="str">
            <v/>
          </cell>
        </row>
        <row r="11">
          <cell r="A11" t="str">
            <v>1.1.1</v>
          </cell>
          <cell r="B11">
            <v>0</v>
          </cell>
          <cell r="C11">
            <v>0</v>
          </cell>
          <cell r="D11" t="str">
            <v>Localizacion y replanteo.</v>
          </cell>
          <cell r="E11" t="str">
            <v>M2</v>
          </cell>
          <cell r="F11">
            <v>1961</v>
          </cell>
          <cell r="G11">
            <v>947</v>
          </cell>
          <cell r="H11">
            <v>1857067</v>
          </cell>
        </row>
        <row r="12">
          <cell r="A12" t="str">
            <v>1.1.2</v>
          </cell>
          <cell r="B12">
            <v>0</v>
          </cell>
          <cell r="C12">
            <v>0</v>
          </cell>
          <cell r="D12" t="str">
            <v>Retiro y transporte de adoquín existente en mal estado de  la vía, a sitios autorizados por interventoría.</v>
          </cell>
          <cell r="E12" t="str">
            <v>M3</v>
          </cell>
          <cell r="F12">
            <v>463</v>
          </cell>
          <cell r="G12">
            <v>40219</v>
          </cell>
          <cell r="H12">
            <v>18621397</v>
          </cell>
        </row>
        <row r="13">
          <cell r="A13">
            <v>1.2</v>
          </cell>
          <cell r="B13">
            <v>0</v>
          </cell>
          <cell r="C13">
            <v>0</v>
          </cell>
          <cell r="D13" t="str">
            <v>EXPLANACIONES, AFIRMADOS BASES Y SUB-BASES.</v>
          </cell>
          <cell r="E13">
            <v>0</v>
          </cell>
          <cell r="F13" t="str">
            <v/>
          </cell>
          <cell r="G13" t="str">
            <v/>
          </cell>
          <cell r="H13" t="str">
            <v/>
          </cell>
        </row>
        <row r="14">
          <cell r="A14" t="str">
            <v>1.2.1</v>
          </cell>
          <cell r="B14">
            <v>0</v>
          </cell>
          <cell r="C14">
            <v>0</v>
          </cell>
          <cell r="D14" t="str">
            <v>Excavación sin clasificar de la explanación, canales y prestamos. Incluye disposición final de los materiales, No incluye transporte.</v>
          </cell>
          <cell r="E14" t="str">
            <v>M3</v>
          </cell>
          <cell r="F14">
            <v>644</v>
          </cell>
          <cell r="G14">
            <v>13575</v>
          </cell>
          <cell r="H14">
            <v>8742300</v>
          </cell>
        </row>
        <row r="15">
          <cell r="A15" t="str">
            <v>1.2.2</v>
          </cell>
          <cell r="B15">
            <v>0</v>
          </cell>
          <cell r="C15">
            <v>0</v>
          </cell>
          <cell r="D15" t="str">
            <v>Llenos mecánico compactado con material de préstamo hasta obtener una densidad mínima del 95%, de la obtenida en el ensayo del Proctor modificado, incluye transporte.</v>
          </cell>
          <cell r="E15" t="str">
            <v>M3</v>
          </cell>
          <cell r="F15">
            <v>294</v>
          </cell>
          <cell r="G15">
            <v>177077</v>
          </cell>
          <cell r="H15">
            <v>52060638</v>
          </cell>
        </row>
        <row r="16">
          <cell r="A16" t="str">
            <v>1.2.3</v>
          </cell>
          <cell r="B16">
            <v>0</v>
          </cell>
          <cell r="C16">
            <v>0</v>
          </cell>
          <cell r="D16" t="str">
            <v>Suministro, colocación, conformación y compactación de Sub-base granular, incluye transporte. Compactación hasta obtener una densidad mínima del 95%, de la obtenida en el ensayo del Proctor modificado.</v>
          </cell>
          <cell r="E16" t="str">
            <v>M3</v>
          </cell>
          <cell r="F16">
            <v>294</v>
          </cell>
          <cell r="G16">
            <v>241259</v>
          </cell>
          <cell r="H16">
            <v>70930146</v>
          </cell>
        </row>
        <row r="17">
          <cell r="A17" t="str">
            <v>1.2.4</v>
          </cell>
          <cell r="B17">
            <v>0</v>
          </cell>
          <cell r="C17">
            <v>0</v>
          </cell>
          <cell r="D17" t="str">
            <v>Transporte de sobrantes provenientes de la excavación de la explanación, canales, préstamos para distancias superiores a 1000 m medidos a partir de 100 m. Material compacto (Incluye 30% de expansión)</v>
          </cell>
          <cell r="E17" t="str">
            <v>M3-KM</v>
          </cell>
          <cell r="F17">
            <v>13292</v>
          </cell>
          <cell r="G17">
            <v>8060</v>
          </cell>
          <cell r="H17">
            <v>107133520</v>
          </cell>
        </row>
        <row r="18">
          <cell r="A18">
            <v>1.3</v>
          </cell>
          <cell r="B18">
            <v>0</v>
          </cell>
          <cell r="C18">
            <v>0</v>
          </cell>
          <cell r="D18" t="str">
            <v>ESTRUCTURAS EN CONCRETOS</v>
          </cell>
          <cell r="E18">
            <v>0</v>
          </cell>
          <cell r="F18" t="str">
            <v/>
          </cell>
          <cell r="G18" t="str">
            <v/>
          </cell>
          <cell r="H18" t="str">
            <v/>
          </cell>
        </row>
        <row r="19">
          <cell r="A19" t="str">
            <v>1.3.1</v>
          </cell>
          <cell r="B19">
            <v>0</v>
          </cell>
          <cell r="C19">
            <v>0</v>
          </cell>
          <cell r="D19" t="str">
            <v>Suministro y vaciado de Concreto de 4000 PSI para losa de Pavimento con MR2=40kg/cm2 y e= 0,20 mts., Incluye Acero de dovelas y pasadores</v>
          </cell>
          <cell r="E19" t="str">
            <v>M3</v>
          </cell>
          <cell r="F19">
            <v>370</v>
          </cell>
          <cell r="G19">
            <v>845580</v>
          </cell>
          <cell r="H19">
            <v>312864600</v>
          </cell>
        </row>
        <row r="20">
          <cell r="A20" t="str">
            <v>1.3.2</v>
          </cell>
          <cell r="B20">
            <v>0</v>
          </cell>
          <cell r="C20">
            <v>0</v>
          </cell>
          <cell r="D20" t="str">
            <v>Suministro y colocacion de bordillo prefabricado en concreto 210 Kg/cm2, 0.80 x 0.15m x 0.35m</v>
          </cell>
          <cell r="E20" t="str">
            <v>ML</v>
          </cell>
          <cell r="F20">
            <v>740</v>
          </cell>
          <cell r="G20">
            <v>87256</v>
          </cell>
          <cell r="H20">
            <v>64569440</v>
          </cell>
        </row>
        <row r="21">
          <cell r="A21" t="str">
            <v>1.3.3</v>
          </cell>
          <cell r="B21">
            <v>0</v>
          </cell>
          <cell r="C21">
            <v>0</v>
          </cell>
          <cell r="D21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E21" t="str">
            <v>UND</v>
          </cell>
          <cell r="F21">
            <v>3</v>
          </cell>
          <cell r="G21">
            <v>652792</v>
          </cell>
          <cell r="H21">
            <v>1958376</v>
          </cell>
        </row>
        <row r="22">
          <cell r="A22" t="str">
            <v>1.3.4</v>
          </cell>
          <cell r="B22">
            <v>0</v>
          </cell>
          <cell r="C22">
            <v>0</v>
          </cell>
          <cell r="D22" t="str">
            <v>Suministro e Instalacion de tubería PVC alcantarillado corrugado 10" tipo durafort o similar, para sumideros de aguas lluvias.</v>
          </cell>
          <cell r="E22" t="str">
            <v>ML</v>
          </cell>
          <cell r="F22">
            <v>15</v>
          </cell>
          <cell r="G22">
            <v>84796</v>
          </cell>
          <cell r="H22">
            <v>1271940</v>
          </cell>
        </row>
        <row r="23">
          <cell r="A23" t="str">
            <v>1.3.5</v>
          </cell>
          <cell r="B23">
            <v>0</v>
          </cell>
          <cell r="C23">
            <v>0</v>
          </cell>
          <cell r="D23" t="str">
            <v>Reparacion de MH existente, incluye empalmes, realce de Cuello y Tapa para MH</v>
          </cell>
          <cell r="E23" t="str">
            <v>UND</v>
          </cell>
          <cell r="F23">
            <v>15</v>
          </cell>
          <cell r="G23">
            <v>347574</v>
          </cell>
          <cell r="H23">
            <v>5213610</v>
          </cell>
        </row>
        <row r="24">
          <cell r="A24" t="str">
            <v>1.3.6</v>
          </cell>
          <cell r="B24">
            <v>0</v>
          </cell>
          <cell r="C24">
            <v>0</v>
          </cell>
          <cell r="D24" t="str">
            <v>Juntas transversales y longitudinales, incluye corte, sellalon y sonomeric 1</v>
          </cell>
          <cell r="E24" t="str">
            <v>ML</v>
          </cell>
          <cell r="F24">
            <v>1179</v>
          </cell>
          <cell r="G24">
            <v>11113</v>
          </cell>
          <cell r="H24">
            <v>13102227</v>
          </cell>
        </row>
        <row r="25">
          <cell r="A25">
            <v>1.4</v>
          </cell>
          <cell r="B25">
            <v>0</v>
          </cell>
          <cell r="C25">
            <v>0</v>
          </cell>
          <cell r="D25" t="str">
            <v>ACERO DE REFUERZO</v>
          </cell>
          <cell r="E25">
            <v>0</v>
          </cell>
          <cell r="F25" t="str">
            <v/>
          </cell>
          <cell r="G25" t="str">
            <v/>
          </cell>
          <cell r="H25" t="str">
            <v/>
          </cell>
        </row>
        <row r="26">
          <cell r="A26" t="str">
            <v>1.4.1</v>
          </cell>
          <cell r="B26">
            <v>0</v>
          </cell>
          <cell r="C26">
            <v>0</v>
          </cell>
          <cell r="D26" t="str">
            <v xml:space="preserve">Acero Corrugado de 60000 psi </v>
          </cell>
          <cell r="E26" t="str">
            <v>KG</v>
          </cell>
          <cell r="F26">
            <v>7304</v>
          </cell>
          <cell r="G26">
            <v>7219</v>
          </cell>
          <cell r="H26">
            <v>52727576</v>
          </cell>
        </row>
        <row r="27">
          <cell r="A27">
            <v>1.5</v>
          </cell>
          <cell r="B27">
            <v>0</v>
          </cell>
          <cell r="C27">
            <v>0</v>
          </cell>
          <cell r="D27" t="str">
            <v>SEÑALIZACION Y DEMARCACIONES</v>
          </cell>
          <cell r="E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1.5.1</v>
          </cell>
          <cell r="B28">
            <v>0</v>
          </cell>
          <cell r="C28">
            <v>0</v>
          </cell>
          <cell r="D28" t="str">
            <v xml:space="preserve">Linea de 0.12 en pintura de trafico para demarcación vial </v>
          </cell>
          <cell r="E28" t="str">
            <v>ML</v>
          </cell>
          <cell r="F28">
            <v>1110</v>
          </cell>
          <cell r="G28">
            <v>1840</v>
          </cell>
          <cell r="H28">
            <v>2042400</v>
          </cell>
        </row>
        <row r="29">
          <cell r="A29" t="str">
            <v>1.5.2</v>
          </cell>
          <cell r="B29">
            <v>0</v>
          </cell>
          <cell r="C29">
            <v>0</v>
          </cell>
          <cell r="D29" t="str">
            <v>Señal Vertical de Transito tipo 1 con lamina retrorreflectiva tipo III (75 x 75 ) cm</v>
          </cell>
          <cell r="E29" t="str">
            <v>UND</v>
          </cell>
          <cell r="F29">
            <v>8</v>
          </cell>
          <cell r="G29">
            <v>378447</v>
          </cell>
          <cell r="H29">
            <v>3027576</v>
          </cell>
        </row>
        <row r="30">
          <cell r="A30">
            <v>2</v>
          </cell>
          <cell r="B30">
            <v>0</v>
          </cell>
          <cell r="C30">
            <v>0</v>
          </cell>
          <cell r="D30" t="str">
            <v>CONSTRUCCION DE PAVIMENTO RIGIDO URBANO SANTO DOMINGO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A31">
            <v>2.1</v>
          </cell>
          <cell r="B31">
            <v>0</v>
          </cell>
          <cell r="C31">
            <v>0</v>
          </cell>
          <cell r="D31" t="str">
            <v>PRELIMINARES</v>
          </cell>
          <cell r="E31">
            <v>0</v>
          </cell>
          <cell r="F31" t="str">
            <v/>
          </cell>
          <cell r="G31" t="str">
            <v/>
          </cell>
          <cell r="H31" t="str">
            <v/>
          </cell>
        </row>
        <row r="32">
          <cell r="A32" t="str">
            <v>2.1.1</v>
          </cell>
          <cell r="B32">
            <v>0</v>
          </cell>
          <cell r="C32">
            <v>0</v>
          </cell>
          <cell r="D32" t="str">
            <v>Localizacion y replanteo.</v>
          </cell>
          <cell r="E32" t="str">
            <v>M2</v>
          </cell>
          <cell r="F32">
            <v>2000</v>
          </cell>
          <cell r="G32">
            <v>835</v>
          </cell>
          <cell r="H32">
            <v>1670000</v>
          </cell>
        </row>
        <row r="33">
          <cell r="A33" t="str">
            <v>2.1.2</v>
          </cell>
          <cell r="B33">
            <v>0</v>
          </cell>
          <cell r="C33">
            <v>0</v>
          </cell>
          <cell r="D33" t="str">
            <v>Retiro y transporte de adoquín existente en mal estado de  la vía, a sitios autorizados por interventoría.</v>
          </cell>
          <cell r="E33" t="str">
            <v>M3</v>
          </cell>
          <cell r="F33">
            <v>500</v>
          </cell>
          <cell r="G33">
            <v>40219</v>
          </cell>
          <cell r="H33">
            <v>20109500</v>
          </cell>
        </row>
        <row r="34">
          <cell r="A34">
            <v>2.2000000000000002</v>
          </cell>
          <cell r="B34">
            <v>0</v>
          </cell>
          <cell r="C34">
            <v>0</v>
          </cell>
          <cell r="D34" t="str">
            <v>MOVIMIENTO DE TIERRAS</v>
          </cell>
          <cell r="E34">
            <v>0</v>
          </cell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2.2.1</v>
          </cell>
          <cell r="B35">
            <v>0</v>
          </cell>
          <cell r="C35">
            <v>0</v>
          </cell>
          <cell r="D35" t="str">
            <v>Excavación sin clasificar de la explanación, canales y prestamos. Incluye disposición final de los materiales, No incluye transporte.</v>
          </cell>
          <cell r="E35" t="str">
            <v>M3</v>
          </cell>
          <cell r="F35">
            <v>1000</v>
          </cell>
          <cell r="G35">
            <v>13575</v>
          </cell>
          <cell r="H35">
            <v>13575000</v>
          </cell>
        </row>
        <row r="36">
          <cell r="A36" t="str">
            <v>2.2.2</v>
          </cell>
          <cell r="B36">
            <v>0</v>
          </cell>
          <cell r="C36">
            <v>0</v>
          </cell>
          <cell r="D36" t="str">
            <v>Llenos mecánico compactado con material de préstamo hasta obtener una densidad mínima del 95%, de la obtenida en el ensayo del Proctor modificado, incluye transporte.</v>
          </cell>
          <cell r="E36" t="str">
            <v>M3</v>
          </cell>
          <cell r="F36">
            <v>300</v>
          </cell>
          <cell r="G36">
            <v>177077</v>
          </cell>
          <cell r="H36">
            <v>53123100</v>
          </cell>
        </row>
        <row r="37">
          <cell r="A37" t="str">
            <v>2.2.3</v>
          </cell>
          <cell r="B37">
            <v>0</v>
          </cell>
          <cell r="C37">
            <v>0</v>
          </cell>
          <cell r="D37" t="str">
            <v>Suministro, colocación, conformación y compactación de Sub-base granular, incluye transporte. Compactación hasta obtener una densidad mínima del 95%, de la obtenida en el ensayo del Proctor modificado.</v>
          </cell>
          <cell r="E37" t="str">
            <v>M3</v>
          </cell>
          <cell r="F37">
            <v>300</v>
          </cell>
          <cell r="G37">
            <v>241259</v>
          </cell>
          <cell r="H37">
            <v>72377700</v>
          </cell>
        </row>
        <row r="38">
          <cell r="A38" t="str">
            <v>2.2.4</v>
          </cell>
          <cell r="B38">
            <v>0</v>
          </cell>
          <cell r="C38">
            <v>0</v>
          </cell>
          <cell r="D38" t="str">
            <v>Transporte de sobrantes provenientes de la excavación de la explanación, canales, préstamos para distancias superiores a 1000 m medidos a partir de 100 m. Material compacto (Incluye 30% de expansión)</v>
          </cell>
          <cell r="E38" t="str">
            <v>M3-KM</v>
          </cell>
          <cell r="F38">
            <v>22000</v>
          </cell>
          <cell r="G38">
            <v>8060</v>
          </cell>
          <cell r="H38">
            <v>177320000</v>
          </cell>
        </row>
        <row r="39">
          <cell r="A39">
            <v>2.2999999999999998</v>
          </cell>
          <cell r="B39">
            <v>0</v>
          </cell>
          <cell r="C39">
            <v>0</v>
          </cell>
          <cell r="D39" t="str">
            <v>ESTRUCTURAS EN CONCRETOS</v>
          </cell>
          <cell r="E39">
            <v>0</v>
          </cell>
          <cell r="F39" t="str">
            <v/>
          </cell>
          <cell r="G39" t="str">
            <v/>
          </cell>
          <cell r="H39" t="str">
            <v/>
          </cell>
        </row>
        <row r="40">
          <cell r="A40" t="str">
            <v>2.3.1</v>
          </cell>
          <cell r="B40">
            <v>0</v>
          </cell>
          <cell r="C40">
            <v>0</v>
          </cell>
          <cell r="D40" t="str">
            <v>Suministro y vaciado de Concreto de 4000 PSI para losa de Pavimento con MR2=40kg/cm2 y e= 0,20 mts., Incluye Acero de dovelas y pasadores</v>
          </cell>
          <cell r="E40" t="str">
            <v>M3</v>
          </cell>
          <cell r="F40">
            <v>400</v>
          </cell>
          <cell r="G40">
            <v>845580</v>
          </cell>
          <cell r="H40">
            <v>338232000</v>
          </cell>
        </row>
        <row r="41">
          <cell r="A41" t="str">
            <v>2.3.2</v>
          </cell>
          <cell r="B41">
            <v>0</v>
          </cell>
          <cell r="C41">
            <v>0</v>
          </cell>
          <cell r="D41" t="str">
            <v>Suministro y colocacion de bordillo prefabricado en concreto 210 Kg/cm2, 0.80 x 0.15m x 0.35m</v>
          </cell>
          <cell r="E41" t="str">
            <v>ML</v>
          </cell>
          <cell r="F41">
            <v>800</v>
          </cell>
          <cell r="G41">
            <v>87256</v>
          </cell>
          <cell r="H41">
            <v>69804800</v>
          </cell>
        </row>
        <row r="42">
          <cell r="A42" t="str">
            <v>2.3.3</v>
          </cell>
          <cell r="B42">
            <v>0</v>
          </cell>
          <cell r="C42">
            <v>0</v>
          </cell>
          <cell r="D42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E42" t="str">
            <v>UND</v>
          </cell>
          <cell r="F42">
            <v>3</v>
          </cell>
          <cell r="G42">
            <v>652792</v>
          </cell>
          <cell r="H42">
            <v>1958376</v>
          </cell>
        </row>
        <row r="43">
          <cell r="A43" t="str">
            <v>2.3.4</v>
          </cell>
          <cell r="B43">
            <v>0</v>
          </cell>
          <cell r="C43">
            <v>0</v>
          </cell>
          <cell r="D43" t="str">
            <v>Suministro e Instalacion de tubería PVC alcantarillado corrugado 10" tipo durafort o similar, para sumideros de aguas lluvias.</v>
          </cell>
          <cell r="E43" t="str">
            <v>ML</v>
          </cell>
          <cell r="F43">
            <v>15</v>
          </cell>
          <cell r="G43">
            <v>84796</v>
          </cell>
          <cell r="H43">
            <v>1271940</v>
          </cell>
        </row>
        <row r="44">
          <cell r="A44" t="str">
            <v>2.3.5</v>
          </cell>
          <cell r="B44">
            <v>0</v>
          </cell>
          <cell r="C44">
            <v>0</v>
          </cell>
          <cell r="D44" t="str">
            <v>Reparacion de MH existente, incluye empalmes, realce de Cuello y Tapa para MH</v>
          </cell>
          <cell r="E44" t="str">
            <v>UND</v>
          </cell>
          <cell r="F44">
            <v>8</v>
          </cell>
          <cell r="G44">
            <v>347574</v>
          </cell>
          <cell r="H44">
            <v>2780592</v>
          </cell>
        </row>
        <row r="45">
          <cell r="A45" t="str">
            <v>2.3.6</v>
          </cell>
          <cell r="B45">
            <v>0</v>
          </cell>
          <cell r="C45">
            <v>0</v>
          </cell>
          <cell r="D45" t="str">
            <v>Juntas transversales y longitudinales, incluye corte, sellalon y sonomeric 1</v>
          </cell>
          <cell r="E45" t="str">
            <v>ML</v>
          </cell>
          <cell r="F45">
            <v>1212</v>
          </cell>
          <cell r="G45">
            <v>11113</v>
          </cell>
          <cell r="H45">
            <v>13468956</v>
          </cell>
        </row>
        <row r="46">
          <cell r="A46">
            <v>2.4</v>
          </cell>
          <cell r="B46">
            <v>0</v>
          </cell>
          <cell r="C46">
            <v>0</v>
          </cell>
          <cell r="D46" t="str">
            <v>ACERO DE REFUERZO</v>
          </cell>
          <cell r="E46">
            <v>0</v>
          </cell>
          <cell r="F46" t="str">
            <v/>
          </cell>
          <cell r="G46" t="str">
            <v/>
          </cell>
          <cell r="H46" t="str">
            <v/>
          </cell>
        </row>
        <row r="47">
          <cell r="A47" t="str">
            <v>2.4.1</v>
          </cell>
          <cell r="B47">
            <v>0</v>
          </cell>
          <cell r="C47">
            <v>0</v>
          </cell>
          <cell r="D47" t="str">
            <v xml:space="preserve">Acero Corrugado de 60000 psi </v>
          </cell>
          <cell r="E47" t="str">
            <v>KG</v>
          </cell>
          <cell r="F47">
            <v>7504</v>
          </cell>
          <cell r="G47">
            <v>7219</v>
          </cell>
          <cell r="H47">
            <v>54171376</v>
          </cell>
        </row>
        <row r="48">
          <cell r="A48">
            <v>2.5</v>
          </cell>
          <cell r="B48">
            <v>0</v>
          </cell>
          <cell r="C48">
            <v>0</v>
          </cell>
          <cell r="D48" t="str">
            <v>SEÑALIZACION Y DEMARCACIONES</v>
          </cell>
          <cell r="E48">
            <v>0</v>
          </cell>
          <cell r="F48" t="str">
            <v/>
          </cell>
          <cell r="G48" t="str">
            <v/>
          </cell>
          <cell r="H48" t="str">
            <v/>
          </cell>
        </row>
        <row r="49">
          <cell r="A49" t="str">
            <v>2.5.1</v>
          </cell>
          <cell r="B49">
            <v>0</v>
          </cell>
          <cell r="C49">
            <v>0</v>
          </cell>
          <cell r="D49" t="str">
            <v xml:space="preserve">Linea de 0.12 en pintura de trafico para demarcación vial </v>
          </cell>
          <cell r="E49" t="str">
            <v>ML</v>
          </cell>
          <cell r="F49">
            <v>1200</v>
          </cell>
          <cell r="G49">
            <v>1840</v>
          </cell>
          <cell r="H49">
            <v>2208000</v>
          </cell>
        </row>
        <row r="50">
          <cell r="A50" t="str">
            <v>2.5.2</v>
          </cell>
          <cell r="B50">
            <v>0</v>
          </cell>
          <cell r="C50">
            <v>0</v>
          </cell>
          <cell r="D50" t="str">
            <v>Señal Vertical de Transito tipo 1 con lamina retrorreflectiva tipo III (75 x 75 ) cm</v>
          </cell>
          <cell r="E50" t="str">
            <v>UND</v>
          </cell>
          <cell r="F50">
            <v>4</v>
          </cell>
          <cell r="G50">
            <v>378447</v>
          </cell>
          <cell r="H50">
            <v>1513788</v>
          </cell>
        </row>
        <row r="51">
          <cell r="A51" t="str">
            <v>SUBTOTAL COSTOS DIRECTOS</v>
          </cell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1539707941</v>
          </cell>
        </row>
        <row r="52">
          <cell r="A52" t="str">
            <v>% ADMINISTRACIÓN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0.24049999999999999</v>
          </cell>
          <cell r="H52">
            <v>370299760</v>
          </cell>
        </row>
        <row r="53">
          <cell r="A53" t="str">
            <v>% IMPREVISTOS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0.01</v>
          </cell>
          <cell r="H53">
            <v>15397079</v>
          </cell>
        </row>
        <row r="54">
          <cell r="A54" t="str">
            <v>% UTILIDADES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0.03</v>
          </cell>
          <cell r="H54">
            <v>46191238</v>
          </cell>
        </row>
        <row r="55">
          <cell r="A55" t="str">
            <v>PLAN DE MANEJO AMBIENTAL (PMA)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9285000</v>
          </cell>
        </row>
        <row r="56">
          <cell r="A56" t="str">
            <v>PLAN DE MANEJO DE TRÁNSITO (PMT)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42443230.799999997</v>
          </cell>
        </row>
        <row r="57">
          <cell r="A57" t="str">
            <v>PLAN DE APLICACIÓN DEL PROTOCOLO DE SEGURIDAD EN LA OBRA (PAPSO)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1427200</v>
          </cell>
        </row>
        <row r="58">
          <cell r="A58" t="str">
            <v>AJUSTE A ESTUDIOS Y DISEÑOS (SI APLICA)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 t="str">
            <v/>
          </cell>
        </row>
        <row r="59">
          <cell r="A59" t="str">
            <v>GEORREFERENCIACIÓN VIAL - UN (SI APLICA)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2456</v>
          </cell>
          <cell r="H59" t="str">
            <v/>
          </cell>
        </row>
        <row r="60">
          <cell r="A60" t="str">
            <v>CARACTERIZACIÓN VIAL - KM (SI APLICA)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53487</v>
          </cell>
          <cell r="H60" t="str">
            <v/>
          </cell>
        </row>
        <row r="61">
          <cell r="A61" t="str">
            <v>VALOR TOTAL DE OBRA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2024751448.8</v>
          </cell>
        </row>
        <row r="62">
          <cell r="A62" t="str">
            <v>INTERVENTORÍA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6.0485927333245329E-2</v>
          </cell>
          <cell r="H62">
            <v>122468969</v>
          </cell>
        </row>
        <row r="63">
          <cell r="A63" t="str">
            <v>VALOR TOTAL DEL PROYECTO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2147220417.8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 t="str">
            <v>JUAN DAVID ZORRILLA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 t="str">
            <v>SECRETARIO DE PLANEACION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 t="str">
            <v>PLANEACION MUNICIPAL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 t="str">
            <v/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</sheetData>
      <sheetData sheetId="5">
        <row r="1">
          <cell r="A1" t="str">
            <v>DEPARTAMENTO DE ANTIOQUIA</v>
          </cell>
        </row>
      </sheetData>
      <sheetData sheetId="6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C4">
            <v>0</v>
          </cell>
          <cell r="D4">
            <v>0</v>
          </cell>
        </row>
        <row r="5">
          <cell r="A5" t="str">
            <v>LISTADO DE INSUMOS - MATERIALES</v>
          </cell>
          <cell r="B5">
            <v>0</v>
          </cell>
          <cell r="C5">
            <v>0</v>
          </cell>
          <cell r="D5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>
            <v>0</v>
          </cell>
          <cell r="B8" t="str">
            <v>APU AUXILIARES</v>
          </cell>
          <cell r="C8">
            <v>0</v>
          </cell>
          <cell r="D8">
            <v>0</v>
          </cell>
        </row>
        <row r="9">
          <cell r="A9" t="str">
            <v>MA001</v>
          </cell>
          <cell r="B9" t="str">
            <v>CONCRETO 2000 PSI (140 MPA) EN OBRA</v>
          </cell>
          <cell r="C9" t="str">
            <v>M3</v>
          </cell>
          <cell r="D9">
            <v>499804</v>
          </cell>
        </row>
        <row r="10">
          <cell r="A10" t="str">
            <v>MA002</v>
          </cell>
          <cell r="B10" t="str">
            <v>CONCRETO 2500 PSI (175 MPA) EN OBRA</v>
          </cell>
          <cell r="C10" t="str">
            <v>M3</v>
          </cell>
          <cell r="D10">
            <v>516960</v>
          </cell>
        </row>
        <row r="11">
          <cell r="A11" t="str">
            <v>MA003</v>
          </cell>
          <cell r="B11" t="str">
            <v>CONCRETO 3000 PSI (210 MPA) EN OBRA</v>
          </cell>
          <cell r="C11" t="str">
            <v>M3</v>
          </cell>
          <cell r="D11">
            <v>538474</v>
          </cell>
        </row>
        <row r="12">
          <cell r="A12" t="str">
            <v>MA004</v>
          </cell>
          <cell r="B12" t="str">
            <v>CONCRETO 3500 PSI (245 MPA) EN OBRA</v>
          </cell>
          <cell r="C12" t="str">
            <v>M3</v>
          </cell>
          <cell r="D12">
            <v>563452</v>
          </cell>
        </row>
        <row r="13">
          <cell r="A13" t="str">
            <v>MA005</v>
          </cell>
          <cell r="B13" t="str">
            <v>CONCRETO 4000 PSI (280 MPA) EN OBRA</v>
          </cell>
          <cell r="C13" t="str">
            <v>M3</v>
          </cell>
          <cell r="D13">
            <v>585395</v>
          </cell>
        </row>
        <row r="14">
          <cell r="A14" t="str">
            <v>MA006</v>
          </cell>
          <cell r="B14" t="str">
            <v>MORTERO 1:2 EN OBRA (REVOQUE)</v>
          </cell>
          <cell r="C14" t="str">
            <v>M3</v>
          </cell>
          <cell r="D14">
            <v>429209</v>
          </cell>
        </row>
        <row r="15">
          <cell r="A15" t="str">
            <v>MA007</v>
          </cell>
          <cell r="B15" t="str">
            <v>MORTERO 1:2 EN OBRA (GROUT)</v>
          </cell>
          <cell r="C15" t="str">
            <v>M3</v>
          </cell>
          <cell r="D15">
            <v>519611</v>
          </cell>
        </row>
        <row r="16">
          <cell r="A16" t="str">
            <v>MA008</v>
          </cell>
          <cell r="B16" t="str">
            <v>MORTERO 1:3 EN OBRA (REVOQUE)</v>
          </cell>
          <cell r="C16" t="str">
            <v>M3</v>
          </cell>
          <cell r="D16">
            <v>407156</v>
          </cell>
        </row>
        <row r="17">
          <cell r="A17" t="str">
            <v>MA009</v>
          </cell>
          <cell r="B17" t="str">
            <v>MORTERO 1:3 EN OBRA (GROUT)</v>
          </cell>
          <cell r="C17" t="str">
            <v>M3</v>
          </cell>
          <cell r="D17">
            <v>508742</v>
          </cell>
        </row>
        <row r="18">
          <cell r="A18" t="str">
            <v>MA010</v>
          </cell>
          <cell r="B18" t="str">
            <v>MORTERO 1:3 EN OBRA (PEGA)</v>
          </cell>
          <cell r="C18" t="str">
            <v>M3</v>
          </cell>
          <cell r="D18">
            <v>401307</v>
          </cell>
        </row>
        <row r="19">
          <cell r="A19" t="str">
            <v>MA011</v>
          </cell>
          <cell r="B19" t="str">
            <v>MORTERO 1:4 EN OBRA (REVOQUE)</v>
          </cell>
          <cell r="C19" t="str">
            <v>M3</v>
          </cell>
          <cell r="D19">
            <v>361724</v>
          </cell>
        </row>
        <row r="20">
          <cell r="A20" t="str">
            <v>MA012</v>
          </cell>
          <cell r="B20" t="str">
            <v>MORTERO 1:4 EN OBRA (GROUT)</v>
          </cell>
          <cell r="C20" t="str">
            <v>M3</v>
          </cell>
          <cell r="D20">
            <v>469834</v>
          </cell>
        </row>
        <row r="21">
          <cell r="A21" t="str">
            <v>MA013</v>
          </cell>
          <cell r="B21" t="str">
            <v>MORTERO 1:4 EN OBRA (PEGA)</v>
          </cell>
          <cell r="C21" t="str">
            <v>M3</v>
          </cell>
          <cell r="D21">
            <v>355500</v>
          </cell>
        </row>
        <row r="22">
          <cell r="A22" t="str">
            <v>MA014</v>
          </cell>
          <cell r="B22" t="str">
            <v>MORTERO 1:5 EN OBRA (REVOQUE)</v>
          </cell>
          <cell r="C22" t="str">
            <v>M3</v>
          </cell>
          <cell r="D22">
            <v>327127</v>
          </cell>
        </row>
        <row r="23">
          <cell r="A23" t="str">
            <v>MA015</v>
          </cell>
          <cell r="B23" t="str">
            <v>MORTERO 1:5 EN OBRA (PEGA)</v>
          </cell>
          <cell r="C23" t="str">
            <v>M3</v>
          </cell>
          <cell r="D23">
            <v>320795</v>
          </cell>
        </row>
        <row r="24">
          <cell r="A24" t="str">
            <v>MA016</v>
          </cell>
          <cell r="B24" t="str">
            <v>MORTERO 1:6 EN OBRA (PEGA)</v>
          </cell>
          <cell r="C24" t="str">
            <v>M3</v>
          </cell>
          <cell r="D24">
            <v>298076</v>
          </cell>
        </row>
        <row r="25">
          <cell r="A25" t="str">
            <v>MA017</v>
          </cell>
          <cell r="B25" t="str">
            <v>FORMALETA PARA MUROS, ALETAS, DISIPADORES Y ESTRIBOS (6 USOS)</v>
          </cell>
          <cell r="C25" t="str">
            <v>M2</v>
          </cell>
          <cell r="D25">
            <v>55068</v>
          </cell>
        </row>
        <row r="26">
          <cell r="A26" t="str">
            <v>MA018</v>
          </cell>
          <cell r="B26">
            <v>0</v>
          </cell>
          <cell r="C26">
            <v>0</v>
          </cell>
          <cell r="D26" t="str">
            <v/>
          </cell>
        </row>
        <row r="27">
          <cell r="A27" t="str">
            <v>MA019</v>
          </cell>
          <cell r="B27">
            <v>0</v>
          </cell>
          <cell r="C27">
            <v>0</v>
          </cell>
          <cell r="D27" t="str">
            <v/>
          </cell>
        </row>
        <row r="28">
          <cell r="A28">
            <v>0</v>
          </cell>
          <cell r="B28" t="str">
            <v>MATERIALES</v>
          </cell>
          <cell r="C28">
            <v>0</v>
          </cell>
          <cell r="D28">
            <v>0</v>
          </cell>
        </row>
        <row r="29">
          <cell r="A29" t="str">
            <v>MA020</v>
          </cell>
          <cell r="B29" t="str">
            <v>CEMENTO GRIS (50 KG) PORTLAND TIPO I</v>
          </cell>
          <cell r="C29" t="str">
            <v>SC</v>
          </cell>
          <cell r="D29">
            <v>26000</v>
          </cell>
        </row>
        <row r="30">
          <cell r="A30" t="str">
            <v>MA021</v>
          </cell>
          <cell r="B30" t="str">
            <v xml:space="preserve">ARENA DE PEGA </v>
          </cell>
          <cell r="C30" t="str">
            <v>M3</v>
          </cell>
          <cell r="D30">
            <v>46130</v>
          </cell>
        </row>
        <row r="31">
          <cell r="A31" t="str">
            <v>MA022</v>
          </cell>
          <cell r="B31" t="str">
            <v xml:space="preserve">ARENA DE REVOQUE </v>
          </cell>
          <cell r="C31" t="str">
            <v>M3</v>
          </cell>
          <cell r="D31">
            <v>51240</v>
          </cell>
        </row>
        <row r="32">
          <cell r="A32" t="str">
            <v>MA023</v>
          </cell>
          <cell r="B32" t="str">
            <v>ARENA FINA PARA CONCRETOS</v>
          </cell>
          <cell r="C32" t="str">
            <v>M3</v>
          </cell>
          <cell r="D32">
            <v>140000</v>
          </cell>
        </row>
        <row r="33">
          <cell r="A33" t="str">
            <v>MA024</v>
          </cell>
          <cell r="B33" t="str">
            <v>TRITURADO 3/4"</v>
          </cell>
          <cell r="C33" t="str">
            <v>M3</v>
          </cell>
          <cell r="D33">
            <v>140000</v>
          </cell>
        </row>
        <row r="34">
          <cell r="A34" t="str">
            <v>MA025</v>
          </cell>
          <cell r="B34" t="str">
            <v>AGUA</v>
          </cell>
          <cell r="C34" t="str">
            <v>LT</v>
          </cell>
          <cell r="D34">
            <v>50</v>
          </cell>
        </row>
        <row r="35">
          <cell r="A35" t="str">
            <v>MA026</v>
          </cell>
          <cell r="B35" t="str">
            <v>SUBBASE GRANULAR</v>
          </cell>
          <cell r="C35" t="str">
            <v>M3</v>
          </cell>
          <cell r="D35">
            <v>135000</v>
          </cell>
        </row>
        <row r="36">
          <cell r="A36" t="str">
            <v>MA027</v>
          </cell>
          <cell r="B36" t="str">
            <v>BASE GRANULAR</v>
          </cell>
          <cell r="C36" t="str">
            <v>M3</v>
          </cell>
          <cell r="D36">
            <v>60002</v>
          </cell>
        </row>
        <row r="37">
          <cell r="A37" t="str">
            <v>MA028</v>
          </cell>
          <cell r="B37" t="str">
            <v>ACERO REFUERZO G-60 FIGURADO</v>
          </cell>
          <cell r="C37" t="str">
            <v>KG</v>
          </cell>
          <cell r="D37">
            <v>5666.666666666667</v>
          </cell>
        </row>
        <row r="38">
          <cell r="A38" t="str">
            <v>MA029</v>
          </cell>
          <cell r="B38" t="str">
            <v>ALAMBRE RECOCIDO C 18</v>
          </cell>
          <cell r="C38" t="str">
            <v>KG</v>
          </cell>
          <cell r="D38">
            <v>4019</v>
          </cell>
        </row>
        <row r="39">
          <cell r="A39" t="str">
            <v>MA030</v>
          </cell>
          <cell r="B39" t="str">
            <v>LARGUERO MADERA COMÚN 4CMX8CMX2.80</v>
          </cell>
          <cell r="C39" t="str">
            <v>UN</v>
          </cell>
          <cell r="D39">
            <v>6400</v>
          </cell>
        </row>
        <row r="40">
          <cell r="A40" t="str">
            <v>MA031</v>
          </cell>
          <cell r="B40" t="str">
            <v>TABLERO AGLOMERADO MDP (SUPER T) 1.83 X 2.44</v>
          </cell>
          <cell r="C40" t="str">
            <v>UN</v>
          </cell>
          <cell r="D40">
            <v>151900</v>
          </cell>
        </row>
        <row r="41">
          <cell r="A41" t="str">
            <v>MA032</v>
          </cell>
          <cell r="B41" t="str">
            <v>CLAVOS COMUNES 1½ A 3½"</v>
          </cell>
          <cell r="C41" t="str">
            <v>LB</v>
          </cell>
          <cell r="D41">
            <v>2500</v>
          </cell>
        </row>
        <row r="42">
          <cell r="A42" t="str">
            <v>MA033</v>
          </cell>
          <cell r="B42" t="str">
            <v>ESFERA REFLECTIVA</v>
          </cell>
          <cell r="C42" t="str">
            <v>KG</v>
          </cell>
          <cell r="D42">
            <v>6200</v>
          </cell>
        </row>
        <row r="43">
          <cell r="A43" t="str">
            <v>MA034</v>
          </cell>
          <cell r="B43" t="str">
            <v>PINTURA ACRILICA EN FRIO</v>
          </cell>
          <cell r="C43" t="str">
            <v>GAL</v>
          </cell>
          <cell r="D43">
            <v>95000</v>
          </cell>
        </row>
        <row r="44">
          <cell r="A44" t="str">
            <v>MA035</v>
          </cell>
          <cell r="B44" t="str">
            <v>MEZCLA ASFÁLTICA MDC-25 (RODADURA  1" AL 5.6% - INVÍAS)</v>
          </cell>
          <cell r="C44" t="str">
            <v>TON</v>
          </cell>
          <cell r="D44">
            <v>319277</v>
          </cell>
        </row>
        <row r="45">
          <cell r="A45" t="str">
            <v>MA036</v>
          </cell>
          <cell r="B45" t="str">
            <v>PARAL EN ÁNGULO 2"X2"X1/4" Y BRAZO EN ÁNGULO 2"X2"X1/8</v>
          </cell>
          <cell r="C45" t="str">
            <v>UN</v>
          </cell>
          <cell r="D45">
            <v>96000</v>
          </cell>
        </row>
        <row r="46">
          <cell r="A46" t="str">
            <v>MA037</v>
          </cell>
          <cell r="B46" t="str">
            <v>TABLERO LAMINA GALVANIZADA CALIBRE 16- MATERIAL REFLECTIVO TIPO IX -ETIQUETA DE IDENTIFICACION</v>
          </cell>
          <cell r="C46" t="str">
            <v>UN</v>
          </cell>
          <cell r="D46">
            <v>128000</v>
          </cell>
        </row>
        <row r="47">
          <cell r="A47" t="str">
            <v>MA038</v>
          </cell>
          <cell r="B47" t="str">
            <v>VALLA 1 (12,0X4,0M). INCLUYE ESTRUCTURA METÁLICA PARA FIJACIÓN Y SOPORTE</v>
          </cell>
          <cell r="C47" t="str">
            <v>UN</v>
          </cell>
          <cell r="D47">
            <v>4562000</v>
          </cell>
        </row>
        <row r="48">
          <cell r="A48" t="str">
            <v>MA039</v>
          </cell>
          <cell r="B48" t="str">
            <v>VALLA 2 (3,0X2,0M). INCLUYE ESTRUCTURA METÁLICA PARA FIJACIÓN Y SOPORTE</v>
          </cell>
          <cell r="C48" t="str">
            <v>UN</v>
          </cell>
          <cell r="D48">
            <v>1519000</v>
          </cell>
        </row>
        <row r="49">
          <cell r="A49" t="str">
            <v>MA040</v>
          </cell>
          <cell r="B49" t="str">
            <v>VALLA 3 (3,0X2,0M). NO INCLUYE ESTRUCTURA METÁLICA PARA FIJACIÓN Y SOPORTE (SOLO LONA)</v>
          </cell>
          <cell r="C49" t="str">
            <v>UN</v>
          </cell>
          <cell r="D49">
            <v>655000</v>
          </cell>
        </row>
        <row r="50">
          <cell r="A50" t="str">
            <v>MA041</v>
          </cell>
          <cell r="B50" t="str">
            <v>VALLA 4 (2,0X2,0M). NO INCLUYE ESTRUCTURA METÁLICA PARA FIJACIÓN Y SOPORTE (SOLO LONA)</v>
          </cell>
          <cell r="C50" t="str">
            <v>UN</v>
          </cell>
          <cell r="D50">
            <v>88000</v>
          </cell>
        </row>
        <row r="51">
          <cell r="A51" t="str">
            <v>MA042</v>
          </cell>
          <cell r="B51" t="str">
            <v>VALLA 5 (0,9X0,5M). NO INCLUYE ESTRUCTURA METÁLICA PARA FIJACIÓN Y SOPORTE (SOLO LONA)</v>
          </cell>
          <cell r="C51" t="str">
            <v>UN</v>
          </cell>
          <cell r="D51">
            <v>41000</v>
          </cell>
        </row>
        <row r="52">
          <cell r="A52" t="str">
            <v>MA043</v>
          </cell>
          <cell r="B52" t="str">
            <v>MAT. PLAYA MIXTO DE LA ZONA (BALASTRO)</v>
          </cell>
          <cell r="C52" t="str">
            <v>M3</v>
          </cell>
          <cell r="D52">
            <v>65000</v>
          </cell>
        </row>
        <row r="53">
          <cell r="A53" t="str">
            <v>MA044</v>
          </cell>
          <cell r="B53" t="str">
            <v>SELLALON</v>
          </cell>
          <cell r="C53" t="str">
            <v>ML</v>
          </cell>
          <cell r="D53">
            <v>1850</v>
          </cell>
        </row>
        <row r="54">
          <cell r="A54" t="str">
            <v>MA045</v>
          </cell>
          <cell r="B54" t="str">
            <v>SONOMERIC</v>
          </cell>
          <cell r="C54" t="str">
            <v>CUÑETE</v>
          </cell>
          <cell r="D54">
            <v>650000</v>
          </cell>
        </row>
        <row r="55">
          <cell r="A55" t="str">
            <v>MA046</v>
          </cell>
          <cell r="B55" t="str">
            <v>ANTISOL BLANCO</v>
          </cell>
          <cell r="C55" t="str">
            <v>KG</v>
          </cell>
          <cell r="D55">
            <v>7500</v>
          </cell>
        </row>
        <row r="56">
          <cell r="A56" t="str">
            <v>MA047</v>
          </cell>
          <cell r="B56" t="str">
            <v>ACPM</v>
          </cell>
          <cell r="C56" t="str">
            <v>GL</v>
          </cell>
          <cell r="D56">
            <v>8700</v>
          </cell>
        </row>
        <row r="57">
          <cell r="A57" t="str">
            <v>MA048</v>
          </cell>
          <cell r="B57" t="str">
            <v>PINTURA TRAFICO</v>
          </cell>
          <cell r="C57" t="str">
            <v>GL</v>
          </cell>
          <cell r="D57">
            <v>98820</v>
          </cell>
        </row>
        <row r="58">
          <cell r="A58" t="str">
            <v>MA049</v>
          </cell>
          <cell r="B58" t="str">
            <v xml:space="preserve">MATERIAL LIMO </v>
          </cell>
          <cell r="C58" t="str">
            <v xml:space="preserve">M3 </v>
          </cell>
          <cell r="D58">
            <v>100000</v>
          </cell>
        </row>
        <row r="59">
          <cell r="A59" t="str">
            <v>MA050</v>
          </cell>
          <cell r="B59" t="str">
            <v xml:space="preserve">BORDILLO PREFABRICADO </v>
          </cell>
          <cell r="C59" t="str">
            <v xml:space="preserve">UND </v>
          </cell>
          <cell r="D59">
            <v>48000</v>
          </cell>
        </row>
        <row r="60">
          <cell r="A60" t="str">
            <v>MA051</v>
          </cell>
          <cell r="B60" t="str">
            <v xml:space="preserve">ARENA DE PEGA </v>
          </cell>
          <cell r="C60" t="str">
            <v xml:space="preserve">M3 </v>
          </cell>
          <cell r="D60">
            <v>60000</v>
          </cell>
        </row>
        <row r="61">
          <cell r="A61" t="str">
            <v>MA052</v>
          </cell>
          <cell r="B61" t="str">
            <v xml:space="preserve">HERRAJE DE MAN HALL </v>
          </cell>
          <cell r="C61" t="str">
            <v>UND</v>
          </cell>
          <cell r="D61">
            <v>160000</v>
          </cell>
        </row>
        <row r="62">
          <cell r="A62" t="str">
            <v>MA053</v>
          </cell>
          <cell r="B62" t="str">
            <v>ESTACAS, PINTURA, TACHUELAS, HILO</v>
          </cell>
          <cell r="C62" t="str">
            <v>UND</v>
          </cell>
          <cell r="D62">
            <v>1080</v>
          </cell>
        </row>
        <row r="63">
          <cell r="A63" t="str">
            <v>MA054</v>
          </cell>
          <cell r="B63" t="str">
            <v>FORMALETA MADERA</v>
          </cell>
          <cell r="C63" t="str">
            <v>m2</v>
          </cell>
          <cell r="D63">
            <v>10667</v>
          </cell>
        </row>
        <row r="64">
          <cell r="A64" t="str">
            <v>MA055</v>
          </cell>
          <cell r="B64" t="str">
            <v>CLAVOS O PUNTILLAS</v>
          </cell>
          <cell r="C64" t="str">
            <v>LB</v>
          </cell>
          <cell r="D64">
            <v>2100</v>
          </cell>
        </row>
        <row r="65">
          <cell r="A65" t="str">
            <v>MA056</v>
          </cell>
          <cell r="B65" t="str">
            <v>FORMALETA METALICA</v>
          </cell>
          <cell r="C65" t="str">
            <v>M2</v>
          </cell>
          <cell r="D65">
            <v>13500</v>
          </cell>
        </row>
        <row r="66">
          <cell r="A66" t="str">
            <v>MA057</v>
          </cell>
          <cell r="B66" t="str">
            <v>TACOS METALICOS Y CERCHAS</v>
          </cell>
          <cell r="C66" t="str">
            <v>M2</v>
          </cell>
          <cell r="D66">
            <v>9800</v>
          </cell>
        </row>
        <row r="67">
          <cell r="A67" t="str">
            <v>MA058</v>
          </cell>
          <cell r="B67" t="str">
            <v>IMPERMEABILIZANTE</v>
          </cell>
          <cell r="C67" t="str">
            <v>M2</v>
          </cell>
          <cell r="D67">
            <v>1000</v>
          </cell>
        </row>
        <row r="68">
          <cell r="A68" t="str">
            <v>MA059</v>
          </cell>
          <cell r="B68" t="str">
            <v>YEE SANITARIA PVC 2""</v>
          </cell>
          <cell r="C68" t="str">
            <v>UND</v>
          </cell>
          <cell r="D68">
            <v>13135</v>
          </cell>
        </row>
        <row r="69">
          <cell r="A69" t="str">
            <v>MA060</v>
          </cell>
          <cell r="B69" t="str">
            <v>CODO 90° CXC PVC 2"</v>
          </cell>
          <cell r="C69" t="str">
            <v>UND</v>
          </cell>
          <cell r="D69">
            <v>3680</v>
          </cell>
        </row>
        <row r="70">
          <cell r="A70" t="str">
            <v>MA061</v>
          </cell>
          <cell r="B70" t="str">
            <v>UNIÓN SANITARIA 2"</v>
          </cell>
          <cell r="C70" t="str">
            <v>UND</v>
          </cell>
          <cell r="D70">
            <v>3050</v>
          </cell>
        </row>
        <row r="71">
          <cell r="A71" t="str">
            <v>MA062</v>
          </cell>
          <cell r="B71" t="str">
            <v>CODO 45° CXC PVC2"</v>
          </cell>
          <cell r="C71" t="str">
            <v>UND</v>
          </cell>
          <cell r="D71">
            <v>4460</v>
          </cell>
        </row>
        <row r="72">
          <cell r="A72" t="str">
            <v>MA063</v>
          </cell>
          <cell r="B72" t="str">
            <v>TUBO PVC 2"</v>
          </cell>
          <cell r="C72" t="str">
            <v>ML</v>
          </cell>
          <cell r="D72">
            <v>13311.666666666666</v>
          </cell>
        </row>
        <row r="73">
          <cell r="A73" t="str">
            <v>MA064</v>
          </cell>
          <cell r="B73" t="str">
            <v>SOLDADURA PVC</v>
          </cell>
          <cell r="C73" t="str">
            <v>GAL/4</v>
          </cell>
          <cell r="D73">
            <v>110320</v>
          </cell>
        </row>
        <row r="74">
          <cell r="A74" t="str">
            <v>MA065</v>
          </cell>
          <cell r="B74" t="str">
            <v>LIMPIADOR (760 GRS) PVC</v>
          </cell>
          <cell r="C74" t="str">
            <v>GAL/4</v>
          </cell>
          <cell r="D74">
            <v>53240</v>
          </cell>
        </row>
        <row r="75">
          <cell r="A75" t="str">
            <v>MA066</v>
          </cell>
          <cell r="B75" t="str">
            <v>YEE SANITARIA PVC 4"</v>
          </cell>
          <cell r="C75" t="str">
            <v>UND</v>
          </cell>
          <cell r="D75">
            <v>51230</v>
          </cell>
        </row>
        <row r="76">
          <cell r="A76" t="str">
            <v>MA067</v>
          </cell>
          <cell r="B76" t="str">
            <v>CODO 90° CXC PVC 4"</v>
          </cell>
          <cell r="C76" t="str">
            <v>UND</v>
          </cell>
          <cell r="D76">
            <v>14370</v>
          </cell>
        </row>
        <row r="77">
          <cell r="A77" t="str">
            <v>MA068</v>
          </cell>
          <cell r="B77" t="str">
            <v>UNIÓN SANITARIA 4"</v>
          </cell>
          <cell r="C77" t="str">
            <v>UND</v>
          </cell>
          <cell r="D77">
            <v>8420</v>
          </cell>
        </row>
        <row r="78">
          <cell r="A78" t="str">
            <v>MA069</v>
          </cell>
          <cell r="B78" t="str">
            <v>CODO 45° CXC PVC 4"</v>
          </cell>
          <cell r="C78" t="str">
            <v>UND</v>
          </cell>
          <cell r="D78">
            <v>16350</v>
          </cell>
        </row>
        <row r="79">
          <cell r="A79" t="str">
            <v>MA070</v>
          </cell>
          <cell r="B79" t="str">
            <v>TUBO PVC 4"</v>
          </cell>
          <cell r="C79" t="str">
            <v>ML</v>
          </cell>
          <cell r="D79">
            <v>27676.666666666668</v>
          </cell>
        </row>
        <row r="80">
          <cell r="A80" t="str">
            <v>MA071</v>
          </cell>
          <cell r="B80" t="str">
            <v>YEE SANITARIA PVC 6"</v>
          </cell>
          <cell r="C80" t="str">
            <v>UND</v>
          </cell>
          <cell r="D80">
            <v>58945</v>
          </cell>
        </row>
        <row r="81">
          <cell r="A81" t="str">
            <v>MA072</v>
          </cell>
          <cell r="B81" t="str">
            <v>CODO 90° CXC PVC 6"</v>
          </cell>
          <cell r="C81" t="str">
            <v>UND</v>
          </cell>
          <cell r="D81">
            <v>121950</v>
          </cell>
        </row>
        <row r="82">
          <cell r="A82" t="str">
            <v>MA073</v>
          </cell>
          <cell r="B82" t="str">
            <v>UNIÓN SANITARIA 6"</v>
          </cell>
          <cell r="C82" t="str">
            <v>UND</v>
          </cell>
          <cell r="D82">
            <v>36470</v>
          </cell>
        </row>
        <row r="83">
          <cell r="A83" t="str">
            <v>MA074</v>
          </cell>
          <cell r="B83" t="str">
            <v>CODO 45° CXC PVC 6"</v>
          </cell>
          <cell r="C83" t="str">
            <v>UND</v>
          </cell>
          <cell r="D83">
            <v>58945</v>
          </cell>
        </row>
        <row r="84">
          <cell r="A84" t="str">
            <v>MA075</v>
          </cell>
          <cell r="B84" t="str">
            <v>TUBO PVC 6"</v>
          </cell>
          <cell r="C84" t="str">
            <v>ML</v>
          </cell>
          <cell r="D84">
            <v>58607.5</v>
          </cell>
        </row>
        <row r="85">
          <cell r="A85" t="str">
            <v>MA076</v>
          </cell>
          <cell r="B85" t="str">
            <v>SIFÓN DE 4"</v>
          </cell>
          <cell r="C85" t="str">
            <v>UND</v>
          </cell>
          <cell r="D85">
            <v>25970</v>
          </cell>
        </row>
        <row r="86">
          <cell r="A86" t="str">
            <v>MA077</v>
          </cell>
          <cell r="B86" t="str">
            <v>ACOMETIDA HIDRÁULICA 1/2"</v>
          </cell>
          <cell r="C86" t="str">
            <v>ML</v>
          </cell>
          <cell r="D86">
            <v>3833.3333333333335</v>
          </cell>
        </row>
        <row r="87">
          <cell r="A87" t="str">
            <v>MA078</v>
          </cell>
          <cell r="B87" t="str">
            <v xml:space="preserve">TUBERÍA DE 1/2" </v>
          </cell>
          <cell r="C87" t="str">
            <v>ML</v>
          </cell>
          <cell r="D87">
            <v>4278.333333333333</v>
          </cell>
        </row>
        <row r="88">
          <cell r="A88" t="str">
            <v>MA079</v>
          </cell>
          <cell r="B88" t="str">
            <v xml:space="preserve">TUBERÍA DE 3/4" </v>
          </cell>
          <cell r="C88" t="str">
            <v>ML</v>
          </cell>
          <cell r="D88">
            <v>5694.166666666667</v>
          </cell>
        </row>
        <row r="89">
          <cell r="A89" t="str">
            <v>MA080</v>
          </cell>
          <cell r="B89" t="str">
            <v>ACCESORIOS DE 1/2"</v>
          </cell>
          <cell r="C89" t="str">
            <v>UN</v>
          </cell>
          <cell r="D89">
            <v>700</v>
          </cell>
        </row>
        <row r="90">
          <cell r="A90" t="str">
            <v>MA081</v>
          </cell>
          <cell r="B90" t="str">
            <v>TUBERIA PVC DE AGUAS LLUVIA DE 4"</v>
          </cell>
          <cell r="C90" t="str">
            <v>ML</v>
          </cell>
          <cell r="D90">
            <v>24525.333333333332</v>
          </cell>
        </row>
        <row r="91">
          <cell r="A91" t="str">
            <v>MA082</v>
          </cell>
          <cell r="B91" t="str">
            <v>TUBERIA PVC ALCANTARILLADO CORRUGADO 8"</v>
          </cell>
          <cell r="C91" t="str">
            <v>ML</v>
          </cell>
          <cell r="D91">
            <v>36234.5</v>
          </cell>
        </row>
        <row r="92">
          <cell r="A92" t="str">
            <v>MA083</v>
          </cell>
          <cell r="B92" t="str">
            <v>UNION 8"</v>
          </cell>
          <cell r="C92" t="str">
            <v>UN</v>
          </cell>
          <cell r="D92">
            <v>37547</v>
          </cell>
        </row>
        <row r="93">
          <cell r="A93" t="str">
            <v>MA084</v>
          </cell>
          <cell r="B93" t="str">
            <v>TUBERIA PVC ALCANTARILLADO CORRUGADO 6"</v>
          </cell>
          <cell r="C93" t="str">
            <v>ML</v>
          </cell>
          <cell r="D93">
            <v>26532</v>
          </cell>
        </row>
        <row r="94">
          <cell r="A94" t="str">
            <v>MA085</v>
          </cell>
          <cell r="B94" t="str">
            <v>UNION 6"</v>
          </cell>
          <cell r="C94" t="str">
            <v>UN</v>
          </cell>
          <cell r="D94">
            <v>22368</v>
          </cell>
        </row>
        <row r="95">
          <cell r="A95" t="str">
            <v>MA086</v>
          </cell>
          <cell r="B95" t="str">
            <v>TUBERIA PVC ALCANTARILLADO CORRUGADO 10"</v>
          </cell>
          <cell r="C95" t="str">
            <v>ML</v>
          </cell>
          <cell r="D95">
            <v>58333.333333333336</v>
          </cell>
        </row>
        <row r="96">
          <cell r="A96" t="str">
            <v>MA087</v>
          </cell>
          <cell r="B96" t="str">
            <v>UNION 10"</v>
          </cell>
          <cell r="C96" t="str">
            <v>UN</v>
          </cell>
          <cell r="D96">
            <v>106650</v>
          </cell>
        </row>
        <row r="97">
          <cell r="A97" t="str">
            <v>MA088</v>
          </cell>
          <cell r="B97" t="str">
            <v>TUBERIA PVC ALCANTARILLADO CORRUGADO 12"</v>
          </cell>
          <cell r="C97" t="str">
            <v>ML</v>
          </cell>
          <cell r="D97">
            <v>78248</v>
          </cell>
        </row>
        <row r="98">
          <cell r="A98" t="str">
            <v>MA089</v>
          </cell>
          <cell r="B98" t="str">
            <v>UNION 12"</v>
          </cell>
          <cell r="C98" t="str">
            <v>UN</v>
          </cell>
          <cell r="D98">
            <v>182479</v>
          </cell>
        </row>
        <row r="99">
          <cell r="A99" t="str">
            <v>MA090</v>
          </cell>
          <cell r="B99" t="str">
            <v>TUBERIA PVC ALCANTARILLADO CORRUGADO 14"</v>
          </cell>
          <cell r="C99" t="str">
            <v>ML</v>
          </cell>
          <cell r="D99">
            <v>112122</v>
          </cell>
        </row>
        <row r="100">
          <cell r="A100" t="str">
            <v>MA091</v>
          </cell>
          <cell r="B100" t="str">
            <v>UNION 14"</v>
          </cell>
          <cell r="C100" t="str">
            <v>UN</v>
          </cell>
          <cell r="D100">
            <v>242222</v>
          </cell>
        </row>
        <row r="101">
          <cell r="A101" t="str">
            <v>MA092</v>
          </cell>
          <cell r="B101" t="str">
            <v xml:space="preserve">KITS DE SILLAS YEE DE 8" x 6" </v>
          </cell>
          <cell r="C101" t="str">
            <v>UND</v>
          </cell>
          <cell r="D101">
            <v>151420</v>
          </cell>
        </row>
        <row r="102">
          <cell r="A102" t="str">
            <v>MA093</v>
          </cell>
          <cell r="B102" t="str">
            <v xml:space="preserve">KITS DE SILLAS YEE DE 14" x 6" </v>
          </cell>
          <cell r="C102" t="str">
            <v>UND</v>
          </cell>
          <cell r="D102">
            <v>243299</v>
          </cell>
        </row>
        <row r="103">
          <cell r="A103" t="str">
            <v>MA094</v>
          </cell>
          <cell r="B103" t="str">
            <v xml:space="preserve">KITS DE SILLAS YEE DE 12" x 6" </v>
          </cell>
          <cell r="C103" t="str">
            <v>UND</v>
          </cell>
          <cell r="D103">
            <v>180227</v>
          </cell>
        </row>
        <row r="104">
          <cell r="A104" t="str">
            <v>MA095</v>
          </cell>
          <cell r="B104" t="str">
            <v>BLOQUE DE 0.15m x 0.20m x 0.40m</v>
          </cell>
          <cell r="C104" t="str">
            <v>UND</v>
          </cell>
          <cell r="D104">
            <v>1650</v>
          </cell>
        </row>
        <row r="105">
          <cell r="A105" t="str">
            <v>MA096</v>
          </cell>
          <cell r="B105" t="str">
            <v>LADRILLO DE 0.10m x 0.20m x 0.40m</v>
          </cell>
          <cell r="C105" t="str">
            <v>UND</v>
          </cell>
          <cell r="D105">
            <v>1100</v>
          </cell>
        </row>
        <row r="106">
          <cell r="A106" t="str">
            <v>MA097</v>
          </cell>
          <cell r="B106" t="str">
            <v>MATERIAL DE PRESTAMO PARA LLENOS</v>
          </cell>
          <cell r="C106" t="str">
            <v xml:space="preserve">M3 </v>
          </cell>
          <cell r="D106">
            <v>100000</v>
          </cell>
        </row>
        <row r="107">
          <cell r="A107" t="str">
            <v>MA098</v>
          </cell>
          <cell r="B107" t="str">
            <v>ACERO DE REFUERZO 60000 PSI</v>
          </cell>
          <cell r="C107" t="str">
            <v>KG</v>
          </cell>
          <cell r="D107">
            <v>2980</v>
          </cell>
        </row>
        <row r="108">
          <cell r="A108" t="str">
            <v>MA099</v>
          </cell>
          <cell r="B108" t="str">
            <v>ALAMBRE QUEMADO</v>
          </cell>
          <cell r="C108" t="str">
            <v>KG</v>
          </cell>
          <cell r="D108">
            <v>3650</v>
          </cell>
        </row>
        <row r="109">
          <cell r="A109" t="str">
            <v>MA100</v>
          </cell>
        </row>
        <row r="110">
          <cell r="A110" t="str">
            <v>MA101</v>
          </cell>
        </row>
        <row r="111">
          <cell r="A111" t="str">
            <v>MA102</v>
          </cell>
        </row>
        <row r="112">
          <cell r="A112" t="str">
            <v>MA103</v>
          </cell>
        </row>
        <row r="113">
          <cell r="A113" t="str">
            <v>MA105</v>
          </cell>
        </row>
        <row r="114">
          <cell r="A114" t="str">
            <v>MA107</v>
          </cell>
        </row>
        <row r="115">
          <cell r="A115" t="str">
            <v>MA108</v>
          </cell>
        </row>
        <row r="116">
          <cell r="A116" t="str">
            <v>MA109</v>
          </cell>
        </row>
        <row r="117">
          <cell r="A117" t="str">
            <v>MA110</v>
          </cell>
        </row>
        <row r="118">
          <cell r="A118" t="str">
            <v>MA111</v>
          </cell>
        </row>
        <row r="119">
          <cell r="A119" t="str">
            <v>MA112</v>
          </cell>
        </row>
        <row r="120">
          <cell r="A120" t="str">
            <v>MA113</v>
          </cell>
        </row>
      </sheetData>
      <sheetData sheetId="7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MEMORIAS DE OBRA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6">
          <cell r="A6">
            <v>0</v>
          </cell>
          <cell r="B6">
            <v>0</v>
          </cell>
          <cell r="H6">
            <v>0</v>
          </cell>
        </row>
        <row r="7">
          <cell r="A7" t="str">
            <v>ITEM</v>
          </cell>
          <cell r="B7" t="str">
            <v>DESCRIPCIÓN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 t="str">
            <v>UNIDAD</v>
          </cell>
          <cell r="H7" t="str">
            <v>CANTIDAD</v>
          </cell>
        </row>
        <row r="8">
          <cell r="A8" t="str">
            <v>1.1.1</v>
          </cell>
          <cell r="B8" t="str">
            <v>Localizacion y replanteo.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 t="str">
            <v>M2</v>
          </cell>
          <cell r="H8">
            <v>1961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A10" t="str">
            <v>DETALLE</v>
          </cell>
          <cell r="B10">
            <v>0</v>
          </cell>
          <cell r="C10" t="str">
            <v>FACTOR</v>
          </cell>
          <cell r="D10" t="str">
            <v>CANTIDAD</v>
          </cell>
          <cell r="E10" t="str">
            <v>A (ML)</v>
          </cell>
          <cell r="F10" t="str">
            <v>B (M2)</v>
          </cell>
          <cell r="G10" t="str">
            <v>C (M3)</v>
          </cell>
          <cell r="H10" t="str">
            <v>TOTAL</v>
          </cell>
        </row>
        <row r="11">
          <cell r="A11" t="str">
            <v>Via de corregimiento de porce</v>
          </cell>
          <cell r="B11">
            <v>0</v>
          </cell>
          <cell r="C11">
            <v>1</v>
          </cell>
          <cell r="D11">
            <v>1</v>
          </cell>
          <cell r="E11">
            <v>370</v>
          </cell>
          <cell r="F11">
            <v>5.3</v>
          </cell>
          <cell r="G11">
            <v>0</v>
          </cell>
          <cell r="H11">
            <v>1961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 t="str">
            <v/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 t="str">
            <v/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 t="str">
            <v/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 t="str">
            <v/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 t="str">
            <v/>
          </cell>
        </row>
        <row r="17">
          <cell r="A17">
            <v>0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 t="str">
            <v/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 t="str">
            <v/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 t="str">
            <v/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 t="str">
            <v/>
          </cell>
        </row>
        <row r="21">
          <cell r="A21" t="str">
            <v>TOTAL CANTIDAD ITEM 1.1.1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1961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</row>
        <row r="38">
          <cell r="A38">
            <v>0</v>
          </cell>
          <cell r="B38" t="str">
            <v>JUAN DAVID ZORRILLA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A39">
            <v>0</v>
          </cell>
          <cell r="B39" t="str">
            <v>SECRETARIO DE PLANEACION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</row>
        <row r="40">
          <cell r="A40">
            <v>0</v>
          </cell>
          <cell r="B40" t="str">
            <v>PLANEACION MUNICIPAL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</row>
        <row r="41">
          <cell r="A41">
            <v>0</v>
          </cell>
          <cell r="B41" t="str">
            <v/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A42" t="str">
            <v>DEPARTAMENTO DE ANTIOQUIA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</row>
        <row r="43">
          <cell r="A43" t="str">
            <v>MUNICIPIO DE SANTO DOMINGO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</row>
        <row r="44">
          <cell r="A44" t="str">
            <v>PROYECTO: Construcción de pavimento rígido en las vías urbanas del corregimiento de Porce y el casco urbano del municipio de Santo Domingo, departamento de Antioquia"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</row>
        <row r="46">
          <cell r="A46" t="str">
            <v>MEMORIAS DE OBRA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A47">
            <v>0</v>
          </cell>
          <cell r="B47">
            <v>0</v>
          </cell>
          <cell r="H47">
            <v>0</v>
          </cell>
        </row>
        <row r="48">
          <cell r="A48" t="str">
            <v>ITEM</v>
          </cell>
          <cell r="B48" t="str">
            <v>DESCRIPCIÓN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 t="str">
            <v>UNIDAD</v>
          </cell>
          <cell r="H48" t="str">
            <v>CANTIDAD</v>
          </cell>
        </row>
        <row r="49">
          <cell r="A49" t="str">
            <v>1.1.2</v>
          </cell>
          <cell r="B49" t="str">
            <v>Retiro y transporte de adoquín existente en mal estado de  la vía, a sitios autorizados por interventoría.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 t="str">
            <v>M3</v>
          </cell>
          <cell r="H49">
            <v>463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</row>
        <row r="51">
          <cell r="A51" t="str">
            <v>DETALLE</v>
          </cell>
          <cell r="B51">
            <v>0</v>
          </cell>
          <cell r="C51" t="str">
            <v>FACTOR</v>
          </cell>
          <cell r="D51" t="str">
            <v>CANTIDAD</v>
          </cell>
          <cell r="E51" t="str">
            <v>A (ML)</v>
          </cell>
          <cell r="F51" t="str">
            <v>B (M2)</v>
          </cell>
          <cell r="G51" t="str">
            <v>C (M3)</v>
          </cell>
          <cell r="H51" t="str">
            <v>TOTAL</v>
          </cell>
        </row>
        <row r="52">
          <cell r="A52" t="str">
            <v>Retiro y transporte de adoquin existente en la via del corregimiento de porce</v>
          </cell>
          <cell r="B52">
            <v>0</v>
          </cell>
          <cell r="C52">
            <v>1</v>
          </cell>
          <cell r="D52">
            <v>1</v>
          </cell>
          <cell r="E52">
            <v>370</v>
          </cell>
          <cell r="F52">
            <v>5</v>
          </cell>
          <cell r="G52">
            <v>0.25</v>
          </cell>
          <cell r="H52">
            <v>462.5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 t="str">
            <v/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 t="str">
            <v/>
          </cell>
        </row>
        <row r="55">
          <cell r="A55">
            <v>0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 t="str">
            <v/>
          </cell>
        </row>
        <row r="56">
          <cell r="A56">
            <v>0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 t="str">
            <v/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 t="str">
            <v/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 t="str">
            <v/>
          </cell>
        </row>
        <row r="59">
          <cell r="A59">
            <v>0</v>
          </cell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 t="str">
            <v/>
          </cell>
        </row>
        <row r="60">
          <cell r="A60">
            <v>0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 t="str">
            <v/>
          </cell>
        </row>
        <row r="61">
          <cell r="A61">
            <v>0</v>
          </cell>
          <cell r="B61">
            <v>0</v>
          </cell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 t="str">
            <v/>
          </cell>
        </row>
        <row r="62">
          <cell r="A62" t="str">
            <v>TOTAL CANTIDAD ITEM 1.1.2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463</v>
          </cell>
        </row>
        <row r="63">
          <cell r="A63" t="str">
            <v>INSERTE PLANO, GRÁFICO O ESQUEMA AQUÍ</v>
          </cell>
          <cell r="B63">
            <v>0</v>
          </cell>
          <cell r="C63">
            <v>0</v>
          </cell>
          <cell r="D63">
            <v>0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</row>
        <row r="64">
          <cell r="A64">
            <v>0</v>
          </cell>
          <cell r="B64">
            <v>0</v>
          </cell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</row>
        <row r="65">
          <cell r="A65">
            <v>0</v>
          </cell>
          <cell r="B65">
            <v>0</v>
          </cell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H65">
            <v>0</v>
          </cell>
        </row>
        <row r="66">
          <cell r="A66">
            <v>0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</row>
        <row r="67">
          <cell r="A67">
            <v>0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</row>
        <row r="68">
          <cell r="A68">
            <v>0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>
            <v>0</v>
          </cell>
        </row>
        <row r="70">
          <cell r="A70">
            <v>0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</row>
        <row r="72">
          <cell r="A72">
            <v>0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</row>
        <row r="73">
          <cell r="A73">
            <v>0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  <cell r="H76">
            <v>0</v>
          </cell>
        </row>
        <row r="77">
          <cell r="A77">
            <v>0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H77">
            <v>0</v>
          </cell>
        </row>
        <row r="78">
          <cell r="A78">
            <v>0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</row>
        <row r="79">
          <cell r="A79">
            <v>0</v>
          </cell>
          <cell r="B79" t="str">
            <v>JUAN DAVID ZORRILLA</v>
          </cell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H79">
            <v>0</v>
          </cell>
        </row>
        <row r="80">
          <cell r="A80">
            <v>0</v>
          </cell>
          <cell r="B80" t="str">
            <v>SECRETARIO DE PLANEACION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</row>
        <row r="81">
          <cell r="A81">
            <v>0</v>
          </cell>
          <cell r="B81" t="str">
            <v>PLANEACION MUNICIPAL</v>
          </cell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H81">
            <v>0</v>
          </cell>
        </row>
        <row r="82">
          <cell r="A82">
            <v>0</v>
          </cell>
          <cell r="B82" t="str">
            <v/>
          </cell>
          <cell r="C82">
            <v>0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0</v>
          </cell>
        </row>
        <row r="83">
          <cell r="A83" t="str">
            <v>DEPARTAMENTO DE ANTIOQUIA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</row>
        <row r="84">
          <cell r="A84" t="str">
            <v>MUNICIPIO DE SANTO DOMINGO</v>
          </cell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</row>
        <row r="85">
          <cell r="A85" t="str">
            <v>PROYECTO: Construcción de pavimento rígido en las vías urbanas del corregimiento de Porce y el casco urbano del municipio de Santo Domingo, departamento de Antioquia"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H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</row>
        <row r="87">
          <cell r="A87" t="str">
            <v>MEMORIAS DE OBRA</v>
          </cell>
          <cell r="B87">
            <v>0</v>
          </cell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H87">
            <v>0</v>
          </cell>
        </row>
        <row r="88">
          <cell r="A88">
            <v>0</v>
          </cell>
          <cell r="B88">
            <v>0</v>
          </cell>
          <cell r="H88">
            <v>0</v>
          </cell>
        </row>
        <row r="89">
          <cell r="A89" t="str">
            <v>ITEM</v>
          </cell>
          <cell r="B89" t="str">
            <v>DESCRIPCIÓN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 t="str">
            <v>UNIDAD</v>
          </cell>
          <cell r="H89" t="str">
            <v>CANTIDAD</v>
          </cell>
        </row>
        <row r="90">
          <cell r="A90" t="str">
            <v>1.2.1</v>
          </cell>
          <cell r="B90" t="str">
            <v>Excavación sin clasificar de la explanación, canales y prestamos. Incluye disposición final de los materiales, No incluye transporte.</v>
          </cell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 t="str">
            <v>M3</v>
          </cell>
          <cell r="H90">
            <v>644</v>
          </cell>
        </row>
        <row r="91">
          <cell r="A91">
            <v>0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</row>
        <row r="92">
          <cell r="A92" t="str">
            <v>DETALLE</v>
          </cell>
          <cell r="B92">
            <v>0</v>
          </cell>
          <cell r="C92" t="str">
            <v>FACTOR</v>
          </cell>
          <cell r="D92" t="str">
            <v>CANTIDAD</v>
          </cell>
          <cell r="E92" t="str">
            <v>A (ML)</v>
          </cell>
          <cell r="F92" t="str">
            <v>B (M2)</v>
          </cell>
          <cell r="G92" t="str">
            <v>C (M3)</v>
          </cell>
          <cell r="H92" t="str">
            <v>TOTAL</v>
          </cell>
        </row>
        <row r="93">
          <cell r="A93" t="str">
            <v>Excavacion para subbase - via corregimiento de porce</v>
          </cell>
          <cell r="B93">
            <v>0</v>
          </cell>
          <cell r="C93">
            <v>1</v>
          </cell>
          <cell r="D93">
            <v>1</v>
          </cell>
          <cell r="E93">
            <v>370</v>
          </cell>
          <cell r="F93">
            <v>5.3</v>
          </cell>
          <cell r="G93">
            <v>0.3</v>
          </cell>
          <cell r="H93">
            <v>588.29999999999995</v>
          </cell>
        </row>
        <row r="94">
          <cell r="A94" t="str">
            <v>FGG</v>
          </cell>
          <cell r="B94">
            <v>0</v>
          </cell>
          <cell r="C94">
            <v>0.56000000000000005</v>
          </cell>
          <cell r="D94">
            <v>1</v>
          </cell>
          <cell r="E94">
            <v>25</v>
          </cell>
          <cell r="F94">
            <v>2</v>
          </cell>
          <cell r="G94">
            <v>2</v>
          </cell>
          <cell r="H94">
            <v>56.000000000000007</v>
          </cell>
        </row>
        <row r="95">
          <cell r="A95">
            <v>0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 t="str">
            <v/>
          </cell>
        </row>
        <row r="96">
          <cell r="A96">
            <v>0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 t="str">
            <v/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 t="str">
            <v/>
          </cell>
        </row>
        <row r="98">
          <cell r="A98">
            <v>0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 t="str">
            <v/>
          </cell>
        </row>
        <row r="99">
          <cell r="A99">
            <v>0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 t="str">
            <v/>
          </cell>
        </row>
        <row r="100">
          <cell r="A100">
            <v>0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H100" t="str">
            <v/>
          </cell>
        </row>
        <row r="101">
          <cell r="A101">
            <v>0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 t="str">
            <v/>
          </cell>
        </row>
        <row r="102">
          <cell r="A102">
            <v>0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 t="str">
            <v/>
          </cell>
        </row>
        <row r="103">
          <cell r="A103" t="str">
            <v>TOTAL CANTIDAD ITEM 1.2.1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644</v>
          </cell>
        </row>
        <row r="104">
          <cell r="A104" t="str">
            <v>INSERTE PLANO, GRÁFICO O ESQUEMA AQUÍ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</row>
        <row r="108">
          <cell r="A108">
            <v>0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H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</row>
        <row r="113">
          <cell r="A113">
            <v>0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</row>
        <row r="115">
          <cell r="A115">
            <v>0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H115">
            <v>0</v>
          </cell>
        </row>
        <row r="116">
          <cell r="A116">
            <v>0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</row>
        <row r="118">
          <cell r="A118">
            <v>0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</row>
        <row r="120">
          <cell r="A120">
            <v>0</v>
          </cell>
          <cell r="B120" t="str">
            <v>JUAN DAVID ZORRILLA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</row>
        <row r="121">
          <cell r="A121">
            <v>0</v>
          </cell>
          <cell r="B121" t="str">
            <v>SECRETARIO DE PLANEACION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</row>
        <row r="122">
          <cell r="A122">
            <v>0</v>
          </cell>
          <cell r="B122" t="str">
            <v>PLANEACION MUNICIPAL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</row>
        <row r="123">
          <cell r="A123">
            <v>0</v>
          </cell>
          <cell r="B123" t="str">
            <v/>
          </cell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</row>
        <row r="124">
          <cell r="A124" t="str">
            <v>DEPARTAMENTO DE ANTIOQUIA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</row>
        <row r="125">
          <cell r="A125" t="str">
            <v>MUNICIPIO DE SANTO DOMINGO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</row>
        <row r="126">
          <cell r="A126" t="str">
            <v>PROYECTO: Construcción de pavimento rígido en las vías urbanas del corregimiento de Porce y el casco urbano del municipio de Santo Domingo, departamento de Antioquia"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H127">
            <v>0</v>
          </cell>
        </row>
        <row r="128">
          <cell r="A128" t="str">
            <v>MEMORIAS DE OBRA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</row>
        <row r="129">
          <cell r="A129">
            <v>0</v>
          </cell>
          <cell r="B129">
            <v>0</v>
          </cell>
          <cell r="H129">
            <v>0</v>
          </cell>
        </row>
        <row r="130">
          <cell r="A130" t="str">
            <v>ITEM</v>
          </cell>
          <cell r="B130" t="str">
            <v>DESCRIPCIÓN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 t="str">
            <v>UNIDAD</v>
          </cell>
          <cell r="H130" t="str">
            <v>CANTIDAD</v>
          </cell>
        </row>
        <row r="131">
          <cell r="A131" t="str">
            <v>1.2.3</v>
          </cell>
          <cell r="B131" t="str">
            <v>Suministro, colocación, conformación y compactación de Sub-base granular, incluye transporte. Compactación hasta obtener una densidad mínima del 95%, de la obtenida en el ensayo del Proctor modificado.</v>
          </cell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 t="str">
            <v>M3</v>
          </cell>
          <cell r="H131">
            <v>294</v>
          </cell>
        </row>
        <row r="132">
          <cell r="A132">
            <v>0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</row>
        <row r="133">
          <cell r="A133" t="str">
            <v>DETALLE</v>
          </cell>
          <cell r="B133">
            <v>0</v>
          </cell>
          <cell r="C133" t="str">
            <v>FACTOR</v>
          </cell>
          <cell r="D133" t="str">
            <v>CANTIDAD</v>
          </cell>
          <cell r="E133" t="str">
            <v>A (ML)</v>
          </cell>
          <cell r="F133" t="str">
            <v>B (M2)</v>
          </cell>
          <cell r="G133" t="str">
            <v>C (M3)</v>
          </cell>
          <cell r="H133" t="str">
            <v>TOTAL</v>
          </cell>
        </row>
        <row r="134">
          <cell r="A134" t="str">
            <v>Subbase para via corregimiento de porce</v>
          </cell>
          <cell r="B134">
            <v>0</v>
          </cell>
          <cell r="C134">
            <v>1</v>
          </cell>
          <cell r="D134">
            <v>1</v>
          </cell>
          <cell r="E134">
            <v>370</v>
          </cell>
          <cell r="F134">
            <v>5.3</v>
          </cell>
          <cell r="G134">
            <v>0.15</v>
          </cell>
          <cell r="H134">
            <v>294.14999999999998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/>
          </cell>
        </row>
        <row r="136">
          <cell r="A136">
            <v>0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 t="str">
            <v/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 t="str">
            <v/>
          </cell>
        </row>
        <row r="138">
          <cell r="A138">
            <v>0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 t="str">
            <v/>
          </cell>
        </row>
        <row r="139">
          <cell r="A139">
            <v>0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 t="str">
            <v/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 t="str">
            <v/>
          </cell>
        </row>
        <row r="141">
          <cell r="A141">
            <v>0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 t="str">
            <v/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 t="str">
            <v/>
          </cell>
        </row>
        <row r="143">
          <cell r="A143">
            <v>0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 t="str">
            <v/>
          </cell>
        </row>
        <row r="144">
          <cell r="A144" t="str">
            <v>TOTAL CANTIDAD ITEM 1.2.3</v>
          </cell>
          <cell r="B144">
            <v>0</v>
          </cell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H144">
            <v>294</v>
          </cell>
        </row>
        <row r="145">
          <cell r="A145" t="str">
            <v>INSERTE PLANO, GRÁFICO O ESQUEMA AQUÍ</v>
          </cell>
          <cell r="B145">
            <v>0</v>
          </cell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H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</row>
        <row r="147">
          <cell r="A147">
            <v>0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</row>
        <row r="148">
          <cell r="A148">
            <v>0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</row>
        <row r="152">
          <cell r="A152">
            <v>0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</row>
        <row r="153">
          <cell r="A153">
            <v>0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</row>
        <row r="154">
          <cell r="A154">
            <v>0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</row>
        <row r="155">
          <cell r="A155">
            <v>0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</row>
        <row r="156">
          <cell r="A156">
            <v>0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</row>
        <row r="160">
          <cell r="A160">
            <v>0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</row>
        <row r="161">
          <cell r="A161">
            <v>0</v>
          </cell>
          <cell r="B161" t="str">
            <v>JUAN DAVID ZORRILLA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</row>
        <row r="162">
          <cell r="A162">
            <v>0</v>
          </cell>
          <cell r="B162" t="str">
            <v>SECRETARIO DE PLANEACION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</row>
        <row r="163">
          <cell r="A163">
            <v>0</v>
          </cell>
          <cell r="B163" t="str">
            <v>PLANEACION MUNICIPAL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</row>
        <row r="164">
          <cell r="A164">
            <v>0</v>
          </cell>
          <cell r="B164" t="str">
            <v/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0</v>
          </cell>
        </row>
        <row r="165">
          <cell r="A165" t="str">
            <v>DEPARTAMENTO DE ANTIOQUIA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H165">
            <v>0</v>
          </cell>
        </row>
        <row r="166">
          <cell r="A166" t="str">
            <v>MUNICIPIO DE SANTO DOMINGO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</row>
        <row r="167">
          <cell r="A167" t="str">
            <v>PROYECTO: Construcción de pavimento rígido en las vías urbanas del corregimiento de Porce y el casco urbano del municipio de Santo Domingo, departamento de Antioquia"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</row>
        <row r="168">
          <cell r="A168">
            <v>0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</row>
        <row r="169">
          <cell r="A169" t="str">
            <v>MEMORIAS DE OBRA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</row>
        <row r="170">
          <cell r="A170">
            <v>0</v>
          </cell>
          <cell r="B170">
            <v>0</v>
          </cell>
          <cell r="H170">
            <v>0</v>
          </cell>
        </row>
        <row r="171">
          <cell r="A171" t="str">
            <v>ITEM</v>
          </cell>
          <cell r="B171" t="str">
            <v>DESCRIPCIÓN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 t="str">
            <v>UNIDAD</v>
          </cell>
          <cell r="H171" t="str">
            <v>CANTIDAD</v>
          </cell>
        </row>
        <row r="172">
          <cell r="A172" t="str">
            <v>1.2.4</v>
          </cell>
          <cell r="B172" t="str">
            <v>Transporte de sobrantes provenientes de la excavación de la explanación, canales, préstamos para distancias superiores a 1000 m medidos a partir de 100 m. Material compacto (Incluye 30% de expansión)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 t="str">
            <v>M3-KM</v>
          </cell>
          <cell r="H172">
            <v>13292</v>
          </cell>
        </row>
        <row r="173">
          <cell r="A173">
            <v>0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</row>
        <row r="174">
          <cell r="A174" t="str">
            <v>DETALLE</v>
          </cell>
          <cell r="B174">
            <v>0</v>
          </cell>
          <cell r="C174" t="str">
            <v>FACTOR</v>
          </cell>
          <cell r="D174" t="str">
            <v>CANTIDAD</v>
          </cell>
          <cell r="E174" t="str">
            <v>A (ML)</v>
          </cell>
          <cell r="F174" t="str">
            <v>B (M2)</v>
          </cell>
          <cell r="G174" t="str">
            <v>C (M3)</v>
          </cell>
          <cell r="H174" t="str">
            <v>TOTAL</v>
          </cell>
        </row>
        <row r="175">
          <cell r="A175" t="str">
            <v>Cargue y retiro de material sobrante</v>
          </cell>
          <cell r="B175">
            <v>0</v>
          </cell>
          <cell r="C175">
            <v>22</v>
          </cell>
          <cell r="D175">
            <v>1</v>
          </cell>
          <cell r="E175">
            <v>380</v>
          </cell>
          <cell r="F175">
            <v>5.3</v>
          </cell>
          <cell r="G175">
            <v>0.3</v>
          </cell>
          <cell r="H175">
            <v>13292.4</v>
          </cell>
        </row>
        <row r="176">
          <cell r="A176">
            <v>0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 t="str">
            <v/>
          </cell>
        </row>
        <row r="177">
          <cell r="A177">
            <v>0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 t="str">
            <v/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 t="str">
            <v/>
          </cell>
        </row>
        <row r="179">
          <cell r="A179">
            <v>0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/>
          </cell>
        </row>
        <row r="180">
          <cell r="A180">
            <v>0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/>
          </cell>
        </row>
        <row r="181">
          <cell r="A181">
            <v>0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 t="str">
            <v/>
          </cell>
        </row>
        <row r="182">
          <cell r="A182">
            <v>0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 t="str">
            <v/>
          </cell>
        </row>
        <row r="183">
          <cell r="A183">
            <v>0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 t="str">
            <v/>
          </cell>
        </row>
        <row r="184">
          <cell r="A184">
            <v>0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 t="str">
            <v/>
          </cell>
        </row>
        <row r="185">
          <cell r="A185" t="str">
            <v>TOTAL CANTIDAD ITEM 1.2.4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13292</v>
          </cell>
        </row>
        <row r="186">
          <cell r="A186" t="str">
            <v>INSERTE PLANO, GRÁFICO O ESQUEMA AQUÍ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</row>
        <row r="190">
          <cell r="A190">
            <v>0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</row>
        <row r="191">
          <cell r="A191">
            <v>0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</row>
        <row r="194">
          <cell r="A194">
            <v>0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</row>
        <row r="195">
          <cell r="A195">
            <v>0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H196">
            <v>0</v>
          </cell>
        </row>
        <row r="197">
          <cell r="A197">
            <v>0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H199">
            <v>0</v>
          </cell>
        </row>
        <row r="200">
          <cell r="A200">
            <v>0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H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>
            <v>0</v>
          </cell>
        </row>
        <row r="202">
          <cell r="A202">
            <v>0</v>
          </cell>
          <cell r="B202" t="str">
            <v>JUAN DAVID ZORRILLA</v>
          </cell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H202">
            <v>0</v>
          </cell>
        </row>
        <row r="203">
          <cell r="A203">
            <v>0</v>
          </cell>
          <cell r="B203" t="str">
            <v>SECRETARIO DE PLANEACION</v>
          </cell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H203">
            <v>0</v>
          </cell>
        </row>
        <row r="204">
          <cell r="A204">
            <v>0</v>
          </cell>
          <cell r="B204" t="str">
            <v>PLANEACION MUNICIPAL</v>
          </cell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H204">
            <v>0</v>
          </cell>
        </row>
        <row r="205">
          <cell r="A205">
            <v>0</v>
          </cell>
          <cell r="B205" t="str">
            <v/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H205">
            <v>0</v>
          </cell>
        </row>
        <row r="206">
          <cell r="A206" t="str">
            <v>DEPARTAMENTO DE ANTIOQUIA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H206">
            <v>0</v>
          </cell>
        </row>
        <row r="207">
          <cell r="A207" t="str">
            <v>MUNICIPIO DE SANTO DOMINGO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  <cell r="H207">
            <v>0</v>
          </cell>
        </row>
        <row r="208">
          <cell r="A208" t="str">
            <v>PROYECTO: Construcción de pavimento rígido en las vías urbanas del corregimiento de Porce y el casco urbano del municipio de Santo Domingo, departamento de Antioquia"</v>
          </cell>
          <cell r="B208">
            <v>0</v>
          </cell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H208">
            <v>0</v>
          </cell>
        </row>
        <row r="209">
          <cell r="A209">
            <v>0</v>
          </cell>
          <cell r="B209">
            <v>0</v>
          </cell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H209">
            <v>0</v>
          </cell>
        </row>
        <row r="210">
          <cell r="A210" t="str">
            <v>MEMORIAS DE OBRA</v>
          </cell>
          <cell r="B210">
            <v>0</v>
          </cell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H210">
            <v>0</v>
          </cell>
        </row>
        <row r="211">
          <cell r="A211">
            <v>0</v>
          </cell>
          <cell r="B211">
            <v>0</v>
          </cell>
          <cell r="H211">
            <v>0</v>
          </cell>
        </row>
        <row r="212">
          <cell r="A212" t="str">
            <v>ITEM</v>
          </cell>
          <cell r="B212" t="str">
            <v>DESCRIPCIÓN</v>
          </cell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 t="str">
            <v>UNIDAD</v>
          </cell>
          <cell r="H212" t="str">
            <v>CANTIDAD</v>
          </cell>
        </row>
        <row r="213">
          <cell r="A213" t="str">
            <v>1.3.1</v>
          </cell>
          <cell r="B213" t="str">
            <v>Suministro y vaciado de Concreto de 4000 PSI para losa de Pavimento con MR2=40kg/cm2 y e= 0,20 mts., Incluye Acero de dovelas y pasadores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 t="str">
            <v>M3</v>
          </cell>
          <cell r="H213">
            <v>370</v>
          </cell>
        </row>
        <row r="214">
          <cell r="A214">
            <v>0</v>
          </cell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  <cell r="H214">
            <v>0</v>
          </cell>
        </row>
        <row r="215">
          <cell r="A215" t="str">
            <v>DETALLE</v>
          </cell>
          <cell r="B215">
            <v>0</v>
          </cell>
          <cell r="C215" t="str">
            <v>FACTOR</v>
          </cell>
          <cell r="D215" t="str">
            <v>CANTIDAD</v>
          </cell>
          <cell r="E215" t="str">
            <v>A (ML)</v>
          </cell>
          <cell r="F215" t="str">
            <v>B (M2)</v>
          </cell>
          <cell r="G215" t="str">
            <v>C (M3)</v>
          </cell>
          <cell r="H215" t="str">
            <v>TOTAL</v>
          </cell>
        </row>
        <row r="216">
          <cell r="A216" t="str">
            <v>Concreto para pavimento - corregimiento de Porce</v>
          </cell>
          <cell r="B216">
            <v>0</v>
          </cell>
          <cell r="C216">
            <v>1</v>
          </cell>
          <cell r="D216">
            <v>1</v>
          </cell>
          <cell r="E216">
            <v>370</v>
          </cell>
          <cell r="F216">
            <v>5</v>
          </cell>
          <cell r="G216">
            <v>0.2</v>
          </cell>
          <cell r="H216">
            <v>370</v>
          </cell>
        </row>
        <row r="217">
          <cell r="A217">
            <v>0</v>
          </cell>
          <cell r="B217">
            <v>0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H217" t="str">
            <v/>
          </cell>
        </row>
        <row r="218">
          <cell r="A218">
            <v>0</v>
          </cell>
          <cell r="B218">
            <v>0</v>
          </cell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H218" t="str">
            <v/>
          </cell>
        </row>
        <row r="219">
          <cell r="A219">
            <v>0</v>
          </cell>
          <cell r="B219">
            <v>0</v>
          </cell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H219" t="str">
            <v/>
          </cell>
        </row>
        <row r="220">
          <cell r="A220">
            <v>0</v>
          </cell>
          <cell r="B220">
            <v>0</v>
          </cell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H220" t="str">
            <v/>
          </cell>
        </row>
        <row r="221">
          <cell r="A221">
            <v>0</v>
          </cell>
          <cell r="B221">
            <v>0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H221" t="str">
            <v/>
          </cell>
        </row>
        <row r="222">
          <cell r="A222">
            <v>0</v>
          </cell>
          <cell r="B222">
            <v>0</v>
          </cell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H222" t="str">
            <v/>
          </cell>
        </row>
        <row r="223">
          <cell r="A223">
            <v>0</v>
          </cell>
          <cell r="B223">
            <v>0</v>
          </cell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H223" t="str">
            <v/>
          </cell>
        </row>
        <row r="224">
          <cell r="A224">
            <v>0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H224" t="str">
            <v/>
          </cell>
        </row>
        <row r="225">
          <cell r="A225">
            <v>0</v>
          </cell>
          <cell r="B225">
            <v>0</v>
          </cell>
          <cell r="C225">
            <v>0</v>
          </cell>
          <cell r="D225">
            <v>0</v>
          </cell>
          <cell r="E225">
            <v>0</v>
          </cell>
          <cell r="F225">
            <v>0</v>
          </cell>
          <cell r="G225">
            <v>0</v>
          </cell>
          <cell r="H225" t="str">
            <v/>
          </cell>
        </row>
        <row r="226">
          <cell r="A226" t="str">
            <v>TOTAL CANTIDAD ITEM 1.3.1</v>
          </cell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  <cell r="H226">
            <v>370</v>
          </cell>
        </row>
        <row r="227">
          <cell r="A227" t="str">
            <v>INSERTE PLANO, GRÁFICO O ESQUEMA AQUÍ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</row>
        <row r="228">
          <cell r="A228">
            <v>0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  <cell r="H228">
            <v>0</v>
          </cell>
        </row>
        <row r="229">
          <cell r="A229">
            <v>0</v>
          </cell>
          <cell r="B229">
            <v>0</v>
          </cell>
          <cell r="C229">
            <v>0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>
            <v>0</v>
          </cell>
        </row>
        <row r="230">
          <cell r="A230">
            <v>0</v>
          </cell>
          <cell r="B230">
            <v>0</v>
          </cell>
          <cell r="C230">
            <v>0</v>
          </cell>
          <cell r="D230">
            <v>0</v>
          </cell>
          <cell r="E230">
            <v>0</v>
          </cell>
          <cell r="F230">
            <v>0</v>
          </cell>
          <cell r="G230">
            <v>0</v>
          </cell>
          <cell r="H230">
            <v>0</v>
          </cell>
        </row>
        <row r="231">
          <cell r="A231">
            <v>0</v>
          </cell>
          <cell r="B231">
            <v>0</v>
          </cell>
          <cell r="C231">
            <v>0</v>
          </cell>
          <cell r="D231">
            <v>0</v>
          </cell>
          <cell r="E231">
            <v>0</v>
          </cell>
          <cell r="F231">
            <v>0</v>
          </cell>
          <cell r="G231">
            <v>0</v>
          </cell>
          <cell r="H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>
            <v>0</v>
          </cell>
          <cell r="E232">
            <v>0</v>
          </cell>
          <cell r="F232">
            <v>0</v>
          </cell>
          <cell r="G232">
            <v>0</v>
          </cell>
          <cell r="H232">
            <v>0</v>
          </cell>
        </row>
        <row r="233">
          <cell r="A233">
            <v>0</v>
          </cell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>
            <v>0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>
            <v>0</v>
          </cell>
        </row>
        <row r="235">
          <cell r="A235">
            <v>0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>
            <v>0</v>
          </cell>
        </row>
        <row r="236">
          <cell r="A236">
            <v>0</v>
          </cell>
          <cell r="B236">
            <v>0</v>
          </cell>
          <cell r="C236">
            <v>0</v>
          </cell>
          <cell r="D236">
            <v>0</v>
          </cell>
          <cell r="E236">
            <v>0</v>
          </cell>
          <cell r="F236">
            <v>0</v>
          </cell>
          <cell r="G236">
            <v>0</v>
          </cell>
          <cell r="H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>
            <v>0</v>
          </cell>
          <cell r="E237">
            <v>0</v>
          </cell>
          <cell r="F237">
            <v>0</v>
          </cell>
          <cell r="G237">
            <v>0</v>
          </cell>
          <cell r="H237">
            <v>0</v>
          </cell>
        </row>
        <row r="238">
          <cell r="A238">
            <v>0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H238">
            <v>0</v>
          </cell>
        </row>
        <row r="239">
          <cell r="A239">
            <v>0</v>
          </cell>
          <cell r="B239">
            <v>0</v>
          </cell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H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H240">
            <v>0</v>
          </cell>
        </row>
        <row r="241">
          <cell r="A241">
            <v>0</v>
          </cell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H241">
            <v>0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H242">
            <v>0</v>
          </cell>
        </row>
        <row r="243">
          <cell r="A243">
            <v>0</v>
          </cell>
          <cell r="B243" t="str">
            <v>JUAN DAVID ZORRILLA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  <cell r="H243">
            <v>0</v>
          </cell>
        </row>
        <row r="244">
          <cell r="A244">
            <v>0</v>
          </cell>
          <cell r="B244" t="str">
            <v>SECRETARIO DE PLANEACION</v>
          </cell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H244">
            <v>0</v>
          </cell>
        </row>
        <row r="245">
          <cell r="A245">
            <v>0</v>
          </cell>
          <cell r="B245" t="str">
            <v>PLANEACION MUNICIPAL</v>
          </cell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>
            <v>0</v>
          </cell>
        </row>
        <row r="246">
          <cell r="A246">
            <v>0</v>
          </cell>
          <cell r="B246" t="str">
            <v/>
          </cell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H246">
            <v>0</v>
          </cell>
        </row>
        <row r="247">
          <cell r="A247" t="str">
            <v>DEPARTAMENTO DE ANTIOQUIA</v>
          </cell>
          <cell r="B247">
            <v>0</v>
          </cell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H247">
            <v>0</v>
          </cell>
        </row>
        <row r="248">
          <cell r="A248" t="str">
            <v>MUNICIPIO DE SANTO DOMINGO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0</v>
          </cell>
          <cell r="G248">
            <v>0</v>
          </cell>
          <cell r="H248">
            <v>0</v>
          </cell>
        </row>
        <row r="249">
          <cell r="A249" t="str">
            <v>PROYECTO: Construcción de pavimento rígido en las vías urbanas del corregimiento de Porce y el casco urbano del municipio de Santo Domingo, departamento de Antioquia"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</row>
        <row r="251">
          <cell r="A251" t="str">
            <v>MEMORIAS DE OBRA</v>
          </cell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</row>
        <row r="252">
          <cell r="A252">
            <v>0</v>
          </cell>
          <cell r="B252">
            <v>0</v>
          </cell>
          <cell r="H252">
            <v>0</v>
          </cell>
        </row>
        <row r="253">
          <cell r="A253" t="str">
            <v>ITEM</v>
          </cell>
          <cell r="B253" t="str">
            <v>DESCRIPCIÓN</v>
          </cell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 t="str">
            <v>UNIDAD</v>
          </cell>
          <cell r="H253" t="str">
            <v>CANTIDAD</v>
          </cell>
        </row>
        <row r="254">
          <cell r="A254" t="str">
            <v>1.3.2</v>
          </cell>
          <cell r="B254" t="str">
            <v>Suministro y colocacion de bordillo prefabricado en concreto 210 Kg/cm2, 0.80 x 0.15m x 0.35m</v>
          </cell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 t="str">
            <v>ML</v>
          </cell>
          <cell r="H254">
            <v>740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H255">
            <v>0</v>
          </cell>
        </row>
        <row r="256">
          <cell r="A256" t="str">
            <v>DETALLE</v>
          </cell>
          <cell r="B256">
            <v>0</v>
          </cell>
          <cell r="C256" t="str">
            <v>FACTOR</v>
          </cell>
          <cell r="D256" t="str">
            <v>CANTIDAD</v>
          </cell>
          <cell r="E256" t="str">
            <v>A (ML)</v>
          </cell>
          <cell r="F256" t="str">
            <v>B (M2)</v>
          </cell>
          <cell r="G256" t="str">
            <v>C (M3)</v>
          </cell>
          <cell r="H256" t="str">
            <v>TOTAL</v>
          </cell>
        </row>
        <row r="257">
          <cell r="A257" t="str">
            <v>Bordillos prefabricados para pavimento corregimiento de Porce</v>
          </cell>
          <cell r="B257">
            <v>0</v>
          </cell>
          <cell r="C257">
            <v>1</v>
          </cell>
          <cell r="D257">
            <v>2</v>
          </cell>
          <cell r="E257">
            <v>370</v>
          </cell>
          <cell r="F257">
            <v>0</v>
          </cell>
          <cell r="G257">
            <v>0</v>
          </cell>
          <cell r="H257">
            <v>740</v>
          </cell>
        </row>
        <row r="258">
          <cell r="A258">
            <v>0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0</v>
          </cell>
          <cell r="G258">
            <v>0</v>
          </cell>
          <cell r="H258" t="str">
            <v/>
          </cell>
        </row>
        <row r="259">
          <cell r="A259">
            <v>0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  <cell r="H259" t="str">
            <v/>
          </cell>
        </row>
        <row r="260">
          <cell r="A260">
            <v>0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  <cell r="H260" t="str">
            <v/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E261">
            <v>0</v>
          </cell>
          <cell r="F261">
            <v>0</v>
          </cell>
          <cell r="G261">
            <v>0</v>
          </cell>
          <cell r="H261" t="str">
            <v/>
          </cell>
        </row>
        <row r="262">
          <cell r="A262">
            <v>0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H262" t="str">
            <v/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  <cell r="E263">
            <v>0</v>
          </cell>
          <cell r="F263">
            <v>0</v>
          </cell>
          <cell r="G263">
            <v>0</v>
          </cell>
          <cell r="H263" t="str">
            <v/>
          </cell>
        </row>
        <row r="264">
          <cell r="A264">
            <v>0</v>
          </cell>
          <cell r="B264">
            <v>0</v>
          </cell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H264" t="str">
            <v/>
          </cell>
        </row>
        <row r="265">
          <cell r="A265">
            <v>0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0</v>
          </cell>
          <cell r="G265">
            <v>0</v>
          </cell>
          <cell r="H265" t="str">
            <v/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E266">
            <v>0</v>
          </cell>
          <cell r="F266">
            <v>0</v>
          </cell>
          <cell r="G266">
            <v>0</v>
          </cell>
          <cell r="H266" t="str">
            <v/>
          </cell>
        </row>
        <row r="267">
          <cell r="A267" t="str">
            <v>TOTAL CANTIDAD ITEM 1.3.2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>
            <v>740</v>
          </cell>
        </row>
        <row r="268">
          <cell r="A268" t="str">
            <v>INSERTE PLANO, GRÁFICO O ESQUEMA AQUÍ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  <cell r="H268">
            <v>0</v>
          </cell>
        </row>
        <row r="269">
          <cell r="A269">
            <v>0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  <cell r="H269">
            <v>0</v>
          </cell>
        </row>
        <row r="270">
          <cell r="A270">
            <v>0</v>
          </cell>
          <cell r="B270">
            <v>0</v>
          </cell>
          <cell r="C270">
            <v>0</v>
          </cell>
          <cell r="D270">
            <v>0</v>
          </cell>
          <cell r="E270">
            <v>0</v>
          </cell>
          <cell r="F270">
            <v>0</v>
          </cell>
          <cell r="G270">
            <v>0</v>
          </cell>
          <cell r="H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>
            <v>0</v>
          </cell>
          <cell r="E271">
            <v>0</v>
          </cell>
          <cell r="F271">
            <v>0</v>
          </cell>
          <cell r="G271">
            <v>0</v>
          </cell>
          <cell r="H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H272">
            <v>0</v>
          </cell>
        </row>
        <row r="273">
          <cell r="A273">
            <v>0</v>
          </cell>
          <cell r="B273">
            <v>0</v>
          </cell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H273">
            <v>0</v>
          </cell>
        </row>
        <row r="274">
          <cell r="A274">
            <v>0</v>
          </cell>
          <cell r="B274">
            <v>0</v>
          </cell>
          <cell r="C274">
            <v>0</v>
          </cell>
          <cell r="D274">
            <v>0</v>
          </cell>
          <cell r="E274">
            <v>0</v>
          </cell>
          <cell r="F274">
            <v>0</v>
          </cell>
          <cell r="G274">
            <v>0</v>
          </cell>
          <cell r="H274">
            <v>0</v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  <cell r="H275">
            <v>0</v>
          </cell>
        </row>
        <row r="276">
          <cell r="A276">
            <v>0</v>
          </cell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H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H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H278">
            <v>0</v>
          </cell>
        </row>
        <row r="279">
          <cell r="A279">
            <v>0</v>
          </cell>
          <cell r="B279">
            <v>0</v>
          </cell>
          <cell r="C279">
            <v>0</v>
          </cell>
          <cell r="D279">
            <v>0</v>
          </cell>
          <cell r="E279">
            <v>0</v>
          </cell>
          <cell r="F279">
            <v>0</v>
          </cell>
          <cell r="G279">
            <v>0</v>
          </cell>
          <cell r="H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H280">
            <v>0</v>
          </cell>
        </row>
        <row r="281">
          <cell r="A281">
            <v>0</v>
          </cell>
          <cell r="B281">
            <v>0</v>
          </cell>
          <cell r="C281">
            <v>0</v>
          </cell>
          <cell r="D281">
            <v>0</v>
          </cell>
          <cell r="E281">
            <v>0</v>
          </cell>
          <cell r="F281">
            <v>0</v>
          </cell>
          <cell r="G281">
            <v>0</v>
          </cell>
          <cell r="H281">
            <v>0</v>
          </cell>
        </row>
        <row r="282">
          <cell r="A282">
            <v>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H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  <cell r="D283">
            <v>0</v>
          </cell>
          <cell r="E283">
            <v>0</v>
          </cell>
          <cell r="F283">
            <v>0</v>
          </cell>
          <cell r="G283">
            <v>0</v>
          </cell>
          <cell r="H283">
            <v>0</v>
          </cell>
        </row>
        <row r="284">
          <cell r="A284">
            <v>0</v>
          </cell>
          <cell r="B284" t="str">
            <v>JUAN DAVID ZORRILLA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H284">
            <v>0</v>
          </cell>
        </row>
        <row r="285">
          <cell r="A285">
            <v>0</v>
          </cell>
          <cell r="B285" t="str">
            <v>SECRETARIO DE PLANEACION</v>
          </cell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H285">
            <v>0</v>
          </cell>
        </row>
        <row r="286">
          <cell r="A286">
            <v>0</v>
          </cell>
          <cell r="B286" t="str">
            <v>PLANEACION MUNICIPAL</v>
          </cell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H286">
            <v>0</v>
          </cell>
        </row>
        <row r="287">
          <cell r="A287">
            <v>0</v>
          </cell>
          <cell r="B287" t="str">
            <v/>
          </cell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H287">
            <v>0</v>
          </cell>
        </row>
        <row r="288">
          <cell r="A288" t="str">
            <v>DEPARTAMENTO DE ANTIOQUIA</v>
          </cell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H288">
            <v>0</v>
          </cell>
        </row>
        <row r="289">
          <cell r="A289" t="str">
            <v>MUNICIPIO DE SANTO DOMINGO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H289">
            <v>0</v>
          </cell>
        </row>
        <row r="290">
          <cell r="A290" t="str">
            <v>PROYECTO: Construcción de pavimento rígido en las vías urbanas del corregimiento de Porce y el casco urbano del municipio de Santo Domingo, departamento de Antioquia"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  <cell r="H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>
            <v>0</v>
          </cell>
          <cell r="E291">
            <v>0</v>
          </cell>
          <cell r="F291">
            <v>0</v>
          </cell>
          <cell r="G291">
            <v>0</v>
          </cell>
          <cell r="H291">
            <v>0</v>
          </cell>
        </row>
        <row r="292">
          <cell r="A292" t="str">
            <v>MEMORIAS DE OBRA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H292">
            <v>0</v>
          </cell>
        </row>
        <row r="293">
          <cell r="A293">
            <v>0</v>
          </cell>
          <cell r="B293">
            <v>0</v>
          </cell>
          <cell r="H293">
            <v>0</v>
          </cell>
        </row>
        <row r="294">
          <cell r="A294" t="str">
            <v>ITEM</v>
          </cell>
          <cell r="B294" t="str">
            <v>DESCRIPCIÓN</v>
          </cell>
          <cell r="C294">
            <v>0</v>
          </cell>
          <cell r="D294">
            <v>0</v>
          </cell>
          <cell r="E294">
            <v>0</v>
          </cell>
          <cell r="F294">
            <v>0</v>
          </cell>
          <cell r="G294" t="str">
            <v>UNIDAD</v>
          </cell>
          <cell r="H294" t="str">
            <v>CANTIDAD</v>
          </cell>
        </row>
        <row r="295">
          <cell r="A295" t="str">
            <v>1.3.3</v>
          </cell>
          <cell r="B295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295">
            <v>0</v>
          </cell>
          <cell r="D295">
            <v>0</v>
          </cell>
          <cell r="E295">
            <v>0</v>
          </cell>
          <cell r="F295">
            <v>0</v>
          </cell>
          <cell r="G295" t="str">
            <v>UND</v>
          </cell>
          <cell r="H295">
            <v>3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  <cell r="G296">
            <v>0</v>
          </cell>
          <cell r="H296">
            <v>0</v>
          </cell>
        </row>
        <row r="297">
          <cell r="A297" t="str">
            <v>DETALLE</v>
          </cell>
          <cell r="B297">
            <v>0</v>
          </cell>
          <cell r="C297" t="str">
            <v>FACTOR</v>
          </cell>
          <cell r="D297" t="str">
            <v>CANTIDAD</v>
          </cell>
          <cell r="E297" t="str">
            <v>A (ML)</v>
          </cell>
          <cell r="F297" t="str">
            <v>B (M2)</v>
          </cell>
          <cell r="G297" t="str">
            <v>C (M3)</v>
          </cell>
          <cell r="H297" t="str">
            <v>TOTAL</v>
          </cell>
        </row>
        <row r="298">
          <cell r="A298" t="str">
            <v>Construccion de sumideros - via corregimiento de Porce</v>
          </cell>
          <cell r="B298">
            <v>0</v>
          </cell>
          <cell r="C298">
            <v>1</v>
          </cell>
          <cell r="D298">
            <v>3</v>
          </cell>
          <cell r="E298">
            <v>0</v>
          </cell>
          <cell r="F298">
            <v>0</v>
          </cell>
          <cell r="G298">
            <v>0</v>
          </cell>
          <cell r="H298">
            <v>3</v>
          </cell>
        </row>
        <row r="299">
          <cell r="A299">
            <v>0</v>
          </cell>
          <cell r="B299">
            <v>0</v>
          </cell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H299" t="str">
            <v/>
          </cell>
        </row>
        <row r="300">
          <cell r="A300">
            <v>0</v>
          </cell>
          <cell r="B300">
            <v>0</v>
          </cell>
          <cell r="C300">
            <v>0</v>
          </cell>
          <cell r="D300">
            <v>0</v>
          </cell>
          <cell r="E300">
            <v>0</v>
          </cell>
          <cell r="F300">
            <v>0</v>
          </cell>
          <cell r="G300">
            <v>0</v>
          </cell>
          <cell r="H300" t="str">
            <v/>
          </cell>
        </row>
        <row r="301">
          <cell r="A301">
            <v>0</v>
          </cell>
          <cell r="B301">
            <v>0</v>
          </cell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H301" t="str">
            <v/>
          </cell>
        </row>
        <row r="302">
          <cell r="A302">
            <v>0</v>
          </cell>
          <cell r="B302">
            <v>0</v>
          </cell>
          <cell r="C302">
            <v>0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  <cell r="H302" t="str">
            <v/>
          </cell>
        </row>
        <row r="303">
          <cell r="A303">
            <v>0</v>
          </cell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H303" t="str">
            <v/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  <cell r="G304">
            <v>0</v>
          </cell>
          <cell r="H304" t="str">
            <v/>
          </cell>
        </row>
        <row r="305">
          <cell r="A305">
            <v>0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H305" t="str">
            <v/>
          </cell>
        </row>
        <row r="306">
          <cell r="A306">
            <v>0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H306" t="str">
            <v/>
          </cell>
        </row>
        <row r="307">
          <cell r="A307">
            <v>0</v>
          </cell>
          <cell r="B307">
            <v>0</v>
          </cell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H307" t="str">
            <v/>
          </cell>
        </row>
        <row r="308">
          <cell r="A308" t="str">
            <v>TOTAL CANTIDAD ITEM 1.3.3</v>
          </cell>
          <cell r="B308">
            <v>0</v>
          </cell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H308">
            <v>3</v>
          </cell>
        </row>
        <row r="309">
          <cell r="A309" t="str">
            <v>INSERTE PLANO, GRÁFICO O ESQUEMA AQUÍ</v>
          </cell>
          <cell r="B309">
            <v>0</v>
          </cell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H309">
            <v>0</v>
          </cell>
        </row>
        <row r="310">
          <cell r="A310">
            <v>0</v>
          </cell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H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H311">
            <v>0</v>
          </cell>
        </row>
        <row r="312">
          <cell r="A312">
            <v>0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H312">
            <v>0</v>
          </cell>
        </row>
        <row r="313">
          <cell r="A313">
            <v>0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H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H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H315">
            <v>0</v>
          </cell>
        </row>
        <row r="316">
          <cell r="A316">
            <v>0</v>
          </cell>
          <cell r="B316">
            <v>0</v>
          </cell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H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H317">
            <v>0</v>
          </cell>
        </row>
        <row r="318">
          <cell r="A318">
            <v>0</v>
          </cell>
          <cell r="B318">
            <v>0</v>
          </cell>
          <cell r="C318">
            <v>0</v>
          </cell>
          <cell r="D318">
            <v>0</v>
          </cell>
          <cell r="E318">
            <v>0</v>
          </cell>
          <cell r="F318">
            <v>0</v>
          </cell>
          <cell r="G318">
            <v>0</v>
          </cell>
          <cell r="H318">
            <v>0</v>
          </cell>
        </row>
        <row r="319">
          <cell r="A319">
            <v>0</v>
          </cell>
          <cell r="B319">
            <v>0</v>
          </cell>
          <cell r="C319">
            <v>0</v>
          </cell>
          <cell r="D319">
            <v>0</v>
          </cell>
          <cell r="E319">
            <v>0</v>
          </cell>
          <cell r="F319">
            <v>0</v>
          </cell>
          <cell r="G319">
            <v>0</v>
          </cell>
          <cell r="H319">
            <v>0</v>
          </cell>
        </row>
        <row r="320">
          <cell r="A320">
            <v>0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H320">
            <v>0</v>
          </cell>
        </row>
        <row r="321">
          <cell r="A321">
            <v>0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  <cell r="H321">
            <v>0</v>
          </cell>
        </row>
        <row r="322">
          <cell r="A322">
            <v>0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H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H323">
            <v>0</v>
          </cell>
        </row>
        <row r="324">
          <cell r="A324">
            <v>0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  <cell r="H324">
            <v>0</v>
          </cell>
        </row>
        <row r="325">
          <cell r="A325">
            <v>0</v>
          </cell>
          <cell r="B325" t="str">
            <v>JUAN DAVID ZORRILLA</v>
          </cell>
          <cell r="C325">
            <v>0</v>
          </cell>
          <cell r="D325">
            <v>0</v>
          </cell>
          <cell r="E325">
            <v>0</v>
          </cell>
          <cell r="F325">
            <v>0</v>
          </cell>
          <cell r="G325">
            <v>0</v>
          </cell>
          <cell r="H325">
            <v>0</v>
          </cell>
        </row>
        <row r="326">
          <cell r="A326">
            <v>0</v>
          </cell>
          <cell r="B326" t="str">
            <v>SECRETARIO DE PLANEACION</v>
          </cell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</row>
        <row r="327">
          <cell r="A327">
            <v>0</v>
          </cell>
          <cell r="B327" t="str">
            <v>PLANEACION MUNICIPAL</v>
          </cell>
          <cell r="C327">
            <v>0</v>
          </cell>
          <cell r="D327">
            <v>0</v>
          </cell>
          <cell r="E327">
            <v>0</v>
          </cell>
          <cell r="F327">
            <v>0</v>
          </cell>
          <cell r="G327">
            <v>0</v>
          </cell>
          <cell r="H327">
            <v>0</v>
          </cell>
        </row>
        <row r="328">
          <cell r="A328">
            <v>0</v>
          </cell>
          <cell r="B328" t="str">
            <v/>
          </cell>
          <cell r="C328">
            <v>0</v>
          </cell>
          <cell r="D328">
            <v>0</v>
          </cell>
          <cell r="E328">
            <v>0</v>
          </cell>
          <cell r="F328">
            <v>0</v>
          </cell>
          <cell r="G328">
            <v>0</v>
          </cell>
          <cell r="H328">
            <v>0</v>
          </cell>
        </row>
        <row r="329">
          <cell r="A329" t="str">
            <v>DEPARTAMENTO DE ANTIOQUIA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H329">
            <v>0</v>
          </cell>
        </row>
        <row r="330">
          <cell r="A330" t="str">
            <v>MUNICIPIO DE SANTO DOMINGO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  <cell r="H330">
            <v>0</v>
          </cell>
        </row>
        <row r="331">
          <cell r="A331" t="str">
            <v>PROYECTO: Construcción de pavimento rígido en las vías urbanas del corregimiento de Porce y el casco urbano del municipio de Santo Domingo, departamento de Antioquia"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H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H332">
            <v>0</v>
          </cell>
        </row>
        <row r="333">
          <cell r="A333" t="str">
            <v>MEMORIAS DE OBRA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H333">
            <v>0</v>
          </cell>
        </row>
        <row r="334">
          <cell r="A334">
            <v>0</v>
          </cell>
          <cell r="B334">
            <v>0</v>
          </cell>
          <cell r="H334">
            <v>0</v>
          </cell>
        </row>
        <row r="335">
          <cell r="A335" t="str">
            <v>ITEM</v>
          </cell>
          <cell r="B335" t="str">
            <v>DESCRIPCIÓN</v>
          </cell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 t="str">
            <v>UNIDAD</v>
          </cell>
          <cell r="H335" t="str">
            <v>CANTIDAD</v>
          </cell>
        </row>
        <row r="336">
          <cell r="A336" t="str">
            <v>1.3.4</v>
          </cell>
          <cell r="B336" t="str">
            <v>Suministro e Instalacion de tubería PVC alcantarillado corrugado 10" tipo durafort o similar, para sumideros de aguas lluvias.</v>
          </cell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 t="str">
            <v>ML</v>
          </cell>
          <cell r="H336">
            <v>15</v>
          </cell>
        </row>
        <row r="337">
          <cell r="A337">
            <v>0</v>
          </cell>
          <cell r="B337">
            <v>0</v>
          </cell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H337">
            <v>0</v>
          </cell>
        </row>
        <row r="338">
          <cell r="A338" t="str">
            <v>DETALLE</v>
          </cell>
          <cell r="B338">
            <v>0</v>
          </cell>
          <cell r="C338" t="str">
            <v>FACTOR</v>
          </cell>
          <cell r="D338" t="str">
            <v>CANTIDAD</v>
          </cell>
          <cell r="E338" t="str">
            <v>A (ML)</v>
          </cell>
          <cell r="F338" t="str">
            <v>B (M2)</v>
          </cell>
          <cell r="G338" t="str">
            <v>C (M3)</v>
          </cell>
          <cell r="H338" t="str">
            <v>TOTAL</v>
          </cell>
        </row>
        <row r="339">
          <cell r="A339" t="str">
            <v>Tubería pvc 10" para sumideros - corregimiento de Porce</v>
          </cell>
          <cell r="B339">
            <v>0</v>
          </cell>
          <cell r="C339">
            <v>1</v>
          </cell>
          <cell r="D339">
            <v>1</v>
          </cell>
          <cell r="E339">
            <v>15</v>
          </cell>
          <cell r="F339">
            <v>0</v>
          </cell>
          <cell r="G339">
            <v>0</v>
          </cell>
          <cell r="H339">
            <v>15</v>
          </cell>
        </row>
        <row r="340">
          <cell r="A340">
            <v>0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H340" t="str">
            <v/>
          </cell>
        </row>
        <row r="341">
          <cell r="A341">
            <v>0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H341" t="str">
            <v/>
          </cell>
        </row>
        <row r="342">
          <cell r="A342">
            <v>0</v>
          </cell>
          <cell r="B342">
            <v>0</v>
          </cell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H342" t="str">
            <v/>
          </cell>
        </row>
        <row r="343">
          <cell r="A343">
            <v>0</v>
          </cell>
          <cell r="B343">
            <v>0</v>
          </cell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H343" t="str">
            <v/>
          </cell>
        </row>
        <row r="344">
          <cell r="A344">
            <v>0</v>
          </cell>
          <cell r="B344">
            <v>0</v>
          </cell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H344" t="str">
            <v/>
          </cell>
        </row>
        <row r="345">
          <cell r="A345">
            <v>0</v>
          </cell>
          <cell r="B345">
            <v>0</v>
          </cell>
          <cell r="C345">
            <v>0</v>
          </cell>
          <cell r="D345">
            <v>0</v>
          </cell>
          <cell r="E345">
            <v>0</v>
          </cell>
          <cell r="F345">
            <v>0</v>
          </cell>
          <cell r="G345">
            <v>0</v>
          </cell>
          <cell r="H345" t="str">
            <v/>
          </cell>
        </row>
        <row r="346">
          <cell r="A346">
            <v>0</v>
          </cell>
          <cell r="B346">
            <v>0</v>
          </cell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H346" t="str">
            <v/>
          </cell>
        </row>
        <row r="347">
          <cell r="A347">
            <v>0</v>
          </cell>
          <cell r="B347">
            <v>0</v>
          </cell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H347" t="str">
            <v/>
          </cell>
        </row>
        <row r="348">
          <cell r="A348">
            <v>0</v>
          </cell>
          <cell r="B348">
            <v>0</v>
          </cell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H348" t="str">
            <v/>
          </cell>
        </row>
        <row r="349">
          <cell r="A349" t="str">
            <v>TOTAL CANTIDAD ITEM 1.3.4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0</v>
          </cell>
          <cell r="G349">
            <v>0</v>
          </cell>
          <cell r="H349">
            <v>15</v>
          </cell>
        </row>
        <row r="350">
          <cell r="A350" t="str">
            <v>INSERTE PLANO, GRÁFICO O ESQUEMA AQUÍ</v>
          </cell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H350">
            <v>0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H351">
            <v>0</v>
          </cell>
        </row>
        <row r="352">
          <cell r="A352">
            <v>0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H352">
            <v>0</v>
          </cell>
        </row>
        <row r="353">
          <cell r="A353">
            <v>0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0</v>
          </cell>
          <cell r="G353">
            <v>0</v>
          </cell>
          <cell r="H353">
            <v>0</v>
          </cell>
        </row>
        <row r="354">
          <cell r="A354">
            <v>0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0</v>
          </cell>
          <cell r="G354">
            <v>0</v>
          </cell>
          <cell r="H354">
            <v>0</v>
          </cell>
        </row>
        <row r="355">
          <cell r="A355">
            <v>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0</v>
          </cell>
          <cell r="G355">
            <v>0</v>
          </cell>
          <cell r="H355">
            <v>0</v>
          </cell>
        </row>
        <row r="356">
          <cell r="A356">
            <v>0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0</v>
          </cell>
          <cell r="G356">
            <v>0</v>
          </cell>
          <cell r="H356">
            <v>0</v>
          </cell>
        </row>
        <row r="357">
          <cell r="A357">
            <v>0</v>
          </cell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>
            <v>0</v>
          </cell>
          <cell r="G357">
            <v>0</v>
          </cell>
          <cell r="H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H358">
            <v>0</v>
          </cell>
        </row>
        <row r="359">
          <cell r="A359">
            <v>0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H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  <cell r="H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H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H362">
            <v>0</v>
          </cell>
        </row>
        <row r="363">
          <cell r="A363">
            <v>0</v>
          </cell>
          <cell r="B363">
            <v>0</v>
          </cell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H363">
            <v>0</v>
          </cell>
        </row>
        <row r="364">
          <cell r="A364">
            <v>0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0</v>
          </cell>
          <cell r="G364">
            <v>0</v>
          </cell>
          <cell r="H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H365">
            <v>0</v>
          </cell>
        </row>
        <row r="366">
          <cell r="A366">
            <v>0</v>
          </cell>
          <cell r="B366" t="str">
            <v>JUAN DAVID ZORRILLA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H366">
            <v>0</v>
          </cell>
        </row>
        <row r="367">
          <cell r="A367">
            <v>0</v>
          </cell>
          <cell r="B367" t="str">
            <v>SECRETARIO DE PLANEACION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</row>
        <row r="368">
          <cell r="A368">
            <v>0</v>
          </cell>
          <cell r="B368" t="str">
            <v>PLANEACION MUNICIPAL</v>
          </cell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H368">
            <v>0</v>
          </cell>
        </row>
        <row r="369">
          <cell r="A369">
            <v>0</v>
          </cell>
          <cell r="B369" t="str">
            <v/>
          </cell>
          <cell r="C369">
            <v>0</v>
          </cell>
          <cell r="D369">
            <v>0</v>
          </cell>
          <cell r="E369">
            <v>0</v>
          </cell>
          <cell r="F369">
            <v>0</v>
          </cell>
          <cell r="G369">
            <v>0</v>
          </cell>
          <cell r="H369">
            <v>0</v>
          </cell>
        </row>
        <row r="370">
          <cell r="A370" t="str">
            <v>DEPARTAMENTO DE ANTIOQUIA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H370">
            <v>0</v>
          </cell>
        </row>
        <row r="371">
          <cell r="A371" t="str">
            <v>MUNICIPIO DE SANTO DOMINGO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H371">
            <v>0</v>
          </cell>
        </row>
        <row r="372">
          <cell r="A372" t="str">
            <v>PROYECTO: Construcción de pavimento rígido en las vías urbanas del corregimiento de Porce y el casco urbano del municipio de Santo Domingo, departamento de Antioquia"</v>
          </cell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H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H373">
            <v>0</v>
          </cell>
        </row>
        <row r="374">
          <cell r="A374" t="str">
            <v>MEMORIAS DE OBRA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H374">
            <v>0</v>
          </cell>
        </row>
        <row r="375">
          <cell r="A375">
            <v>0</v>
          </cell>
          <cell r="B375">
            <v>0</v>
          </cell>
          <cell r="H375">
            <v>0</v>
          </cell>
        </row>
        <row r="376">
          <cell r="A376" t="str">
            <v>ITEM</v>
          </cell>
          <cell r="B376" t="str">
            <v>DESCRIPCIÓN</v>
          </cell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 t="str">
            <v>UNIDAD</v>
          </cell>
          <cell r="H376" t="str">
            <v>CANTIDAD</v>
          </cell>
        </row>
        <row r="377">
          <cell r="A377" t="str">
            <v>1.3.5</v>
          </cell>
          <cell r="B377" t="str">
            <v>Reparacion de MH existente, incluye empalmes, realce de Cuello y Tapa para MH</v>
          </cell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 t="str">
            <v>UND</v>
          </cell>
          <cell r="H377">
            <v>15</v>
          </cell>
        </row>
        <row r="378">
          <cell r="A378">
            <v>0</v>
          </cell>
          <cell r="B378">
            <v>0</v>
          </cell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H378">
            <v>0</v>
          </cell>
        </row>
        <row r="379">
          <cell r="A379" t="str">
            <v>DETALLE</v>
          </cell>
          <cell r="B379">
            <v>0</v>
          </cell>
          <cell r="C379" t="str">
            <v>FACTOR</v>
          </cell>
          <cell r="D379" t="str">
            <v>CANTIDAD</v>
          </cell>
          <cell r="E379" t="str">
            <v>A (ML)</v>
          </cell>
          <cell r="F379" t="str">
            <v>B (M2)</v>
          </cell>
          <cell r="G379" t="str">
            <v>C (M3)</v>
          </cell>
          <cell r="H379" t="str">
            <v>TOTAL</v>
          </cell>
        </row>
        <row r="380">
          <cell r="A380" t="str">
            <v>Reparacion de MH - Corregimiento de Porce</v>
          </cell>
          <cell r="B380">
            <v>0</v>
          </cell>
          <cell r="C380">
            <v>1</v>
          </cell>
          <cell r="D380">
            <v>15</v>
          </cell>
          <cell r="E380">
            <v>0</v>
          </cell>
          <cell r="F380">
            <v>0</v>
          </cell>
          <cell r="G380">
            <v>0</v>
          </cell>
          <cell r="H380">
            <v>15</v>
          </cell>
        </row>
        <row r="381">
          <cell r="A381">
            <v>0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0</v>
          </cell>
          <cell r="G381">
            <v>0</v>
          </cell>
          <cell r="H381" t="str">
            <v/>
          </cell>
        </row>
        <row r="382">
          <cell r="A382">
            <v>0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0</v>
          </cell>
          <cell r="G382">
            <v>0</v>
          </cell>
          <cell r="H382" t="str">
            <v/>
          </cell>
        </row>
        <row r="383">
          <cell r="A383">
            <v>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H383" t="str">
            <v/>
          </cell>
        </row>
        <row r="384">
          <cell r="A384">
            <v>0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H384" t="str">
            <v/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H385" t="str">
            <v/>
          </cell>
        </row>
        <row r="386">
          <cell r="A386">
            <v>0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H386" t="str">
            <v/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  <cell r="E387">
            <v>0</v>
          </cell>
          <cell r="F387">
            <v>0</v>
          </cell>
          <cell r="G387">
            <v>0</v>
          </cell>
          <cell r="H387" t="str">
            <v/>
          </cell>
        </row>
        <row r="388">
          <cell r="A388">
            <v>0</v>
          </cell>
          <cell r="B388">
            <v>0</v>
          </cell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H388" t="str">
            <v/>
          </cell>
        </row>
        <row r="389">
          <cell r="A389">
            <v>0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H389" t="str">
            <v/>
          </cell>
        </row>
        <row r="390">
          <cell r="A390" t="str">
            <v>TOTAL CANTIDAD ITEM 1.3.5</v>
          </cell>
          <cell r="B390">
            <v>0</v>
          </cell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H390">
            <v>15</v>
          </cell>
        </row>
        <row r="391">
          <cell r="A391" t="str">
            <v>INSERTE PLANO, GRÁFICO O ESQUEMA AQUÍ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H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</row>
        <row r="395">
          <cell r="A395">
            <v>0</v>
          </cell>
          <cell r="B395">
            <v>0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</row>
        <row r="396">
          <cell r="A396">
            <v>0</v>
          </cell>
          <cell r="B396">
            <v>0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</row>
        <row r="398">
          <cell r="A398">
            <v>0</v>
          </cell>
          <cell r="B398">
            <v>0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</row>
        <row r="402">
          <cell r="A402">
            <v>0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</row>
        <row r="404">
          <cell r="A404">
            <v>0</v>
          </cell>
          <cell r="B404">
            <v>0</v>
          </cell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H404">
            <v>0</v>
          </cell>
        </row>
        <row r="405">
          <cell r="A405">
            <v>0</v>
          </cell>
          <cell r="B405">
            <v>0</v>
          </cell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H405">
            <v>0</v>
          </cell>
        </row>
        <row r="406">
          <cell r="A406">
            <v>0</v>
          </cell>
          <cell r="B406">
            <v>0</v>
          </cell>
          <cell r="C406">
            <v>0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</row>
        <row r="407">
          <cell r="A407">
            <v>0</v>
          </cell>
          <cell r="B407" t="str">
            <v>JUAN DAVID ZORRILLA</v>
          </cell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H407">
            <v>0</v>
          </cell>
        </row>
        <row r="408">
          <cell r="A408">
            <v>0</v>
          </cell>
          <cell r="B408" t="str">
            <v>SECRETARIO DE PLANEACION</v>
          </cell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H408">
            <v>0</v>
          </cell>
        </row>
        <row r="409">
          <cell r="A409">
            <v>0</v>
          </cell>
          <cell r="B409" t="str">
            <v>PLANEACION MUNICIPAL</v>
          </cell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H409">
            <v>0</v>
          </cell>
        </row>
        <row r="410">
          <cell r="A410">
            <v>0</v>
          </cell>
          <cell r="B410" t="str">
            <v/>
          </cell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H410">
            <v>0</v>
          </cell>
        </row>
        <row r="411">
          <cell r="A411" t="str">
            <v>DEPARTAMENTO DE ANTIOQUIA</v>
          </cell>
          <cell r="B411">
            <v>0</v>
          </cell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</row>
        <row r="412">
          <cell r="A412" t="str">
            <v>MUNICIPIO DE SANTO DOMINGO</v>
          </cell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</row>
        <row r="413">
          <cell r="A413" t="str">
            <v>PROYECTO: Construcción de pavimento rígido en las vías urbanas del corregimiento de Porce y el casco urbano del municipio de Santo Domingo, departamento de Antioquia"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</row>
        <row r="414">
          <cell r="A414">
            <v>0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</row>
        <row r="415">
          <cell r="A415" t="str">
            <v>MEMORIAS DE OBRA</v>
          </cell>
          <cell r="B415">
            <v>0</v>
          </cell>
          <cell r="C415">
            <v>0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</row>
        <row r="416">
          <cell r="A416">
            <v>0</v>
          </cell>
          <cell r="B416">
            <v>0</v>
          </cell>
          <cell r="H416">
            <v>0</v>
          </cell>
        </row>
        <row r="417">
          <cell r="A417" t="str">
            <v>ITEM</v>
          </cell>
          <cell r="B417" t="str">
            <v>DESCRIPCIÓN</v>
          </cell>
          <cell r="C417">
            <v>0</v>
          </cell>
          <cell r="D417">
            <v>0</v>
          </cell>
          <cell r="E417">
            <v>0</v>
          </cell>
          <cell r="F417">
            <v>0</v>
          </cell>
          <cell r="G417" t="str">
            <v>UNIDAD</v>
          </cell>
          <cell r="H417" t="str">
            <v>CANTIDAD</v>
          </cell>
        </row>
        <row r="418">
          <cell r="A418" t="str">
            <v>1.3.6</v>
          </cell>
          <cell r="B418" t="str">
            <v>Juntas transversales y longitudinales, incluye corte, sellalon y sonomeric 1</v>
          </cell>
          <cell r="C418">
            <v>0</v>
          </cell>
          <cell r="D418">
            <v>0</v>
          </cell>
          <cell r="E418">
            <v>0</v>
          </cell>
          <cell r="F418">
            <v>0</v>
          </cell>
          <cell r="G418" t="str">
            <v>ML</v>
          </cell>
          <cell r="H418">
            <v>1179</v>
          </cell>
        </row>
        <row r="419">
          <cell r="A419">
            <v>0</v>
          </cell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>
            <v>0</v>
          </cell>
          <cell r="G419">
            <v>0</v>
          </cell>
          <cell r="H419">
            <v>0</v>
          </cell>
        </row>
        <row r="420">
          <cell r="A420" t="str">
            <v>DETALLE</v>
          </cell>
          <cell r="B420">
            <v>0</v>
          </cell>
          <cell r="C420" t="str">
            <v>FACTOR</v>
          </cell>
          <cell r="D420" t="str">
            <v>CANTIDAD</v>
          </cell>
          <cell r="E420" t="str">
            <v>A (ML)</v>
          </cell>
          <cell r="F420" t="str">
            <v>B (M2)</v>
          </cell>
          <cell r="G420" t="str">
            <v>C (M3)</v>
          </cell>
          <cell r="H420" t="str">
            <v>TOTAL</v>
          </cell>
        </row>
        <row r="421">
          <cell r="A421" t="str">
            <v>Juntas longitudinales</v>
          </cell>
          <cell r="B421">
            <v>0</v>
          </cell>
          <cell r="C421">
            <v>1</v>
          </cell>
          <cell r="D421">
            <v>1</v>
          </cell>
          <cell r="E421">
            <v>388.47</v>
          </cell>
          <cell r="F421">
            <v>0</v>
          </cell>
          <cell r="G421">
            <v>0</v>
          </cell>
          <cell r="H421">
            <v>388.47</v>
          </cell>
        </row>
        <row r="422">
          <cell r="A422" t="str">
            <v>Juntas Transversales</v>
          </cell>
          <cell r="B422">
            <v>0</v>
          </cell>
          <cell r="C422">
            <v>1</v>
          </cell>
          <cell r="D422">
            <v>155</v>
          </cell>
          <cell r="E422">
            <v>5</v>
          </cell>
          <cell r="F422">
            <v>0</v>
          </cell>
          <cell r="G422">
            <v>0</v>
          </cell>
          <cell r="H422">
            <v>775</v>
          </cell>
        </row>
        <row r="423">
          <cell r="A423" t="str">
            <v>Juntas sumideros</v>
          </cell>
          <cell r="B423">
            <v>0</v>
          </cell>
          <cell r="C423">
            <v>1</v>
          </cell>
          <cell r="D423">
            <v>3</v>
          </cell>
          <cell r="E423">
            <v>2.8</v>
          </cell>
          <cell r="F423">
            <v>0</v>
          </cell>
          <cell r="G423">
            <v>0</v>
          </cell>
          <cell r="H423">
            <v>8.3999999999999986</v>
          </cell>
        </row>
        <row r="424">
          <cell r="A424" t="str">
            <v>Juntas MH</v>
          </cell>
          <cell r="B424">
            <v>0</v>
          </cell>
          <cell r="C424">
            <v>1</v>
          </cell>
          <cell r="D424">
            <v>15</v>
          </cell>
          <cell r="E424">
            <v>0.50265482457436694</v>
          </cell>
          <cell r="F424">
            <v>0</v>
          </cell>
          <cell r="G424">
            <v>0</v>
          </cell>
          <cell r="H424">
            <v>7.5398223686155044</v>
          </cell>
        </row>
        <row r="425">
          <cell r="A425">
            <v>0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0</v>
          </cell>
          <cell r="G425">
            <v>0</v>
          </cell>
          <cell r="H425" t="str">
            <v/>
          </cell>
        </row>
        <row r="426">
          <cell r="A426">
            <v>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0</v>
          </cell>
          <cell r="G426">
            <v>0</v>
          </cell>
          <cell r="H426" t="str">
            <v/>
          </cell>
        </row>
        <row r="427">
          <cell r="A427">
            <v>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0</v>
          </cell>
          <cell r="G427">
            <v>0</v>
          </cell>
          <cell r="H427" t="str">
            <v/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  <cell r="G428">
            <v>0</v>
          </cell>
          <cell r="H428" t="str">
            <v/>
          </cell>
        </row>
        <row r="429">
          <cell r="A429">
            <v>0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  <cell r="H429" t="str">
            <v/>
          </cell>
        </row>
        <row r="430">
          <cell r="A430">
            <v>0</v>
          </cell>
          <cell r="B430">
            <v>0</v>
          </cell>
          <cell r="C430">
            <v>0</v>
          </cell>
          <cell r="D430">
            <v>0</v>
          </cell>
          <cell r="E430">
            <v>0</v>
          </cell>
          <cell r="F430">
            <v>0</v>
          </cell>
          <cell r="G430">
            <v>0</v>
          </cell>
          <cell r="H430" t="str">
            <v/>
          </cell>
        </row>
        <row r="431">
          <cell r="A431" t="str">
            <v>TOTAL CANTIDAD ITEM 1.3.6</v>
          </cell>
          <cell r="B431">
            <v>0</v>
          </cell>
          <cell r="C431">
            <v>0</v>
          </cell>
          <cell r="D431">
            <v>0</v>
          </cell>
          <cell r="E431">
            <v>0</v>
          </cell>
          <cell r="F431">
            <v>0</v>
          </cell>
          <cell r="G431">
            <v>0</v>
          </cell>
          <cell r="H431">
            <v>1179</v>
          </cell>
        </row>
        <row r="432">
          <cell r="A432" t="str">
            <v>INSERTE PLANO, GRÁFICO O ESQUEMA AQUÍ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0</v>
          </cell>
          <cell r="G432">
            <v>0</v>
          </cell>
          <cell r="H432">
            <v>0</v>
          </cell>
        </row>
        <row r="433">
          <cell r="A433">
            <v>0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0</v>
          </cell>
          <cell r="G433">
            <v>0</v>
          </cell>
          <cell r="H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0</v>
          </cell>
          <cell r="G434">
            <v>0</v>
          </cell>
          <cell r="H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  <cell r="G435">
            <v>0</v>
          </cell>
          <cell r="H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  <cell r="H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H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H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0</v>
          </cell>
          <cell r="G439">
            <v>0</v>
          </cell>
          <cell r="H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0</v>
          </cell>
          <cell r="G440">
            <v>0</v>
          </cell>
          <cell r="H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H441">
            <v>0</v>
          </cell>
        </row>
        <row r="442">
          <cell r="A442">
            <v>0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0</v>
          </cell>
          <cell r="G442">
            <v>0</v>
          </cell>
          <cell r="H442">
            <v>0</v>
          </cell>
        </row>
        <row r="443">
          <cell r="A443">
            <v>0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0</v>
          </cell>
          <cell r="G443">
            <v>0</v>
          </cell>
          <cell r="H443">
            <v>0</v>
          </cell>
        </row>
        <row r="444">
          <cell r="A444">
            <v>0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0</v>
          </cell>
          <cell r="G444">
            <v>0</v>
          </cell>
          <cell r="H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  <cell r="H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H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0</v>
          </cell>
          <cell r="G447">
            <v>0</v>
          </cell>
          <cell r="H447">
            <v>0</v>
          </cell>
        </row>
        <row r="448">
          <cell r="A448">
            <v>0</v>
          </cell>
          <cell r="B448" t="str">
            <v>JUAN DAVID ZORRILLA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H448">
            <v>0</v>
          </cell>
        </row>
        <row r="449">
          <cell r="A449">
            <v>0</v>
          </cell>
          <cell r="B449" t="str">
            <v>SECRETARIO DE PLANEACION</v>
          </cell>
          <cell r="C449">
            <v>0</v>
          </cell>
          <cell r="D449">
            <v>0</v>
          </cell>
          <cell r="E449">
            <v>0</v>
          </cell>
          <cell r="F449">
            <v>0</v>
          </cell>
          <cell r="G449">
            <v>0</v>
          </cell>
          <cell r="H449">
            <v>0</v>
          </cell>
        </row>
        <row r="450">
          <cell r="A450">
            <v>0</v>
          </cell>
          <cell r="B450" t="str">
            <v>PLANEACION MUNICIPAL</v>
          </cell>
          <cell r="C450">
            <v>0</v>
          </cell>
          <cell r="D450">
            <v>0</v>
          </cell>
          <cell r="E450">
            <v>0</v>
          </cell>
          <cell r="F450">
            <v>0</v>
          </cell>
          <cell r="G450">
            <v>0</v>
          </cell>
          <cell r="H450">
            <v>0</v>
          </cell>
        </row>
        <row r="451">
          <cell r="A451">
            <v>0</v>
          </cell>
          <cell r="B451" t="str">
            <v/>
          </cell>
          <cell r="C451">
            <v>0</v>
          </cell>
          <cell r="D451">
            <v>0</v>
          </cell>
          <cell r="E451">
            <v>0</v>
          </cell>
          <cell r="F451">
            <v>0</v>
          </cell>
          <cell r="G451">
            <v>0</v>
          </cell>
          <cell r="H451">
            <v>0</v>
          </cell>
        </row>
        <row r="452">
          <cell r="A452" t="str">
            <v>DEPARTAMENTO DE ANTIOQUIA</v>
          </cell>
          <cell r="B452">
            <v>0</v>
          </cell>
          <cell r="C452">
            <v>0</v>
          </cell>
          <cell r="D452">
            <v>0</v>
          </cell>
          <cell r="E452">
            <v>0</v>
          </cell>
          <cell r="F452">
            <v>0</v>
          </cell>
          <cell r="G452">
            <v>0</v>
          </cell>
          <cell r="H452">
            <v>0</v>
          </cell>
        </row>
        <row r="453">
          <cell r="A453" t="str">
            <v>MUNICIPIO DE SANTO DOMINGO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  <cell r="H453">
            <v>0</v>
          </cell>
        </row>
        <row r="454">
          <cell r="A454" t="str">
            <v>PROYECTO: Construcción de pavimento rígido en las vías urbanas del corregimiento de Porce y el casco urbano del municipio de Santo Domingo, departamento de Antioquia"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  <cell r="H454">
            <v>0</v>
          </cell>
        </row>
        <row r="455">
          <cell r="A455">
            <v>0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  <cell r="H455">
            <v>0</v>
          </cell>
        </row>
        <row r="456">
          <cell r="A456" t="str">
            <v>MEMORIAS DE OBRA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0</v>
          </cell>
          <cell r="G456">
            <v>0</v>
          </cell>
          <cell r="H456">
            <v>0</v>
          </cell>
        </row>
        <row r="457">
          <cell r="A457">
            <v>0</v>
          </cell>
          <cell r="B457">
            <v>0</v>
          </cell>
          <cell r="H457">
            <v>0</v>
          </cell>
        </row>
        <row r="458">
          <cell r="A458" t="str">
            <v>ITEM</v>
          </cell>
          <cell r="B458" t="str">
            <v>DESCRIPCIÓN</v>
          </cell>
          <cell r="C458">
            <v>0</v>
          </cell>
          <cell r="D458">
            <v>0</v>
          </cell>
          <cell r="E458">
            <v>0</v>
          </cell>
          <cell r="F458">
            <v>0</v>
          </cell>
          <cell r="G458" t="str">
            <v>UNIDAD</v>
          </cell>
          <cell r="H458" t="str">
            <v>CANTIDAD</v>
          </cell>
        </row>
        <row r="459">
          <cell r="A459" t="str">
            <v>1.4.1</v>
          </cell>
          <cell r="B459" t="str">
            <v xml:space="preserve">Acero Corrugado de 60000 psi </v>
          </cell>
          <cell r="C459">
            <v>0</v>
          </cell>
          <cell r="D459">
            <v>0</v>
          </cell>
          <cell r="E459">
            <v>0</v>
          </cell>
          <cell r="F459">
            <v>0</v>
          </cell>
          <cell r="G459" t="str">
            <v>KG</v>
          </cell>
          <cell r="H459">
            <v>7304</v>
          </cell>
        </row>
        <row r="460">
          <cell r="A460">
            <v>0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0</v>
          </cell>
          <cell r="G460">
            <v>0</v>
          </cell>
          <cell r="H460">
            <v>0</v>
          </cell>
        </row>
        <row r="461">
          <cell r="A461" t="str">
            <v>DETALLE</v>
          </cell>
          <cell r="B461">
            <v>0</v>
          </cell>
          <cell r="C461" t="str">
            <v>FACTOR</v>
          </cell>
          <cell r="D461" t="str">
            <v>CANTIDAD</v>
          </cell>
          <cell r="E461" t="str">
            <v>A (ML)</v>
          </cell>
          <cell r="F461" t="str">
            <v>B (M2)</v>
          </cell>
          <cell r="G461" t="str">
            <v>C (M3)</v>
          </cell>
          <cell r="H461" t="str">
            <v>TOTAL</v>
          </cell>
        </row>
        <row r="462">
          <cell r="A462" t="str">
            <v>Acero de refuerzo de 1 1/8"</v>
          </cell>
          <cell r="B462">
            <v>0</v>
          </cell>
          <cell r="C462">
            <v>5.0599999999999996</v>
          </cell>
          <cell r="D462">
            <v>17</v>
          </cell>
          <cell r="E462">
            <v>62.400000000000006</v>
          </cell>
          <cell r="F462">
            <v>0</v>
          </cell>
          <cell r="G462">
            <v>0</v>
          </cell>
          <cell r="H462">
            <v>5367.6480000000001</v>
          </cell>
        </row>
        <row r="463">
          <cell r="A463" t="str">
            <v>Acero de refuerzo de 5/8" para barras de anclaje laterales</v>
          </cell>
          <cell r="B463">
            <v>0</v>
          </cell>
          <cell r="C463">
            <v>1.552</v>
          </cell>
          <cell r="D463">
            <v>324</v>
          </cell>
          <cell r="E463">
            <v>1</v>
          </cell>
          <cell r="F463">
            <v>0</v>
          </cell>
          <cell r="G463">
            <v>0</v>
          </cell>
          <cell r="H463">
            <v>502.84800000000001</v>
          </cell>
        </row>
        <row r="464">
          <cell r="A464" t="str">
            <v>Canastillas pasajuntas con alambrón de 1/4"</v>
          </cell>
          <cell r="B464">
            <v>0</v>
          </cell>
          <cell r="C464">
            <v>0.25</v>
          </cell>
          <cell r="D464">
            <v>155</v>
          </cell>
          <cell r="E464">
            <v>37</v>
          </cell>
          <cell r="F464">
            <v>0</v>
          </cell>
          <cell r="G464">
            <v>0</v>
          </cell>
          <cell r="H464">
            <v>1433.75</v>
          </cell>
        </row>
        <row r="465">
          <cell r="A465">
            <v>0</v>
          </cell>
          <cell r="B465">
            <v>0</v>
          </cell>
          <cell r="C465">
            <v>0</v>
          </cell>
          <cell r="D465">
            <v>0</v>
          </cell>
          <cell r="E465">
            <v>0</v>
          </cell>
          <cell r="F465">
            <v>0</v>
          </cell>
          <cell r="G465">
            <v>0</v>
          </cell>
          <cell r="H465" t="str">
            <v/>
          </cell>
        </row>
        <row r="466">
          <cell r="A466">
            <v>0</v>
          </cell>
          <cell r="B466">
            <v>0</v>
          </cell>
          <cell r="C466">
            <v>0</v>
          </cell>
          <cell r="D466">
            <v>0</v>
          </cell>
          <cell r="E466">
            <v>0</v>
          </cell>
          <cell r="F466">
            <v>0</v>
          </cell>
          <cell r="G466">
            <v>0</v>
          </cell>
          <cell r="H466" t="str">
            <v/>
          </cell>
        </row>
        <row r="467">
          <cell r="A467">
            <v>0</v>
          </cell>
          <cell r="B467">
            <v>0</v>
          </cell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H467" t="str">
            <v/>
          </cell>
        </row>
        <row r="468">
          <cell r="A468">
            <v>0</v>
          </cell>
          <cell r="B468">
            <v>0</v>
          </cell>
          <cell r="C468">
            <v>0</v>
          </cell>
          <cell r="D468">
            <v>0</v>
          </cell>
          <cell r="E468">
            <v>0</v>
          </cell>
          <cell r="F468">
            <v>0</v>
          </cell>
          <cell r="G468">
            <v>0</v>
          </cell>
          <cell r="H468" t="str">
            <v/>
          </cell>
        </row>
        <row r="469">
          <cell r="A469">
            <v>0</v>
          </cell>
          <cell r="B469">
            <v>0</v>
          </cell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H469" t="str">
            <v/>
          </cell>
        </row>
        <row r="470">
          <cell r="A470">
            <v>0</v>
          </cell>
          <cell r="B470">
            <v>0</v>
          </cell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H470" t="str">
            <v/>
          </cell>
        </row>
        <row r="471">
          <cell r="A471">
            <v>0</v>
          </cell>
          <cell r="B471">
            <v>0</v>
          </cell>
          <cell r="C471">
            <v>0</v>
          </cell>
          <cell r="D471">
            <v>0</v>
          </cell>
          <cell r="E471">
            <v>0</v>
          </cell>
          <cell r="F471">
            <v>0</v>
          </cell>
          <cell r="G471">
            <v>0</v>
          </cell>
          <cell r="H471" t="str">
            <v/>
          </cell>
        </row>
        <row r="472">
          <cell r="A472" t="str">
            <v>TOTAL CANTIDAD ITEM 1.4.1</v>
          </cell>
          <cell r="B472">
            <v>0</v>
          </cell>
          <cell r="C472">
            <v>0</v>
          </cell>
          <cell r="D472">
            <v>0</v>
          </cell>
          <cell r="E472">
            <v>0</v>
          </cell>
          <cell r="F472">
            <v>0</v>
          </cell>
          <cell r="G472">
            <v>0</v>
          </cell>
          <cell r="H472">
            <v>7304</v>
          </cell>
        </row>
        <row r="473">
          <cell r="A473" t="str">
            <v>INSERTE PLANO, GRÁFICO O ESQUEMA AQUÍ</v>
          </cell>
          <cell r="B473">
            <v>0</v>
          </cell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H473">
            <v>0</v>
          </cell>
        </row>
        <row r="474">
          <cell r="A474">
            <v>0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H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  <cell r="G475">
            <v>0</v>
          </cell>
          <cell r="H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H476">
            <v>0</v>
          </cell>
        </row>
        <row r="477">
          <cell r="A477">
            <v>0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H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H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H479">
            <v>0</v>
          </cell>
        </row>
        <row r="480">
          <cell r="A480">
            <v>0</v>
          </cell>
          <cell r="B480">
            <v>0</v>
          </cell>
          <cell r="C480">
            <v>0</v>
          </cell>
          <cell r="D480">
            <v>0</v>
          </cell>
          <cell r="E480">
            <v>0</v>
          </cell>
          <cell r="F480">
            <v>0</v>
          </cell>
          <cell r="G480">
            <v>0</v>
          </cell>
          <cell r="H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0</v>
          </cell>
          <cell r="G481">
            <v>0</v>
          </cell>
          <cell r="H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  <cell r="G482">
            <v>0</v>
          </cell>
          <cell r="H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  <cell r="H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>
            <v>0</v>
          </cell>
          <cell r="E484">
            <v>0</v>
          </cell>
          <cell r="F484">
            <v>0</v>
          </cell>
          <cell r="G484">
            <v>0</v>
          </cell>
          <cell r="H484">
            <v>0</v>
          </cell>
        </row>
        <row r="485">
          <cell r="A485">
            <v>0</v>
          </cell>
          <cell r="B485">
            <v>0</v>
          </cell>
          <cell r="C485">
            <v>0</v>
          </cell>
          <cell r="D485">
            <v>0</v>
          </cell>
          <cell r="E485">
            <v>0</v>
          </cell>
          <cell r="F485">
            <v>0</v>
          </cell>
          <cell r="G485">
            <v>0</v>
          </cell>
          <cell r="H485">
            <v>0</v>
          </cell>
        </row>
        <row r="486">
          <cell r="A486">
            <v>0</v>
          </cell>
          <cell r="B486">
            <v>0</v>
          </cell>
          <cell r="C486">
            <v>0</v>
          </cell>
          <cell r="D486">
            <v>0</v>
          </cell>
          <cell r="E486">
            <v>0</v>
          </cell>
          <cell r="F486">
            <v>0</v>
          </cell>
          <cell r="G486">
            <v>0</v>
          </cell>
          <cell r="H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  <cell r="D487">
            <v>0</v>
          </cell>
          <cell r="E487">
            <v>0</v>
          </cell>
          <cell r="F487">
            <v>0</v>
          </cell>
          <cell r="G487">
            <v>0</v>
          </cell>
          <cell r="H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</row>
        <row r="489">
          <cell r="A489">
            <v>0</v>
          </cell>
          <cell r="B489" t="str">
            <v>JUAN DAVID ZORRILLA</v>
          </cell>
          <cell r="C489">
            <v>0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</row>
        <row r="490">
          <cell r="A490">
            <v>0</v>
          </cell>
          <cell r="B490" t="str">
            <v>SECRETARIO DE PLANEACION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</row>
        <row r="491">
          <cell r="A491">
            <v>0</v>
          </cell>
          <cell r="B491" t="str">
            <v>PLANEACION MUNICIPAL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  <cell r="H491">
            <v>0</v>
          </cell>
        </row>
        <row r="492">
          <cell r="A492">
            <v>0</v>
          </cell>
          <cell r="B492" t="str">
            <v/>
          </cell>
          <cell r="C492">
            <v>0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</row>
        <row r="493">
          <cell r="A493" t="str">
            <v>DEPARTAMENTO DE ANTIOQUIA</v>
          </cell>
          <cell r="B493">
            <v>0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</row>
        <row r="494">
          <cell r="A494" t="str">
            <v>MUNICIPIO DE SANTO DOMINGO</v>
          </cell>
          <cell r="B494">
            <v>0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</row>
        <row r="495">
          <cell r="A495" t="str">
            <v>PROYECTO: Construcción de pavimento rígido en las vías urbanas del corregimiento de Porce y el casco urbano del municipio de Santo Domingo, departamento de Antioquia"</v>
          </cell>
          <cell r="B495">
            <v>0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</row>
        <row r="497">
          <cell r="A497" t="str">
            <v>MEMORIAS DE OBRA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</row>
        <row r="498">
          <cell r="A498">
            <v>0</v>
          </cell>
          <cell r="B498">
            <v>0</v>
          </cell>
          <cell r="H498">
            <v>0</v>
          </cell>
        </row>
        <row r="499">
          <cell r="A499" t="str">
            <v>ITEM</v>
          </cell>
          <cell r="B499" t="str">
            <v>DESCRIPCIÓN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 t="str">
            <v>UNIDAD</v>
          </cell>
          <cell r="H499" t="str">
            <v>CANTIDAD</v>
          </cell>
        </row>
        <row r="500">
          <cell r="A500" t="str">
            <v>1.5.1</v>
          </cell>
          <cell r="B500" t="str">
            <v xml:space="preserve">Linea de 0.12 en pintura de trafico para demarcación vial 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 t="str">
            <v>ML</v>
          </cell>
          <cell r="H500">
            <v>1110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</row>
        <row r="502">
          <cell r="A502" t="str">
            <v>DETALLE</v>
          </cell>
          <cell r="B502">
            <v>0</v>
          </cell>
          <cell r="C502" t="str">
            <v>FACTOR</v>
          </cell>
          <cell r="D502" t="str">
            <v>CANTIDAD</v>
          </cell>
          <cell r="E502" t="str">
            <v>A (ML)</v>
          </cell>
          <cell r="F502" t="str">
            <v>B (M2)</v>
          </cell>
          <cell r="G502" t="str">
            <v>C (M3)</v>
          </cell>
          <cell r="H502" t="str">
            <v>TOTAL</v>
          </cell>
        </row>
        <row r="503">
          <cell r="A503" t="str">
            <v>Linea de señalizacion Izquierda</v>
          </cell>
          <cell r="B503">
            <v>0</v>
          </cell>
          <cell r="C503">
            <v>1</v>
          </cell>
          <cell r="D503">
            <v>1</v>
          </cell>
          <cell r="E503">
            <v>370</v>
          </cell>
          <cell r="F503">
            <v>0</v>
          </cell>
          <cell r="G503">
            <v>0</v>
          </cell>
          <cell r="H503">
            <v>370</v>
          </cell>
        </row>
        <row r="504">
          <cell r="A504" t="str">
            <v>Linea de señalizacion Derecha</v>
          </cell>
          <cell r="B504">
            <v>0</v>
          </cell>
          <cell r="C504">
            <v>1</v>
          </cell>
          <cell r="D504">
            <v>1</v>
          </cell>
          <cell r="E504">
            <v>370</v>
          </cell>
          <cell r="F504">
            <v>0</v>
          </cell>
          <cell r="G504">
            <v>0</v>
          </cell>
          <cell r="H504">
            <v>370</v>
          </cell>
        </row>
        <row r="505">
          <cell r="A505" t="str">
            <v>Linea de señalizacion eje de via</v>
          </cell>
          <cell r="B505">
            <v>0</v>
          </cell>
          <cell r="C505">
            <v>1</v>
          </cell>
          <cell r="D505">
            <v>1</v>
          </cell>
          <cell r="E505">
            <v>370</v>
          </cell>
          <cell r="F505">
            <v>0</v>
          </cell>
          <cell r="G505">
            <v>0</v>
          </cell>
          <cell r="H505">
            <v>370</v>
          </cell>
        </row>
        <row r="506">
          <cell r="A506">
            <v>0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0</v>
          </cell>
          <cell r="G506">
            <v>0</v>
          </cell>
          <cell r="H506" t="str">
            <v/>
          </cell>
        </row>
        <row r="507">
          <cell r="A507">
            <v>0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H507" t="str">
            <v/>
          </cell>
        </row>
        <row r="508">
          <cell r="A508">
            <v>0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H508" t="str">
            <v/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E509">
            <v>0</v>
          </cell>
          <cell r="F509">
            <v>0</v>
          </cell>
          <cell r="G509">
            <v>0</v>
          </cell>
          <cell r="H509" t="str">
            <v/>
          </cell>
        </row>
        <row r="510">
          <cell r="A510">
            <v>0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  <cell r="H510" t="str">
            <v/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  <cell r="E511">
            <v>0</v>
          </cell>
          <cell r="F511">
            <v>0</v>
          </cell>
          <cell r="G511">
            <v>0</v>
          </cell>
          <cell r="H511" t="str">
            <v/>
          </cell>
        </row>
        <row r="512">
          <cell r="A512">
            <v>0</v>
          </cell>
          <cell r="B512">
            <v>0</v>
          </cell>
          <cell r="C512">
            <v>0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  <cell r="H512" t="str">
            <v/>
          </cell>
        </row>
        <row r="513">
          <cell r="A513" t="str">
            <v>TOTAL CANTIDAD ITEM 1.5.1</v>
          </cell>
          <cell r="B513">
            <v>0</v>
          </cell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H513">
            <v>1110</v>
          </cell>
        </row>
        <row r="514">
          <cell r="A514" t="str">
            <v>INSERTE PLANO, GRÁFICO O ESQUEMA AQUÍ</v>
          </cell>
          <cell r="B514">
            <v>0</v>
          </cell>
          <cell r="C514">
            <v>0</v>
          </cell>
          <cell r="D514">
            <v>0</v>
          </cell>
          <cell r="E514">
            <v>0</v>
          </cell>
          <cell r="F514">
            <v>0</v>
          </cell>
          <cell r="G514">
            <v>0</v>
          </cell>
          <cell r="H514">
            <v>0</v>
          </cell>
        </row>
        <row r="515">
          <cell r="A515">
            <v>0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  <cell r="H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  <cell r="H516">
            <v>0</v>
          </cell>
        </row>
        <row r="517">
          <cell r="A517">
            <v>0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  <cell r="H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</row>
        <row r="526">
          <cell r="A526">
            <v>0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</row>
        <row r="527">
          <cell r="A527">
            <v>0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</row>
        <row r="528">
          <cell r="A528">
            <v>0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</row>
        <row r="529">
          <cell r="A529">
            <v>0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0</v>
          </cell>
          <cell r="G529">
            <v>0</v>
          </cell>
          <cell r="H529">
            <v>0</v>
          </cell>
        </row>
        <row r="530">
          <cell r="A530">
            <v>0</v>
          </cell>
          <cell r="B530" t="str">
            <v>JUAN DAVID ZORRILLA</v>
          </cell>
          <cell r="C530">
            <v>0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  <cell r="H530">
            <v>0</v>
          </cell>
        </row>
        <row r="531">
          <cell r="A531">
            <v>0</v>
          </cell>
          <cell r="B531" t="str">
            <v>SECRETARIO DE PLANEACION</v>
          </cell>
          <cell r="C531">
            <v>0</v>
          </cell>
          <cell r="D531">
            <v>0</v>
          </cell>
          <cell r="E531">
            <v>0</v>
          </cell>
          <cell r="F531">
            <v>0</v>
          </cell>
          <cell r="G531">
            <v>0</v>
          </cell>
          <cell r="H531">
            <v>0</v>
          </cell>
        </row>
        <row r="532">
          <cell r="A532">
            <v>0</v>
          </cell>
          <cell r="B532" t="str">
            <v>PLANEACION MUNICIPAL</v>
          </cell>
          <cell r="C532">
            <v>0</v>
          </cell>
          <cell r="D532">
            <v>0</v>
          </cell>
          <cell r="E532">
            <v>0</v>
          </cell>
          <cell r="F532">
            <v>0</v>
          </cell>
          <cell r="G532">
            <v>0</v>
          </cell>
          <cell r="H532">
            <v>0</v>
          </cell>
        </row>
        <row r="533">
          <cell r="A533">
            <v>0</v>
          </cell>
          <cell r="B533" t="str">
            <v/>
          </cell>
          <cell r="C533">
            <v>0</v>
          </cell>
          <cell r="D533">
            <v>0</v>
          </cell>
          <cell r="E533">
            <v>0</v>
          </cell>
          <cell r="F533">
            <v>0</v>
          </cell>
          <cell r="G533">
            <v>0</v>
          </cell>
          <cell r="H533">
            <v>0</v>
          </cell>
        </row>
        <row r="534">
          <cell r="A534" t="str">
            <v>DEPARTAMENTO DE ANTIOQUIA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0</v>
          </cell>
          <cell r="G534">
            <v>0</v>
          </cell>
          <cell r="H534">
            <v>0</v>
          </cell>
        </row>
        <row r="535">
          <cell r="A535" t="str">
            <v>MUNICIPIO DE SANTO DOMINGO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0</v>
          </cell>
          <cell r="G535">
            <v>0</v>
          </cell>
          <cell r="H535">
            <v>0</v>
          </cell>
        </row>
        <row r="536">
          <cell r="A536" t="str">
            <v>PROYECTO: Construcción de pavimento rígido en las vías urbanas del corregimiento de Porce y el casco urbano del municipio de Santo Domingo, departamento de Antioquia"</v>
          </cell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>
            <v>0</v>
          </cell>
          <cell r="G536">
            <v>0</v>
          </cell>
          <cell r="H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  <cell r="G537">
            <v>0</v>
          </cell>
          <cell r="H537">
            <v>0</v>
          </cell>
        </row>
        <row r="538">
          <cell r="A538" t="str">
            <v>MEMORIAS DE OBRA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  <cell r="H538">
            <v>0</v>
          </cell>
        </row>
        <row r="539">
          <cell r="A539">
            <v>0</v>
          </cell>
          <cell r="B539">
            <v>0</v>
          </cell>
          <cell r="H539">
            <v>0</v>
          </cell>
        </row>
        <row r="540">
          <cell r="A540" t="str">
            <v>ITEM</v>
          </cell>
          <cell r="B540" t="str">
            <v>DESCRIPCIÓN</v>
          </cell>
          <cell r="C540">
            <v>0</v>
          </cell>
          <cell r="D540">
            <v>0</v>
          </cell>
          <cell r="E540">
            <v>0</v>
          </cell>
          <cell r="F540">
            <v>0</v>
          </cell>
          <cell r="G540" t="str">
            <v>UNIDAD</v>
          </cell>
          <cell r="H540" t="str">
            <v>CANTIDAD</v>
          </cell>
        </row>
        <row r="541">
          <cell r="A541" t="str">
            <v>1.5.2</v>
          </cell>
          <cell r="B541" t="str">
            <v>Señal Vertical de Transito tipo 1 con lamina retrorreflectiva tipo III (75 x 75 ) cm</v>
          </cell>
          <cell r="C541">
            <v>0</v>
          </cell>
          <cell r="D541">
            <v>0</v>
          </cell>
          <cell r="E541">
            <v>0</v>
          </cell>
          <cell r="F541">
            <v>0</v>
          </cell>
          <cell r="G541" t="str">
            <v>UND</v>
          </cell>
          <cell r="H541">
            <v>8</v>
          </cell>
        </row>
        <row r="542">
          <cell r="A542">
            <v>0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0</v>
          </cell>
          <cell r="G542">
            <v>0</v>
          </cell>
          <cell r="H542">
            <v>0</v>
          </cell>
        </row>
        <row r="543">
          <cell r="A543" t="str">
            <v>DETALLE</v>
          </cell>
          <cell r="B543">
            <v>0</v>
          </cell>
          <cell r="C543" t="str">
            <v>FACTOR</v>
          </cell>
          <cell r="D543" t="str">
            <v>CANTIDAD</v>
          </cell>
          <cell r="E543" t="str">
            <v>A (ML)</v>
          </cell>
          <cell r="F543" t="str">
            <v>B (M2)</v>
          </cell>
          <cell r="G543" t="str">
            <v>C (M3)</v>
          </cell>
          <cell r="H543" t="str">
            <v>TOTAL</v>
          </cell>
        </row>
        <row r="544">
          <cell r="A544" t="str">
            <v>Señal vertical de transito tipo 1</v>
          </cell>
          <cell r="B544">
            <v>0</v>
          </cell>
          <cell r="C544">
            <v>1</v>
          </cell>
          <cell r="D544">
            <v>8</v>
          </cell>
          <cell r="E544">
            <v>0</v>
          </cell>
          <cell r="F544">
            <v>0</v>
          </cell>
          <cell r="G544">
            <v>0</v>
          </cell>
          <cell r="H544">
            <v>8</v>
          </cell>
        </row>
        <row r="545">
          <cell r="A545">
            <v>0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  <cell r="H545" t="str">
            <v/>
          </cell>
        </row>
        <row r="546">
          <cell r="A546">
            <v>0</v>
          </cell>
          <cell r="B546">
            <v>0</v>
          </cell>
          <cell r="C546">
            <v>0</v>
          </cell>
          <cell r="D546">
            <v>0</v>
          </cell>
          <cell r="E546">
            <v>0</v>
          </cell>
          <cell r="F546">
            <v>0</v>
          </cell>
          <cell r="G546">
            <v>0</v>
          </cell>
          <cell r="H546" t="str">
            <v/>
          </cell>
        </row>
        <row r="547">
          <cell r="A547">
            <v>0</v>
          </cell>
          <cell r="B547">
            <v>0</v>
          </cell>
          <cell r="C547">
            <v>0</v>
          </cell>
          <cell r="D547">
            <v>0</v>
          </cell>
          <cell r="E547">
            <v>0</v>
          </cell>
          <cell r="F547">
            <v>0</v>
          </cell>
          <cell r="G547">
            <v>0</v>
          </cell>
          <cell r="H547" t="str">
            <v/>
          </cell>
        </row>
        <row r="548">
          <cell r="A548">
            <v>0</v>
          </cell>
          <cell r="B548">
            <v>0</v>
          </cell>
          <cell r="C548">
            <v>0</v>
          </cell>
          <cell r="D548">
            <v>0</v>
          </cell>
          <cell r="E548">
            <v>0</v>
          </cell>
          <cell r="F548">
            <v>0</v>
          </cell>
          <cell r="G548">
            <v>0</v>
          </cell>
          <cell r="H548" t="str">
            <v/>
          </cell>
        </row>
        <row r="549">
          <cell r="A549">
            <v>0</v>
          </cell>
          <cell r="B549">
            <v>0</v>
          </cell>
          <cell r="C549">
            <v>0</v>
          </cell>
          <cell r="D549">
            <v>0</v>
          </cell>
          <cell r="E549">
            <v>0</v>
          </cell>
          <cell r="F549">
            <v>0</v>
          </cell>
          <cell r="G549">
            <v>0</v>
          </cell>
          <cell r="H549" t="str">
            <v/>
          </cell>
        </row>
        <row r="550">
          <cell r="A550">
            <v>0</v>
          </cell>
          <cell r="B550">
            <v>0</v>
          </cell>
          <cell r="C550">
            <v>0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  <cell r="H550" t="str">
            <v/>
          </cell>
        </row>
        <row r="551">
          <cell r="A551">
            <v>0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0</v>
          </cell>
          <cell r="G551">
            <v>0</v>
          </cell>
          <cell r="H551" t="str">
            <v/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  <cell r="G552">
            <v>0</v>
          </cell>
          <cell r="H552" t="str">
            <v/>
          </cell>
        </row>
        <row r="553">
          <cell r="A553">
            <v>0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  <cell r="H553" t="str">
            <v/>
          </cell>
        </row>
        <row r="554">
          <cell r="A554" t="str">
            <v>TOTAL CANTIDAD ITEM 1.5.2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0</v>
          </cell>
          <cell r="G554">
            <v>0</v>
          </cell>
          <cell r="H554">
            <v>8</v>
          </cell>
        </row>
        <row r="555">
          <cell r="A555" t="str">
            <v>INSERTE PLANO, GRÁFICO O ESQUEMA AQUÍ</v>
          </cell>
          <cell r="B555">
            <v>0</v>
          </cell>
          <cell r="C555">
            <v>0</v>
          </cell>
          <cell r="D555">
            <v>0</v>
          </cell>
          <cell r="E555">
            <v>0</v>
          </cell>
          <cell r="F555">
            <v>0</v>
          </cell>
          <cell r="G555">
            <v>0</v>
          </cell>
          <cell r="H555">
            <v>0</v>
          </cell>
        </row>
        <row r="556">
          <cell r="A556">
            <v>0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0</v>
          </cell>
          <cell r="G556">
            <v>0</v>
          </cell>
          <cell r="H556">
            <v>0</v>
          </cell>
        </row>
        <row r="557">
          <cell r="A557">
            <v>0</v>
          </cell>
          <cell r="B557">
            <v>0</v>
          </cell>
          <cell r="C557">
            <v>0</v>
          </cell>
          <cell r="D557">
            <v>0</v>
          </cell>
          <cell r="E557">
            <v>0</v>
          </cell>
          <cell r="F557">
            <v>0</v>
          </cell>
          <cell r="G557">
            <v>0</v>
          </cell>
          <cell r="H557">
            <v>0</v>
          </cell>
        </row>
        <row r="558">
          <cell r="A558">
            <v>0</v>
          </cell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H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H559">
            <v>0</v>
          </cell>
        </row>
        <row r="560">
          <cell r="A560">
            <v>0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0</v>
          </cell>
          <cell r="H560">
            <v>0</v>
          </cell>
        </row>
        <row r="561">
          <cell r="A561">
            <v>0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  <cell r="H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H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E563">
            <v>0</v>
          </cell>
          <cell r="F563">
            <v>0</v>
          </cell>
          <cell r="G563">
            <v>0</v>
          </cell>
          <cell r="H563">
            <v>0</v>
          </cell>
        </row>
        <row r="564">
          <cell r="A564">
            <v>0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0</v>
          </cell>
          <cell r="G564">
            <v>0</v>
          </cell>
          <cell r="H564">
            <v>0</v>
          </cell>
        </row>
        <row r="565">
          <cell r="A565">
            <v>0</v>
          </cell>
          <cell r="B565">
            <v>0</v>
          </cell>
          <cell r="C565">
            <v>0</v>
          </cell>
          <cell r="D565">
            <v>0</v>
          </cell>
          <cell r="E565">
            <v>0</v>
          </cell>
          <cell r="F565">
            <v>0</v>
          </cell>
          <cell r="G565">
            <v>0</v>
          </cell>
          <cell r="H565">
            <v>0</v>
          </cell>
        </row>
        <row r="566">
          <cell r="A566">
            <v>0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H566">
            <v>0</v>
          </cell>
        </row>
        <row r="567">
          <cell r="A567">
            <v>0</v>
          </cell>
          <cell r="B567">
            <v>0</v>
          </cell>
          <cell r="C567">
            <v>0</v>
          </cell>
          <cell r="D567">
            <v>0</v>
          </cell>
          <cell r="E567">
            <v>0</v>
          </cell>
          <cell r="F567">
            <v>0</v>
          </cell>
          <cell r="G567">
            <v>0</v>
          </cell>
          <cell r="H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H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H569">
            <v>0</v>
          </cell>
        </row>
        <row r="570">
          <cell r="A570">
            <v>0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H570">
            <v>0</v>
          </cell>
        </row>
        <row r="571">
          <cell r="A571">
            <v>0</v>
          </cell>
          <cell r="B571" t="str">
            <v>JUAN DAVID ZORRILLA</v>
          </cell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H571">
            <v>0</v>
          </cell>
        </row>
        <row r="572">
          <cell r="A572">
            <v>0</v>
          </cell>
          <cell r="B572" t="str">
            <v>SECRETARIO DE PLANEACION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H572">
            <v>0</v>
          </cell>
        </row>
        <row r="573">
          <cell r="A573">
            <v>0</v>
          </cell>
          <cell r="B573" t="str">
            <v>PLANEACION MUNICIPAL</v>
          </cell>
          <cell r="C573">
            <v>0</v>
          </cell>
          <cell r="D573">
            <v>0</v>
          </cell>
          <cell r="E573">
            <v>0</v>
          </cell>
          <cell r="F573">
            <v>0</v>
          </cell>
          <cell r="G573">
            <v>0</v>
          </cell>
          <cell r="H573">
            <v>0</v>
          </cell>
        </row>
        <row r="574">
          <cell r="A574">
            <v>0</v>
          </cell>
          <cell r="B574" t="str">
            <v/>
          </cell>
          <cell r="C574">
            <v>0</v>
          </cell>
          <cell r="D574">
            <v>0</v>
          </cell>
          <cell r="E574">
            <v>0</v>
          </cell>
          <cell r="F574">
            <v>0</v>
          </cell>
          <cell r="G574">
            <v>0</v>
          </cell>
          <cell r="H574">
            <v>0</v>
          </cell>
        </row>
        <row r="575">
          <cell r="A575" t="str">
            <v>DEPARTAMENTO DE ANTIOQUIA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H575">
            <v>0</v>
          </cell>
        </row>
        <row r="576">
          <cell r="A576" t="str">
            <v>MUNICIPIO DE SANTO DOMINGO</v>
          </cell>
          <cell r="B576">
            <v>0</v>
          </cell>
          <cell r="C576">
            <v>0</v>
          </cell>
          <cell r="D576">
            <v>0</v>
          </cell>
          <cell r="E576">
            <v>0</v>
          </cell>
          <cell r="F576">
            <v>0</v>
          </cell>
          <cell r="G576">
            <v>0</v>
          </cell>
          <cell r="H576">
            <v>0</v>
          </cell>
        </row>
        <row r="577">
          <cell r="A577" t="str">
            <v>PROYECTO: Construcción de pavimento rígido en las vías urbanas del corregimiento de Porce y el casco urbano del municipio de Santo Domingo, departamento de Antioquia"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  <cell r="H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  <cell r="H578">
            <v>0</v>
          </cell>
        </row>
        <row r="579">
          <cell r="A579" t="str">
            <v>MEMORIAS DE OBRA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</row>
        <row r="580">
          <cell r="A580">
            <v>0</v>
          </cell>
          <cell r="B580">
            <v>0</v>
          </cell>
          <cell r="H580">
            <v>0</v>
          </cell>
        </row>
        <row r="581">
          <cell r="A581" t="str">
            <v>ITEM</v>
          </cell>
          <cell r="B581" t="str">
            <v>DESCRIPCIÓN</v>
          </cell>
          <cell r="C581">
            <v>0</v>
          </cell>
          <cell r="D581">
            <v>0</v>
          </cell>
          <cell r="E581">
            <v>0</v>
          </cell>
          <cell r="F581">
            <v>0</v>
          </cell>
          <cell r="G581" t="str">
            <v>UNIDAD</v>
          </cell>
          <cell r="H581" t="str">
            <v>CANTIDAD</v>
          </cell>
        </row>
        <row r="582">
          <cell r="A582" t="str">
            <v>1.2.2</v>
          </cell>
          <cell r="B582" t="str">
            <v>Llenos mecánico compactado con material de préstamo hasta obtener una densidad mínima del 95%, de la obtenida en el ensayo del Proctor modificado, incluye transporte.</v>
          </cell>
          <cell r="C582">
            <v>0</v>
          </cell>
          <cell r="D582">
            <v>0</v>
          </cell>
          <cell r="E582">
            <v>0</v>
          </cell>
          <cell r="F582">
            <v>0</v>
          </cell>
          <cell r="G582" t="str">
            <v>M3</v>
          </cell>
          <cell r="H582">
            <v>294</v>
          </cell>
        </row>
        <row r="583">
          <cell r="A583">
            <v>0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</row>
        <row r="584">
          <cell r="A584" t="str">
            <v>DETALLE</v>
          </cell>
          <cell r="B584">
            <v>0</v>
          </cell>
          <cell r="C584" t="str">
            <v>FACTOR</v>
          </cell>
          <cell r="D584" t="str">
            <v>CANTIDAD</v>
          </cell>
          <cell r="E584" t="str">
            <v>A (ML)</v>
          </cell>
          <cell r="F584" t="str">
            <v>B (M2)</v>
          </cell>
          <cell r="G584" t="str">
            <v>C (M3)</v>
          </cell>
          <cell r="H584" t="str">
            <v>TOTAL</v>
          </cell>
        </row>
        <row r="585">
          <cell r="A585" t="str">
            <v>Llenos con material de prestamo</v>
          </cell>
          <cell r="B585">
            <v>0</v>
          </cell>
          <cell r="C585">
            <v>1</v>
          </cell>
          <cell r="D585">
            <v>1</v>
          </cell>
          <cell r="E585">
            <v>370</v>
          </cell>
          <cell r="F585">
            <v>5.3</v>
          </cell>
          <cell r="G585">
            <v>0.15</v>
          </cell>
          <cell r="H585">
            <v>294.14999999999998</v>
          </cell>
        </row>
        <row r="586">
          <cell r="A586">
            <v>0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 t="str">
            <v/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H587" t="str">
            <v/>
          </cell>
        </row>
        <row r="588">
          <cell r="A588">
            <v>0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  <cell r="H588" t="str">
            <v/>
          </cell>
        </row>
        <row r="589">
          <cell r="A589">
            <v>0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0</v>
          </cell>
          <cell r="G589">
            <v>0</v>
          </cell>
          <cell r="H589" t="str">
            <v/>
          </cell>
        </row>
        <row r="590">
          <cell r="A590">
            <v>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 t="str">
            <v/>
          </cell>
        </row>
        <row r="591">
          <cell r="A591">
            <v>0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0</v>
          </cell>
          <cell r="G591">
            <v>0</v>
          </cell>
          <cell r="H591" t="str">
            <v/>
          </cell>
        </row>
        <row r="592">
          <cell r="A592">
            <v>0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0</v>
          </cell>
          <cell r="G592">
            <v>0</v>
          </cell>
          <cell r="H592" t="str">
            <v/>
          </cell>
        </row>
        <row r="593">
          <cell r="A593">
            <v>0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0</v>
          </cell>
          <cell r="G593">
            <v>0</v>
          </cell>
          <cell r="H593" t="str">
            <v/>
          </cell>
        </row>
        <row r="594">
          <cell r="A594">
            <v>0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0</v>
          </cell>
          <cell r="G594">
            <v>0</v>
          </cell>
          <cell r="H594" t="str">
            <v/>
          </cell>
        </row>
        <row r="595">
          <cell r="A595" t="str">
            <v>TOTAL CANTIDAD ITEM 1.2.2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0</v>
          </cell>
          <cell r="G595">
            <v>0</v>
          </cell>
          <cell r="H595">
            <v>294</v>
          </cell>
        </row>
        <row r="596">
          <cell r="A596" t="str">
            <v>INSERTE PLANO, GRÁFICO O ESQUEMA AQUÍ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0</v>
          </cell>
          <cell r="G596">
            <v>0</v>
          </cell>
          <cell r="H596">
            <v>0</v>
          </cell>
        </row>
        <row r="597">
          <cell r="A597">
            <v>0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0</v>
          </cell>
          <cell r="G597">
            <v>0</v>
          </cell>
          <cell r="H597">
            <v>0</v>
          </cell>
        </row>
        <row r="598">
          <cell r="A598">
            <v>0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0</v>
          </cell>
          <cell r="G598">
            <v>0</v>
          </cell>
          <cell r="H598">
            <v>0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  <cell r="G599">
            <v>0</v>
          </cell>
          <cell r="H599">
            <v>0</v>
          </cell>
        </row>
        <row r="600">
          <cell r="A600">
            <v>0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  <cell r="H600">
            <v>0</v>
          </cell>
        </row>
        <row r="601">
          <cell r="A601">
            <v>0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0</v>
          </cell>
          <cell r="G601">
            <v>0</v>
          </cell>
          <cell r="H601">
            <v>0</v>
          </cell>
        </row>
        <row r="602">
          <cell r="A602">
            <v>0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0</v>
          </cell>
          <cell r="G602">
            <v>0</v>
          </cell>
          <cell r="H602">
            <v>0</v>
          </cell>
        </row>
        <row r="603">
          <cell r="A603">
            <v>0</v>
          </cell>
          <cell r="B603">
            <v>0</v>
          </cell>
          <cell r="C603">
            <v>0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</row>
        <row r="604">
          <cell r="A604">
            <v>0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</row>
        <row r="605">
          <cell r="A605">
            <v>0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  <cell r="G606">
            <v>0</v>
          </cell>
          <cell r="H606">
            <v>0</v>
          </cell>
        </row>
        <row r="607">
          <cell r="A607">
            <v>0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  <cell r="H607">
            <v>0</v>
          </cell>
        </row>
        <row r="608">
          <cell r="A608">
            <v>0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0</v>
          </cell>
          <cell r="G608">
            <v>0</v>
          </cell>
          <cell r="H608">
            <v>0</v>
          </cell>
        </row>
        <row r="609">
          <cell r="A609">
            <v>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</row>
        <row r="610">
          <cell r="A610">
            <v>0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</row>
        <row r="611">
          <cell r="A611">
            <v>0</v>
          </cell>
          <cell r="B611">
            <v>0</v>
          </cell>
          <cell r="C611">
            <v>0</v>
          </cell>
          <cell r="D611">
            <v>0</v>
          </cell>
          <cell r="E611">
            <v>0</v>
          </cell>
          <cell r="F611">
            <v>0</v>
          </cell>
          <cell r="G611">
            <v>0</v>
          </cell>
          <cell r="H611">
            <v>0</v>
          </cell>
        </row>
        <row r="612">
          <cell r="A612">
            <v>0</v>
          </cell>
          <cell r="B612" t="str">
            <v>JUAN DAVID ZORRILLA</v>
          </cell>
          <cell r="C612">
            <v>0</v>
          </cell>
          <cell r="D612">
            <v>0</v>
          </cell>
          <cell r="E612">
            <v>0</v>
          </cell>
          <cell r="F612">
            <v>0</v>
          </cell>
          <cell r="G612">
            <v>0</v>
          </cell>
          <cell r="H612">
            <v>0</v>
          </cell>
        </row>
        <row r="613">
          <cell r="A613">
            <v>0</v>
          </cell>
          <cell r="B613" t="str">
            <v>SECRETARIO DE PLANEACION</v>
          </cell>
          <cell r="C613">
            <v>0</v>
          </cell>
          <cell r="D613">
            <v>0</v>
          </cell>
          <cell r="E613">
            <v>0</v>
          </cell>
          <cell r="F613">
            <v>0</v>
          </cell>
          <cell r="G613">
            <v>0</v>
          </cell>
          <cell r="H613">
            <v>0</v>
          </cell>
        </row>
        <row r="614">
          <cell r="A614">
            <v>0</v>
          </cell>
          <cell r="B614" t="str">
            <v>PLANEACION MUNICIPAL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  <cell r="G614">
            <v>0</v>
          </cell>
          <cell r="H614">
            <v>0</v>
          </cell>
        </row>
        <row r="615">
          <cell r="A615">
            <v>0</v>
          </cell>
          <cell r="B615" t="str">
            <v/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  <cell r="H615">
            <v>0</v>
          </cell>
        </row>
        <row r="616">
          <cell r="A616" t="str">
            <v>DEPARTAMENTO DE ANTIOQUIA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</row>
        <row r="617">
          <cell r="A617" t="str">
            <v>MUNICIPIO DE SANTO DOMINGO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</row>
        <row r="618">
          <cell r="A618" t="str">
            <v>PROYECTO: Construcción de pavimento rígido en las vías urbanas del corregimiento de Porce y el casco urbano del municipio de Santo Domingo, departamento de Antioquia"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</row>
        <row r="619">
          <cell r="A619">
            <v>0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</row>
        <row r="620">
          <cell r="A620" t="str">
            <v>MEMORIAS DE OBRA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</row>
        <row r="621">
          <cell r="A621">
            <v>0</v>
          </cell>
          <cell r="B621">
            <v>0</v>
          </cell>
          <cell r="H621">
            <v>0</v>
          </cell>
        </row>
        <row r="622">
          <cell r="A622" t="str">
            <v>ITEM</v>
          </cell>
          <cell r="B622" t="str">
            <v>DESCRIPCIÓN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 t="str">
            <v>UNIDAD</v>
          </cell>
          <cell r="H622" t="str">
            <v>CANTIDAD</v>
          </cell>
        </row>
        <row r="623">
          <cell r="A623" t="str">
            <v>2.1.1</v>
          </cell>
          <cell r="B623" t="str">
            <v>Localizacion y replanteo.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 t="str">
            <v>M2</v>
          </cell>
          <cell r="H623">
            <v>2000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</row>
        <row r="625">
          <cell r="A625" t="str">
            <v>DETALLE</v>
          </cell>
          <cell r="B625">
            <v>0</v>
          </cell>
          <cell r="C625" t="str">
            <v>FACTOR</v>
          </cell>
          <cell r="D625" t="str">
            <v>CANTIDAD</v>
          </cell>
          <cell r="E625" t="str">
            <v>A (ML)</v>
          </cell>
          <cell r="F625" t="str">
            <v>B (M2)</v>
          </cell>
          <cell r="G625" t="str">
            <v>C (M3)</v>
          </cell>
          <cell r="H625" t="str">
            <v>TOTAL</v>
          </cell>
        </row>
        <row r="626">
          <cell r="A626" t="str">
            <v>Localizacion y replanteo</v>
          </cell>
          <cell r="B626">
            <v>0</v>
          </cell>
          <cell r="C626">
            <v>1</v>
          </cell>
          <cell r="D626">
            <v>1</v>
          </cell>
          <cell r="E626">
            <v>400</v>
          </cell>
          <cell r="F626">
            <v>5</v>
          </cell>
          <cell r="G626">
            <v>0</v>
          </cell>
          <cell r="H626">
            <v>2000</v>
          </cell>
        </row>
        <row r="627">
          <cell r="A627">
            <v>0</v>
          </cell>
          <cell r="B627">
            <v>0</v>
          </cell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 t="str">
            <v/>
          </cell>
        </row>
        <row r="628">
          <cell r="A628">
            <v>0</v>
          </cell>
          <cell r="B628">
            <v>0</v>
          </cell>
          <cell r="C628">
            <v>0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 t="str">
            <v/>
          </cell>
        </row>
        <row r="629">
          <cell r="A629">
            <v>0</v>
          </cell>
          <cell r="B629">
            <v>0</v>
          </cell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 t="str">
            <v/>
          </cell>
        </row>
        <row r="630">
          <cell r="A630">
            <v>0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 t="str">
            <v/>
          </cell>
        </row>
        <row r="631">
          <cell r="A631">
            <v>0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 t="str">
            <v/>
          </cell>
        </row>
        <row r="632">
          <cell r="A632">
            <v>0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 t="str">
            <v/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 t="str">
            <v/>
          </cell>
        </row>
        <row r="634">
          <cell r="A634">
            <v>0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 t="str">
            <v/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  <cell r="E635">
            <v>0</v>
          </cell>
          <cell r="F635">
            <v>0</v>
          </cell>
          <cell r="G635">
            <v>0</v>
          </cell>
          <cell r="H635" t="str">
            <v/>
          </cell>
        </row>
        <row r="636">
          <cell r="A636" t="str">
            <v>TOTAL CANTIDAD ITEM 2.1.1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0</v>
          </cell>
          <cell r="G636">
            <v>0</v>
          </cell>
          <cell r="H636">
            <v>2000</v>
          </cell>
        </row>
        <row r="637">
          <cell r="A637" t="str">
            <v>INSERTE PLANO, GRÁFICO O ESQUEMA AQUÍ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0</v>
          </cell>
          <cell r="G637">
            <v>0</v>
          </cell>
          <cell r="H637">
            <v>0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0</v>
          </cell>
          <cell r="G638">
            <v>0</v>
          </cell>
          <cell r="H638">
            <v>0</v>
          </cell>
        </row>
        <row r="639">
          <cell r="A639">
            <v>0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  <cell r="H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</row>
        <row r="641">
          <cell r="A641">
            <v>0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</row>
        <row r="644">
          <cell r="A644">
            <v>0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</row>
        <row r="645">
          <cell r="A645">
            <v>0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</row>
        <row r="646">
          <cell r="A646">
            <v>0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</row>
        <row r="647">
          <cell r="A647">
            <v>0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</row>
        <row r="648">
          <cell r="A648">
            <v>0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</row>
        <row r="650">
          <cell r="A650">
            <v>0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</row>
        <row r="651">
          <cell r="A651">
            <v>0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</row>
        <row r="652">
          <cell r="A652">
            <v>0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</row>
        <row r="653">
          <cell r="A653">
            <v>0</v>
          </cell>
          <cell r="B653" t="str">
            <v>JUAN DAVID ZORRILLA</v>
          </cell>
          <cell r="C653">
            <v>0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</row>
        <row r="654">
          <cell r="A654">
            <v>0</v>
          </cell>
          <cell r="B654" t="str">
            <v>SECRETARIO DE PLANEACION</v>
          </cell>
          <cell r="C654">
            <v>0</v>
          </cell>
          <cell r="D654">
            <v>0</v>
          </cell>
          <cell r="E654">
            <v>0</v>
          </cell>
          <cell r="F654">
            <v>0</v>
          </cell>
          <cell r="G654">
            <v>0</v>
          </cell>
          <cell r="H654">
            <v>0</v>
          </cell>
        </row>
        <row r="655">
          <cell r="A655">
            <v>0</v>
          </cell>
          <cell r="B655" t="str">
            <v>PLANEACION MUNICIPAL</v>
          </cell>
          <cell r="C655">
            <v>0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</row>
        <row r="656">
          <cell r="A656">
            <v>0</v>
          </cell>
          <cell r="B656" t="str">
            <v/>
          </cell>
          <cell r="C656">
            <v>0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</row>
        <row r="657">
          <cell r="A657" t="str">
            <v>DEPARTAMENTO DE ANTIOQUIA</v>
          </cell>
          <cell r="B657">
            <v>0</v>
          </cell>
          <cell r="C657">
            <v>0</v>
          </cell>
          <cell r="D657">
            <v>0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</row>
        <row r="658">
          <cell r="A658" t="str">
            <v>MUNICIPIO DE SANTO DOMINGO</v>
          </cell>
          <cell r="B658">
            <v>0</v>
          </cell>
          <cell r="C658">
            <v>0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</row>
        <row r="659">
          <cell r="A659" t="str">
            <v>PROYECTO: Construcción de pavimento rígido en las vías urbanas del corregimiento de Porce y el casco urbano del municipio de Santo Domingo, departamento de Antioquia"</v>
          </cell>
          <cell r="B659">
            <v>0</v>
          </cell>
          <cell r="C659">
            <v>0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</row>
        <row r="660">
          <cell r="A660">
            <v>0</v>
          </cell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</row>
        <row r="661">
          <cell r="A661" t="str">
            <v>MEMORIAS DE OBRA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</row>
        <row r="662">
          <cell r="A662">
            <v>0</v>
          </cell>
          <cell r="B662">
            <v>0</v>
          </cell>
          <cell r="H662">
            <v>0</v>
          </cell>
        </row>
        <row r="663">
          <cell r="A663" t="str">
            <v>ITEM</v>
          </cell>
          <cell r="B663" t="str">
            <v>DESCRIPCIÓN</v>
          </cell>
          <cell r="C663">
            <v>0</v>
          </cell>
          <cell r="D663">
            <v>0</v>
          </cell>
          <cell r="E663">
            <v>0</v>
          </cell>
          <cell r="F663">
            <v>0</v>
          </cell>
          <cell r="G663" t="str">
            <v>UNIDAD</v>
          </cell>
          <cell r="H663" t="str">
            <v>CANTIDAD</v>
          </cell>
        </row>
        <row r="664">
          <cell r="A664" t="str">
            <v>2.1.2</v>
          </cell>
          <cell r="B664" t="str">
            <v>Retiro y transporte de adoquín existente en mal estado de  la vía, a sitios autorizados por interventoría.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 t="str">
            <v>M3</v>
          </cell>
          <cell r="H664">
            <v>500</v>
          </cell>
        </row>
        <row r="665">
          <cell r="A665">
            <v>0</v>
          </cell>
          <cell r="B665">
            <v>0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</row>
        <row r="666">
          <cell r="A666" t="str">
            <v>DETALLE</v>
          </cell>
          <cell r="B666">
            <v>0</v>
          </cell>
          <cell r="C666" t="str">
            <v>FACTOR</v>
          </cell>
          <cell r="D666" t="str">
            <v>CANTIDAD</v>
          </cell>
          <cell r="E666" t="str">
            <v>A (ML)</v>
          </cell>
          <cell r="F666" t="str">
            <v>B (M2)</v>
          </cell>
          <cell r="G666" t="str">
            <v>C (M3)</v>
          </cell>
          <cell r="H666" t="str">
            <v>TOTAL</v>
          </cell>
        </row>
        <row r="667">
          <cell r="A667" t="str">
            <v>Retiro y transporte de adoquin existente</v>
          </cell>
          <cell r="B667">
            <v>0</v>
          </cell>
          <cell r="C667">
            <v>1</v>
          </cell>
          <cell r="D667">
            <v>1</v>
          </cell>
          <cell r="E667">
            <v>400</v>
          </cell>
          <cell r="F667">
            <v>5</v>
          </cell>
          <cell r="G667">
            <v>0.25</v>
          </cell>
          <cell r="H667">
            <v>500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 t="str">
            <v/>
          </cell>
        </row>
        <row r="669">
          <cell r="A669">
            <v>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 t="str">
            <v/>
          </cell>
        </row>
        <row r="670">
          <cell r="A670">
            <v>0</v>
          </cell>
          <cell r="B670">
            <v>0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 t="str">
            <v/>
          </cell>
        </row>
        <row r="671">
          <cell r="A671">
            <v>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 t="str">
            <v/>
          </cell>
        </row>
        <row r="672">
          <cell r="A672">
            <v>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 t="str">
            <v/>
          </cell>
        </row>
        <row r="673">
          <cell r="A673">
            <v>0</v>
          </cell>
          <cell r="B673">
            <v>0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 t="str">
            <v/>
          </cell>
        </row>
        <row r="674">
          <cell r="A674">
            <v>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 t="str">
            <v/>
          </cell>
        </row>
        <row r="675">
          <cell r="A675">
            <v>0</v>
          </cell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 t="str">
            <v/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 t="str">
            <v/>
          </cell>
        </row>
        <row r="677">
          <cell r="A677" t="str">
            <v>TOTAL CANTIDAD ITEM 2.1.2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  <cell r="H677">
            <v>500</v>
          </cell>
        </row>
        <row r="678">
          <cell r="A678" t="str">
            <v>INSERTE PLANO, GRÁFICO O ESQUEMA AQUÍ</v>
          </cell>
          <cell r="B678">
            <v>0</v>
          </cell>
          <cell r="C678">
            <v>0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</row>
        <row r="679">
          <cell r="A679">
            <v>0</v>
          </cell>
          <cell r="B679">
            <v>0</v>
          </cell>
          <cell r="C679">
            <v>0</v>
          </cell>
          <cell r="D679">
            <v>0</v>
          </cell>
          <cell r="E679">
            <v>0</v>
          </cell>
          <cell r="F679">
            <v>0</v>
          </cell>
          <cell r="G679">
            <v>0</v>
          </cell>
          <cell r="H679">
            <v>0</v>
          </cell>
        </row>
        <row r="680">
          <cell r="A680">
            <v>0</v>
          </cell>
          <cell r="B680">
            <v>0</v>
          </cell>
          <cell r="C680">
            <v>0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</row>
        <row r="681">
          <cell r="A681">
            <v>0</v>
          </cell>
          <cell r="B681">
            <v>0</v>
          </cell>
          <cell r="C681">
            <v>0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</row>
        <row r="682">
          <cell r="A682">
            <v>0</v>
          </cell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</row>
        <row r="684">
          <cell r="A684">
            <v>0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</row>
        <row r="685">
          <cell r="A685">
            <v>0</v>
          </cell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</row>
        <row r="689">
          <cell r="A689">
            <v>0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</row>
        <row r="690">
          <cell r="A690">
            <v>0</v>
          </cell>
          <cell r="B690">
            <v>0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</row>
        <row r="694">
          <cell r="A694">
            <v>0</v>
          </cell>
          <cell r="B694" t="str">
            <v>JUAN DAVID ZORRILLA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</row>
        <row r="695">
          <cell r="A695">
            <v>0</v>
          </cell>
          <cell r="B695" t="str">
            <v>SECRETARIO DE PLANEACION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</row>
        <row r="696">
          <cell r="A696">
            <v>0</v>
          </cell>
          <cell r="B696" t="str">
            <v>PLANEACION MUNICIPAL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</row>
        <row r="697">
          <cell r="A697">
            <v>0</v>
          </cell>
          <cell r="B697" t="str">
            <v/>
          </cell>
          <cell r="C697">
            <v>0</v>
          </cell>
          <cell r="D697">
            <v>0</v>
          </cell>
          <cell r="E697">
            <v>0</v>
          </cell>
          <cell r="F697">
            <v>0</v>
          </cell>
          <cell r="G697">
            <v>0</v>
          </cell>
          <cell r="H697">
            <v>0</v>
          </cell>
        </row>
        <row r="698">
          <cell r="A698" t="str">
            <v>DEPARTAMENTO DE ANTIOQUIA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0</v>
          </cell>
          <cell r="G698">
            <v>0</v>
          </cell>
          <cell r="H698">
            <v>0</v>
          </cell>
        </row>
        <row r="699">
          <cell r="A699" t="str">
            <v>MUNICIPIO DE SANTO DOMINGO</v>
          </cell>
          <cell r="B699">
            <v>0</v>
          </cell>
          <cell r="C699">
            <v>0</v>
          </cell>
          <cell r="D699">
            <v>0</v>
          </cell>
          <cell r="E699">
            <v>0</v>
          </cell>
          <cell r="F699">
            <v>0</v>
          </cell>
          <cell r="G699">
            <v>0</v>
          </cell>
          <cell r="H699">
            <v>0</v>
          </cell>
        </row>
        <row r="700">
          <cell r="A700" t="str">
            <v>PROYECTO: Construcción de pavimento rígido en las vías urbanas del corregimiento de Porce y el casco urbano del municipio de Santo Domingo, departamento de Antioquia"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0</v>
          </cell>
          <cell r="G700">
            <v>0</v>
          </cell>
          <cell r="H700">
            <v>0</v>
          </cell>
        </row>
        <row r="701">
          <cell r="A701">
            <v>0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  <cell r="H701">
            <v>0</v>
          </cell>
        </row>
        <row r="702">
          <cell r="A702" t="str">
            <v>MEMORIAS DE OBRA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  <cell r="H702">
            <v>0</v>
          </cell>
        </row>
        <row r="703">
          <cell r="A703">
            <v>0</v>
          </cell>
          <cell r="B703">
            <v>0</v>
          </cell>
          <cell r="H703">
            <v>0</v>
          </cell>
        </row>
        <row r="704">
          <cell r="A704" t="str">
            <v>ITEM</v>
          </cell>
          <cell r="B704" t="str">
            <v>DESCRIPCIÓN</v>
          </cell>
          <cell r="C704">
            <v>0</v>
          </cell>
          <cell r="D704">
            <v>0</v>
          </cell>
          <cell r="E704">
            <v>0</v>
          </cell>
          <cell r="F704">
            <v>0</v>
          </cell>
          <cell r="G704" t="str">
            <v>UNIDAD</v>
          </cell>
          <cell r="H704" t="str">
            <v>CANTIDAD</v>
          </cell>
        </row>
        <row r="705">
          <cell r="A705" t="str">
            <v>2.2.1</v>
          </cell>
          <cell r="B705" t="str">
            <v>Excavación sin clasificar de la explanación, canales y prestamos. Incluye disposición final de los materiales, No incluye transporte.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 t="str">
            <v>M3</v>
          </cell>
          <cell r="H705">
            <v>1000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</row>
        <row r="707">
          <cell r="A707" t="str">
            <v>DETALLE</v>
          </cell>
          <cell r="B707">
            <v>0</v>
          </cell>
          <cell r="C707" t="str">
            <v>FACTOR</v>
          </cell>
          <cell r="D707" t="str">
            <v>CANTIDAD</v>
          </cell>
          <cell r="E707" t="str">
            <v>A (ML)</v>
          </cell>
          <cell r="F707" t="str">
            <v>B (M2)</v>
          </cell>
          <cell r="G707" t="str">
            <v>C (M3)</v>
          </cell>
          <cell r="H707" t="str">
            <v>TOTAL</v>
          </cell>
        </row>
        <row r="708">
          <cell r="A708" t="str">
            <v>Excavacion de subbase</v>
          </cell>
          <cell r="B708">
            <v>0</v>
          </cell>
          <cell r="C708">
            <v>1</v>
          </cell>
          <cell r="D708">
            <v>1</v>
          </cell>
          <cell r="E708">
            <v>400</v>
          </cell>
          <cell r="F708">
            <v>5</v>
          </cell>
          <cell r="G708">
            <v>0.5</v>
          </cell>
          <cell r="H708">
            <v>1000</v>
          </cell>
        </row>
        <row r="709">
          <cell r="A709">
            <v>0</v>
          </cell>
          <cell r="B709">
            <v>0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 t="str">
            <v/>
          </cell>
        </row>
        <row r="710">
          <cell r="A710">
            <v>0</v>
          </cell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>
            <v>0</v>
          </cell>
          <cell r="G710">
            <v>0</v>
          </cell>
          <cell r="H710" t="str">
            <v/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  <cell r="G711">
            <v>0</v>
          </cell>
          <cell r="H711" t="str">
            <v/>
          </cell>
        </row>
        <row r="712">
          <cell r="A712">
            <v>0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  <cell r="H712" t="str">
            <v/>
          </cell>
        </row>
        <row r="713">
          <cell r="A713">
            <v>0</v>
          </cell>
          <cell r="B713">
            <v>0</v>
          </cell>
          <cell r="C713">
            <v>0</v>
          </cell>
          <cell r="D713">
            <v>0</v>
          </cell>
          <cell r="E713">
            <v>0</v>
          </cell>
          <cell r="F713">
            <v>0</v>
          </cell>
          <cell r="G713">
            <v>0</v>
          </cell>
          <cell r="H713" t="str">
            <v/>
          </cell>
        </row>
        <row r="714">
          <cell r="A714">
            <v>0</v>
          </cell>
          <cell r="B714">
            <v>0</v>
          </cell>
          <cell r="C714">
            <v>0</v>
          </cell>
          <cell r="D714">
            <v>0</v>
          </cell>
          <cell r="E714">
            <v>0</v>
          </cell>
          <cell r="F714">
            <v>0</v>
          </cell>
          <cell r="G714">
            <v>0</v>
          </cell>
          <cell r="H714" t="str">
            <v/>
          </cell>
        </row>
        <row r="715">
          <cell r="A715">
            <v>0</v>
          </cell>
          <cell r="B715">
            <v>0</v>
          </cell>
          <cell r="C715">
            <v>0</v>
          </cell>
          <cell r="D715">
            <v>0</v>
          </cell>
          <cell r="E715">
            <v>0</v>
          </cell>
          <cell r="F715">
            <v>0</v>
          </cell>
          <cell r="G715">
            <v>0</v>
          </cell>
          <cell r="H715" t="str">
            <v/>
          </cell>
        </row>
        <row r="716">
          <cell r="A716">
            <v>0</v>
          </cell>
          <cell r="B716">
            <v>0</v>
          </cell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H716" t="str">
            <v/>
          </cell>
        </row>
        <row r="717">
          <cell r="A717">
            <v>0</v>
          </cell>
          <cell r="B717">
            <v>0</v>
          </cell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H717" t="str">
            <v/>
          </cell>
        </row>
        <row r="718">
          <cell r="A718" t="str">
            <v>TOTAL CANTIDAD ITEM 2.2.1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H718">
            <v>1000</v>
          </cell>
        </row>
        <row r="719">
          <cell r="A719" t="str">
            <v>INSERTE PLANO, GRÁFICO O ESQUEMA AQUÍ</v>
          </cell>
          <cell r="B719">
            <v>0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</row>
        <row r="721">
          <cell r="A721">
            <v>0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</row>
        <row r="722">
          <cell r="A722">
            <v>0</v>
          </cell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H724">
            <v>0</v>
          </cell>
        </row>
        <row r="725">
          <cell r="A725">
            <v>0</v>
          </cell>
          <cell r="B725">
            <v>0</v>
          </cell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H725">
            <v>0</v>
          </cell>
        </row>
        <row r="726">
          <cell r="A726">
            <v>0</v>
          </cell>
          <cell r="B726">
            <v>0</v>
          </cell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H726">
            <v>0</v>
          </cell>
        </row>
        <row r="727">
          <cell r="A727">
            <v>0</v>
          </cell>
          <cell r="B727">
            <v>0</v>
          </cell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H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  <cell r="D728">
            <v>0</v>
          </cell>
          <cell r="E728">
            <v>0</v>
          </cell>
          <cell r="F728">
            <v>0</v>
          </cell>
          <cell r="G728">
            <v>0</v>
          </cell>
          <cell r="H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>
            <v>0</v>
          </cell>
          <cell r="G729">
            <v>0</v>
          </cell>
          <cell r="H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  <cell r="G730">
            <v>0</v>
          </cell>
          <cell r="H730">
            <v>0</v>
          </cell>
        </row>
        <row r="731">
          <cell r="A731">
            <v>0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  <cell r="H731">
            <v>0</v>
          </cell>
        </row>
        <row r="732">
          <cell r="A732">
            <v>0</v>
          </cell>
          <cell r="B732">
            <v>0</v>
          </cell>
          <cell r="C732">
            <v>0</v>
          </cell>
          <cell r="D732">
            <v>0</v>
          </cell>
          <cell r="E732">
            <v>0</v>
          </cell>
          <cell r="F732">
            <v>0</v>
          </cell>
          <cell r="G732">
            <v>0</v>
          </cell>
          <cell r="H732">
            <v>0</v>
          </cell>
        </row>
        <row r="733">
          <cell r="A733">
            <v>0</v>
          </cell>
          <cell r="B733">
            <v>0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</row>
        <row r="734">
          <cell r="A734">
            <v>0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</row>
        <row r="735">
          <cell r="A735">
            <v>0</v>
          </cell>
          <cell r="B735" t="str">
            <v>JUAN DAVID ZORRILLA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</row>
        <row r="736">
          <cell r="A736">
            <v>0</v>
          </cell>
          <cell r="B736" t="str">
            <v>SECRETARIO DE PLANEACION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</row>
        <row r="737">
          <cell r="A737">
            <v>0</v>
          </cell>
          <cell r="B737" t="str">
            <v>PLANEACION MUNICIPAL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</row>
        <row r="738">
          <cell r="A738">
            <v>0</v>
          </cell>
          <cell r="B738" t="str">
            <v/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  <cell r="G738">
            <v>0</v>
          </cell>
          <cell r="H738">
            <v>0</v>
          </cell>
        </row>
        <row r="739">
          <cell r="A739" t="str">
            <v>DEPARTAMENTO DE ANTIOQUIA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H739">
            <v>0</v>
          </cell>
        </row>
        <row r="740">
          <cell r="A740" t="str">
            <v>MUNICIPIO DE SANTO DOMINGO</v>
          </cell>
          <cell r="B740">
            <v>0</v>
          </cell>
          <cell r="C740">
            <v>0</v>
          </cell>
          <cell r="D740">
            <v>0</v>
          </cell>
          <cell r="E740">
            <v>0</v>
          </cell>
          <cell r="F740">
            <v>0</v>
          </cell>
          <cell r="G740">
            <v>0</v>
          </cell>
          <cell r="H740">
            <v>0</v>
          </cell>
        </row>
        <row r="741">
          <cell r="A741" t="str">
            <v>PROYECTO: Construcción de pavimento rígido en las vías urbanas del corregimiento de Porce y el casco urbano del municipio de Santo Domingo, departamento de Antioquia"</v>
          </cell>
          <cell r="B741">
            <v>0</v>
          </cell>
          <cell r="C741">
            <v>0</v>
          </cell>
          <cell r="D741">
            <v>0</v>
          </cell>
          <cell r="E741">
            <v>0</v>
          </cell>
          <cell r="F741">
            <v>0</v>
          </cell>
          <cell r="G741">
            <v>0</v>
          </cell>
          <cell r="H741">
            <v>0</v>
          </cell>
        </row>
        <row r="742">
          <cell r="A742">
            <v>0</v>
          </cell>
          <cell r="B742">
            <v>0</v>
          </cell>
          <cell r="C742">
            <v>0</v>
          </cell>
          <cell r="D742">
            <v>0</v>
          </cell>
          <cell r="E742">
            <v>0</v>
          </cell>
          <cell r="F742">
            <v>0</v>
          </cell>
          <cell r="G742">
            <v>0</v>
          </cell>
          <cell r="H742">
            <v>0</v>
          </cell>
        </row>
        <row r="743">
          <cell r="A743" t="str">
            <v>MEMORIAS DE OBRA</v>
          </cell>
          <cell r="B743">
            <v>0</v>
          </cell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H743">
            <v>0</v>
          </cell>
        </row>
        <row r="744">
          <cell r="A744">
            <v>0</v>
          </cell>
          <cell r="B744">
            <v>0</v>
          </cell>
          <cell r="H744">
            <v>0</v>
          </cell>
        </row>
        <row r="745">
          <cell r="A745" t="str">
            <v>ITEM</v>
          </cell>
          <cell r="B745" t="str">
            <v>DESCRIPCIÓN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  <cell r="G745" t="str">
            <v>UNIDAD</v>
          </cell>
          <cell r="H745" t="str">
            <v>CANTIDAD</v>
          </cell>
        </row>
        <row r="746">
          <cell r="A746" t="str">
            <v>2.2.2</v>
          </cell>
          <cell r="B746" t="str">
            <v>Llenos mecánico compactado con material de préstamo hasta obtener una densidad mínima del 95%, de la obtenida en el ensayo del Proctor modificado, incluye transporte.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 t="str">
            <v>M3</v>
          </cell>
          <cell r="H746">
            <v>300</v>
          </cell>
        </row>
        <row r="747">
          <cell r="A747">
            <v>0</v>
          </cell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</row>
        <row r="748">
          <cell r="A748" t="str">
            <v>DETALLE</v>
          </cell>
          <cell r="B748">
            <v>0</v>
          </cell>
          <cell r="C748" t="str">
            <v>FACTOR</v>
          </cell>
          <cell r="D748" t="str">
            <v>CANTIDAD</v>
          </cell>
          <cell r="E748" t="str">
            <v>A (ML)</v>
          </cell>
          <cell r="F748" t="str">
            <v>B (M2)</v>
          </cell>
          <cell r="G748" t="str">
            <v>C (M3)</v>
          </cell>
          <cell r="H748" t="str">
            <v>TOTAL</v>
          </cell>
        </row>
        <row r="749">
          <cell r="A749" t="str">
            <v>Llenos con material de prestamo</v>
          </cell>
          <cell r="B749">
            <v>0</v>
          </cell>
          <cell r="C749">
            <v>1</v>
          </cell>
          <cell r="D749">
            <v>1</v>
          </cell>
          <cell r="E749">
            <v>400</v>
          </cell>
          <cell r="F749">
            <v>5</v>
          </cell>
          <cell r="G749">
            <v>0.15</v>
          </cell>
          <cell r="H749">
            <v>300</v>
          </cell>
        </row>
        <row r="750">
          <cell r="A750">
            <v>0</v>
          </cell>
          <cell r="B750">
            <v>0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 t="str">
            <v/>
          </cell>
        </row>
        <row r="751">
          <cell r="A751">
            <v>0</v>
          </cell>
          <cell r="B751">
            <v>0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 t="str">
            <v/>
          </cell>
        </row>
        <row r="752">
          <cell r="A752">
            <v>0</v>
          </cell>
          <cell r="B752">
            <v>0</v>
          </cell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H752" t="str">
            <v/>
          </cell>
        </row>
        <row r="753">
          <cell r="A753">
            <v>0</v>
          </cell>
          <cell r="B753">
            <v>0</v>
          </cell>
          <cell r="C753">
            <v>0</v>
          </cell>
          <cell r="D753">
            <v>0</v>
          </cell>
          <cell r="E753">
            <v>0</v>
          </cell>
          <cell r="F753">
            <v>0</v>
          </cell>
          <cell r="G753">
            <v>0</v>
          </cell>
          <cell r="H753" t="str">
            <v/>
          </cell>
        </row>
        <row r="754">
          <cell r="A754">
            <v>0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H754" t="str">
            <v/>
          </cell>
        </row>
        <row r="755">
          <cell r="A755">
            <v>0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H755" t="str">
            <v/>
          </cell>
        </row>
        <row r="756">
          <cell r="A756">
            <v>0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H756" t="str">
            <v/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H757" t="str">
            <v/>
          </cell>
        </row>
        <row r="758">
          <cell r="A758">
            <v>0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  <cell r="H758" t="str">
            <v/>
          </cell>
        </row>
        <row r="759">
          <cell r="A759" t="str">
            <v>TOTAL CANTIDAD ITEM 2.2.2</v>
          </cell>
          <cell r="B759">
            <v>0</v>
          </cell>
          <cell r="C759">
            <v>0</v>
          </cell>
          <cell r="D759">
            <v>0</v>
          </cell>
          <cell r="E759">
            <v>0</v>
          </cell>
          <cell r="F759">
            <v>0</v>
          </cell>
          <cell r="G759">
            <v>0</v>
          </cell>
          <cell r="H759">
            <v>300</v>
          </cell>
        </row>
        <row r="760">
          <cell r="A760" t="str">
            <v>INSERTE PLANO, GRÁFICO O ESQUEMA AQUÍ</v>
          </cell>
          <cell r="B760">
            <v>0</v>
          </cell>
          <cell r="C760">
            <v>0</v>
          </cell>
          <cell r="D760">
            <v>0</v>
          </cell>
          <cell r="E760">
            <v>0</v>
          </cell>
          <cell r="F760">
            <v>0</v>
          </cell>
          <cell r="G760">
            <v>0</v>
          </cell>
          <cell r="H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</row>
        <row r="763">
          <cell r="A763">
            <v>0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</row>
        <row r="765">
          <cell r="A765">
            <v>0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0</v>
          </cell>
          <cell r="G766">
            <v>0</v>
          </cell>
          <cell r="H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0</v>
          </cell>
          <cell r="G767">
            <v>0</v>
          </cell>
          <cell r="H767">
            <v>0</v>
          </cell>
        </row>
        <row r="768">
          <cell r="A768">
            <v>0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H768">
            <v>0</v>
          </cell>
        </row>
        <row r="769">
          <cell r="A769">
            <v>0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0</v>
          </cell>
          <cell r="G769">
            <v>0</v>
          </cell>
          <cell r="H769">
            <v>0</v>
          </cell>
        </row>
        <row r="770">
          <cell r="A770">
            <v>0</v>
          </cell>
          <cell r="B770">
            <v>0</v>
          </cell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H770">
            <v>0</v>
          </cell>
        </row>
        <row r="771">
          <cell r="A771">
            <v>0</v>
          </cell>
          <cell r="B771">
            <v>0</v>
          </cell>
          <cell r="C771">
            <v>0</v>
          </cell>
          <cell r="D771">
            <v>0</v>
          </cell>
          <cell r="E771">
            <v>0</v>
          </cell>
          <cell r="F771">
            <v>0</v>
          </cell>
          <cell r="G771">
            <v>0</v>
          </cell>
          <cell r="H771">
            <v>0</v>
          </cell>
        </row>
        <row r="772">
          <cell r="A772">
            <v>0</v>
          </cell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>
            <v>0</v>
          </cell>
          <cell r="G772">
            <v>0</v>
          </cell>
          <cell r="H772">
            <v>0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  <cell r="G773">
            <v>0</v>
          </cell>
          <cell r="H773">
            <v>0</v>
          </cell>
        </row>
        <row r="774">
          <cell r="A774">
            <v>0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  <cell r="H774">
            <v>0</v>
          </cell>
        </row>
        <row r="775">
          <cell r="A775">
            <v>0</v>
          </cell>
          <cell r="B775">
            <v>0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</row>
        <row r="776">
          <cell r="A776">
            <v>0</v>
          </cell>
          <cell r="B776" t="str">
            <v>JUAN DAVID ZORRILLA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</row>
        <row r="777">
          <cell r="A777">
            <v>0</v>
          </cell>
          <cell r="B777" t="str">
            <v>SECRETARIO DE PLANEACION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</row>
        <row r="778">
          <cell r="A778">
            <v>0</v>
          </cell>
          <cell r="B778" t="str">
            <v>PLANEACION MUNICIPAL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</row>
        <row r="779">
          <cell r="A779">
            <v>0</v>
          </cell>
          <cell r="B779" t="str">
            <v/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</row>
        <row r="780">
          <cell r="A780" t="str">
            <v>DEPARTAMENTO DE ANTIOQUIA</v>
          </cell>
          <cell r="B780">
            <v>0</v>
          </cell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H780">
            <v>0</v>
          </cell>
        </row>
        <row r="781">
          <cell r="A781" t="str">
            <v>MUNICIPIO DE SANTO DOMINGO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0</v>
          </cell>
          <cell r="G781">
            <v>0</v>
          </cell>
          <cell r="H781">
            <v>0</v>
          </cell>
        </row>
        <row r="782">
          <cell r="A782" t="str">
            <v>PROYECTO: Construcción de pavimento rígido en las vías urbanas del corregimiento de Porce y el casco urbano del municipio de Santo Domingo, departamento de Antioquia"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0</v>
          </cell>
          <cell r="G782">
            <v>0</v>
          </cell>
          <cell r="H782">
            <v>0</v>
          </cell>
        </row>
        <row r="783">
          <cell r="A783">
            <v>0</v>
          </cell>
          <cell r="B783">
            <v>0</v>
          </cell>
          <cell r="C783">
            <v>0</v>
          </cell>
          <cell r="D783">
            <v>0</v>
          </cell>
          <cell r="E783">
            <v>0</v>
          </cell>
          <cell r="F783">
            <v>0</v>
          </cell>
          <cell r="G783">
            <v>0</v>
          </cell>
          <cell r="H783">
            <v>0</v>
          </cell>
        </row>
        <row r="784">
          <cell r="A784" t="str">
            <v>MEMORIAS DE OBRA</v>
          </cell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>
            <v>0</v>
          </cell>
          <cell r="G784">
            <v>0</v>
          </cell>
          <cell r="H784">
            <v>0</v>
          </cell>
        </row>
        <row r="785">
          <cell r="A785">
            <v>0</v>
          </cell>
          <cell r="B785">
            <v>0</v>
          </cell>
          <cell r="H785">
            <v>0</v>
          </cell>
        </row>
        <row r="786">
          <cell r="A786" t="str">
            <v>ITEM</v>
          </cell>
          <cell r="B786" t="str">
            <v>DESCRIPCIÓN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 t="str">
            <v>UNIDAD</v>
          </cell>
          <cell r="H786" t="str">
            <v>CANTIDAD</v>
          </cell>
        </row>
        <row r="787">
          <cell r="A787" t="str">
            <v>2.2.3</v>
          </cell>
          <cell r="B787" t="str">
            <v>Suministro, colocación, conformación y compactación de Sub-base granular, incluye transporte. Compactación hasta obtener una densidad mínima del 95%, de la obtenida en el ensayo del Proctor modificado.</v>
          </cell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 t="str">
            <v>M3</v>
          </cell>
          <cell r="H787">
            <v>300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H788">
            <v>0</v>
          </cell>
        </row>
        <row r="789">
          <cell r="A789" t="str">
            <v>DETALLE</v>
          </cell>
          <cell r="B789">
            <v>0</v>
          </cell>
          <cell r="C789" t="str">
            <v>FACTOR</v>
          </cell>
          <cell r="D789" t="str">
            <v>CANTIDAD</v>
          </cell>
          <cell r="E789" t="str">
            <v>A (ML)</v>
          </cell>
          <cell r="F789" t="str">
            <v>B (M2)</v>
          </cell>
          <cell r="G789" t="str">
            <v>C (M3)</v>
          </cell>
          <cell r="H789" t="str">
            <v>TOTAL</v>
          </cell>
        </row>
        <row r="790">
          <cell r="A790" t="str">
            <v>Subbase</v>
          </cell>
          <cell r="B790">
            <v>0</v>
          </cell>
          <cell r="C790">
            <v>1</v>
          </cell>
          <cell r="D790">
            <v>1</v>
          </cell>
          <cell r="E790">
            <v>400</v>
          </cell>
          <cell r="F790">
            <v>5</v>
          </cell>
          <cell r="G790">
            <v>0.15</v>
          </cell>
          <cell r="H790">
            <v>300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 t="str">
            <v/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 t="str">
            <v/>
          </cell>
        </row>
        <row r="793">
          <cell r="A793">
            <v>0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 t="str">
            <v/>
          </cell>
        </row>
        <row r="794">
          <cell r="A794">
            <v>0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H794" t="str">
            <v/>
          </cell>
        </row>
        <row r="795">
          <cell r="A795">
            <v>0</v>
          </cell>
          <cell r="B795">
            <v>0</v>
          </cell>
          <cell r="C795">
            <v>0</v>
          </cell>
          <cell r="D795">
            <v>0</v>
          </cell>
          <cell r="E795">
            <v>0</v>
          </cell>
          <cell r="F795">
            <v>0</v>
          </cell>
          <cell r="G795">
            <v>0</v>
          </cell>
          <cell r="H795" t="str">
            <v/>
          </cell>
        </row>
        <row r="796">
          <cell r="A796">
            <v>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0</v>
          </cell>
          <cell r="G796">
            <v>0</v>
          </cell>
          <cell r="H796" t="str">
            <v/>
          </cell>
        </row>
        <row r="797">
          <cell r="A797">
            <v>0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0</v>
          </cell>
          <cell r="G797">
            <v>0</v>
          </cell>
          <cell r="H797" t="str">
            <v/>
          </cell>
        </row>
        <row r="798">
          <cell r="A798">
            <v>0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0</v>
          </cell>
          <cell r="G798">
            <v>0</v>
          </cell>
          <cell r="H798" t="str">
            <v/>
          </cell>
        </row>
        <row r="799">
          <cell r="A799">
            <v>0</v>
          </cell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>
            <v>0</v>
          </cell>
          <cell r="G799">
            <v>0</v>
          </cell>
          <cell r="H799" t="str">
            <v/>
          </cell>
        </row>
        <row r="800">
          <cell r="A800" t="str">
            <v>TOTAL CANTIDAD ITEM 2.2.3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  <cell r="G800">
            <v>0</v>
          </cell>
          <cell r="H800">
            <v>300</v>
          </cell>
        </row>
        <row r="801">
          <cell r="A801" t="str">
            <v>INSERTE PLANO, GRÁFICO O ESQUEMA AQUÍ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  <cell r="H801">
            <v>0</v>
          </cell>
        </row>
        <row r="802">
          <cell r="A802">
            <v>0</v>
          </cell>
          <cell r="B802">
            <v>0</v>
          </cell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H802">
            <v>0</v>
          </cell>
        </row>
        <row r="803">
          <cell r="A803">
            <v>0</v>
          </cell>
          <cell r="B803">
            <v>0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</row>
        <row r="804">
          <cell r="A804">
            <v>0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</row>
        <row r="805">
          <cell r="A805">
            <v>0</v>
          </cell>
          <cell r="B805">
            <v>0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</row>
        <row r="806">
          <cell r="A806">
            <v>0</v>
          </cell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</row>
        <row r="808">
          <cell r="A808">
            <v>0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H808">
            <v>0</v>
          </cell>
        </row>
        <row r="809">
          <cell r="A809">
            <v>0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  <cell r="H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E810">
            <v>0</v>
          </cell>
          <cell r="F810">
            <v>0</v>
          </cell>
          <cell r="G810">
            <v>0</v>
          </cell>
          <cell r="H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E811">
            <v>0</v>
          </cell>
          <cell r="F811">
            <v>0</v>
          </cell>
          <cell r="G811">
            <v>0</v>
          </cell>
          <cell r="H811">
            <v>0</v>
          </cell>
        </row>
        <row r="812">
          <cell r="A812">
            <v>0</v>
          </cell>
          <cell r="B812">
            <v>0</v>
          </cell>
          <cell r="C812">
            <v>0</v>
          </cell>
          <cell r="D812">
            <v>0</v>
          </cell>
          <cell r="E812">
            <v>0</v>
          </cell>
          <cell r="F812">
            <v>0</v>
          </cell>
          <cell r="G812">
            <v>0</v>
          </cell>
          <cell r="H812">
            <v>0</v>
          </cell>
        </row>
        <row r="813">
          <cell r="A813">
            <v>0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0</v>
          </cell>
          <cell r="G813">
            <v>0</v>
          </cell>
          <cell r="H813">
            <v>0</v>
          </cell>
        </row>
        <row r="814">
          <cell r="A814">
            <v>0</v>
          </cell>
          <cell r="B814">
            <v>0</v>
          </cell>
          <cell r="C814">
            <v>0</v>
          </cell>
          <cell r="D814">
            <v>0</v>
          </cell>
          <cell r="E814">
            <v>0</v>
          </cell>
          <cell r="F814">
            <v>0</v>
          </cell>
          <cell r="G814">
            <v>0</v>
          </cell>
          <cell r="H814">
            <v>0</v>
          </cell>
        </row>
        <row r="815">
          <cell r="A815">
            <v>0</v>
          </cell>
          <cell r="B815">
            <v>0</v>
          </cell>
          <cell r="C815">
            <v>0</v>
          </cell>
          <cell r="D815">
            <v>0</v>
          </cell>
          <cell r="E815">
            <v>0</v>
          </cell>
          <cell r="F815">
            <v>0</v>
          </cell>
          <cell r="G815">
            <v>0</v>
          </cell>
          <cell r="H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0</v>
          </cell>
          <cell r="G816">
            <v>0</v>
          </cell>
          <cell r="H816">
            <v>0</v>
          </cell>
        </row>
        <row r="817">
          <cell r="A817">
            <v>0</v>
          </cell>
          <cell r="B817" t="str">
            <v>JUAN DAVID ZORRILLA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</row>
        <row r="818">
          <cell r="A818">
            <v>0</v>
          </cell>
          <cell r="B818" t="str">
            <v>SECRETARIO DE PLANEACION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</row>
        <row r="819">
          <cell r="A819">
            <v>0</v>
          </cell>
          <cell r="B819" t="str">
            <v>PLANEACION MUNICIPAL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</row>
        <row r="820">
          <cell r="A820">
            <v>0</v>
          </cell>
          <cell r="B820" t="str">
            <v/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</row>
        <row r="821">
          <cell r="A821" t="str">
            <v>DEPARTAMENTO DE ANTIOQUIA</v>
          </cell>
          <cell r="B821">
            <v>0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</row>
        <row r="822">
          <cell r="A822" t="str">
            <v>MUNICIPIO DE SANTO DOMINGO</v>
          </cell>
          <cell r="B822">
            <v>0</v>
          </cell>
          <cell r="C822">
            <v>0</v>
          </cell>
          <cell r="D822">
            <v>0</v>
          </cell>
          <cell r="E822">
            <v>0</v>
          </cell>
          <cell r="F822">
            <v>0</v>
          </cell>
          <cell r="G822">
            <v>0</v>
          </cell>
          <cell r="H822">
            <v>0</v>
          </cell>
        </row>
        <row r="823">
          <cell r="A823" t="str">
            <v>PROYECTO: Construcción de pavimento rígido en las vías urbanas del corregimiento de Porce y el casco urbano del municipio de Santo Domingo, departamento de Antioquia"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H823">
            <v>0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0</v>
          </cell>
          <cell r="G824">
            <v>0</v>
          </cell>
          <cell r="H824">
            <v>0</v>
          </cell>
        </row>
        <row r="825">
          <cell r="A825" t="str">
            <v>MEMORIAS DE OBRA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H825">
            <v>0</v>
          </cell>
        </row>
        <row r="826">
          <cell r="A826">
            <v>0</v>
          </cell>
          <cell r="B826">
            <v>0</v>
          </cell>
          <cell r="H826">
            <v>0</v>
          </cell>
        </row>
        <row r="827">
          <cell r="A827" t="str">
            <v>ITEM</v>
          </cell>
          <cell r="B827" t="str">
            <v>DESCRIPCIÓN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 t="str">
            <v>UNIDAD</v>
          </cell>
          <cell r="H827" t="str">
            <v>CANTIDAD</v>
          </cell>
        </row>
        <row r="828">
          <cell r="A828" t="str">
            <v>2.2.4</v>
          </cell>
          <cell r="B828" t="str">
            <v>Transporte de sobrantes provenientes de la excavación de la explanación, canales, préstamos para distancias superiores a 1000 m medidos a partir de 100 m. Material compacto (Incluye 30% de expansión)</v>
          </cell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 t="str">
            <v>M3-KM</v>
          </cell>
          <cell r="H828">
            <v>22000</v>
          </cell>
        </row>
        <row r="829">
          <cell r="A829">
            <v>0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0</v>
          </cell>
          <cell r="G829">
            <v>0</v>
          </cell>
          <cell r="H829">
            <v>0</v>
          </cell>
        </row>
        <row r="830">
          <cell r="A830" t="str">
            <v>DETALLE</v>
          </cell>
          <cell r="B830">
            <v>0</v>
          </cell>
          <cell r="C830" t="str">
            <v>FACTOR</v>
          </cell>
          <cell r="D830" t="str">
            <v>CANTIDAD</v>
          </cell>
          <cell r="E830" t="str">
            <v>A (ML)</v>
          </cell>
          <cell r="F830" t="str">
            <v>B (M2)</v>
          </cell>
          <cell r="G830" t="str">
            <v>C (M3)</v>
          </cell>
          <cell r="H830" t="str">
            <v>TOTAL</v>
          </cell>
        </row>
        <row r="831">
          <cell r="A831" t="str">
            <v>Cargue y retiro de material sobrante</v>
          </cell>
          <cell r="B831">
            <v>0</v>
          </cell>
          <cell r="C831">
            <v>22</v>
          </cell>
          <cell r="D831">
            <v>1</v>
          </cell>
          <cell r="E831">
            <v>400</v>
          </cell>
          <cell r="F831">
            <v>5</v>
          </cell>
          <cell r="G831">
            <v>0.5</v>
          </cell>
          <cell r="H831">
            <v>22000</v>
          </cell>
        </row>
        <row r="832">
          <cell r="A832">
            <v>0</v>
          </cell>
          <cell r="B832">
            <v>0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 t="str">
            <v/>
          </cell>
        </row>
        <row r="833">
          <cell r="A833">
            <v>0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 t="str">
            <v/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 t="str">
            <v/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 t="str">
            <v/>
          </cell>
        </row>
        <row r="836">
          <cell r="A836">
            <v>0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  <cell r="H836" t="str">
            <v/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>
            <v>0</v>
          </cell>
          <cell r="F837">
            <v>0</v>
          </cell>
          <cell r="G837">
            <v>0</v>
          </cell>
          <cell r="H837" t="str">
            <v/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>
            <v>0</v>
          </cell>
          <cell r="F838">
            <v>0</v>
          </cell>
          <cell r="G838">
            <v>0</v>
          </cell>
          <cell r="H838" t="str">
            <v/>
          </cell>
        </row>
        <row r="839">
          <cell r="A839">
            <v>0</v>
          </cell>
          <cell r="B839">
            <v>0</v>
          </cell>
          <cell r="C839">
            <v>0</v>
          </cell>
          <cell r="D839">
            <v>0</v>
          </cell>
          <cell r="E839">
            <v>0</v>
          </cell>
          <cell r="F839">
            <v>0</v>
          </cell>
          <cell r="G839">
            <v>0</v>
          </cell>
          <cell r="H839" t="str">
            <v/>
          </cell>
        </row>
        <row r="840">
          <cell r="A840">
            <v>0</v>
          </cell>
          <cell r="B840">
            <v>0</v>
          </cell>
          <cell r="C840">
            <v>0</v>
          </cell>
          <cell r="D840">
            <v>0</v>
          </cell>
          <cell r="E840">
            <v>0</v>
          </cell>
          <cell r="F840">
            <v>0</v>
          </cell>
          <cell r="G840">
            <v>0</v>
          </cell>
          <cell r="H840" t="str">
            <v/>
          </cell>
        </row>
        <row r="841">
          <cell r="A841" t="str">
            <v>TOTAL CANTIDAD ITEM 2.2.4</v>
          </cell>
          <cell r="B841">
            <v>0</v>
          </cell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H841">
            <v>22000</v>
          </cell>
        </row>
        <row r="842">
          <cell r="A842" t="str">
            <v>INSERTE PLANO, GRÁFICO O ESQUEMA AQUÍ</v>
          </cell>
          <cell r="B842">
            <v>0</v>
          </cell>
          <cell r="C842">
            <v>0</v>
          </cell>
          <cell r="D842">
            <v>0</v>
          </cell>
          <cell r="E842">
            <v>0</v>
          </cell>
          <cell r="F842">
            <v>0</v>
          </cell>
          <cell r="G842">
            <v>0</v>
          </cell>
          <cell r="H842">
            <v>0</v>
          </cell>
        </row>
        <row r="843">
          <cell r="A843">
            <v>0</v>
          </cell>
          <cell r="B843">
            <v>0</v>
          </cell>
          <cell r="C843">
            <v>0</v>
          </cell>
          <cell r="D843">
            <v>0</v>
          </cell>
          <cell r="E843">
            <v>0</v>
          </cell>
          <cell r="F843">
            <v>0</v>
          </cell>
          <cell r="G843">
            <v>0</v>
          </cell>
          <cell r="H843">
            <v>0</v>
          </cell>
        </row>
        <row r="844">
          <cell r="A844">
            <v>0</v>
          </cell>
          <cell r="B844">
            <v>0</v>
          </cell>
          <cell r="C844">
            <v>0</v>
          </cell>
          <cell r="D844">
            <v>0</v>
          </cell>
          <cell r="E844">
            <v>0</v>
          </cell>
          <cell r="F844">
            <v>0</v>
          </cell>
          <cell r="G844">
            <v>0</v>
          </cell>
          <cell r="H844">
            <v>0</v>
          </cell>
        </row>
        <row r="845">
          <cell r="A845">
            <v>0</v>
          </cell>
          <cell r="B845">
            <v>0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</row>
        <row r="846">
          <cell r="A846">
            <v>0</v>
          </cell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</row>
        <row r="849">
          <cell r="A849">
            <v>0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</row>
        <row r="850">
          <cell r="A850">
            <v>0</v>
          </cell>
          <cell r="B850">
            <v>0</v>
          </cell>
          <cell r="C850">
            <v>0</v>
          </cell>
          <cell r="D850">
            <v>0</v>
          </cell>
          <cell r="E850">
            <v>0</v>
          </cell>
          <cell r="F850">
            <v>0</v>
          </cell>
          <cell r="G850">
            <v>0</v>
          </cell>
          <cell r="H850">
            <v>0</v>
          </cell>
        </row>
        <row r="851">
          <cell r="A851">
            <v>0</v>
          </cell>
          <cell r="B851">
            <v>0</v>
          </cell>
          <cell r="C851">
            <v>0</v>
          </cell>
          <cell r="D851">
            <v>0</v>
          </cell>
          <cell r="E851">
            <v>0</v>
          </cell>
          <cell r="F851">
            <v>0</v>
          </cell>
          <cell r="G851">
            <v>0</v>
          </cell>
          <cell r="H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H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H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  <cell r="G854">
            <v>0</v>
          </cell>
          <cell r="H854">
            <v>0</v>
          </cell>
        </row>
        <row r="855">
          <cell r="A855">
            <v>0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H855">
            <v>0</v>
          </cell>
        </row>
        <row r="856">
          <cell r="A856">
            <v>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H856">
            <v>0</v>
          </cell>
        </row>
        <row r="857">
          <cell r="A857">
            <v>0</v>
          </cell>
          <cell r="B857">
            <v>0</v>
          </cell>
          <cell r="C857">
            <v>0</v>
          </cell>
          <cell r="D857">
            <v>0</v>
          </cell>
          <cell r="E857">
            <v>0</v>
          </cell>
          <cell r="F857">
            <v>0</v>
          </cell>
          <cell r="G857">
            <v>0</v>
          </cell>
          <cell r="H857">
            <v>0</v>
          </cell>
        </row>
        <row r="858">
          <cell r="A858">
            <v>0</v>
          </cell>
          <cell r="B858" t="str">
            <v>JUAN DAVID ZORRILLA</v>
          </cell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H858">
            <v>0</v>
          </cell>
        </row>
        <row r="859">
          <cell r="A859">
            <v>0</v>
          </cell>
          <cell r="B859" t="str">
            <v>SECRETARIO DE PLANEACION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</row>
        <row r="860">
          <cell r="A860">
            <v>0</v>
          </cell>
          <cell r="B860" t="str">
            <v>PLANEACION MUNICIPAL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</row>
        <row r="861">
          <cell r="A861">
            <v>0</v>
          </cell>
          <cell r="B861" t="str">
            <v/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</row>
        <row r="862">
          <cell r="A862" t="str">
            <v>DEPARTAMENTO DE ANTIOQUIA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</row>
        <row r="863">
          <cell r="A863" t="str">
            <v>MUNICIPIO DE SANTO DOMINGO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</row>
        <row r="864">
          <cell r="A864" t="str">
            <v>PROYECTO: Construcción de pavimento rígido en las vías urbanas del corregimiento de Porce y el casco urbano del municipio de Santo Domingo, departamento de Antioquia"</v>
          </cell>
          <cell r="B864">
            <v>0</v>
          </cell>
          <cell r="C864">
            <v>0</v>
          </cell>
          <cell r="D864">
            <v>0</v>
          </cell>
          <cell r="E864">
            <v>0</v>
          </cell>
          <cell r="F864">
            <v>0</v>
          </cell>
          <cell r="G864">
            <v>0</v>
          </cell>
          <cell r="H864">
            <v>0</v>
          </cell>
        </row>
        <row r="865">
          <cell r="A865">
            <v>0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H865">
            <v>0</v>
          </cell>
        </row>
        <row r="866">
          <cell r="A866" t="str">
            <v>MEMORIAS DE OBRA</v>
          </cell>
          <cell r="B866">
            <v>0</v>
          </cell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H866">
            <v>0</v>
          </cell>
        </row>
        <row r="867">
          <cell r="A867">
            <v>0</v>
          </cell>
          <cell r="B867">
            <v>0</v>
          </cell>
          <cell r="H867">
            <v>0</v>
          </cell>
        </row>
        <row r="868">
          <cell r="A868" t="str">
            <v>ITEM</v>
          </cell>
          <cell r="B868" t="str">
            <v>DESCRIPCIÓN</v>
          </cell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 t="str">
            <v>UNIDAD</v>
          </cell>
          <cell r="H868" t="str">
            <v>CANTIDAD</v>
          </cell>
        </row>
        <row r="869">
          <cell r="A869" t="str">
            <v>2.3.1</v>
          </cell>
          <cell r="B869" t="str">
            <v>Suministro y vaciado de Concreto de 4000 PSI para losa de Pavimento con MR2=40kg/cm2 y e= 0,20 mts., Incluye Acero de dovelas y pasadores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  <cell r="G869" t="str">
            <v>M3</v>
          </cell>
          <cell r="H869">
            <v>400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H870">
            <v>0</v>
          </cell>
        </row>
        <row r="871">
          <cell r="A871" t="str">
            <v>DETALLE</v>
          </cell>
          <cell r="B871">
            <v>0</v>
          </cell>
          <cell r="C871" t="str">
            <v>FACTOR</v>
          </cell>
          <cell r="D871" t="str">
            <v>CANTIDAD</v>
          </cell>
          <cell r="E871" t="str">
            <v>A (ML)</v>
          </cell>
          <cell r="F871" t="str">
            <v>B (M2)</v>
          </cell>
          <cell r="G871" t="str">
            <v>C (M3)</v>
          </cell>
          <cell r="H871" t="str">
            <v>TOTAL</v>
          </cell>
        </row>
        <row r="872">
          <cell r="A872" t="str">
            <v>Concreto para pavimento</v>
          </cell>
          <cell r="B872">
            <v>0</v>
          </cell>
          <cell r="C872">
            <v>1</v>
          </cell>
          <cell r="D872">
            <v>1</v>
          </cell>
          <cell r="E872">
            <v>400</v>
          </cell>
          <cell r="F872">
            <v>5</v>
          </cell>
          <cell r="G872">
            <v>0.2</v>
          </cell>
          <cell r="H872">
            <v>400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 t="str">
            <v/>
          </cell>
        </row>
        <row r="874">
          <cell r="A874">
            <v>0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 t="str">
            <v/>
          </cell>
        </row>
        <row r="875">
          <cell r="A875">
            <v>0</v>
          </cell>
          <cell r="B875">
            <v>0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 t="str">
            <v/>
          </cell>
        </row>
        <row r="876">
          <cell r="A876">
            <v>0</v>
          </cell>
          <cell r="B876">
            <v>0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 t="str">
            <v/>
          </cell>
        </row>
        <row r="877">
          <cell r="A877">
            <v>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 t="str">
            <v/>
          </cell>
        </row>
        <row r="878">
          <cell r="A878">
            <v>0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H878" t="str">
            <v/>
          </cell>
        </row>
        <row r="879">
          <cell r="A879">
            <v>0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H879" t="str">
            <v/>
          </cell>
        </row>
        <row r="880">
          <cell r="A880">
            <v>0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H880" t="str">
            <v/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H881" t="str">
            <v/>
          </cell>
        </row>
        <row r="882">
          <cell r="A882" t="str">
            <v>TOTAL CANTIDAD ITEM 2.3.1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  <cell r="H882">
            <v>400</v>
          </cell>
        </row>
        <row r="883">
          <cell r="A883" t="str">
            <v>INSERTE PLANO, GRÁFICO O ESQUEMA AQUÍ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H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  <cell r="D884">
            <v>0</v>
          </cell>
          <cell r="E884">
            <v>0</v>
          </cell>
          <cell r="F884">
            <v>0</v>
          </cell>
          <cell r="G884">
            <v>0</v>
          </cell>
          <cell r="H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H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H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</row>
        <row r="889">
          <cell r="A889">
            <v>0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</row>
        <row r="892">
          <cell r="A892">
            <v>0</v>
          </cell>
          <cell r="B892">
            <v>0</v>
          </cell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H892">
            <v>0</v>
          </cell>
        </row>
        <row r="893">
          <cell r="A893">
            <v>0</v>
          </cell>
          <cell r="B893">
            <v>0</v>
          </cell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H893">
            <v>0</v>
          </cell>
        </row>
        <row r="894">
          <cell r="A894">
            <v>0</v>
          </cell>
          <cell r="B894">
            <v>0</v>
          </cell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H894">
            <v>0</v>
          </cell>
        </row>
        <row r="895">
          <cell r="A895">
            <v>0</v>
          </cell>
          <cell r="B895">
            <v>0</v>
          </cell>
          <cell r="C895">
            <v>0</v>
          </cell>
          <cell r="D895">
            <v>0</v>
          </cell>
          <cell r="E895">
            <v>0</v>
          </cell>
          <cell r="F895">
            <v>0</v>
          </cell>
          <cell r="G895">
            <v>0</v>
          </cell>
          <cell r="H895">
            <v>0</v>
          </cell>
        </row>
        <row r="896">
          <cell r="A896">
            <v>0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H896">
            <v>0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H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H898">
            <v>0</v>
          </cell>
        </row>
        <row r="899">
          <cell r="A899">
            <v>0</v>
          </cell>
          <cell r="B899" t="str">
            <v>JUAN DAVID ZORRILLA</v>
          </cell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H899">
            <v>0</v>
          </cell>
        </row>
        <row r="900">
          <cell r="A900">
            <v>0</v>
          </cell>
          <cell r="B900" t="str">
            <v>SECRETARIO DE PLANEACION</v>
          </cell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H900">
            <v>0</v>
          </cell>
        </row>
        <row r="901">
          <cell r="A901">
            <v>0</v>
          </cell>
          <cell r="B901" t="str">
            <v>PLANEACION MUNICIPAL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</row>
        <row r="902">
          <cell r="A902">
            <v>0</v>
          </cell>
          <cell r="B902" t="str">
            <v/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</row>
        <row r="903">
          <cell r="A903" t="str">
            <v>DEPARTAMENTO DE ANTIOQUIA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</row>
        <row r="904">
          <cell r="A904" t="str">
            <v>MUNICIPIO DE SANTO DOMINGO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</row>
        <row r="905">
          <cell r="A905" t="str">
            <v>PROYECTO: Construcción de pavimento rígido en las vías urbanas del corregimiento de Porce y el casco urbano del municipio de Santo Domingo, departamento de Antioquia"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H906">
            <v>0</v>
          </cell>
        </row>
        <row r="907">
          <cell r="A907" t="str">
            <v>MEMORIAS DE OBRA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H907">
            <v>0</v>
          </cell>
        </row>
        <row r="908">
          <cell r="A908">
            <v>0</v>
          </cell>
          <cell r="B908">
            <v>0</v>
          </cell>
          <cell r="H908">
            <v>0</v>
          </cell>
        </row>
        <row r="909">
          <cell r="A909" t="str">
            <v>ITEM</v>
          </cell>
          <cell r="B909" t="str">
            <v>DESCRIPCIÓN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 t="str">
            <v>UNIDAD</v>
          </cell>
          <cell r="H909" t="str">
            <v>CANTIDAD</v>
          </cell>
        </row>
        <row r="910">
          <cell r="A910" t="str">
            <v>2.3.3</v>
          </cell>
          <cell r="B910" t="str">
            <v>Construccion de sumideros para aguas lluvias (1.1m x 0.8m medidas externas, 0.9m de profundidad y espesor 0.2m) en concreto de 17.5MPA. Incluye suministro, transporte y colocacion del concreto, reja metalica, formaleto, vibredo y todo lo necesario para su corresta construccion y funcionamiento, segun diseño y especificaciones de E.P.M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 t="str">
            <v>UND</v>
          </cell>
          <cell r="H910">
            <v>3</v>
          </cell>
        </row>
        <row r="911">
          <cell r="A911">
            <v>0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H911">
            <v>0</v>
          </cell>
        </row>
        <row r="912">
          <cell r="A912" t="str">
            <v>DETALLE</v>
          </cell>
          <cell r="B912">
            <v>0</v>
          </cell>
          <cell r="C912" t="str">
            <v>FACTOR</v>
          </cell>
          <cell r="D912" t="str">
            <v>CANTIDAD</v>
          </cell>
          <cell r="E912" t="str">
            <v>A (ML)</v>
          </cell>
          <cell r="F912" t="str">
            <v>B (M2)</v>
          </cell>
          <cell r="G912" t="str">
            <v>C (M3)</v>
          </cell>
          <cell r="H912" t="str">
            <v>TOTAL</v>
          </cell>
        </row>
        <row r="913">
          <cell r="A913" t="str">
            <v>Construccion de sumideros</v>
          </cell>
          <cell r="B913">
            <v>0</v>
          </cell>
          <cell r="C913">
            <v>1</v>
          </cell>
          <cell r="D913">
            <v>3</v>
          </cell>
          <cell r="E913">
            <v>0</v>
          </cell>
          <cell r="F913">
            <v>0</v>
          </cell>
          <cell r="G913">
            <v>0</v>
          </cell>
          <cell r="H913">
            <v>3</v>
          </cell>
        </row>
        <row r="914">
          <cell r="A914">
            <v>0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0</v>
          </cell>
          <cell r="G914">
            <v>0</v>
          </cell>
          <cell r="H914" t="str">
            <v/>
          </cell>
        </row>
        <row r="915">
          <cell r="A915">
            <v>0</v>
          </cell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 t="str">
            <v/>
          </cell>
        </row>
        <row r="916">
          <cell r="A916">
            <v>0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 t="str">
            <v/>
          </cell>
        </row>
        <row r="917">
          <cell r="A917">
            <v>0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 t="str">
            <v/>
          </cell>
        </row>
        <row r="918">
          <cell r="A918">
            <v>0</v>
          </cell>
          <cell r="B918">
            <v>0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 t="str">
            <v/>
          </cell>
        </row>
        <row r="919">
          <cell r="A919">
            <v>0</v>
          </cell>
          <cell r="B919">
            <v>0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 t="str">
            <v/>
          </cell>
        </row>
        <row r="920">
          <cell r="A920">
            <v>0</v>
          </cell>
          <cell r="B920">
            <v>0</v>
          </cell>
          <cell r="C920">
            <v>0</v>
          </cell>
          <cell r="D920">
            <v>0</v>
          </cell>
          <cell r="E920">
            <v>0</v>
          </cell>
          <cell r="F920">
            <v>0</v>
          </cell>
          <cell r="G920">
            <v>0</v>
          </cell>
          <cell r="H920" t="str">
            <v/>
          </cell>
        </row>
        <row r="921">
          <cell r="A921">
            <v>0</v>
          </cell>
          <cell r="B921">
            <v>0</v>
          </cell>
          <cell r="C921">
            <v>0</v>
          </cell>
          <cell r="D921">
            <v>0</v>
          </cell>
          <cell r="E921">
            <v>0</v>
          </cell>
          <cell r="F921">
            <v>0</v>
          </cell>
          <cell r="G921">
            <v>0</v>
          </cell>
          <cell r="H921" t="str">
            <v/>
          </cell>
        </row>
        <row r="922">
          <cell r="A922">
            <v>0</v>
          </cell>
          <cell r="B922">
            <v>0</v>
          </cell>
          <cell r="C922">
            <v>0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 t="str">
            <v/>
          </cell>
        </row>
        <row r="923">
          <cell r="A923" t="str">
            <v>TOTAL CANTIDAD ITEM 2.3.3</v>
          </cell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3</v>
          </cell>
        </row>
        <row r="924">
          <cell r="A924" t="str">
            <v>INSERTE PLANO, GRÁFICO O ESQUEMA AQUÍ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</row>
        <row r="925">
          <cell r="A925">
            <v>0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</row>
        <row r="927">
          <cell r="A927">
            <v>0</v>
          </cell>
          <cell r="B927">
            <v>0</v>
          </cell>
          <cell r="C927">
            <v>0</v>
          </cell>
          <cell r="D927">
            <v>0</v>
          </cell>
          <cell r="E927">
            <v>0</v>
          </cell>
          <cell r="F927">
            <v>0</v>
          </cell>
          <cell r="G927">
            <v>0</v>
          </cell>
          <cell r="H927">
            <v>0</v>
          </cell>
        </row>
        <row r="928">
          <cell r="A928">
            <v>0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0</v>
          </cell>
          <cell r="G928">
            <v>0</v>
          </cell>
          <cell r="H928">
            <v>0</v>
          </cell>
        </row>
        <row r="929">
          <cell r="A929">
            <v>0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</row>
        <row r="932">
          <cell r="A932">
            <v>0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</row>
        <row r="933">
          <cell r="A933">
            <v>0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0</v>
          </cell>
          <cell r="G934">
            <v>0</v>
          </cell>
          <cell r="H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0</v>
          </cell>
          <cell r="G935">
            <v>0</v>
          </cell>
          <cell r="H935">
            <v>0</v>
          </cell>
        </row>
        <row r="936">
          <cell r="A936">
            <v>0</v>
          </cell>
          <cell r="B936">
            <v>0</v>
          </cell>
          <cell r="C936">
            <v>0</v>
          </cell>
          <cell r="D936">
            <v>0</v>
          </cell>
          <cell r="E936">
            <v>0</v>
          </cell>
          <cell r="F936">
            <v>0</v>
          </cell>
          <cell r="G936">
            <v>0</v>
          </cell>
          <cell r="H936">
            <v>0</v>
          </cell>
        </row>
        <row r="937">
          <cell r="A937">
            <v>0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0</v>
          </cell>
          <cell r="G937">
            <v>0</v>
          </cell>
          <cell r="H937">
            <v>0</v>
          </cell>
        </row>
        <row r="938">
          <cell r="A938">
            <v>0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0</v>
          </cell>
          <cell r="G938">
            <v>0</v>
          </cell>
          <cell r="H938">
            <v>0</v>
          </cell>
        </row>
        <row r="939">
          <cell r="A939">
            <v>0</v>
          </cell>
          <cell r="B939">
            <v>0</v>
          </cell>
          <cell r="C939">
            <v>0</v>
          </cell>
          <cell r="D939">
            <v>0</v>
          </cell>
          <cell r="E939">
            <v>0</v>
          </cell>
          <cell r="F939">
            <v>0</v>
          </cell>
          <cell r="G939">
            <v>0</v>
          </cell>
          <cell r="H939">
            <v>0</v>
          </cell>
        </row>
        <row r="940">
          <cell r="A940">
            <v>0</v>
          </cell>
          <cell r="B940" t="str">
            <v>JUAN DAVID ZORRILLA</v>
          </cell>
          <cell r="C940">
            <v>0</v>
          </cell>
          <cell r="D940">
            <v>0</v>
          </cell>
          <cell r="E940">
            <v>0</v>
          </cell>
          <cell r="F940">
            <v>0</v>
          </cell>
          <cell r="G940">
            <v>0</v>
          </cell>
          <cell r="H940">
            <v>0</v>
          </cell>
        </row>
        <row r="941">
          <cell r="A941">
            <v>0</v>
          </cell>
          <cell r="B941" t="str">
            <v>SECRETARIO DE PLANEACION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  <cell r="H941">
            <v>0</v>
          </cell>
        </row>
        <row r="942">
          <cell r="A942">
            <v>0</v>
          </cell>
          <cell r="B942" t="str">
            <v>PLANEACION MUNICIPAL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  <cell r="H942">
            <v>0</v>
          </cell>
        </row>
        <row r="943">
          <cell r="A943">
            <v>0</v>
          </cell>
          <cell r="B943" t="str">
            <v/>
          </cell>
          <cell r="C943">
            <v>0</v>
          </cell>
          <cell r="D943">
            <v>0</v>
          </cell>
          <cell r="E943">
            <v>0</v>
          </cell>
          <cell r="F943">
            <v>0</v>
          </cell>
          <cell r="G943">
            <v>0</v>
          </cell>
          <cell r="H943">
            <v>0</v>
          </cell>
        </row>
        <row r="944">
          <cell r="A944" t="str">
            <v>DEPARTAMENTO DE ANTIOQUIA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  <cell r="H944">
            <v>0</v>
          </cell>
        </row>
        <row r="945">
          <cell r="A945" t="str">
            <v>MUNICIPIO DE SANTO DOMINGO</v>
          </cell>
          <cell r="B945">
            <v>0</v>
          </cell>
          <cell r="C945">
            <v>0</v>
          </cell>
          <cell r="D945">
            <v>0</v>
          </cell>
          <cell r="E945">
            <v>0</v>
          </cell>
          <cell r="F945">
            <v>0</v>
          </cell>
          <cell r="G945">
            <v>0</v>
          </cell>
          <cell r="H945">
            <v>0</v>
          </cell>
        </row>
        <row r="946">
          <cell r="A946" t="str">
            <v>PROYECTO: Construcción de pavimento rígido en las vías urbanas del corregimiento de Porce y el casco urbano del municipio de Santo Domingo, departamento de Antioquia"</v>
          </cell>
          <cell r="B946">
            <v>0</v>
          </cell>
          <cell r="C946">
            <v>0</v>
          </cell>
          <cell r="D946">
            <v>0</v>
          </cell>
          <cell r="E946">
            <v>0</v>
          </cell>
          <cell r="F946">
            <v>0</v>
          </cell>
          <cell r="G946">
            <v>0</v>
          </cell>
          <cell r="H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  <cell r="D947">
            <v>0</v>
          </cell>
          <cell r="E947">
            <v>0</v>
          </cell>
          <cell r="F947">
            <v>0</v>
          </cell>
          <cell r="G947">
            <v>0</v>
          </cell>
          <cell r="H947">
            <v>0</v>
          </cell>
        </row>
        <row r="948">
          <cell r="A948" t="str">
            <v>MEMORIAS DE OBRA</v>
          </cell>
          <cell r="B948">
            <v>0</v>
          </cell>
          <cell r="C948">
            <v>0</v>
          </cell>
          <cell r="D948">
            <v>0</v>
          </cell>
          <cell r="E948">
            <v>0</v>
          </cell>
          <cell r="F948">
            <v>0</v>
          </cell>
          <cell r="G948">
            <v>0</v>
          </cell>
          <cell r="H948">
            <v>0</v>
          </cell>
        </row>
        <row r="949">
          <cell r="A949">
            <v>0</v>
          </cell>
          <cell r="B949">
            <v>0</v>
          </cell>
          <cell r="H949">
            <v>0</v>
          </cell>
        </row>
        <row r="950">
          <cell r="A950" t="str">
            <v>ITEM</v>
          </cell>
          <cell r="B950" t="str">
            <v>DESCRIPCIÓN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 t="str">
            <v>UNIDAD</v>
          </cell>
          <cell r="H950" t="str">
            <v>CANTIDAD</v>
          </cell>
        </row>
        <row r="951">
          <cell r="A951" t="str">
            <v>2.3.4</v>
          </cell>
          <cell r="B951" t="str">
            <v>Suministro e Instalacion de tubería PVC alcantarillado corrugado 10" tipo durafort o similar, para sumideros de aguas lluvias.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 t="str">
            <v>ML</v>
          </cell>
          <cell r="H951">
            <v>15</v>
          </cell>
        </row>
        <row r="952">
          <cell r="A952">
            <v>0</v>
          </cell>
          <cell r="B952">
            <v>0</v>
          </cell>
          <cell r="C952">
            <v>0</v>
          </cell>
          <cell r="D952">
            <v>0</v>
          </cell>
          <cell r="E952">
            <v>0</v>
          </cell>
          <cell r="F952">
            <v>0</v>
          </cell>
          <cell r="G952">
            <v>0</v>
          </cell>
          <cell r="H952">
            <v>0</v>
          </cell>
        </row>
        <row r="953">
          <cell r="A953" t="str">
            <v>DETALLE</v>
          </cell>
          <cell r="B953">
            <v>0</v>
          </cell>
          <cell r="C953" t="str">
            <v>FACTOR</v>
          </cell>
          <cell r="D953" t="str">
            <v>CANTIDAD</v>
          </cell>
          <cell r="E953" t="str">
            <v>A (ML)</v>
          </cell>
          <cell r="F953" t="str">
            <v>B (M2)</v>
          </cell>
          <cell r="G953" t="str">
            <v>C (M3)</v>
          </cell>
          <cell r="H953" t="str">
            <v>TOTAL</v>
          </cell>
        </row>
        <row r="954">
          <cell r="A954" t="str">
            <v>Tubería pvc 10" para sumideros</v>
          </cell>
          <cell r="B954">
            <v>0</v>
          </cell>
          <cell r="C954">
            <v>1</v>
          </cell>
          <cell r="D954">
            <v>1</v>
          </cell>
          <cell r="E954">
            <v>15</v>
          </cell>
          <cell r="F954">
            <v>0</v>
          </cell>
          <cell r="G954">
            <v>0</v>
          </cell>
          <cell r="H954">
            <v>15</v>
          </cell>
        </row>
        <row r="955">
          <cell r="A955">
            <v>0</v>
          </cell>
          <cell r="B955">
            <v>0</v>
          </cell>
          <cell r="C955">
            <v>0</v>
          </cell>
          <cell r="D955">
            <v>0</v>
          </cell>
          <cell r="E955">
            <v>0</v>
          </cell>
          <cell r="F955">
            <v>0</v>
          </cell>
          <cell r="G955">
            <v>0</v>
          </cell>
          <cell r="H955" t="str">
            <v/>
          </cell>
        </row>
        <row r="956">
          <cell r="A956">
            <v>0</v>
          </cell>
          <cell r="B956">
            <v>0</v>
          </cell>
          <cell r="C956">
            <v>0</v>
          </cell>
          <cell r="D956">
            <v>0</v>
          </cell>
          <cell r="E956">
            <v>0</v>
          </cell>
          <cell r="F956">
            <v>0</v>
          </cell>
          <cell r="G956">
            <v>0</v>
          </cell>
          <cell r="H956" t="str">
            <v/>
          </cell>
        </row>
        <row r="957">
          <cell r="A957">
            <v>0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 t="str">
            <v/>
          </cell>
        </row>
        <row r="958">
          <cell r="A958">
            <v>0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 t="str">
            <v/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 t="str">
            <v/>
          </cell>
        </row>
        <row r="960">
          <cell r="A960">
            <v>0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 t="str">
            <v/>
          </cell>
        </row>
        <row r="961">
          <cell r="A961">
            <v>0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 t="str">
            <v/>
          </cell>
        </row>
        <row r="962">
          <cell r="A962">
            <v>0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>
            <v>0</v>
          </cell>
          <cell r="H962" t="str">
            <v/>
          </cell>
        </row>
        <row r="963">
          <cell r="A963">
            <v>0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>
            <v>0</v>
          </cell>
          <cell r="H963" t="str">
            <v/>
          </cell>
        </row>
        <row r="964">
          <cell r="A964" t="str">
            <v>TOTAL CANTIDAD ITEM 2.3.4</v>
          </cell>
          <cell r="B964">
            <v>0</v>
          </cell>
          <cell r="C964">
            <v>0</v>
          </cell>
          <cell r="D964">
            <v>0</v>
          </cell>
          <cell r="E964">
            <v>0</v>
          </cell>
          <cell r="F964">
            <v>0</v>
          </cell>
          <cell r="G964">
            <v>0</v>
          </cell>
          <cell r="H964">
            <v>15</v>
          </cell>
        </row>
        <row r="965">
          <cell r="A965" t="str">
            <v>INSERTE PLANO, GRÁFICO O ESQUEMA AQUÍ</v>
          </cell>
          <cell r="B965">
            <v>0</v>
          </cell>
          <cell r="C965">
            <v>0</v>
          </cell>
          <cell r="D965">
            <v>0</v>
          </cell>
          <cell r="E965">
            <v>0</v>
          </cell>
          <cell r="F965">
            <v>0</v>
          </cell>
          <cell r="G965">
            <v>0</v>
          </cell>
          <cell r="H965">
            <v>0</v>
          </cell>
        </row>
        <row r="966">
          <cell r="A966">
            <v>0</v>
          </cell>
          <cell r="B966">
            <v>0</v>
          </cell>
          <cell r="C966">
            <v>0</v>
          </cell>
          <cell r="D966">
            <v>0</v>
          </cell>
          <cell r="E966">
            <v>0</v>
          </cell>
          <cell r="F966">
            <v>0</v>
          </cell>
          <cell r="G966">
            <v>0</v>
          </cell>
          <cell r="H966">
            <v>0</v>
          </cell>
        </row>
        <row r="967">
          <cell r="A967">
            <v>0</v>
          </cell>
          <cell r="B967">
            <v>0</v>
          </cell>
          <cell r="C967">
            <v>0</v>
          </cell>
          <cell r="D967">
            <v>0</v>
          </cell>
          <cell r="E967">
            <v>0</v>
          </cell>
          <cell r="F967">
            <v>0</v>
          </cell>
          <cell r="G967">
            <v>0</v>
          </cell>
          <cell r="H967">
            <v>0</v>
          </cell>
        </row>
        <row r="968">
          <cell r="A968">
            <v>0</v>
          </cell>
          <cell r="B968">
            <v>0</v>
          </cell>
          <cell r="C968">
            <v>0</v>
          </cell>
          <cell r="D968">
            <v>0</v>
          </cell>
          <cell r="E968">
            <v>0</v>
          </cell>
          <cell r="F968">
            <v>0</v>
          </cell>
          <cell r="G968">
            <v>0</v>
          </cell>
          <cell r="H968">
            <v>0</v>
          </cell>
        </row>
        <row r="969">
          <cell r="A969">
            <v>0</v>
          </cell>
          <cell r="B969">
            <v>0</v>
          </cell>
          <cell r="C969">
            <v>0</v>
          </cell>
          <cell r="D969">
            <v>0</v>
          </cell>
          <cell r="E969">
            <v>0</v>
          </cell>
          <cell r="F969">
            <v>0</v>
          </cell>
          <cell r="G969">
            <v>0</v>
          </cell>
          <cell r="H969">
            <v>0</v>
          </cell>
        </row>
        <row r="970">
          <cell r="A970">
            <v>0</v>
          </cell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>
            <v>0</v>
          </cell>
          <cell r="G970">
            <v>0</v>
          </cell>
          <cell r="H970">
            <v>0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</row>
        <row r="974">
          <cell r="A974">
            <v>0</v>
          </cell>
          <cell r="B974">
            <v>0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</row>
        <row r="975">
          <cell r="A975">
            <v>0</v>
          </cell>
          <cell r="B975">
            <v>0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</row>
        <row r="976">
          <cell r="A976">
            <v>0</v>
          </cell>
          <cell r="B976">
            <v>0</v>
          </cell>
          <cell r="C976">
            <v>0</v>
          </cell>
          <cell r="D976">
            <v>0</v>
          </cell>
          <cell r="E976">
            <v>0</v>
          </cell>
          <cell r="F976">
            <v>0</v>
          </cell>
          <cell r="G976">
            <v>0</v>
          </cell>
          <cell r="H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>
            <v>0</v>
          </cell>
          <cell r="G977">
            <v>0</v>
          </cell>
          <cell r="H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H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  <cell r="H979">
            <v>0</v>
          </cell>
        </row>
        <row r="980">
          <cell r="A980">
            <v>0</v>
          </cell>
          <cell r="B980">
            <v>0</v>
          </cell>
          <cell r="C980">
            <v>0</v>
          </cell>
          <cell r="D980">
            <v>0</v>
          </cell>
          <cell r="E980">
            <v>0</v>
          </cell>
          <cell r="F980">
            <v>0</v>
          </cell>
          <cell r="G980">
            <v>0</v>
          </cell>
          <cell r="H980">
            <v>0</v>
          </cell>
        </row>
        <row r="981">
          <cell r="A981">
            <v>0</v>
          </cell>
          <cell r="B981" t="str">
            <v>JUAN DAVID ZORRILLA</v>
          </cell>
          <cell r="C981">
            <v>0</v>
          </cell>
          <cell r="D981">
            <v>0</v>
          </cell>
          <cell r="E981">
            <v>0</v>
          </cell>
          <cell r="F981">
            <v>0</v>
          </cell>
          <cell r="G981">
            <v>0</v>
          </cell>
          <cell r="H981">
            <v>0</v>
          </cell>
        </row>
        <row r="982">
          <cell r="A982">
            <v>0</v>
          </cell>
          <cell r="B982" t="str">
            <v>SECRETARIO DE PLANEACION</v>
          </cell>
          <cell r="C982">
            <v>0</v>
          </cell>
          <cell r="D982">
            <v>0</v>
          </cell>
          <cell r="E982">
            <v>0</v>
          </cell>
          <cell r="F982">
            <v>0</v>
          </cell>
          <cell r="G982">
            <v>0</v>
          </cell>
          <cell r="H982">
            <v>0</v>
          </cell>
        </row>
        <row r="983">
          <cell r="A983">
            <v>0</v>
          </cell>
          <cell r="B983" t="str">
            <v>PLANEACION MUNICIPAL</v>
          </cell>
          <cell r="C983">
            <v>0</v>
          </cell>
          <cell r="D983">
            <v>0</v>
          </cell>
          <cell r="E983">
            <v>0</v>
          </cell>
          <cell r="F983">
            <v>0</v>
          </cell>
          <cell r="G983">
            <v>0</v>
          </cell>
          <cell r="H983">
            <v>0</v>
          </cell>
        </row>
        <row r="984">
          <cell r="A984">
            <v>0</v>
          </cell>
          <cell r="B984" t="str">
            <v/>
          </cell>
          <cell r="C984">
            <v>0</v>
          </cell>
          <cell r="D984">
            <v>0</v>
          </cell>
          <cell r="E984">
            <v>0</v>
          </cell>
          <cell r="F984">
            <v>0</v>
          </cell>
          <cell r="G984">
            <v>0</v>
          </cell>
          <cell r="H984">
            <v>0</v>
          </cell>
        </row>
        <row r="985">
          <cell r="A985" t="str">
            <v>DEPARTAMENTO DE ANTIOQUIA</v>
          </cell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</row>
        <row r="986">
          <cell r="A986" t="str">
            <v>MUNICIPIO DE SANTO DOMINGO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</row>
        <row r="987">
          <cell r="A987" t="str">
            <v>PROYECTO: Construcción de pavimento rígido en las vías urbanas del corregimiento de Porce y el casco urbano del municipio de Santo Domingo, departamento de Antioquia"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</row>
        <row r="988">
          <cell r="A988">
            <v>0</v>
          </cell>
          <cell r="B988">
            <v>0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</row>
        <row r="989">
          <cell r="A989" t="str">
            <v>MEMORIAS DE OBRA</v>
          </cell>
          <cell r="B989">
            <v>0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</row>
        <row r="990">
          <cell r="A990">
            <v>0</v>
          </cell>
          <cell r="B990">
            <v>0</v>
          </cell>
          <cell r="H990">
            <v>0</v>
          </cell>
        </row>
        <row r="991">
          <cell r="A991" t="str">
            <v>ITEM</v>
          </cell>
          <cell r="B991" t="str">
            <v>DESCRIPCIÓN</v>
          </cell>
          <cell r="C991">
            <v>0</v>
          </cell>
          <cell r="D991">
            <v>0</v>
          </cell>
          <cell r="E991">
            <v>0</v>
          </cell>
          <cell r="F991">
            <v>0</v>
          </cell>
          <cell r="G991" t="str">
            <v>UNIDAD</v>
          </cell>
          <cell r="H991" t="str">
            <v>CANTIDAD</v>
          </cell>
        </row>
        <row r="992">
          <cell r="A992" t="str">
            <v>2.3.5</v>
          </cell>
          <cell r="B992" t="str">
            <v>Reparacion de MH existente, incluye empalmes, realce de Cuello y Tapa para MH</v>
          </cell>
          <cell r="C992">
            <v>0</v>
          </cell>
          <cell r="D992">
            <v>0</v>
          </cell>
          <cell r="E992">
            <v>0</v>
          </cell>
          <cell r="F992">
            <v>0</v>
          </cell>
          <cell r="G992" t="str">
            <v>UND</v>
          </cell>
          <cell r="H992">
            <v>8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  <cell r="G993">
            <v>0</v>
          </cell>
          <cell r="H993">
            <v>0</v>
          </cell>
        </row>
        <row r="994">
          <cell r="A994" t="str">
            <v>DETALLE</v>
          </cell>
          <cell r="B994">
            <v>0</v>
          </cell>
          <cell r="C994" t="str">
            <v>FACTOR</v>
          </cell>
          <cell r="D994" t="str">
            <v>CANTIDAD</v>
          </cell>
          <cell r="E994" t="str">
            <v>A (ML)</v>
          </cell>
          <cell r="F994" t="str">
            <v>B (M2)</v>
          </cell>
          <cell r="G994" t="str">
            <v>C (M3)</v>
          </cell>
          <cell r="H994" t="str">
            <v>TOTAL</v>
          </cell>
        </row>
        <row r="995">
          <cell r="A995" t="str">
            <v>Reparacion de MH esxistente</v>
          </cell>
          <cell r="B995">
            <v>0</v>
          </cell>
          <cell r="C995">
            <v>1</v>
          </cell>
          <cell r="D995">
            <v>8</v>
          </cell>
          <cell r="E995">
            <v>0</v>
          </cell>
          <cell r="F995">
            <v>0</v>
          </cell>
          <cell r="G995">
            <v>0</v>
          </cell>
          <cell r="H995">
            <v>8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E996">
            <v>0</v>
          </cell>
          <cell r="F996">
            <v>0</v>
          </cell>
          <cell r="G996">
            <v>0</v>
          </cell>
          <cell r="H996" t="str">
            <v/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E997">
            <v>0</v>
          </cell>
          <cell r="F997">
            <v>0</v>
          </cell>
          <cell r="G997">
            <v>0</v>
          </cell>
          <cell r="H997" t="str">
            <v/>
          </cell>
        </row>
        <row r="998">
          <cell r="A998">
            <v>0</v>
          </cell>
          <cell r="B998">
            <v>0</v>
          </cell>
          <cell r="C998">
            <v>0</v>
          </cell>
          <cell r="D998">
            <v>0</v>
          </cell>
          <cell r="E998">
            <v>0</v>
          </cell>
          <cell r="F998">
            <v>0</v>
          </cell>
          <cell r="G998">
            <v>0</v>
          </cell>
          <cell r="H998" t="str">
            <v/>
          </cell>
        </row>
        <row r="999">
          <cell r="A999">
            <v>0</v>
          </cell>
          <cell r="B999">
            <v>0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 t="str">
            <v/>
          </cell>
        </row>
        <row r="1000">
          <cell r="A1000">
            <v>0</v>
          </cell>
          <cell r="B1000">
            <v>0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 t="str">
            <v/>
          </cell>
        </row>
        <row r="1001">
          <cell r="A1001">
            <v>0</v>
          </cell>
          <cell r="B1001">
            <v>0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 t="str">
            <v/>
          </cell>
        </row>
        <row r="1002">
          <cell r="A1002">
            <v>0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 t="str">
            <v/>
          </cell>
        </row>
        <row r="1003">
          <cell r="A1003">
            <v>0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 t="str">
            <v/>
          </cell>
        </row>
        <row r="1004">
          <cell r="A1004">
            <v>0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  <cell r="H1004" t="str">
            <v/>
          </cell>
        </row>
        <row r="1005">
          <cell r="A1005" t="str">
            <v>TOTAL CANTIDAD ITEM 2.3.5</v>
          </cell>
          <cell r="B1005">
            <v>0</v>
          </cell>
          <cell r="C1005">
            <v>0</v>
          </cell>
          <cell r="D1005">
            <v>0</v>
          </cell>
          <cell r="E1005">
            <v>0</v>
          </cell>
          <cell r="F1005">
            <v>0</v>
          </cell>
          <cell r="G1005">
            <v>0</v>
          </cell>
          <cell r="H1005">
            <v>8</v>
          </cell>
        </row>
        <row r="1006">
          <cell r="A1006" t="str">
            <v>INSERTE PLANO, GRÁFICO O ESQUEMA AQUÍ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  <cell r="H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  <cell r="E1007">
            <v>0</v>
          </cell>
          <cell r="F1007">
            <v>0</v>
          </cell>
          <cell r="G1007">
            <v>0</v>
          </cell>
          <cell r="H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  <cell r="D1008">
            <v>0</v>
          </cell>
          <cell r="E1008">
            <v>0</v>
          </cell>
          <cell r="F1008">
            <v>0</v>
          </cell>
          <cell r="G1008">
            <v>0</v>
          </cell>
          <cell r="H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  <cell r="D1009">
            <v>0</v>
          </cell>
          <cell r="E1009">
            <v>0</v>
          </cell>
          <cell r="F1009">
            <v>0</v>
          </cell>
          <cell r="G1009">
            <v>0</v>
          </cell>
          <cell r="H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E1010">
            <v>0</v>
          </cell>
          <cell r="F1010">
            <v>0</v>
          </cell>
          <cell r="G1010">
            <v>0</v>
          </cell>
          <cell r="H1010">
            <v>0</v>
          </cell>
        </row>
        <row r="1011">
          <cell r="A1011">
            <v>0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  <cell r="H1011">
            <v>0</v>
          </cell>
        </row>
        <row r="1012">
          <cell r="A1012">
            <v>0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  <cell r="H1012">
            <v>0</v>
          </cell>
        </row>
        <row r="1013">
          <cell r="A1013">
            <v>0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</row>
        <row r="1014">
          <cell r="A1014">
            <v>0</v>
          </cell>
          <cell r="B1014">
            <v>0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</row>
        <row r="1017">
          <cell r="A1017">
            <v>0</v>
          </cell>
          <cell r="B1017">
            <v>0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</row>
        <row r="1018">
          <cell r="A1018">
            <v>0</v>
          </cell>
          <cell r="B1018">
            <v>0</v>
          </cell>
          <cell r="C1018">
            <v>0</v>
          </cell>
          <cell r="D1018">
            <v>0</v>
          </cell>
          <cell r="E1018">
            <v>0</v>
          </cell>
          <cell r="F1018">
            <v>0</v>
          </cell>
          <cell r="G1018">
            <v>0</v>
          </cell>
          <cell r="H1018">
            <v>0</v>
          </cell>
        </row>
        <row r="1019">
          <cell r="A1019">
            <v>0</v>
          </cell>
          <cell r="B1019">
            <v>0</v>
          </cell>
          <cell r="C1019">
            <v>0</v>
          </cell>
          <cell r="D1019">
            <v>0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</row>
        <row r="1020">
          <cell r="A1020">
            <v>0</v>
          </cell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  <cell r="G1021">
            <v>0</v>
          </cell>
          <cell r="H1021">
            <v>0</v>
          </cell>
        </row>
        <row r="1022">
          <cell r="A1022">
            <v>0</v>
          </cell>
          <cell r="B1022" t="str">
            <v>JUAN DAVID ZORRILLA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</row>
        <row r="1023">
          <cell r="A1023">
            <v>0</v>
          </cell>
          <cell r="B1023" t="str">
            <v>SECRETARIO DE PLANEACION</v>
          </cell>
          <cell r="C1023">
            <v>0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</row>
        <row r="1024">
          <cell r="A1024">
            <v>0</v>
          </cell>
          <cell r="B1024" t="str">
            <v>PLANEACION MUNICIPAL</v>
          </cell>
          <cell r="C1024">
            <v>0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</row>
        <row r="1025">
          <cell r="A1025">
            <v>0</v>
          </cell>
          <cell r="B1025" t="str">
            <v/>
          </cell>
          <cell r="C1025">
            <v>0</v>
          </cell>
          <cell r="D1025">
            <v>0</v>
          </cell>
          <cell r="E1025">
            <v>0</v>
          </cell>
          <cell r="F1025">
            <v>0</v>
          </cell>
          <cell r="G1025">
            <v>0</v>
          </cell>
          <cell r="H1025">
            <v>0</v>
          </cell>
        </row>
        <row r="1026">
          <cell r="A1026" t="str">
            <v>DEPARTAMENTO DE ANTIOQUIA</v>
          </cell>
          <cell r="B1026">
            <v>0</v>
          </cell>
          <cell r="C1026">
            <v>0</v>
          </cell>
          <cell r="D1026">
            <v>0</v>
          </cell>
          <cell r="E1026">
            <v>0</v>
          </cell>
          <cell r="F1026">
            <v>0</v>
          </cell>
          <cell r="G1026">
            <v>0</v>
          </cell>
          <cell r="H1026">
            <v>0</v>
          </cell>
        </row>
        <row r="1027">
          <cell r="A1027" t="str">
            <v>MUNICIPIO DE SANTO DOMINGO</v>
          </cell>
          <cell r="B1027">
            <v>0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</row>
        <row r="1028">
          <cell r="A1028" t="str">
            <v>PROYECTO: Construcción de pavimento rígido en las vías urbanas del corregimiento de Porce y el casco urbano del municipio de Santo Domingo, departamento de Antioquia"</v>
          </cell>
          <cell r="B1028">
            <v>0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</row>
        <row r="1029">
          <cell r="A1029">
            <v>0</v>
          </cell>
          <cell r="B1029">
            <v>0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</row>
        <row r="1030">
          <cell r="A1030" t="str">
            <v>MEMORIAS DE OBRA</v>
          </cell>
          <cell r="B1030">
            <v>0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</row>
        <row r="1031">
          <cell r="A1031">
            <v>0</v>
          </cell>
          <cell r="B1031">
            <v>0</v>
          </cell>
          <cell r="H1031">
            <v>0</v>
          </cell>
        </row>
        <row r="1032">
          <cell r="A1032" t="str">
            <v>ITEM</v>
          </cell>
          <cell r="B1032" t="str">
            <v>DESCRIPCIÓN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  <cell r="G1032" t="str">
            <v>UNIDAD</v>
          </cell>
          <cell r="H1032" t="str">
            <v>CANTIDAD</v>
          </cell>
        </row>
        <row r="1033">
          <cell r="A1033" t="str">
            <v>2.3.6</v>
          </cell>
          <cell r="B1033" t="str">
            <v>Juntas transversales y longitudinales, incluye corte, sellalon y sonomeric 1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 t="str">
            <v>ML</v>
          </cell>
          <cell r="H1033">
            <v>1212</v>
          </cell>
        </row>
        <row r="1034">
          <cell r="A1034">
            <v>0</v>
          </cell>
          <cell r="B1034">
            <v>0</v>
          </cell>
          <cell r="C1034">
            <v>0</v>
          </cell>
          <cell r="D1034">
            <v>0</v>
          </cell>
          <cell r="E1034">
            <v>0</v>
          </cell>
          <cell r="F1034">
            <v>0</v>
          </cell>
          <cell r="G1034">
            <v>0</v>
          </cell>
          <cell r="H1034">
            <v>0</v>
          </cell>
        </row>
        <row r="1035">
          <cell r="A1035" t="str">
            <v>DETALLE</v>
          </cell>
          <cell r="B1035">
            <v>0</v>
          </cell>
          <cell r="C1035" t="str">
            <v>FACTOR</v>
          </cell>
          <cell r="D1035" t="str">
            <v>CANTIDAD</v>
          </cell>
          <cell r="E1035" t="str">
            <v>A (ML)</v>
          </cell>
          <cell r="F1035" t="str">
            <v>B (M2)</v>
          </cell>
          <cell r="G1035" t="str">
            <v>C (M3)</v>
          </cell>
          <cell r="H1035" t="str">
            <v>TOTAL</v>
          </cell>
        </row>
        <row r="1036">
          <cell r="A1036" t="str">
            <v>Juntas longitudinales</v>
          </cell>
          <cell r="B1036">
            <v>0</v>
          </cell>
          <cell r="C1036">
            <v>1</v>
          </cell>
          <cell r="D1036">
            <v>1</v>
          </cell>
          <cell r="E1036">
            <v>400</v>
          </cell>
          <cell r="F1036">
            <v>0</v>
          </cell>
          <cell r="G1036">
            <v>0</v>
          </cell>
          <cell r="H1036">
            <v>400</v>
          </cell>
        </row>
        <row r="1037">
          <cell r="A1037" t="str">
            <v>Juntas transversales</v>
          </cell>
          <cell r="B1037">
            <v>0</v>
          </cell>
          <cell r="C1037">
            <v>1</v>
          </cell>
          <cell r="D1037">
            <v>160</v>
          </cell>
          <cell r="E1037">
            <v>5</v>
          </cell>
          <cell r="F1037">
            <v>0</v>
          </cell>
          <cell r="G1037">
            <v>0</v>
          </cell>
          <cell r="H1037">
            <v>800</v>
          </cell>
        </row>
        <row r="1038">
          <cell r="A1038" t="str">
            <v>Juntas sumideros</v>
          </cell>
          <cell r="B1038">
            <v>0</v>
          </cell>
          <cell r="C1038">
            <v>1</v>
          </cell>
          <cell r="D1038">
            <v>3</v>
          </cell>
          <cell r="E1038">
            <v>2.8</v>
          </cell>
          <cell r="F1038">
            <v>0</v>
          </cell>
          <cell r="G1038">
            <v>0</v>
          </cell>
          <cell r="H1038">
            <v>8.3999999999999986</v>
          </cell>
        </row>
        <row r="1039">
          <cell r="A1039" t="str">
            <v>Juntas MH</v>
          </cell>
          <cell r="B1039">
            <v>0</v>
          </cell>
          <cell r="C1039">
            <v>1</v>
          </cell>
          <cell r="D1039">
            <v>8</v>
          </cell>
          <cell r="E1039">
            <v>0.50265482457436694</v>
          </cell>
          <cell r="F1039">
            <v>0</v>
          </cell>
          <cell r="G1039">
            <v>0</v>
          </cell>
          <cell r="H1039">
            <v>4.0212385965949355</v>
          </cell>
        </row>
        <row r="1040">
          <cell r="A1040">
            <v>0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  <cell r="H1040" t="str">
            <v/>
          </cell>
        </row>
        <row r="1041">
          <cell r="A1041">
            <v>0</v>
          </cell>
          <cell r="B1041">
            <v>0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 t="str">
            <v/>
          </cell>
        </row>
        <row r="1042">
          <cell r="A1042">
            <v>0</v>
          </cell>
          <cell r="B1042">
            <v>0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 t="str">
            <v/>
          </cell>
        </row>
        <row r="1043">
          <cell r="A1043">
            <v>0</v>
          </cell>
          <cell r="B1043">
            <v>0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 t="str">
            <v/>
          </cell>
        </row>
        <row r="1044">
          <cell r="A1044">
            <v>0</v>
          </cell>
          <cell r="B1044">
            <v>0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 t="str">
            <v/>
          </cell>
        </row>
        <row r="1045">
          <cell r="A1045">
            <v>0</v>
          </cell>
          <cell r="B1045">
            <v>0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 t="str">
            <v/>
          </cell>
        </row>
        <row r="1046">
          <cell r="A1046" t="str">
            <v>TOTAL CANTIDAD ITEM 2.3.6</v>
          </cell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>
            <v>0</v>
          </cell>
          <cell r="G1046">
            <v>0</v>
          </cell>
          <cell r="H1046">
            <v>1212</v>
          </cell>
        </row>
        <row r="1047">
          <cell r="A1047" t="str">
            <v>v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  <cell r="G1047">
            <v>0</v>
          </cell>
          <cell r="H1047">
            <v>0</v>
          </cell>
        </row>
        <row r="1048">
          <cell r="A1048">
            <v>0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  <cell r="H1048">
            <v>0</v>
          </cell>
        </row>
        <row r="1049">
          <cell r="A1049">
            <v>0</v>
          </cell>
          <cell r="B1049">
            <v>0</v>
          </cell>
          <cell r="C1049">
            <v>0</v>
          </cell>
          <cell r="D1049">
            <v>0</v>
          </cell>
          <cell r="E1049">
            <v>0</v>
          </cell>
          <cell r="F1049">
            <v>0</v>
          </cell>
          <cell r="G1049">
            <v>0</v>
          </cell>
          <cell r="H1049">
            <v>0</v>
          </cell>
        </row>
        <row r="1050">
          <cell r="A1050">
            <v>0</v>
          </cell>
          <cell r="B1050">
            <v>0</v>
          </cell>
          <cell r="C1050">
            <v>0</v>
          </cell>
          <cell r="D1050">
            <v>0</v>
          </cell>
          <cell r="E1050">
            <v>0</v>
          </cell>
          <cell r="F1050">
            <v>0</v>
          </cell>
          <cell r="G1050">
            <v>0</v>
          </cell>
          <cell r="H1050">
            <v>0</v>
          </cell>
        </row>
        <row r="1051">
          <cell r="A1051">
            <v>0</v>
          </cell>
          <cell r="B1051">
            <v>0</v>
          </cell>
          <cell r="C1051">
            <v>0</v>
          </cell>
          <cell r="D1051">
            <v>0</v>
          </cell>
          <cell r="E1051">
            <v>0</v>
          </cell>
          <cell r="F1051">
            <v>0</v>
          </cell>
          <cell r="G1051">
            <v>0</v>
          </cell>
          <cell r="H1051">
            <v>0</v>
          </cell>
        </row>
        <row r="1052">
          <cell r="A1052">
            <v>0</v>
          </cell>
          <cell r="B1052">
            <v>0</v>
          </cell>
          <cell r="C1052">
            <v>0</v>
          </cell>
          <cell r="D1052">
            <v>0</v>
          </cell>
          <cell r="E1052">
            <v>0</v>
          </cell>
          <cell r="F1052">
            <v>0</v>
          </cell>
          <cell r="G1052">
            <v>0</v>
          </cell>
          <cell r="H1052">
            <v>0</v>
          </cell>
        </row>
        <row r="1053">
          <cell r="A1053">
            <v>0</v>
          </cell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H1053">
            <v>0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H1054">
            <v>0</v>
          </cell>
        </row>
        <row r="1055">
          <cell r="A1055">
            <v>0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</row>
        <row r="1056">
          <cell r="A1056">
            <v>0</v>
          </cell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</row>
        <row r="1059">
          <cell r="A1059">
            <v>0</v>
          </cell>
          <cell r="B1059">
            <v>0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</row>
        <row r="1060">
          <cell r="A1060">
            <v>0</v>
          </cell>
          <cell r="B1060">
            <v>0</v>
          </cell>
          <cell r="C1060">
            <v>0</v>
          </cell>
          <cell r="D1060">
            <v>0</v>
          </cell>
          <cell r="E1060">
            <v>0</v>
          </cell>
          <cell r="F1060">
            <v>0</v>
          </cell>
          <cell r="G1060">
            <v>0</v>
          </cell>
          <cell r="H1060">
            <v>0</v>
          </cell>
        </row>
        <row r="1061">
          <cell r="A1061">
            <v>0</v>
          </cell>
          <cell r="B1061">
            <v>0</v>
          </cell>
          <cell r="C1061">
            <v>0</v>
          </cell>
          <cell r="D1061">
            <v>0</v>
          </cell>
          <cell r="E1061">
            <v>0</v>
          </cell>
          <cell r="F1061">
            <v>0</v>
          </cell>
          <cell r="G1061">
            <v>0</v>
          </cell>
          <cell r="H1061">
            <v>0</v>
          </cell>
        </row>
        <row r="1062">
          <cell r="A1062">
            <v>0</v>
          </cell>
          <cell r="B1062">
            <v>0</v>
          </cell>
          <cell r="C1062">
            <v>0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</row>
        <row r="1063">
          <cell r="A1063">
            <v>0</v>
          </cell>
          <cell r="B1063" t="str">
            <v>JUAN DAVID ZORRILLA</v>
          </cell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H1063">
            <v>0</v>
          </cell>
        </row>
        <row r="1064">
          <cell r="A1064">
            <v>0</v>
          </cell>
          <cell r="B1064" t="str">
            <v>SECRETARIO DE PLANEACION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  <cell r="H1064">
            <v>0</v>
          </cell>
        </row>
        <row r="1065">
          <cell r="A1065">
            <v>0</v>
          </cell>
          <cell r="B1065" t="str">
            <v>PLANEACION MUNICIPAL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H1065">
            <v>0</v>
          </cell>
        </row>
        <row r="1066">
          <cell r="A1066">
            <v>0</v>
          </cell>
          <cell r="B1066" t="str">
            <v/>
          </cell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H1066">
            <v>0</v>
          </cell>
        </row>
        <row r="1067">
          <cell r="A1067" t="str">
            <v>DEPARTAMENTO DE ANTIOQUIA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  <cell r="H1067">
            <v>0</v>
          </cell>
        </row>
        <row r="1068">
          <cell r="A1068" t="str">
            <v>MUNICIPIO DE SANTO DOMINGO</v>
          </cell>
          <cell r="B1068">
            <v>0</v>
          </cell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H1068">
            <v>0</v>
          </cell>
        </row>
        <row r="1069">
          <cell r="A1069" t="str">
            <v>PROYECTO: Construcción de pavimento rígido en las vías urbanas del corregimiento de Porce y el casco urbano del municipio de Santo Domingo, departamento de Antioquia"</v>
          </cell>
          <cell r="B1069">
            <v>0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</row>
        <row r="1071">
          <cell r="A1071" t="str">
            <v>MEMORIAS DE OBRA</v>
          </cell>
          <cell r="B1071">
            <v>0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</row>
        <row r="1072">
          <cell r="A1072">
            <v>0</v>
          </cell>
          <cell r="B1072">
            <v>0</v>
          </cell>
          <cell r="H1072">
            <v>0</v>
          </cell>
        </row>
        <row r="1073">
          <cell r="A1073" t="str">
            <v>ITEM</v>
          </cell>
          <cell r="B1073" t="str">
            <v>DESCRIPCIÓN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 t="str">
            <v>UNIDAD</v>
          </cell>
          <cell r="H1073" t="str">
            <v>CANTIDAD</v>
          </cell>
        </row>
        <row r="1074">
          <cell r="A1074" t="str">
            <v>2.4.1</v>
          </cell>
          <cell r="B1074" t="str">
            <v xml:space="preserve">Acero Corrugado de 60000 psi 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 t="str">
            <v>KG</v>
          </cell>
          <cell r="H1074">
            <v>7504</v>
          </cell>
        </row>
        <row r="1075">
          <cell r="A1075">
            <v>0</v>
          </cell>
          <cell r="B1075">
            <v>0</v>
          </cell>
          <cell r="C1075">
            <v>0</v>
          </cell>
          <cell r="D1075">
            <v>0</v>
          </cell>
          <cell r="E1075">
            <v>0</v>
          </cell>
          <cell r="F1075">
            <v>0</v>
          </cell>
          <cell r="G1075">
            <v>0</v>
          </cell>
          <cell r="H1075">
            <v>0</v>
          </cell>
        </row>
        <row r="1076">
          <cell r="A1076" t="str">
            <v>DETALLE</v>
          </cell>
          <cell r="B1076">
            <v>0</v>
          </cell>
          <cell r="C1076" t="str">
            <v>FACTOR</v>
          </cell>
          <cell r="D1076" t="str">
            <v>CANTIDAD</v>
          </cell>
          <cell r="E1076" t="str">
            <v>A (ML)</v>
          </cell>
          <cell r="F1076" t="str">
            <v>B (M2)</v>
          </cell>
          <cell r="G1076" t="str">
            <v>C (M3)</v>
          </cell>
          <cell r="H1076" t="str">
            <v>TOTAL</v>
          </cell>
        </row>
        <row r="1077">
          <cell r="A1077" t="str">
            <v>Acero de refuerzo de 1 1/8"</v>
          </cell>
          <cell r="B1077">
            <v>0</v>
          </cell>
          <cell r="C1077">
            <v>5.0599999999999996</v>
          </cell>
          <cell r="D1077">
            <v>17</v>
          </cell>
          <cell r="E1077">
            <v>64</v>
          </cell>
          <cell r="F1077">
            <v>0</v>
          </cell>
          <cell r="G1077">
            <v>0</v>
          </cell>
          <cell r="H1077">
            <v>5505.28</v>
          </cell>
        </row>
        <row r="1078">
          <cell r="A1078" t="str">
            <v>Acero de refuerzo de 5/8" para barras de anclaje laterales</v>
          </cell>
          <cell r="B1078">
            <v>0</v>
          </cell>
          <cell r="C1078">
            <v>1.552</v>
          </cell>
          <cell r="D1078">
            <v>334</v>
          </cell>
          <cell r="E1078">
            <v>1</v>
          </cell>
          <cell r="F1078">
            <v>0</v>
          </cell>
          <cell r="G1078">
            <v>0</v>
          </cell>
          <cell r="H1078">
            <v>518.36800000000005</v>
          </cell>
        </row>
        <row r="1079">
          <cell r="A1079" t="str">
            <v>Canastillas pasajuntas con alambrón de 1/4"</v>
          </cell>
          <cell r="B1079">
            <v>0</v>
          </cell>
          <cell r="C1079">
            <v>0.25</v>
          </cell>
          <cell r="D1079">
            <v>160</v>
          </cell>
          <cell r="E1079">
            <v>37</v>
          </cell>
          <cell r="F1079">
            <v>0</v>
          </cell>
          <cell r="G1079">
            <v>0</v>
          </cell>
          <cell r="H1079">
            <v>1480</v>
          </cell>
        </row>
        <row r="1080">
          <cell r="A1080">
            <v>0</v>
          </cell>
          <cell r="B1080">
            <v>0</v>
          </cell>
          <cell r="C1080">
            <v>0</v>
          </cell>
          <cell r="D1080">
            <v>0</v>
          </cell>
          <cell r="E1080">
            <v>0</v>
          </cell>
          <cell r="F1080">
            <v>0</v>
          </cell>
          <cell r="G1080">
            <v>0</v>
          </cell>
          <cell r="H1080" t="str">
            <v/>
          </cell>
        </row>
        <row r="1081">
          <cell r="A1081">
            <v>0</v>
          </cell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>
            <v>0</v>
          </cell>
          <cell r="G1081">
            <v>0</v>
          </cell>
          <cell r="H1081" t="str">
            <v/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  <cell r="G1082">
            <v>0</v>
          </cell>
          <cell r="H1082" t="str">
            <v/>
          </cell>
        </row>
        <row r="1083">
          <cell r="A1083">
            <v>0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 t="str">
            <v/>
          </cell>
        </row>
        <row r="1084">
          <cell r="A1084">
            <v>0</v>
          </cell>
          <cell r="B1084">
            <v>0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 t="str">
            <v/>
          </cell>
        </row>
        <row r="1085">
          <cell r="A1085">
            <v>0</v>
          </cell>
          <cell r="B1085">
            <v>0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 t="str">
            <v/>
          </cell>
        </row>
        <row r="1086">
          <cell r="A1086">
            <v>0</v>
          </cell>
          <cell r="B1086">
            <v>0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 t="str">
            <v/>
          </cell>
        </row>
        <row r="1087">
          <cell r="A1087" t="str">
            <v>TOTAL CANTIDAD ITEM 2.4.1</v>
          </cell>
          <cell r="B1087">
            <v>0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7504</v>
          </cell>
        </row>
        <row r="1088">
          <cell r="A1088" t="str">
            <v>INSERTE PLANO, GRÁFICO O ESQUEMA AQUÍ</v>
          </cell>
          <cell r="B1088">
            <v>0</v>
          </cell>
          <cell r="C1088">
            <v>0</v>
          </cell>
          <cell r="D1088">
            <v>0</v>
          </cell>
          <cell r="E1088">
            <v>0</v>
          </cell>
          <cell r="F1088">
            <v>0</v>
          </cell>
          <cell r="G1088">
            <v>0</v>
          </cell>
          <cell r="H1088">
            <v>0</v>
          </cell>
        </row>
        <row r="1089">
          <cell r="A1089">
            <v>0</v>
          </cell>
          <cell r="B1089">
            <v>0</v>
          </cell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</row>
        <row r="1090">
          <cell r="A1090">
            <v>0</v>
          </cell>
          <cell r="B1090">
            <v>0</v>
          </cell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</row>
        <row r="1091">
          <cell r="A1091">
            <v>0</v>
          </cell>
          <cell r="B1091">
            <v>0</v>
          </cell>
          <cell r="C1091">
            <v>0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</row>
        <row r="1092">
          <cell r="A1092">
            <v>0</v>
          </cell>
          <cell r="B1092">
            <v>0</v>
          </cell>
          <cell r="C1092">
            <v>0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</row>
        <row r="1093">
          <cell r="A1093">
            <v>0</v>
          </cell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</row>
        <row r="1095">
          <cell r="A1095">
            <v>0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  <cell r="H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  <cell r="D1096">
            <v>0</v>
          </cell>
          <cell r="E1096">
            <v>0</v>
          </cell>
          <cell r="F1096">
            <v>0</v>
          </cell>
          <cell r="G1096">
            <v>0</v>
          </cell>
          <cell r="H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</row>
        <row r="1098">
          <cell r="A1098">
            <v>0</v>
          </cell>
          <cell r="B1098">
            <v>0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</row>
        <row r="1099">
          <cell r="A1099">
            <v>0</v>
          </cell>
          <cell r="B1099">
            <v>0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</row>
        <row r="1100">
          <cell r="A1100">
            <v>0</v>
          </cell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  <cell r="H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</row>
        <row r="1104">
          <cell r="A1104">
            <v>0</v>
          </cell>
          <cell r="B1104" t="str">
            <v>JUAN DAVID ZORRILLA</v>
          </cell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</row>
        <row r="1105">
          <cell r="A1105">
            <v>0</v>
          </cell>
          <cell r="B1105" t="str">
            <v>SECRETARIO DE PLANEACION</v>
          </cell>
          <cell r="C1105">
            <v>0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</row>
        <row r="1106">
          <cell r="A1106">
            <v>0</v>
          </cell>
          <cell r="B1106" t="str">
            <v>PLANEACION MUNICIPAL</v>
          </cell>
          <cell r="C1106">
            <v>0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</row>
        <row r="1107">
          <cell r="A1107">
            <v>0</v>
          </cell>
          <cell r="B1107" t="str">
            <v/>
          </cell>
          <cell r="C1107">
            <v>0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</row>
        <row r="1108">
          <cell r="A1108" t="str">
            <v>DEPARTAMENTO DE ANTIOQUIA</v>
          </cell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</row>
        <row r="1109">
          <cell r="A1109" t="str">
            <v>MUNICIPIO DE SANTO DOMINGO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H1109">
            <v>0</v>
          </cell>
        </row>
        <row r="1110">
          <cell r="A1110" t="str">
            <v>PROYECTO: Construcción de pavimento rígido en las vías urbanas del corregimiento de Porce y el casco urbano del municipio de Santo Domingo, departamento de Antioquia"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  <cell r="H1110">
            <v>0</v>
          </cell>
        </row>
        <row r="1111">
          <cell r="A1111">
            <v>0</v>
          </cell>
          <cell r="B1111">
            <v>0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</row>
        <row r="1112">
          <cell r="A1112" t="str">
            <v>MEMORIAS DE OBRA</v>
          </cell>
          <cell r="B1112">
            <v>0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</row>
        <row r="1113">
          <cell r="A1113">
            <v>0</v>
          </cell>
          <cell r="B1113">
            <v>0</v>
          </cell>
          <cell r="H1113">
            <v>0</v>
          </cell>
        </row>
        <row r="1114">
          <cell r="A1114" t="str">
            <v>ITEM</v>
          </cell>
          <cell r="B1114" t="str">
            <v>DESCRIPCIÓN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 t="str">
            <v>UNIDAD</v>
          </cell>
          <cell r="H1114" t="str">
            <v>CANTIDAD</v>
          </cell>
        </row>
        <row r="1115">
          <cell r="A1115" t="str">
            <v>2.5.1</v>
          </cell>
          <cell r="B1115" t="str">
            <v xml:space="preserve">Linea de 0.12 en pintura de trafico para demarcación vial 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 t="str">
            <v>ML</v>
          </cell>
          <cell r="H1115">
            <v>1200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H1116">
            <v>0</v>
          </cell>
        </row>
        <row r="1117">
          <cell r="A1117" t="str">
            <v>DETALLE</v>
          </cell>
          <cell r="B1117">
            <v>0</v>
          </cell>
          <cell r="C1117" t="str">
            <v>FACTOR</v>
          </cell>
          <cell r="D1117" t="str">
            <v>CANTIDAD</v>
          </cell>
          <cell r="E1117" t="str">
            <v>A (ML)</v>
          </cell>
          <cell r="F1117" t="str">
            <v>B (M2)</v>
          </cell>
          <cell r="G1117" t="str">
            <v>C (M3)</v>
          </cell>
          <cell r="H1117" t="str">
            <v>TOTAL</v>
          </cell>
        </row>
        <row r="1118">
          <cell r="A1118" t="str">
            <v>Pintura de señalizacion linea izquierda</v>
          </cell>
          <cell r="B1118">
            <v>0</v>
          </cell>
          <cell r="C1118">
            <v>1</v>
          </cell>
          <cell r="D1118">
            <v>1</v>
          </cell>
          <cell r="E1118">
            <v>400</v>
          </cell>
          <cell r="F1118">
            <v>0</v>
          </cell>
          <cell r="G1118">
            <v>0</v>
          </cell>
          <cell r="H1118">
            <v>400</v>
          </cell>
        </row>
        <row r="1119">
          <cell r="A1119" t="str">
            <v>Pintura de señalizacion linea derecha</v>
          </cell>
          <cell r="B1119">
            <v>0</v>
          </cell>
          <cell r="C1119">
            <v>1</v>
          </cell>
          <cell r="D1119">
            <v>1</v>
          </cell>
          <cell r="E1119">
            <v>400</v>
          </cell>
          <cell r="F1119">
            <v>0</v>
          </cell>
          <cell r="G1119">
            <v>0</v>
          </cell>
          <cell r="H1119">
            <v>400</v>
          </cell>
        </row>
        <row r="1120">
          <cell r="A1120" t="str">
            <v>Pintura de señalizacion eje</v>
          </cell>
          <cell r="B1120">
            <v>0</v>
          </cell>
          <cell r="C1120">
            <v>1</v>
          </cell>
          <cell r="D1120">
            <v>1</v>
          </cell>
          <cell r="E1120">
            <v>400</v>
          </cell>
          <cell r="F1120">
            <v>0</v>
          </cell>
          <cell r="G1120">
            <v>0</v>
          </cell>
          <cell r="H1120">
            <v>400</v>
          </cell>
        </row>
        <row r="1121">
          <cell r="A1121">
            <v>0</v>
          </cell>
          <cell r="B1121">
            <v>0</v>
          </cell>
          <cell r="C1121">
            <v>0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 t="str">
            <v/>
          </cell>
        </row>
        <row r="1122">
          <cell r="A1122">
            <v>0</v>
          </cell>
          <cell r="B1122">
            <v>0</v>
          </cell>
          <cell r="C1122">
            <v>0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 t="str">
            <v/>
          </cell>
        </row>
        <row r="1123">
          <cell r="A1123">
            <v>0</v>
          </cell>
          <cell r="B1123">
            <v>0</v>
          </cell>
          <cell r="C1123">
            <v>0</v>
          </cell>
          <cell r="D1123">
            <v>0</v>
          </cell>
          <cell r="E1123">
            <v>0</v>
          </cell>
          <cell r="F1123">
            <v>0</v>
          </cell>
          <cell r="G1123">
            <v>0</v>
          </cell>
          <cell r="H1123" t="str">
            <v/>
          </cell>
        </row>
        <row r="1124">
          <cell r="A1124">
            <v>0</v>
          </cell>
          <cell r="B1124">
            <v>0</v>
          </cell>
          <cell r="C1124">
            <v>0</v>
          </cell>
          <cell r="D1124">
            <v>0</v>
          </cell>
          <cell r="E1124">
            <v>0</v>
          </cell>
          <cell r="F1124">
            <v>0</v>
          </cell>
          <cell r="G1124">
            <v>0</v>
          </cell>
          <cell r="H1124" t="str">
            <v/>
          </cell>
        </row>
        <row r="1125">
          <cell r="A1125">
            <v>0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 t="str">
            <v/>
          </cell>
        </row>
        <row r="1126">
          <cell r="A1126">
            <v>0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 t="str">
            <v/>
          </cell>
        </row>
        <row r="1127">
          <cell r="A1127">
            <v>0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 t="str">
            <v/>
          </cell>
        </row>
        <row r="1128">
          <cell r="A1128" t="str">
            <v>TOTAL CANTIDAD ITEM 2.5.1</v>
          </cell>
          <cell r="B1128">
            <v>0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1200</v>
          </cell>
        </row>
        <row r="1129">
          <cell r="A1129" t="str">
            <v>INSERTE PLANO, GRÁFICO O ESQUEMA AQUÍ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  <cell r="E1130">
            <v>0</v>
          </cell>
          <cell r="F1130">
            <v>0</v>
          </cell>
          <cell r="G1130">
            <v>0</v>
          </cell>
          <cell r="H1130">
            <v>0</v>
          </cell>
        </row>
        <row r="1131">
          <cell r="A1131">
            <v>0</v>
          </cell>
          <cell r="B1131">
            <v>0</v>
          </cell>
          <cell r="C1131">
            <v>0</v>
          </cell>
          <cell r="D1131">
            <v>0</v>
          </cell>
          <cell r="E1131">
            <v>0</v>
          </cell>
          <cell r="F1131">
            <v>0</v>
          </cell>
          <cell r="G1131">
            <v>0</v>
          </cell>
          <cell r="H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</row>
        <row r="1136">
          <cell r="A1136">
            <v>0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</row>
        <row r="1137">
          <cell r="A1137">
            <v>0</v>
          </cell>
          <cell r="B1137">
            <v>0</v>
          </cell>
          <cell r="C1137">
            <v>0</v>
          </cell>
          <cell r="D1137">
            <v>0</v>
          </cell>
          <cell r="E1137">
            <v>0</v>
          </cell>
          <cell r="F1137">
            <v>0</v>
          </cell>
          <cell r="G1137">
            <v>0</v>
          </cell>
          <cell r="H1137">
            <v>0</v>
          </cell>
        </row>
        <row r="1138">
          <cell r="A1138">
            <v>0</v>
          </cell>
          <cell r="B1138">
            <v>0</v>
          </cell>
          <cell r="C1138">
            <v>0</v>
          </cell>
          <cell r="D1138">
            <v>0</v>
          </cell>
          <cell r="E1138">
            <v>0</v>
          </cell>
          <cell r="F1138">
            <v>0</v>
          </cell>
          <cell r="G1138">
            <v>0</v>
          </cell>
          <cell r="H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</row>
        <row r="1141">
          <cell r="A1141">
            <v>0</v>
          </cell>
          <cell r="B1141">
            <v>0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</row>
        <row r="1142">
          <cell r="A1142">
            <v>0</v>
          </cell>
          <cell r="B1142">
            <v>0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</row>
        <row r="1143">
          <cell r="A1143">
            <v>0</v>
          </cell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  <cell r="G1144">
            <v>0</v>
          </cell>
          <cell r="H1144">
            <v>0</v>
          </cell>
        </row>
        <row r="1145">
          <cell r="A1145">
            <v>0</v>
          </cell>
          <cell r="B1145" t="str">
            <v>JUAN DAVID ZORRILLA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  <cell r="H1145">
            <v>0</v>
          </cell>
        </row>
        <row r="1146">
          <cell r="A1146">
            <v>0</v>
          </cell>
          <cell r="B1146" t="str">
            <v>SECRETARIO DE PLANEACION</v>
          </cell>
          <cell r="C1146">
            <v>0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</row>
        <row r="1147">
          <cell r="A1147">
            <v>0</v>
          </cell>
          <cell r="B1147" t="str">
            <v>PLANEACION MUNICIPAL</v>
          </cell>
          <cell r="C1147">
            <v>0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</row>
        <row r="1148">
          <cell r="A1148">
            <v>0</v>
          </cell>
          <cell r="B1148" t="str">
            <v/>
          </cell>
          <cell r="C1148">
            <v>0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0</v>
          </cell>
        </row>
        <row r="1149">
          <cell r="A1149" t="str">
            <v>DEPARTAMENTO DE ANTIOQUIA</v>
          </cell>
          <cell r="B1149">
            <v>0</v>
          </cell>
          <cell r="C1149">
            <v>0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</row>
        <row r="1150">
          <cell r="A1150" t="str">
            <v>MUNICIPIO DE SANTO DOMINGO</v>
          </cell>
          <cell r="B1150">
            <v>0</v>
          </cell>
          <cell r="C1150">
            <v>0</v>
          </cell>
          <cell r="D1150">
            <v>0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</row>
        <row r="1151">
          <cell r="A1151" t="str">
            <v>PROYECTO: Construcción de pavimento rígido en las vías urbanas del corregimiento de Porce y el casco urbano del municipio de Santo Domingo, departamento de Antioquia"</v>
          </cell>
          <cell r="B1151">
            <v>0</v>
          </cell>
          <cell r="C1151">
            <v>0</v>
          </cell>
          <cell r="D1151">
            <v>0</v>
          </cell>
          <cell r="E1151">
            <v>0</v>
          </cell>
          <cell r="F1151">
            <v>0</v>
          </cell>
          <cell r="G1151">
            <v>0</v>
          </cell>
          <cell r="H1151">
            <v>0</v>
          </cell>
        </row>
        <row r="1152">
          <cell r="A1152">
            <v>0</v>
          </cell>
          <cell r="B1152">
            <v>0</v>
          </cell>
          <cell r="C1152">
            <v>0</v>
          </cell>
          <cell r="D1152">
            <v>0</v>
          </cell>
          <cell r="E1152">
            <v>0</v>
          </cell>
          <cell r="F1152">
            <v>0</v>
          </cell>
          <cell r="G1152">
            <v>0</v>
          </cell>
          <cell r="H1152">
            <v>0</v>
          </cell>
        </row>
        <row r="1153">
          <cell r="A1153" t="str">
            <v>MEMORIAS DE OBRA</v>
          </cell>
          <cell r="B1153">
            <v>0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</row>
        <row r="1154">
          <cell r="A1154">
            <v>0</v>
          </cell>
          <cell r="B1154">
            <v>0</v>
          </cell>
          <cell r="H1154">
            <v>0</v>
          </cell>
        </row>
        <row r="1155">
          <cell r="A1155" t="str">
            <v>ITEM</v>
          </cell>
          <cell r="B1155" t="str">
            <v>DESCRIPCIÓN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 t="str">
            <v>UNIDAD</v>
          </cell>
          <cell r="H1155" t="str">
            <v>CANTIDAD</v>
          </cell>
        </row>
        <row r="1156">
          <cell r="A1156" t="str">
            <v>2.5.2</v>
          </cell>
          <cell r="B1156" t="str">
            <v>Señal Vertical de Transito tipo 1 con lamina retrorreflectiva tipo III (75 x 75 ) cm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 t="str">
            <v>UND</v>
          </cell>
          <cell r="H1156">
            <v>4</v>
          </cell>
        </row>
        <row r="1157">
          <cell r="A1157">
            <v>0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</row>
        <row r="1158">
          <cell r="A1158" t="str">
            <v>DETALLE</v>
          </cell>
          <cell r="B1158">
            <v>0</v>
          </cell>
          <cell r="C1158" t="str">
            <v>FACTOR</v>
          </cell>
          <cell r="D1158" t="str">
            <v>CANTIDAD</v>
          </cell>
          <cell r="E1158" t="str">
            <v>A (ML)</v>
          </cell>
          <cell r="F1158" t="str">
            <v>B (M2)</v>
          </cell>
          <cell r="G1158" t="str">
            <v>C (M3)</v>
          </cell>
          <cell r="H1158" t="str">
            <v>TOTAL</v>
          </cell>
        </row>
        <row r="1159">
          <cell r="A1159" t="str">
            <v>Señal vertical tipo 1</v>
          </cell>
          <cell r="B1159">
            <v>0</v>
          </cell>
          <cell r="C1159">
            <v>1</v>
          </cell>
          <cell r="D1159">
            <v>4</v>
          </cell>
          <cell r="E1159">
            <v>0</v>
          </cell>
          <cell r="F1159">
            <v>0</v>
          </cell>
          <cell r="G1159">
            <v>0</v>
          </cell>
          <cell r="H1159">
            <v>4</v>
          </cell>
        </row>
        <row r="1160">
          <cell r="A1160">
            <v>0</v>
          </cell>
          <cell r="B1160">
            <v>0</v>
          </cell>
          <cell r="C1160">
            <v>0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 t="str">
            <v/>
          </cell>
        </row>
        <row r="1161">
          <cell r="A1161">
            <v>0</v>
          </cell>
          <cell r="B1161">
            <v>0</v>
          </cell>
          <cell r="C1161">
            <v>0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 t="str">
            <v/>
          </cell>
        </row>
        <row r="1162">
          <cell r="A1162">
            <v>0</v>
          </cell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 t="str">
            <v/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 t="str">
            <v/>
          </cell>
        </row>
        <row r="1164">
          <cell r="A1164">
            <v>0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  <cell r="H1164" t="str">
            <v/>
          </cell>
        </row>
        <row r="1165">
          <cell r="A1165">
            <v>0</v>
          </cell>
          <cell r="B1165">
            <v>0</v>
          </cell>
          <cell r="C1165">
            <v>0</v>
          </cell>
          <cell r="D1165">
            <v>0</v>
          </cell>
          <cell r="E1165">
            <v>0</v>
          </cell>
          <cell r="F1165">
            <v>0</v>
          </cell>
          <cell r="G1165">
            <v>0</v>
          </cell>
          <cell r="H1165" t="str">
            <v/>
          </cell>
        </row>
        <row r="1166">
          <cell r="A1166">
            <v>0</v>
          </cell>
          <cell r="B1166">
            <v>0</v>
          </cell>
          <cell r="C1166">
            <v>0</v>
          </cell>
          <cell r="D1166">
            <v>0</v>
          </cell>
          <cell r="E1166">
            <v>0</v>
          </cell>
          <cell r="F1166">
            <v>0</v>
          </cell>
          <cell r="G1166">
            <v>0</v>
          </cell>
          <cell r="H1166" t="str">
            <v/>
          </cell>
        </row>
        <row r="1167">
          <cell r="A1167">
            <v>0</v>
          </cell>
          <cell r="B1167">
            <v>0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 t="str">
            <v/>
          </cell>
        </row>
        <row r="1168">
          <cell r="A1168">
            <v>0</v>
          </cell>
          <cell r="B1168">
            <v>0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 t="str">
            <v/>
          </cell>
        </row>
        <row r="1169">
          <cell r="A1169" t="str">
            <v>TOTAL CANTIDAD ITEM 2.5.2</v>
          </cell>
          <cell r="B1169">
            <v>0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4</v>
          </cell>
        </row>
        <row r="1170">
          <cell r="A1170" t="str">
            <v>INSERTE PLANO, GRÁFICO O ESQUEMA AQUÍ</v>
          </cell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</row>
        <row r="1172">
          <cell r="A1172">
            <v>0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  <cell r="H1172">
            <v>0</v>
          </cell>
        </row>
        <row r="1173">
          <cell r="A1173">
            <v>0</v>
          </cell>
          <cell r="B1173">
            <v>0</v>
          </cell>
          <cell r="C1173">
            <v>0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</row>
        <row r="1174">
          <cell r="A1174">
            <v>0</v>
          </cell>
          <cell r="B1174">
            <v>0</v>
          </cell>
          <cell r="C1174">
            <v>0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</row>
        <row r="1175">
          <cell r="A1175">
            <v>0</v>
          </cell>
          <cell r="B1175">
            <v>0</v>
          </cell>
          <cell r="C1175">
            <v>0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</row>
        <row r="1176">
          <cell r="A1176">
            <v>0</v>
          </cell>
          <cell r="B1176">
            <v>0</v>
          </cell>
          <cell r="C1176">
            <v>0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</row>
        <row r="1177">
          <cell r="A1177">
            <v>0</v>
          </cell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</row>
        <row r="1179">
          <cell r="A1179">
            <v>0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</row>
        <row r="1180">
          <cell r="A1180">
            <v>0</v>
          </cell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</row>
        <row r="1181">
          <cell r="A1181">
            <v>0</v>
          </cell>
          <cell r="B1181">
            <v>0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</row>
        <row r="1183">
          <cell r="A1183">
            <v>0</v>
          </cell>
          <cell r="B1183">
            <v>0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</row>
        <row r="1184">
          <cell r="A1184">
            <v>0</v>
          </cell>
          <cell r="B1184">
            <v>0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</row>
        <row r="1185">
          <cell r="A1185">
            <v>0</v>
          </cell>
          <cell r="B1185">
            <v>0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</row>
        <row r="1186">
          <cell r="A1186">
            <v>0</v>
          </cell>
          <cell r="B1186" t="str">
            <v>JUAN DAVID ZORRILLA</v>
          </cell>
          <cell r="C1186">
            <v>0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</row>
        <row r="1187">
          <cell r="A1187">
            <v>0</v>
          </cell>
          <cell r="B1187" t="str">
            <v>SECRETARIO DE PLANEACION</v>
          </cell>
          <cell r="C1187">
            <v>0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</row>
        <row r="1188">
          <cell r="A1188">
            <v>0</v>
          </cell>
          <cell r="B1188" t="str">
            <v>PLANEACION MUNICIPAL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</row>
        <row r="1189">
          <cell r="A1189">
            <v>0</v>
          </cell>
          <cell r="B1189" t="str">
            <v/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</row>
        <row r="1190">
          <cell r="A1190" t="str">
            <v>DEPARTAMENTO DE ANTIOQUIA</v>
          </cell>
          <cell r="B1190">
            <v>0</v>
          </cell>
          <cell r="C1190">
            <v>0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</row>
        <row r="1191">
          <cell r="A1191" t="str">
            <v>MUNICIPIO DE SANTO DOMINGO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</row>
        <row r="1192">
          <cell r="A1192" t="str">
            <v>PROYECTO: Construcción de pavimento rígido en las vías urbanas del corregimiento de Porce y el casco urbano del municipio de Santo Domingo, departamento de Antioquia"</v>
          </cell>
          <cell r="B1192">
            <v>0</v>
          </cell>
          <cell r="C1192">
            <v>0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</row>
        <row r="1193">
          <cell r="A1193">
            <v>0</v>
          </cell>
          <cell r="B1193">
            <v>0</v>
          </cell>
          <cell r="C1193">
            <v>0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</row>
        <row r="1194">
          <cell r="A1194" t="str">
            <v>MEMORIAS DE OBRA</v>
          </cell>
          <cell r="B1194">
            <v>0</v>
          </cell>
          <cell r="C1194">
            <v>0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</row>
        <row r="1195">
          <cell r="A1195">
            <v>0</v>
          </cell>
          <cell r="B1195">
            <v>0</v>
          </cell>
          <cell r="H1195">
            <v>0</v>
          </cell>
        </row>
        <row r="1196">
          <cell r="A1196" t="str">
            <v>ITEM</v>
          </cell>
          <cell r="B1196" t="str">
            <v>DESCRIPCIÓN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 t="str">
            <v>UNIDAD</v>
          </cell>
          <cell r="H1196" t="str">
            <v>CANTIDAD</v>
          </cell>
        </row>
        <row r="1197">
          <cell r="A1197" t="str">
            <v>2.3.2</v>
          </cell>
          <cell r="B1197" t="str">
            <v>Suministro y colocacion de bordillo prefabricado en concreto 210 Kg/cm2, 0.80 x 0.15m x 0.35m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 t="str">
            <v>ML</v>
          </cell>
          <cell r="H1197">
            <v>800</v>
          </cell>
        </row>
        <row r="1198">
          <cell r="A1198">
            <v>0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</row>
        <row r="1199">
          <cell r="A1199" t="str">
            <v>DETALLE</v>
          </cell>
          <cell r="B1199">
            <v>0</v>
          </cell>
          <cell r="C1199" t="str">
            <v>FACTOR</v>
          </cell>
          <cell r="D1199" t="str">
            <v>CANTIDAD</v>
          </cell>
          <cell r="E1199" t="str">
            <v>A (ML)</v>
          </cell>
          <cell r="F1199" t="str">
            <v>B (M2)</v>
          </cell>
          <cell r="G1199" t="str">
            <v>C (M3)</v>
          </cell>
          <cell r="H1199" t="str">
            <v>TOTAL</v>
          </cell>
        </row>
        <row r="1200">
          <cell r="A1200" t="str">
            <v>Bordillos</v>
          </cell>
          <cell r="B1200">
            <v>0</v>
          </cell>
          <cell r="C1200">
            <v>1</v>
          </cell>
          <cell r="D1200">
            <v>2</v>
          </cell>
          <cell r="E1200">
            <v>400</v>
          </cell>
          <cell r="F1200">
            <v>0</v>
          </cell>
          <cell r="G1200">
            <v>0</v>
          </cell>
          <cell r="H1200">
            <v>800</v>
          </cell>
        </row>
        <row r="1201">
          <cell r="A1201">
            <v>0</v>
          </cell>
          <cell r="B1201">
            <v>0</v>
          </cell>
          <cell r="C1201">
            <v>0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 t="str">
            <v/>
          </cell>
        </row>
        <row r="1202">
          <cell r="A1202">
            <v>0</v>
          </cell>
          <cell r="B1202">
            <v>0</v>
          </cell>
          <cell r="C1202">
            <v>0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 t="str">
            <v/>
          </cell>
        </row>
        <row r="1203">
          <cell r="A1203">
            <v>0</v>
          </cell>
          <cell r="B1203">
            <v>0</v>
          </cell>
          <cell r="C1203">
            <v>0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 t="str">
            <v/>
          </cell>
        </row>
        <row r="1204">
          <cell r="A1204">
            <v>0</v>
          </cell>
          <cell r="B1204">
            <v>0</v>
          </cell>
          <cell r="C1204">
            <v>0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 t="str">
            <v/>
          </cell>
        </row>
        <row r="1205">
          <cell r="A1205">
            <v>0</v>
          </cell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 t="str">
            <v/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 t="str">
            <v/>
          </cell>
        </row>
        <row r="1207">
          <cell r="A1207">
            <v>0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 t="str">
            <v/>
          </cell>
        </row>
        <row r="1208">
          <cell r="A1208">
            <v>0</v>
          </cell>
          <cell r="B1208">
            <v>0</v>
          </cell>
          <cell r="C1208">
            <v>0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 t="str">
            <v/>
          </cell>
        </row>
        <row r="1209">
          <cell r="A1209">
            <v>0</v>
          </cell>
          <cell r="B1209">
            <v>0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 t="str">
            <v/>
          </cell>
        </row>
        <row r="1210">
          <cell r="A1210" t="str">
            <v>TOTAL CANTIDAD ITEM 2.3.2</v>
          </cell>
          <cell r="B1210">
            <v>0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800</v>
          </cell>
        </row>
        <row r="1211">
          <cell r="A1211" t="str">
            <v>INSERTE PLANO, GRÁFICO O ESQUEMA AQUÍ</v>
          </cell>
          <cell r="B1211">
            <v>0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</row>
        <row r="1212">
          <cell r="A1212">
            <v>0</v>
          </cell>
          <cell r="B1212">
            <v>0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</row>
        <row r="1213">
          <cell r="A1213">
            <v>0</v>
          </cell>
          <cell r="B1213">
            <v>0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</row>
        <row r="1214">
          <cell r="A1214">
            <v>0</v>
          </cell>
          <cell r="B1214">
            <v>0</v>
          </cell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</row>
        <row r="1215">
          <cell r="A1215">
            <v>0</v>
          </cell>
          <cell r="B1215">
            <v>0</v>
          </cell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</row>
        <row r="1216">
          <cell r="A1216">
            <v>0</v>
          </cell>
          <cell r="B1216">
            <v>0</v>
          </cell>
          <cell r="C1216">
            <v>0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</row>
        <row r="1217">
          <cell r="A1217">
            <v>0</v>
          </cell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</row>
        <row r="1219">
          <cell r="A1219">
            <v>0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</row>
        <row r="1222">
          <cell r="A1222">
            <v>0</v>
          </cell>
          <cell r="B1222">
            <v>0</v>
          </cell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</row>
        <row r="1223">
          <cell r="A1223">
            <v>0</v>
          </cell>
          <cell r="B1223">
            <v>0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</row>
        <row r="1224">
          <cell r="A1224">
            <v>0</v>
          </cell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</row>
        <row r="1227">
          <cell r="A1227">
            <v>0</v>
          </cell>
          <cell r="B1227" t="str">
            <v>JUAN DAVID ZORRILLA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</row>
        <row r="1228">
          <cell r="A1228">
            <v>0</v>
          </cell>
          <cell r="B1228" t="str">
            <v>SECRETARIO DE PLANEACION</v>
          </cell>
          <cell r="C1228">
            <v>0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</row>
        <row r="1229">
          <cell r="A1229">
            <v>0</v>
          </cell>
          <cell r="B1229" t="str">
            <v>PLANEACION MUNICIPAL</v>
          </cell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</row>
        <row r="1230">
          <cell r="A1230">
            <v>0</v>
          </cell>
          <cell r="B1230" t="str">
            <v/>
          </cell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</row>
        <row r="1231">
          <cell r="A1231" t="str">
            <v>DEPARTAMENTO DE ANTIOQUIA</v>
          </cell>
          <cell r="B1231">
            <v>0</v>
          </cell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</row>
        <row r="1232">
          <cell r="A1232" t="str">
            <v>MUNICIPIO DE SANTO DOMINGO</v>
          </cell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</row>
        <row r="1233">
          <cell r="A1233" t="str">
            <v>PROYECTO: Construcción de pavimento rígido en las vías urbanas del corregimiento de Porce y el casco urbano del municipio de Santo Domingo, departamento de Antioquia"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</row>
        <row r="1234">
          <cell r="A1234">
            <v>0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</row>
        <row r="1235">
          <cell r="A1235" t="str">
            <v>MEMORIAS DE OBRA</v>
          </cell>
          <cell r="B1235">
            <v>0</v>
          </cell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</row>
        <row r="1236">
          <cell r="A1236">
            <v>0</v>
          </cell>
          <cell r="B1236">
            <v>0</v>
          </cell>
          <cell r="H1236">
            <v>0</v>
          </cell>
        </row>
        <row r="1237">
          <cell r="A1237" t="str">
            <v>ITEM</v>
          </cell>
          <cell r="B1237" t="str">
            <v>DESCRIPCIÓN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 t="str">
            <v>UNIDAD</v>
          </cell>
          <cell r="H1237" t="str">
            <v>CANTIDAD</v>
          </cell>
        </row>
        <row r="1238">
          <cell r="A1238">
            <v>0</v>
          </cell>
          <cell r="B1238" t="str">
            <v/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 t="str">
            <v/>
          </cell>
          <cell r="H1238" t="str">
            <v/>
          </cell>
        </row>
        <row r="1239">
          <cell r="A1239">
            <v>0</v>
          </cell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</row>
        <row r="1240">
          <cell r="A1240" t="str">
            <v>DETALLE</v>
          </cell>
          <cell r="B1240">
            <v>0</v>
          </cell>
          <cell r="C1240" t="str">
            <v>FACTOR</v>
          </cell>
          <cell r="D1240" t="str">
            <v>CANTIDAD</v>
          </cell>
          <cell r="E1240" t="str">
            <v>A (ML)</v>
          </cell>
          <cell r="F1240" t="str">
            <v>B (M2)</v>
          </cell>
          <cell r="G1240" t="str">
            <v>C (M3)</v>
          </cell>
          <cell r="H1240" t="str">
            <v>TOTAL</v>
          </cell>
        </row>
        <row r="1241">
          <cell r="A1241">
            <v>0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 t="str">
            <v/>
          </cell>
        </row>
        <row r="1242">
          <cell r="A1242">
            <v>0</v>
          </cell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 t="str">
            <v/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E1243">
            <v>0</v>
          </cell>
          <cell r="F1243">
            <v>0</v>
          </cell>
          <cell r="G1243">
            <v>0</v>
          </cell>
          <cell r="H1243" t="str">
            <v/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E1244">
            <v>0</v>
          </cell>
          <cell r="F1244">
            <v>0</v>
          </cell>
          <cell r="G1244">
            <v>0</v>
          </cell>
          <cell r="H1244" t="str">
            <v/>
          </cell>
        </row>
        <row r="1245">
          <cell r="A1245">
            <v>0</v>
          </cell>
          <cell r="B1245">
            <v>0</v>
          </cell>
          <cell r="C1245">
            <v>0</v>
          </cell>
          <cell r="D1245">
            <v>0</v>
          </cell>
          <cell r="E1245">
            <v>0</v>
          </cell>
          <cell r="F1245">
            <v>0</v>
          </cell>
          <cell r="G1245">
            <v>0</v>
          </cell>
          <cell r="H1245" t="str">
            <v/>
          </cell>
        </row>
        <row r="1246">
          <cell r="A1246">
            <v>0</v>
          </cell>
          <cell r="B1246">
            <v>0</v>
          </cell>
          <cell r="C1246">
            <v>0</v>
          </cell>
          <cell r="D1246">
            <v>0</v>
          </cell>
          <cell r="E1246">
            <v>0</v>
          </cell>
          <cell r="F1246">
            <v>0</v>
          </cell>
          <cell r="G1246">
            <v>0</v>
          </cell>
          <cell r="H1246" t="str">
            <v/>
          </cell>
        </row>
        <row r="1247">
          <cell r="A1247">
            <v>0</v>
          </cell>
          <cell r="B1247">
            <v>0</v>
          </cell>
          <cell r="C1247">
            <v>0</v>
          </cell>
          <cell r="D1247">
            <v>0</v>
          </cell>
          <cell r="E1247">
            <v>0</v>
          </cell>
          <cell r="F1247">
            <v>0</v>
          </cell>
          <cell r="G1247">
            <v>0</v>
          </cell>
          <cell r="H1247" t="str">
            <v/>
          </cell>
        </row>
        <row r="1248">
          <cell r="A1248">
            <v>0</v>
          </cell>
          <cell r="B1248">
            <v>0</v>
          </cell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H1248" t="str">
            <v/>
          </cell>
        </row>
        <row r="1249">
          <cell r="A1249">
            <v>0</v>
          </cell>
          <cell r="B1249">
            <v>0</v>
          </cell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H1249" t="str">
            <v/>
          </cell>
        </row>
        <row r="1250">
          <cell r="A1250">
            <v>0</v>
          </cell>
          <cell r="B1250">
            <v>0</v>
          </cell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H1250" t="str">
            <v/>
          </cell>
        </row>
        <row r="1251">
          <cell r="A1251" t="str">
            <v xml:space="preserve">TOTAL CANTIDAD ITEM </v>
          </cell>
          <cell r="B1251">
            <v>0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 t="str">
            <v/>
          </cell>
        </row>
        <row r="1252">
          <cell r="A1252" t="str">
            <v>INSERTE PLANO, GRÁFICO O ESQUEMA AQUÍ</v>
          </cell>
          <cell r="B1252">
            <v>0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</row>
        <row r="1253">
          <cell r="A1253">
            <v>0</v>
          </cell>
          <cell r="B1253">
            <v>0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</row>
        <row r="1254">
          <cell r="A1254">
            <v>0</v>
          </cell>
          <cell r="B1254">
            <v>0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</row>
        <row r="1255">
          <cell r="A1255">
            <v>0</v>
          </cell>
          <cell r="B1255">
            <v>0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  <cell r="D1256">
            <v>0</v>
          </cell>
          <cell r="E1256">
            <v>0</v>
          </cell>
          <cell r="F1256">
            <v>0</v>
          </cell>
          <cell r="G1256">
            <v>0</v>
          </cell>
          <cell r="H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H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H1258">
            <v>0</v>
          </cell>
        </row>
        <row r="1259">
          <cell r="A1259">
            <v>0</v>
          </cell>
          <cell r="B1259">
            <v>0</v>
          </cell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H1259">
            <v>0</v>
          </cell>
        </row>
        <row r="1260">
          <cell r="A1260">
            <v>0</v>
          </cell>
          <cell r="B1260">
            <v>0</v>
          </cell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H1260">
            <v>0</v>
          </cell>
        </row>
        <row r="1261">
          <cell r="A1261">
            <v>0</v>
          </cell>
          <cell r="B1261">
            <v>0</v>
          </cell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H1261">
            <v>0</v>
          </cell>
        </row>
        <row r="1262">
          <cell r="A1262">
            <v>0</v>
          </cell>
          <cell r="B1262">
            <v>0</v>
          </cell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H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  <cell r="D1263">
            <v>0</v>
          </cell>
          <cell r="E1263">
            <v>0</v>
          </cell>
          <cell r="F1263">
            <v>0</v>
          </cell>
          <cell r="G1263">
            <v>0</v>
          </cell>
          <cell r="H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H1264">
            <v>0</v>
          </cell>
        </row>
        <row r="1265">
          <cell r="A1265">
            <v>0</v>
          </cell>
          <cell r="B1265">
            <v>0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</row>
        <row r="1266">
          <cell r="A1266">
            <v>0</v>
          </cell>
          <cell r="B1266">
            <v>0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</row>
        <row r="1267">
          <cell r="A1267">
            <v>0</v>
          </cell>
          <cell r="B1267">
            <v>0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</row>
        <row r="1268">
          <cell r="A1268">
            <v>0</v>
          </cell>
          <cell r="B1268" t="str">
            <v>JUAN DAVID ZORRILLA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</row>
        <row r="1269">
          <cell r="A1269">
            <v>0</v>
          </cell>
          <cell r="B1269" t="str">
            <v>SECRETARIO DE PLANEACION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</row>
        <row r="1270">
          <cell r="A1270">
            <v>0</v>
          </cell>
          <cell r="B1270" t="str">
            <v>PLANEACION MUNICIPAL</v>
          </cell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H1270">
            <v>0</v>
          </cell>
        </row>
        <row r="1271">
          <cell r="A1271">
            <v>0</v>
          </cell>
          <cell r="B1271" t="str">
            <v/>
          </cell>
          <cell r="C1271">
            <v>0</v>
          </cell>
          <cell r="D1271">
            <v>0</v>
          </cell>
          <cell r="E1271">
            <v>0</v>
          </cell>
          <cell r="F1271">
            <v>0</v>
          </cell>
          <cell r="G1271">
            <v>0</v>
          </cell>
          <cell r="H1271">
            <v>0</v>
          </cell>
        </row>
        <row r="1272">
          <cell r="A1272" t="str">
            <v>DEPARTAMENTO DE ANTIOQUIA</v>
          </cell>
          <cell r="B1272">
            <v>0</v>
          </cell>
          <cell r="C1272">
            <v>0</v>
          </cell>
          <cell r="D1272">
            <v>0</v>
          </cell>
          <cell r="E1272">
            <v>0</v>
          </cell>
          <cell r="F1272">
            <v>0</v>
          </cell>
          <cell r="G1272">
            <v>0</v>
          </cell>
          <cell r="H1272">
            <v>0</v>
          </cell>
        </row>
        <row r="1273">
          <cell r="A1273" t="str">
            <v>MUNICIPIO DE SANTO DOMINGO</v>
          </cell>
          <cell r="B1273">
            <v>0</v>
          </cell>
          <cell r="C1273">
            <v>0</v>
          </cell>
          <cell r="D1273">
            <v>0</v>
          </cell>
          <cell r="E1273">
            <v>0</v>
          </cell>
          <cell r="F1273">
            <v>0</v>
          </cell>
          <cell r="G1273">
            <v>0</v>
          </cell>
          <cell r="H1273">
            <v>0</v>
          </cell>
        </row>
        <row r="1274">
          <cell r="A1274" t="str">
            <v>PROYECTO: Construcción de pavimento rígido en las vías urbanas del corregimiento de Porce y el casco urbano del municipio de Santo Domingo, departamento de Antioquia"</v>
          </cell>
          <cell r="B1274">
            <v>0</v>
          </cell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H1274">
            <v>0</v>
          </cell>
        </row>
        <row r="1275">
          <cell r="A1275">
            <v>0</v>
          </cell>
          <cell r="B1275">
            <v>0</v>
          </cell>
          <cell r="C1275">
            <v>0</v>
          </cell>
          <cell r="D1275">
            <v>0</v>
          </cell>
          <cell r="E1275">
            <v>0</v>
          </cell>
          <cell r="F1275">
            <v>0</v>
          </cell>
          <cell r="G1275">
            <v>0</v>
          </cell>
          <cell r="H1275">
            <v>0</v>
          </cell>
        </row>
        <row r="1276">
          <cell r="A1276" t="str">
            <v>MEMORIAS DE OBRA</v>
          </cell>
          <cell r="B1276">
            <v>0</v>
          </cell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H1276">
            <v>0</v>
          </cell>
        </row>
        <row r="1277">
          <cell r="A1277">
            <v>0</v>
          </cell>
          <cell r="B1277">
            <v>0</v>
          </cell>
          <cell r="H1277">
            <v>0</v>
          </cell>
        </row>
        <row r="1278">
          <cell r="A1278" t="str">
            <v>ITEM</v>
          </cell>
          <cell r="B1278" t="str">
            <v>DESCRIPCIÓN</v>
          </cell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 t="str">
            <v>UNIDAD</v>
          </cell>
          <cell r="H1278" t="str">
            <v>CANTIDAD</v>
          </cell>
        </row>
        <row r="1279">
          <cell r="A1279">
            <v>0</v>
          </cell>
          <cell r="B1279" t="str">
            <v/>
          </cell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 t="str">
            <v/>
          </cell>
          <cell r="H1279" t="str">
            <v/>
          </cell>
        </row>
        <row r="1280">
          <cell r="A1280">
            <v>0</v>
          </cell>
          <cell r="B1280">
            <v>0</v>
          </cell>
          <cell r="C1280">
            <v>0</v>
          </cell>
          <cell r="D1280">
            <v>0</v>
          </cell>
          <cell r="E1280">
            <v>0</v>
          </cell>
          <cell r="F1280">
            <v>0</v>
          </cell>
          <cell r="G1280">
            <v>0</v>
          </cell>
          <cell r="H1280">
            <v>0</v>
          </cell>
        </row>
        <row r="1281">
          <cell r="A1281" t="str">
            <v>DETALLE</v>
          </cell>
          <cell r="B1281">
            <v>0</v>
          </cell>
          <cell r="C1281" t="str">
            <v>FACTOR</v>
          </cell>
          <cell r="D1281" t="str">
            <v>CANTIDAD</v>
          </cell>
          <cell r="E1281" t="str">
            <v>A (ML)</v>
          </cell>
          <cell r="F1281" t="str">
            <v>B (M2)</v>
          </cell>
          <cell r="G1281" t="str">
            <v>C (M3)</v>
          </cell>
          <cell r="H1281" t="str">
            <v>TOTAL</v>
          </cell>
        </row>
        <row r="1282">
          <cell r="A1282">
            <v>0</v>
          </cell>
          <cell r="B1282">
            <v>0</v>
          </cell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H1282" t="str">
            <v/>
          </cell>
        </row>
        <row r="1283">
          <cell r="A1283">
            <v>0</v>
          </cell>
          <cell r="B1283">
            <v>0</v>
          </cell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H1283" t="str">
            <v/>
          </cell>
        </row>
        <row r="1284">
          <cell r="A1284">
            <v>0</v>
          </cell>
          <cell r="B1284">
            <v>0</v>
          </cell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H1284" t="str">
            <v/>
          </cell>
        </row>
        <row r="1285">
          <cell r="A1285">
            <v>0</v>
          </cell>
          <cell r="B1285">
            <v>0</v>
          </cell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H1285" t="str">
            <v/>
          </cell>
        </row>
        <row r="1286">
          <cell r="A1286">
            <v>0</v>
          </cell>
          <cell r="B1286">
            <v>0</v>
          </cell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H1286" t="str">
            <v/>
          </cell>
        </row>
        <row r="1287">
          <cell r="A1287">
            <v>0</v>
          </cell>
          <cell r="B1287">
            <v>0</v>
          </cell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H1287" t="str">
            <v/>
          </cell>
        </row>
        <row r="1288">
          <cell r="A1288">
            <v>0</v>
          </cell>
          <cell r="B1288">
            <v>0</v>
          </cell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H1288" t="str">
            <v/>
          </cell>
        </row>
        <row r="1289">
          <cell r="A1289">
            <v>0</v>
          </cell>
          <cell r="B1289">
            <v>0</v>
          </cell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H1289" t="str">
            <v/>
          </cell>
        </row>
        <row r="1290">
          <cell r="A1290">
            <v>0</v>
          </cell>
          <cell r="B1290">
            <v>0</v>
          </cell>
          <cell r="C1290">
            <v>0</v>
          </cell>
          <cell r="D1290">
            <v>0</v>
          </cell>
          <cell r="E1290">
            <v>0</v>
          </cell>
          <cell r="F1290">
            <v>0</v>
          </cell>
          <cell r="G1290">
            <v>0</v>
          </cell>
          <cell r="H1290" t="str">
            <v/>
          </cell>
        </row>
        <row r="1291">
          <cell r="A1291">
            <v>0</v>
          </cell>
          <cell r="B1291">
            <v>0</v>
          </cell>
          <cell r="C1291">
            <v>0</v>
          </cell>
          <cell r="D1291">
            <v>0</v>
          </cell>
          <cell r="E1291">
            <v>0</v>
          </cell>
          <cell r="F1291">
            <v>0</v>
          </cell>
          <cell r="G1291">
            <v>0</v>
          </cell>
          <cell r="H1291" t="str">
            <v/>
          </cell>
        </row>
        <row r="1292">
          <cell r="A1292" t="str">
            <v xml:space="preserve">TOTAL CANTIDAD ITEM </v>
          </cell>
          <cell r="B1292">
            <v>0</v>
          </cell>
          <cell r="C1292">
            <v>0</v>
          </cell>
          <cell r="D1292">
            <v>0</v>
          </cell>
          <cell r="E1292">
            <v>0</v>
          </cell>
          <cell r="F1292">
            <v>0</v>
          </cell>
          <cell r="G1292">
            <v>0</v>
          </cell>
          <cell r="H1292" t="str">
            <v/>
          </cell>
        </row>
        <row r="1293">
          <cell r="A1293" t="str">
            <v>INSERTE PLANO, GRÁFICO O ESQUEMA AQUÍ</v>
          </cell>
          <cell r="B1293">
            <v>0</v>
          </cell>
          <cell r="C1293">
            <v>0</v>
          </cell>
          <cell r="D1293">
            <v>0</v>
          </cell>
          <cell r="E1293">
            <v>0</v>
          </cell>
          <cell r="F1293">
            <v>0</v>
          </cell>
          <cell r="G1293">
            <v>0</v>
          </cell>
          <cell r="H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  <cell r="D1294">
            <v>0</v>
          </cell>
          <cell r="E1294">
            <v>0</v>
          </cell>
          <cell r="F1294">
            <v>0</v>
          </cell>
          <cell r="G1294">
            <v>0</v>
          </cell>
          <cell r="H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  <cell r="D1295">
            <v>0</v>
          </cell>
          <cell r="E1295">
            <v>0</v>
          </cell>
          <cell r="F1295">
            <v>0</v>
          </cell>
          <cell r="G1295">
            <v>0</v>
          </cell>
          <cell r="H1295">
            <v>0</v>
          </cell>
        </row>
        <row r="1296">
          <cell r="A1296">
            <v>0</v>
          </cell>
          <cell r="B1296">
            <v>0</v>
          </cell>
          <cell r="C1296">
            <v>0</v>
          </cell>
          <cell r="D1296">
            <v>0</v>
          </cell>
          <cell r="E1296">
            <v>0</v>
          </cell>
          <cell r="F1296">
            <v>0</v>
          </cell>
          <cell r="G1296">
            <v>0</v>
          </cell>
          <cell r="H1296">
            <v>0</v>
          </cell>
        </row>
        <row r="1297">
          <cell r="A1297">
            <v>0</v>
          </cell>
          <cell r="B1297">
            <v>0</v>
          </cell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H1297">
            <v>0</v>
          </cell>
        </row>
        <row r="1298">
          <cell r="A1298">
            <v>0</v>
          </cell>
          <cell r="B1298">
            <v>0</v>
          </cell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H1298">
            <v>0</v>
          </cell>
        </row>
        <row r="1299">
          <cell r="A1299">
            <v>0</v>
          </cell>
          <cell r="B1299">
            <v>0</v>
          </cell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H1299">
            <v>0</v>
          </cell>
        </row>
        <row r="1300">
          <cell r="A1300">
            <v>0</v>
          </cell>
          <cell r="B1300">
            <v>0</v>
          </cell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H1300">
            <v>0</v>
          </cell>
        </row>
        <row r="1301">
          <cell r="A1301">
            <v>0</v>
          </cell>
          <cell r="B1301">
            <v>0</v>
          </cell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H1301">
            <v>0</v>
          </cell>
        </row>
        <row r="1302">
          <cell r="A1302">
            <v>0</v>
          </cell>
          <cell r="B1302">
            <v>0</v>
          </cell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H1302">
            <v>0</v>
          </cell>
        </row>
        <row r="1303">
          <cell r="A1303">
            <v>0</v>
          </cell>
          <cell r="B1303">
            <v>0</v>
          </cell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H1303">
            <v>0</v>
          </cell>
        </row>
        <row r="1304">
          <cell r="A1304">
            <v>0</v>
          </cell>
          <cell r="B1304">
            <v>0</v>
          </cell>
          <cell r="C1304">
            <v>0</v>
          </cell>
          <cell r="D1304">
            <v>0</v>
          </cell>
          <cell r="E1304">
            <v>0</v>
          </cell>
          <cell r="F1304">
            <v>0</v>
          </cell>
          <cell r="G1304">
            <v>0</v>
          </cell>
          <cell r="H1304">
            <v>0</v>
          </cell>
        </row>
        <row r="1305">
          <cell r="A1305">
            <v>0</v>
          </cell>
          <cell r="B1305">
            <v>0</v>
          </cell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H1305">
            <v>0</v>
          </cell>
        </row>
        <row r="1306">
          <cell r="A1306">
            <v>0</v>
          </cell>
          <cell r="B1306">
            <v>0</v>
          </cell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H1306">
            <v>0</v>
          </cell>
        </row>
        <row r="1307">
          <cell r="A1307">
            <v>0</v>
          </cell>
          <cell r="B1307">
            <v>0</v>
          </cell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H1307">
            <v>0</v>
          </cell>
        </row>
        <row r="1308">
          <cell r="A1308">
            <v>0</v>
          </cell>
          <cell r="B1308">
            <v>0</v>
          </cell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H1308">
            <v>0</v>
          </cell>
        </row>
        <row r="1309">
          <cell r="A1309">
            <v>0</v>
          </cell>
          <cell r="B1309" t="str">
            <v>JUAN DAVID ZORRILLA</v>
          </cell>
          <cell r="C1309">
            <v>0</v>
          </cell>
          <cell r="D1309">
            <v>0</v>
          </cell>
          <cell r="E1309">
            <v>0</v>
          </cell>
          <cell r="F1309">
            <v>0</v>
          </cell>
          <cell r="G1309">
            <v>0</v>
          </cell>
          <cell r="H1309">
            <v>0</v>
          </cell>
        </row>
        <row r="1310">
          <cell r="A1310">
            <v>0</v>
          </cell>
          <cell r="B1310" t="str">
            <v>SECRETARIO DE PLANEACION</v>
          </cell>
          <cell r="C1310">
            <v>0</v>
          </cell>
          <cell r="D1310">
            <v>0</v>
          </cell>
          <cell r="E1310">
            <v>0</v>
          </cell>
          <cell r="F1310">
            <v>0</v>
          </cell>
          <cell r="G1310">
            <v>0</v>
          </cell>
          <cell r="H1310">
            <v>0</v>
          </cell>
        </row>
        <row r="1311">
          <cell r="A1311">
            <v>0</v>
          </cell>
          <cell r="B1311" t="str">
            <v>PLANEACION MUNICIPAL</v>
          </cell>
          <cell r="C1311">
            <v>0</v>
          </cell>
          <cell r="D1311">
            <v>0</v>
          </cell>
          <cell r="E1311">
            <v>0</v>
          </cell>
          <cell r="F1311">
            <v>0</v>
          </cell>
          <cell r="G1311">
            <v>0</v>
          </cell>
          <cell r="H1311">
            <v>0</v>
          </cell>
        </row>
        <row r="1312">
          <cell r="A1312">
            <v>0</v>
          </cell>
          <cell r="B1312" t="str">
            <v/>
          </cell>
          <cell r="C1312">
            <v>0</v>
          </cell>
          <cell r="D1312">
            <v>0</v>
          </cell>
          <cell r="E1312">
            <v>0</v>
          </cell>
          <cell r="F1312">
            <v>0</v>
          </cell>
          <cell r="G1312">
            <v>0</v>
          </cell>
          <cell r="H1312">
            <v>0</v>
          </cell>
        </row>
        <row r="1313">
          <cell r="A1313" t="str">
            <v>DEPARTAMENTO DE ANTIOQUIA</v>
          </cell>
          <cell r="B1313">
            <v>0</v>
          </cell>
          <cell r="C1313">
            <v>0</v>
          </cell>
          <cell r="D1313">
            <v>0</v>
          </cell>
          <cell r="E1313">
            <v>0</v>
          </cell>
          <cell r="F1313">
            <v>0</v>
          </cell>
          <cell r="G1313">
            <v>0</v>
          </cell>
          <cell r="H1313">
            <v>0</v>
          </cell>
        </row>
        <row r="1314">
          <cell r="A1314" t="str">
            <v>MUNICIPIO DE SANTO DOMINGO</v>
          </cell>
          <cell r="B1314">
            <v>0</v>
          </cell>
          <cell r="C1314">
            <v>0</v>
          </cell>
          <cell r="D1314">
            <v>0</v>
          </cell>
          <cell r="E1314">
            <v>0</v>
          </cell>
          <cell r="F1314">
            <v>0</v>
          </cell>
          <cell r="G1314">
            <v>0</v>
          </cell>
          <cell r="H1314">
            <v>0</v>
          </cell>
        </row>
        <row r="1315">
          <cell r="A1315" t="str">
            <v>PROYECTO: Construcción de pavimento rígido en las vías urbanas del corregimiento de Porce y el casco urbano del municipio de Santo Domingo, departamento de Antioquia"</v>
          </cell>
          <cell r="B1315">
            <v>0</v>
          </cell>
          <cell r="C1315">
            <v>0</v>
          </cell>
          <cell r="D1315">
            <v>0</v>
          </cell>
          <cell r="E1315">
            <v>0</v>
          </cell>
          <cell r="F1315">
            <v>0</v>
          </cell>
          <cell r="G1315">
            <v>0</v>
          </cell>
          <cell r="H1315">
            <v>0</v>
          </cell>
        </row>
        <row r="1316">
          <cell r="A1316">
            <v>0</v>
          </cell>
          <cell r="B1316">
            <v>0</v>
          </cell>
          <cell r="C1316">
            <v>0</v>
          </cell>
          <cell r="D1316">
            <v>0</v>
          </cell>
          <cell r="E1316">
            <v>0</v>
          </cell>
          <cell r="F1316">
            <v>0</v>
          </cell>
          <cell r="G1316">
            <v>0</v>
          </cell>
          <cell r="H1316">
            <v>0</v>
          </cell>
        </row>
        <row r="1317">
          <cell r="A1317" t="str">
            <v>MEMORIAS DE OBRA</v>
          </cell>
          <cell r="B1317">
            <v>0</v>
          </cell>
          <cell r="C1317">
            <v>0</v>
          </cell>
          <cell r="D1317">
            <v>0</v>
          </cell>
          <cell r="E1317">
            <v>0</v>
          </cell>
          <cell r="F1317">
            <v>0</v>
          </cell>
          <cell r="G1317">
            <v>0</v>
          </cell>
          <cell r="H1317">
            <v>0</v>
          </cell>
        </row>
        <row r="1318">
          <cell r="A1318">
            <v>0</v>
          </cell>
          <cell r="B1318">
            <v>0</v>
          </cell>
          <cell r="H1318">
            <v>0</v>
          </cell>
        </row>
        <row r="1319">
          <cell r="A1319" t="str">
            <v>ITEM</v>
          </cell>
          <cell r="B1319" t="str">
            <v>DESCRIPCIÓN</v>
          </cell>
          <cell r="C1319">
            <v>0</v>
          </cell>
          <cell r="D1319">
            <v>0</v>
          </cell>
          <cell r="E1319">
            <v>0</v>
          </cell>
          <cell r="F1319">
            <v>0</v>
          </cell>
          <cell r="G1319" t="str">
            <v>UNIDAD</v>
          </cell>
          <cell r="H1319" t="str">
            <v>CANTIDAD</v>
          </cell>
        </row>
        <row r="1320">
          <cell r="A1320">
            <v>0</v>
          </cell>
          <cell r="B1320" t="str">
            <v/>
          </cell>
          <cell r="C1320">
            <v>0</v>
          </cell>
          <cell r="D1320">
            <v>0</v>
          </cell>
          <cell r="E1320">
            <v>0</v>
          </cell>
          <cell r="F1320">
            <v>0</v>
          </cell>
          <cell r="G1320" t="str">
            <v/>
          </cell>
          <cell r="H1320" t="str">
            <v/>
          </cell>
        </row>
        <row r="1321">
          <cell r="A1321">
            <v>0</v>
          </cell>
          <cell r="B1321">
            <v>0</v>
          </cell>
          <cell r="C1321">
            <v>0</v>
          </cell>
          <cell r="D1321">
            <v>0</v>
          </cell>
          <cell r="E1321">
            <v>0</v>
          </cell>
          <cell r="F1321">
            <v>0</v>
          </cell>
          <cell r="G1321">
            <v>0</v>
          </cell>
          <cell r="H1321">
            <v>0</v>
          </cell>
        </row>
        <row r="1322">
          <cell r="A1322" t="str">
            <v>DETALLE</v>
          </cell>
          <cell r="B1322">
            <v>0</v>
          </cell>
          <cell r="C1322" t="str">
            <v>FACTOR</v>
          </cell>
          <cell r="D1322" t="str">
            <v>CANTIDAD</v>
          </cell>
          <cell r="E1322" t="str">
            <v>A (ML)</v>
          </cell>
          <cell r="F1322" t="str">
            <v>B (M2)</v>
          </cell>
          <cell r="G1322" t="str">
            <v>C (M3)</v>
          </cell>
          <cell r="H1322" t="str">
            <v>TOTAL</v>
          </cell>
        </row>
        <row r="1323">
          <cell r="A1323">
            <v>0</v>
          </cell>
          <cell r="B1323">
            <v>0</v>
          </cell>
          <cell r="C1323">
            <v>0</v>
          </cell>
          <cell r="D1323">
            <v>0</v>
          </cell>
          <cell r="E1323">
            <v>0</v>
          </cell>
          <cell r="F1323">
            <v>0</v>
          </cell>
          <cell r="G1323">
            <v>0</v>
          </cell>
          <cell r="H1323" t="str">
            <v/>
          </cell>
        </row>
        <row r="1324">
          <cell r="A1324">
            <v>0</v>
          </cell>
          <cell r="B1324">
            <v>0</v>
          </cell>
          <cell r="C1324">
            <v>0</v>
          </cell>
          <cell r="D1324">
            <v>0</v>
          </cell>
          <cell r="E1324">
            <v>0</v>
          </cell>
          <cell r="F1324">
            <v>0</v>
          </cell>
          <cell r="G1324">
            <v>0</v>
          </cell>
          <cell r="H1324" t="str">
            <v/>
          </cell>
        </row>
        <row r="1325">
          <cell r="A1325">
            <v>0</v>
          </cell>
          <cell r="B1325">
            <v>0</v>
          </cell>
          <cell r="C1325">
            <v>0</v>
          </cell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 t="str">
            <v/>
          </cell>
        </row>
        <row r="1326">
          <cell r="A1326">
            <v>0</v>
          </cell>
          <cell r="B1326">
            <v>0</v>
          </cell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 t="str">
            <v/>
          </cell>
        </row>
        <row r="1327">
          <cell r="A1327">
            <v>0</v>
          </cell>
          <cell r="B1327">
            <v>0</v>
          </cell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 t="str">
            <v/>
          </cell>
        </row>
        <row r="1328">
          <cell r="A1328">
            <v>0</v>
          </cell>
          <cell r="B1328">
            <v>0</v>
          </cell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 t="str">
            <v/>
          </cell>
        </row>
        <row r="1329">
          <cell r="A1329">
            <v>0</v>
          </cell>
          <cell r="B1329">
            <v>0</v>
          </cell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 t="str">
            <v/>
          </cell>
        </row>
        <row r="1330">
          <cell r="A1330">
            <v>0</v>
          </cell>
          <cell r="B1330">
            <v>0</v>
          </cell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H1330" t="str">
            <v/>
          </cell>
        </row>
        <row r="1331">
          <cell r="A1331">
            <v>0</v>
          </cell>
          <cell r="B1331">
            <v>0</v>
          </cell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H1331" t="str">
            <v/>
          </cell>
        </row>
        <row r="1332">
          <cell r="A1332">
            <v>0</v>
          </cell>
          <cell r="B1332">
            <v>0</v>
          </cell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H1332" t="str">
            <v/>
          </cell>
        </row>
        <row r="1333">
          <cell r="A1333" t="str">
            <v xml:space="preserve">TOTAL CANTIDAD ITEM </v>
          </cell>
          <cell r="B1333">
            <v>0</v>
          </cell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H1333" t="str">
            <v/>
          </cell>
        </row>
        <row r="1334">
          <cell r="A1334" t="str">
            <v>INSERTE PLANO, GRÁFICO O ESQUEMA AQUÍ</v>
          </cell>
          <cell r="B1334">
            <v>0</v>
          </cell>
          <cell r="C1334">
            <v>0</v>
          </cell>
          <cell r="D1334">
            <v>0</v>
          </cell>
          <cell r="E1334">
            <v>0</v>
          </cell>
          <cell r="F1334">
            <v>0</v>
          </cell>
          <cell r="G1334">
            <v>0</v>
          </cell>
          <cell r="H1334">
            <v>0</v>
          </cell>
        </row>
        <row r="1335">
          <cell r="A1335">
            <v>0</v>
          </cell>
          <cell r="B1335">
            <v>0</v>
          </cell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H1335">
            <v>0</v>
          </cell>
        </row>
        <row r="1336">
          <cell r="A1336">
            <v>0</v>
          </cell>
          <cell r="B1336">
            <v>0</v>
          </cell>
          <cell r="C1336">
            <v>0</v>
          </cell>
          <cell r="D1336">
            <v>0</v>
          </cell>
          <cell r="E1336">
            <v>0</v>
          </cell>
          <cell r="F1336">
            <v>0</v>
          </cell>
          <cell r="G1336">
            <v>0</v>
          </cell>
          <cell r="H1336">
            <v>0</v>
          </cell>
        </row>
        <row r="1337">
          <cell r="A1337">
            <v>0</v>
          </cell>
          <cell r="B1337">
            <v>0</v>
          </cell>
          <cell r="C1337">
            <v>0</v>
          </cell>
          <cell r="D1337">
            <v>0</v>
          </cell>
          <cell r="E1337">
            <v>0</v>
          </cell>
          <cell r="F1337">
            <v>0</v>
          </cell>
          <cell r="G1337">
            <v>0</v>
          </cell>
          <cell r="H1337">
            <v>0</v>
          </cell>
        </row>
        <row r="1338">
          <cell r="A1338">
            <v>0</v>
          </cell>
          <cell r="B1338">
            <v>0</v>
          </cell>
          <cell r="C1338">
            <v>0</v>
          </cell>
          <cell r="D1338">
            <v>0</v>
          </cell>
          <cell r="E1338">
            <v>0</v>
          </cell>
          <cell r="F1338">
            <v>0</v>
          </cell>
          <cell r="G1338">
            <v>0</v>
          </cell>
          <cell r="H1338">
            <v>0</v>
          </cell>
        </row>
        <row r="1339">
          <cell r="A1339">
            <v>0</v>
          </cell>
          <cell r="B1339">
            <v>0</v>
          </cell>
          <cell r="C1339">
            <v>0</v>
          </cell>
          <cell r="D1339">
            <v>0</v>
          </cell>
          <cell r="E1339">
            <v>0</v>
          </cell>
          <cell r="F1339">
            <v>0</v>
          </cell>
          <cell r="G1339">
            <v>0</v>
          </cell>
          <cell r="H1339">
            <v>0</v>
          </cell>
        </row>
        <row r="1340">
          <cell r="A1340">
            <v>0</v>
          </cell>
          <cell r="B1340">
            <v>0</v>
          </cell>
          <cell r="C1340">
            <v>0</v>
          </cell>
          <cell r="D1340">
            <v>0</v>
          </cell>
          <cell r="E1340">
            <v>0</v>
          </cell>
          <cell r="F1340">
            <v>0</v>
          </cell>
          <cell r="G1340">
            <v>0</v>
          </cell>
          <cell r="H1340">
            <v>0</v>
          </cell>
        </row>
        <row r="1341">
          <cell r="A1341">
            <v>0</v>
          </cell>
          <cell r="B1341">
            <v>0</v>
          </cell>
          <cell r="C1341">
            <v>0</v>
          </cell>
          <cell r="D1341">
            <v>0</v>
          </cell>
          <cell r="E1341">
            <v>0</v>
          </cell>
          <cell r="F1341">
            <v>0</v>
          </cell>
          <cell r="G1341">
            <v>0</v>
          </cell>
          <cell r="H1341">
            <v>0</v>
          </cell>
        </row>
        <row r="1342">
          <cell r="A1342">
            <v>0</v>
          </cell>
          <cell r="B1342">
            <v>0</v>
          </cell>
          <cell r="C1342">
            <v>0</v>
          </cell>
          <cell r="D1342">
            <v>0</v>
          </cell>
          <cell r="E1342">
            <v>0</v>
          </cell>
          <cell r="F1342">
            <v>0</v>
          </cell>
          <cell r="G1342">
            <v>0</v>
          </cell>
          <cell r="H1342">
            <v>0</v>
          </cell>
        </row>
        <row r="1343">
          <cell r="A1343">
            <v>0</v>
          </cell>
          <cell r="B1343">
            <v>0</v>
          </cell>
          <cell r="C1343">
            <v>0</v>
          </cell>
          <cell r="D1343">
            <v>0</v>
          </cell>
          <cell r="E1343">
            <v>0</v>
          </cell>
          <cell r="F1343">
            <v>0</v>
          </cell>
          <cell r="G1343">
            <v>0</v>
          </cell>
          <cell r="H1343">
            <v>0</v>
          </cell>
        </row>
        <row r="1344">
          <cell r="A1344">
            <v>0</v>
          </cell>
          <cell r="B1344">
            <v>0</v>
          </cell>
          <cell r="C1344">
            <v>0</v>
          </cell>
          <cell r="D1344">
            <v>0</v>
          </cell>
          <cell r="E1344">
            <v>0</v>
          </cell>
          <cell r="F1344">
            <v>0</v>
          </cell>
          <cell r="G1344">
            <v>0</v>
          </cell>
          <cell r="H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  <cell r="D1345">
            <v>0</v>
          </cell>
          <cell r="E1345">
            <v>0</v>
          </cell>
          <cell r="F1345">
            <v>0</v>
          </cell>
          <cell r="G1345">
            <v>0</v>
          </cell>
          <cell r="H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  <cell r="D1346">
            <v>0</v>
          </cell>
          <cell r="E1346">
            <v>0</v>
          </cell>
          <cell r="F1346">
            <v>0</v>
          </cell>
          <cell r="G1346">
            <v>0</v>
          </cell>
          <cell r="H1346">
            <v>0</v>
          </cell>
        </row>
        <row r="1347">
          <cell r="A1347">
            <v>0</v>
          </cell>
          <cell r="B1347">
            <v>0</v>
          </cell>
          <cell r="C1347">
            <v>0</v>
          </cell>
          <cell r="D1347">
            <v>0</v>
          </cell>
          <cell r="E1347">
            <v>0</v>
          </cell>
          <cell r="F1347">
            <v>0</v>
          </cell>
          <cell r="G1347">
            <v>0</v>
          </cell>
          <cell r="H1347">
            <v>0</v>
          </cell>
        </row>
        <row r="1348">
          <cell r="A1348">
            <v>0</v>
          </cell>
          <cell r="B1348">
            <v>0</v>
          </cell>
          <cell r="C1348">
            <v>0</v>
          </cell>
          <cell r="D1348">
            <v>0</v>
          </cell>
          <cell r="E1348">
            <v>0</v>
          </cell>
          <cell r="F1348">
            <v>0</v>
          </cell>
          <cell r="G1348">
            <v>0</v>
          </cell>
          <cell r="H1348">
            <v>0</v>
          </cell>
        </row>
        <row r="1349">
          <cell r="A1349">
            <v>0</v>
          </cell>
          <cell r="B1349">
            <v>0</v>
          </cell>
          <cell r="C1349">
            <v>0</v>
          </cell>
          <cell r="D1349">
            <v>0</v>
          </cell>
          <cell r="E1349">
            <v>0</v>
          </cell>
          <cell r="F1349">
            <v>0</v>
          </cell>
          <cell r="G1349">
            <v>0</v>
          </cell>
          <cell r="H1349">
            <v>0</v>
          </cell>
        </row>
        <row r="1350">
          <cell r="A1350">
            <v>0</v>
          </cell>
          <cell r="B1350" t="str">
            <v>JUAN DAVID ZORRILLA</v>
          </cell>
          <cell r="C1350">
            <v>0</v>
          </cell>
          <cell r="D1350">
            <v>0</v>
          </cell>
          <cell r="E1350">
            <v>0</v>
          </cell>
          <cell r="F1350">
            <v>0</v>
          </cell>
          <cell r="G1350">
            <v>0</v>
          </cell>
          <cell r="H1350">
            <v>0</v>
          </cell>
        </row>
        <row r="1351">
          <cell r="A1351">
            <v>0</v>
          </cell>
          <cell r="B1351" t="str">
            <v>SECRETARIO DE PLANEACION</v>
          </cell>
          <cell r="C1351">
            <v>0</v>
          </cell>
          <cell r="D1351">
            <v>0</v>
          </cell>
          <cell r="E1351">
            <v>0</v>
          </cell>
          <cell r="F1351">
            <v>0</v>
          </cell>
          <cell r="G1351">
            <v>0</v>
          </cell>
          <cell r="H1351">
            <v>0</v>
          </cell>
        </row>
        <row r="1352">
          <cell r="A1352">
            <v>0</v>
          </cell>
          <cell r="B1352" t="str">
            <v>PLANEACION MUNICIPAL</v>
          </cell>
          <cell r="C1352">
            <v>0</v>
          </cell>
          <cell r="D1352">
            <v>0</v>
          </cell>
          <cell r="E1352">
            <v>0</v>
          </cell>
          <cell r="F1352">
            <v>0</v>
          </cell>
          <cell r="G1352">
            <v>0</v>
          </cell>
          <cell r="H1352">
            <v>0</v>
          </cell>
        </row>
        <row r="1353">
          <cell r="A1353">
            <v>0</v>
          </cell>
          <cell r="B1353" t="str">
            <v/>
          </cell>
          <cell r="C1353">
            <v>0</v>
          </cell>
          <cell r="D1353">
            <v>0</v>
          </cell>
          <cell r="E1353">
            <v>0</v>
          </cell>
          <cell r="F1353">
            <v>0</v>
          </cell>
          <cell r="G1353">
            <v>0</v>
          </cell>
          <cell r="H1353">
            <v>0</v>
          </cell>
        </row>
        <row r="1354">
          <cell r="A1354" t="str">
            <v>DEPARTAMENTO DE ANTIOQUIA</v>
          </cell>
          <cell r="B1354">
            <v>0</v>
          </cell>
          <cell r="C1354">
            <v>0</v>
          </cell>
          <cell r="D1354">
            <v>0</v>
          </cell>
          <cell r="E1354">
            <v>0</v>
          </cell>
          <cell r="F1354">
            <v>0</v>
          </cell>
          <cell r="G1354">
            <v>0</v>
          </cell>
          <cell r="H1354">
            <v>0</v>
          </cell>
        </row>
        <row r="1355">
          <cell r="A1355" t="str">
            <v>MUNICIPIO DE SANTO DOMINGO</v>
          </cell>
          <cell r="B1355">
            <v>0</v>
          </cell>
          <cell r="C1355">
            <v>0</v>
          </cell>
          <cell r="D1355">
            <v>0</v>
          </cell>
          <cell r="E1355">
            <v>0</v>
          </cell>
          <cell r="F1355">
            <v>0</v>
          </cell>
          <cell r="G1355">
            <v>0</v>
          </cell>
          <cell r="H1355">
            <v>0</v>
          </cell>
        </row>
        <row r="1356">
          <cell r="A1356" t="str">
            <v>PROYECTO: Construcción de pavimento rígido en las vías urbanas del corregimiento de Porce y el casco urbano del municipio de Santo Domingo, departamento de Antioquia"</v>
          </cell>
          <cell r="B1356">
            <v>0</v>
          </cell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H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H1357">
            <v>0</v>
          </cell>
        </row>
        <row r="1358">
          <cell r="A1358" t="str">
            <v>MEMORIAS DE OBRA</v>
          </cell>
          <cell r="B1358">
            <v>0</v>
          </cell>
          <cell r="C1358">
            <v>0</v>
          </cell>
          <cell r="D1358">
            <v>0</v>
          </cell>
          <cell r="E1358">
            <v>0</v>
          </cell>
          <cell r="F1358">
            <v>0</v>
          </cell>
          <cell r="G1358">
            <v>0</v>
          </cell>
          <cell r="H1358">
            <v>0</v>
          </cell>
        </row>
        <row r="1359">
          <cell r="A1359">
            <v>0</v>
          </cell>
          <cell r="B1359">
            <v>0</v>
          </cell>
          <cell r="H1359">
            <v>0</v>
          </cell>
        </row>
        <row r="1360">
          <cell r="A1360" t="str">
            <v>ITEM</v>
          </cell>
          <cell r="B1360" t="str">
            <v>DESCRIPCIÓN</v>
          </cell>
          <cell r="C1360">
            <v>0</v>
          </cell>
          <cell r="D1360">
            <v>0</v>
          </cell>
          <cell r="E1360">
            <v>0</v>
          </cell>
          <cell r="F1360">
            <v>0</v>
          </cell>
          <cell r="G1360" t="str">
            <v>UNIDAD</v>
          </cell>
          <cell r="H1360" t="str">
            <v>CANTIDAD</v>
          </cell>
        </row>
        <row r="1361">
          <cell r="A1361">
            <v>0</v>
          </cell>
          <cell r="B1361" t="str">
            <v/>
          </cell>
          <cell r="C1361">
            <v>0</v>
          </cell>
          <cell r="D1361">
            <v>0</v>
          </cell>
          <cell r="E1361">
            <v>0</v>
          </cell>
          <cell r="F1361">
            <v>0</v>
          </cell>
          <cell r="G1361" t="str">
            <v/>
          </cell>
          <cell r="H1361" t="str">
            <v/>
          </cell>
        </row>
        <row r="1362">
          <cell r="A1362">
            <v>0</v>
          </cell>
          <cell r="B1362">
            <v>0</v>
          </cell>
          <cell r="C1362">
            <v>0</v>
          </cell>
          <cell r="D1362">
            <v>0</v>
          </cell>
          <cell r="E1362">
            <v>0</v>
          </cell>
          <cell r="F1362">
            <v>0</v>
          </cell>
          <cell r="G1362">
            <v>0</v>
          </cell>
          <cell r="H1362">
            <v>0</v>
          </cell>
        </row>
        <row r="1363">
          <cell r="A1363" t="str">
            <v>DETALLE</v>
          </cell>
          <cell r="B1363">
            <v>0</v>
          </cell>
          <cell r="C1363" t="str">
            <v>FACTOR</v>
          </cell>
          <cell r="D1363" t="str">
            <v>CANTIDAD</v>
          </cell>
          <cell r="E1363" t="str">
            <v>A (ML)</v>
          </cell>
          <cell r="F1363" t="str">
            <v>B (M2)</v>
          </cell>
          <cell r="G1363" t="str">
            <v>C (M3)</v>
          </cell>
          <cell r="H1363" t="str">
            <v>TOTAL</v>
          </cell>
        </row>
        <row r="1364">
          <cell r="A1364">
            <v>0</v>
          </cell>
          <cell r="B1364">
            <v>0</v>
          </cell>
          <cell r="C1364">
            <v>0</v>
          </cell>
          <cell r="D1364">
            <v>0</v>
          </cell>
          <cell r="E1364">
            <v>0</v>
          </cell>
          <cell r="F1364">
            <v>0</v>
          </cell>
          <cell r="G1364">
            <v>0</v>
          </cell>
          <cell r="H1364" t="str">
            <v/>
          </cell>
        </row>
        <row r="1365">
          <cell r="A1365">
            <v>0</v>
          </cell>
          <cell r="B1365">
            <v>0</v>
          </cell>
          <cell r="C1365">
            <v>0</v>
          </cell>
          <cell r="D1365">
            <v>0</v>
          </cell>
          <cell r="E1365">
            <v>0</v>
          </cell>
          <cell r="F1365">
            <v>0</v>
          </cell>
          <cell r="G1365">
            <v>0</v>
          </cell>
          <cell r="H1365" t="str">
            <v/>
          </cell>
        </row>
        <row r="1366">
          <cell r="A1366">
            <v>0</v>
          </cell>
          <cell r="B1366">
            <v>0</v>
          </cell>
          <cell r="C1366">
            <v>0</v>
          </cell>
          <cell r="D1366">
            <v>0</v>
          </cell>
          <cell r="E1366">
            <v>0</v>
          </cell>
          <cell r="F1366">
            <v>0</v>
          </cell>
          <cell r="G1366">
            <v>0</v>
          </cell>
          <cell r="H1366" t="str">
            <v/>
          </cell>
        </row>
        <row r="1367">
          <cell r="A1367">
            <v>0</v>
          </cell>
          <cell r="B1367">
            <v>0</v>
          </cell>
          <cell r="C1367">
            <v>0</v>
          </cell>
          <cell r="D1367">
            <v>0</v>
          </cell>
          <cell r="E1367">
            <v>0</v>
          </cell>
          <cell r="F1367">
            <v>0</v>
          </cell>
          <cell r="G1367">
            <v>0</v>
          </cell>
          <cell r="H1367" t="str">
            <v/>
          </cell>
        </row>
        <row r="1368">
          <cell r="A1368">
            <v>0</v>
          </cell>
          <cell r="B1368">
            <v>0</v>
          </cell>
          <cell r="C1368">
            <v>0</v>
          </cell>
          <cell r="D1368">
            <v>0</v>
          </cell>
          <cell r="E1368">
            <v>0</v>
          </cell>
          <cell r="F1368">
            <v>0</v>
          </cell>
          <cell r="G1368">
            <v>0</v>
          </cell>
          <cell r="H1368" t="str">
            <v/>
          </cell>
        </row>
        <row r="1369">
          <cell r="A1369">
            <v>0</v>
          </cell>
          <cell r="B1369">
            <v>0</v>
          </cell>
          <cell r="C1369">
            <v>0</v>
          </cell>
          <cell r="D1369">
            <v>0</v>
          </cell>
          <cell r="E1369">
            <v>0</v>
          </cell>
          <cell r="F1369">
            <v>0</v>
          </cell>
          <cell r="G1369">
            <v>0</v>
          </cell>
          <cell r="H1369" t="str">
            <v/>
          </cell>
        </row>
        <row r="1370">
          <cell r="A1370">
            <v>0</v>
          </cell>
          <cell r="B1370">
            <v>0</v>
          </cell>
          <cell r="C1370">
            <v>0</v>
          </cell>
          <cell r="D1370">
            <v>0</v>
          </cell>
          <cell r="E1370">
            <v>0</v>
          </cell>
          <cell r="F1370">
            <v>0</v>
          </cell>
          <cell r="G1370">
            <v>0</v>
          </cell>
          <cell r="H1370" t="str">
            <v/>
          </cell>
        </row>
        <row r="1371">
          <cell r="A1371">
            <v>0</v>
          </cell>
          <cell r="B1371">
            <v>0</v>
          </cell>
          <cell r="C1371">
            <v>0</v>
          </cell>
          <cell r="D1371">
            <v>0</v>
          </cell>
          <cell r="E1371">
            <v>0</v>
          </cell>
          <cell r="F1371">
            <v>0</v>
          </cell>
          <cell r="G1371">
            <v>0</v>
          </cell>
          <cell r="H1371" t="str">
            <v/>
          </cell>
        </row>
        <row r="1372">
          <cell r="A1372">
            <v>0</v>
          </cell>
          <cell r="B1372">
            <v>0</v>
          </cell>
          <cell r="C1372">
            <v>0</v>
          </cell>
          <cell r="D1372">
            <v>0</v>
          </cell>
          <cell r="E1372">
            <v>0</v>
          </cell>
          <cell r="F1372">
            <v>0</v>
          </cell>
          <cell r="G1372">
            <v>0</v>
          </cell>
          <cell r="H1372" t="str">
            <v/>
          </cell>
        </row>
        <row r="1373">
          <cell r="A1373">
            <v>0</v>
          </cell>
          <cell r="B1373">
            <v>0</v>
          </cell>
          <cell r="C1373">
            <v>0</v>
          </cell>
          <cell r="D1373">
            <v>0</v>
          </cell>
          <cell r="E1373">
            <v>0</v>
          </cell>
          <cell r="F1373">
            <v>0</v>
          </cell>
          <cell r="G1373">
            <v>0</v>
          </cell>
          <cell r="H1373" t="str">
            <v/>
          </cell>
        </row>
        <row r="1374">
          <cell r="A1374" t="str">
            <v xml:space="preserve">TOTAL CANTIDAD ITEM </v>
          </cell>
          <cell r="B1374">
            <v>0</v>
          </cell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H1374" t="str">
            <v/>
          </cell>
        </row>
        <row r="1375">
          <cell r="A1375" t="str">
            <v>INSERTE PLANO, GRÁFICO O ESQUEMA AQUÍ</v>
          </cell>
          <cell r="B1375">
            <v>0</v>
          </cell>
          <cell r="C1375">
            <v>0</v>
          </cell>
          <cell r="D1375">
            <v>0</v>
          </cell>
          <cell r="E1375">
            <v>0</v>
          </cell>
          <cell r="F1375">
            <v>0</v>
          </cell>
          <cell r="G1375">
            <v>0</v>
          </cell>
          <cell r="H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  <cell r="D1376">
            <v>0</v>
          </cell>
          <cell r="E1376">
            <v>0</v>
          </cell>
          <cell r="F1376">
            <v>0</v>
          </cell>
          <cell r="G1376">
            <v>0</v>
          </cell>
          <cell r="H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H1377">
            <v>0</v>
          </cell>
        </row>
        <row r="1378">
          <cell r="A1378">
            <v>0</v>
          </cell>
          <cell r="B1378">
            <v>0</v>
          </cell>
          <cell r="C1378">
            <v>0</v>
          </cell>
          <cell r="D1378">
            <v>0</v>
          </cell>
          <cell r="E1378">
            <v>0</v>
          </cell>
          <cell r="F1378">
            <v>0</v>
          </cell>
          <cell r="G1378">
            <v>0</v>
          </cell>
          <cell r="H1378">
            <v>0</v>
          </cell>
        </row>
        <row r="1379">
          <cell r="A1379">
            <v>0</v>
          </cell>
          <cell r="B1379">
            <v>0</v>
          </cell>
          <cell r="C1379">
            <v>0</v>
          </cell>
          <cell r="D1379">
            <v>0</v>
          </cell>
          <cell r="E1379">
            <v>0</v>
          </cell>
          <cell r="F1379">
            <v>0</v>
          </cell>
          <cell r="G1379">
            <v>0</v>
          </cell>
          <cell r="H1379">
            <v>0</v>
          </cell>
        </row>
        <row r="1380">
          <cell r="A1380">
            <v>0</v>
          </cell>
          <cell r="B1380">
            <v>0</v>
          </cell>
          <cell r="C1380">
            <v>0</v>
          </cell>
          <cell r="D1380">
            <v>0</v>
          </cell>
          <cell r="E1380">
            <v>0</v>
          </cell>
          <cell r="F1380">
            <v>0</v>
          </cell>
          <cell r="G1380">
            <v>0</v>
          </cell>
          <cell r="H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  <cell r="D1381">
            <v>0</v>
          </cell>
          <cell r="E1381">
            <v>0</v>
          </cell>
          <cell r="F1381">
            <v>0</v>
          </cell>
          <cell r="G1381">
            <v>0</v>
          </cell>
          <cell r="H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  <cell r="D1382">
            <v>0</v>
          </cell>
          <cell r="E1382">
            <v>0</v>
          </cell>
          <cell r="F1382">
            <v>0</v>
          </cell>
          <cell r="G1382">
            <v>0</v>
          </cell>
          <cell r="H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H1383">
            <v>0</v>
          </cell>
        </row>
        <row r="1384">
          <cell r="A1384">
            <v>0</v>
          </cell>
          <cell r="B1384">
            <v>0</v>
          </cell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H1384">
            <v>0</v>
          </cell>
        </row>
        <row r="1385">
          <cell r="A1385">
            <v>0</v>
          </cell>
          <cell r="B1385">
            <v>0</v>
          </cell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H1385">
            <v>0</v>
          </cell>
        </row>
        <row r="1386">
          <cell r="A1386">
            <v>0</v>
          </cell>
          <cell r="B1386">
            <v>0</v>
          </cell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H1386">
            <v>0</v>
          </cell>
        </row>
        <row r="1387">
          <cell r="A1387">
            <v>0</v>
          </cell>
          <cell r="B1387">
            <v>0</v>
          </cell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H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H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  <cell r="D1389">
            <v>0</v>
          </cell>
          <cell r="E1389">
            <v>0</v>
          </cell>
          <cell r="F1389">
            <v>0</v>
          </cell>
          <cell r="G1389">
            <v>0</v>
          </cell>
          <cell r="H1389">
            <v>0</v>
          </cell>
        </row>
        <row r="1390">
          <cell r="A1390">
            <v>0</v>
          </cell>
          <cell r="B1390">
            <v>0</v>
          </cell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H1390">
            <v>0</v>
          </cell>
        </row>
        <row r="1391">
          <cell r="A1391">
            <v>0</v>
          </cell>
          <cell r="B1391" t="str">
            <v>JUAN DAVID ZORRILLA</v>
          </cell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H1391">
            <v>0</v>
          </cell>
        </row>
        <row r="1392">
          <cell r="A1392">
            <v>0</v>
          </cell>
          <cell r="B1392" t="str">
            <v>SECRETARIO DE PLANEACION</v>
          </cell>
          <cell r="C1392">
            <v>0</v>
          </cell>
          <cell r="D1392">
            <v>0</v>
          </cell>
          <cell r="E1392">
            <v>0</v>
          </cell>
          <cell r="F1392">
            <v>0</v>
          </cell>
          <cell r="G1392">
            <v>0</v>
          </cell>
          <cell r="H1392">
            <v>0</v>
          </cell>
        </row>
        <row r="1393">
          <cell r="A1393">
            <v>0</v>
          </cell>
          <cell r="B1393" t="str">
            <v>PLANEACION MUNICIPAL</v>
          </cell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H1393">
            <v>0</v>
          </cell>
        </row>
        <row r="1394">
          <cell r="A1394">
            <v>0</v>
          </cell>
          <cell r="B1394" t="str">
            <v/>
          </cell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H1394">
            <v>0</v>
          </cell>
        </row>
        <row r="1395">
          <cell r="A1395" t="str">
            <v>DEPARTAMENTO DE ANTIOQUIA</v>
          </cell>
          <cell r="B1395">
            <v>0</v>
          </cell>
          <cell r="C1395">
            <v>0</v>
          </cell>
          <cell r="D1395">
            <v>0</v>
          </cell>
          <cell r="E1395">
            <v>0</v>
          </cell>
          <cell r="F1395">
            <v>0</v>
          </cell>
          <cell r="G1395">
            <v>0</v>
          </cell>
          <cell r="H1395">
            <v>0</v>
          </cell>
        </row>
        <row r="1396">
          <cell r="A1396" t="str">
            <v>MUNICIPIO DE SANTO DOMINGO</v>
          </cell>
          <cell r="B1396">
            <v>0</v>
          </cell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H1396">
            <v>0</v>
          </cell>
        </row>
        <row r="1397">
          <cell r="A1397" t="str">
            <v>PROYECTO: Construcción de pavimento rígido en las vías urbanas del corregimiento de Porce y el casco urbano del municipio de Santo Domingo, departamento de Antioquia"</v>
          </cell>
          <cell r="B1397">
            <v>0</v>
          </cell>
          <cell r="C1397">
            <v>0</v>
          </cell>
          <cell r="D1397">
            <v>0</v>
          </cell>
          <cell r="E1397">
            <v>0</v>
          </cell>
          <cell r="F1397">
            <v>0</v>
          </cell>
          <cell r="G1397">
            <v>0</v>
          </cell>
          <cell r="H1397">
            <v>0</v>
          </cell>
        </row>
        <row r="1398">
          <cell r="A1398">
            <v>0</v>
          </cell>
          <cell r="B1398">
            <v>0</v>
          </cell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H1398">
            <v>0</v>
          </cell>
        </row>
        <row r="1399">
          <cell r="A1399" t="str">
            <v>MEMORIAS DE OBRA</v>
          </cell>
          <cell r="B1399">
            <v>0</v>
          </cell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H1399">
            <v>0</v>
          </cell>
        </row>
        <row r="1400">
          <cell r="A1400">
            <v>0</v>
          </cell>
          <cell r="B1400">
            <v>0</v>
          </cell>
          <cell r="H1400">
            <v>0</v>
          </cell>
        </row>
        <row r="1401">
          <cell r="A1401" t="str">
            <v>ITEM</v>
          </cell>
          <cell r="B1401" t="str">
            <v>DESCRIPCIÓN</v>
          </cell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 t="str">
            <v>UNIDAD</v>
          </cell>
          <cell r="H1401" t="str">
            <v>CANTIDAD</v>
          </cell>
        </row>
        <row r="1402">
          <cell r="A1402">
            <v>0</v>
          </cell>
          <cell r="B1402" t="str">
            <v/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 t="str">
            <v/>
          </cell>
          <cell r="H1402" t="str">
            <v/>
          </cell>
        </row>
        <row r="1403">
          <cell r="A1403">
            <v>0</v>
          </cell>
          <cell r="B1403">
            <v>0</v>
          </cell>
          <cell r="C1403">
            <v>0</v>
          </cell>
          <cell r="D1403">
            <v>0</v>
          </cell>
          <cell r="E1403">
            <v>0</v>
          </cell>
          <cell r="F1403">
            <v>0</v>
          </cell>
          <cell r="G1403">
            <v>0</v>
          </cell>
          <cell r="H1403">
            <v>0</v>
          </cell>
        </row>
        <row r="1404">
          <cell r="A1404" t="str">
            <v>DETALLE</v>
          </cell>
          <cell r="B1404">
            <v>0</v>
          </cell>
          <cell r="C1404" t="str">
            <v>FACTOR</v>
          </cell>
          <cell r="D1404" t="str">
            <v>CANTIDAD</v>
          </cell>
          <cell r="E1404" t="str">
            <v>A (ML)</v>
          </cell>
          <cell r="F1404" t="str">
            <v>B (M2)</v>
          </cell>
          <cell r="G1404" t="str">
            <v>C (M3)</v>
          </cell>
          <cell r="H1404" t="str">
            <v>TOTAL</v>
          </cell>
        </row>
        <row r="1405">
          <cell r="A1405">
            <v>0</v>
          </cell>
          <cell r="B1405">
            <v>0</v>
          </cell>
          <cell r="C1405">
            <v>0</v>
          </cell>
          <cell r="D1405">
            <v>0</v>
          </cell>
          <cell r="E1405">
            <v>0</v>
          </cell>
          <cell r="F1405">
            <v>0</v>
          </cell>
          <cell r="G1405">
            <v>0</v>
          </cell>
          <cell r="H1405" t="str">
            <v/>
          </cell>
        </row>
        <row r="1406">
          <cell r="A1406">
            <v>0</v>
          </cell>
          <cell r="B1406">
            <v>0</v>
          </cell>
          <cell r="C1406">
            <v>0</v>
          </cell>
          <cell r="D1406">
            <v>0</v>
          </cell>
          <cell r="E1406">
            <v>0</v>
          </cell>
          <cell r="F1406">
            <v>0</v>
          </cell>
          <cell r="G1406">
            <v>0</v>
          </cell>
          <cell r="H1406" t="str">
            <v/>
          </cell>
        </row>
        <row r="1407">
          <cell r="A1407">
            <v>0</v>
          </cell>
          <cell r="B1407">
            <v>0</v>
          </cell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H1407" t="str">
            <v/>
          </cell>
        </row>
        <row r="1408">
          <cell r="A1408">
            <v>0</v>
          </cell>
          <cell r="B1408">
            <v>0</v>
          </cell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H1408" t="str">
            <v/>
          </cell>
        </row>
        <row r="1409">
          <cell r="A1409">
            <v>0</v>
          </cell>
          <cell r="B1409">
            <v>0</v>
          </cell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H1409" t="str">
            <v/>
          </cell>
        </row>
        <row r="1410">
          <cell r="A1410">
            <v>0</v>
          </cell>
          <cell r="B1410">
            <v>0</v>
          </cell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H1410" t="str">
            <v/>
          </cell>
        </row>
        <row r="1411">
          <cell r="A1411">
            <v>0</v>
          </cell>
          <cell r="B1411">
            <v>0</v>
          </cell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H1411" t="str">
            <v/>
          </cell>
        </row>
        <row r="1412">
          <cell r="A1412">
            <v>0</v>
          </cell>
          <cell r="B1412">
            <v>0</v>
          </cell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H1412" t="str">
            <v/>
          </cell>
        </row>
        <row r="1413">
          <cell r="A1413">
            <v>0</v>
          </cell>
          <cell r="B1413">
            <v>0</v>
          </cell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H1413" t="str">
            <v/>
          </cell>
        </row>
        <row r="1414">
          <cell r="A1414">
            <v>0</v>
          </cell>
          <cell r="B1414">
            <v>0</v>
          </cell>
          <cell r="C1414">
            <v>0</v>
          </cell>
          <cell r="D1414">
            <v>0</v>
          </cell>
          <cell r="E1414">
            <v>0</v>
          </cell>
          <cell r="F1414">
            <v>0</v>
          </cell>
          <cell r="G1414">
            <v>0</v>
          </cell>
          <cell r="H1414" t="str">
            <v/>
          </cell>
        </row>
        <row r="1415">
          <cell r="A1415" t="str">
            <v xml:space="preserve">TOTAL CANTIDAD ITEM </v>
          </cell>
          <cell r="B1415">
            <v>0</v>
          </cell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H1415" t="str">
            <v/>
          </cell>
        </row>
        <row r="1416">
          <cell r="A1416" t="str">
            <v>INSERTE PLANO, GRÁFICO O ESQUEMA AQUÍ</v>
          </cell>
          <cell r="B1416">
            <v>0</v>
          </cell>
          <cell r="C1416">
            <v>0</v>
          </cell>
          <cell r="D1416">
            <v>0</v>
          </cell>
          <cell r="E1416">
            <v>0</v>
          </cell>
          <cell r="F1416">
            <v>0</v>
          </cell>
          <cell r="G1416">
            <v>0</v>
          </cell>
          <cell r="H1416">
            <v>0</v>
          </cell>
        </row>
        <row r="1417">
          <cell r="A1417">
            <v>0</v>
          </cell>
          <cell r="B1417">
            <v>0</v>
          </cell>
          <cell r="C1417">
            <v>0</v>
          </cell>
          <cell r="D1417">
            <v>0</v>
          </cell>
          <cell r="E1417">
            <v>0</v>
          </cell>
          <cell r="F1417">
            <v>0</v>
          </cell>
          <cell r="G1417">
            <v>0</v>
          </cell>
          <cell r="H1417">
            <v>0</v>
          </cell>
        </row>
        <row r="1418">
          <cell r="A1418">
            <v>0</v>
          </cell>
          <cell r="B1418">
            <v>0</v>
          </cell>
          <cell r="C1418">
            <v>0</v>
          </cell>
          <cell r="D1418">
            <v>0</v>
          </cell>
          <cell r="E1418">
            <v>0</v>
          </cell>
          <cell r="F1418">
            <v>0</v>
          </cell>
          <cell r="G1418">
            <v>0</v>
          </cell>
          <cell r="H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  <cell r="D1419">
            <v>0</v>
          </cell>
          <cell r="E1419">
            <v>0</v>
          </cell>
          <cell r="F1419">
            <v>0</v>
          </cell>
          <cell r="G1419">
            <v>0</v>
          </cell>
          <cell r="H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  <cell r="D1420">
            <v>0</v>
          </cell>
          <cell r="E1420">
            <v>0</v>
          </cell>
          <cell r="F1420">
            <v>0</v>
          </cell>
          <cell r="G1420">
            <v>0</v>
          </cell>
          <cell r="H1420">
            <v>0</v>
          </cell>
        </row>
        <row r="1421">
          <cell r="A1421">
            <v>0</v>
          </cell>
          <cell r="B1421">
            <v>0</v>
          </cell>
          <cell r="C1421">
            <v>0</v>
          </cell>
          <cell r="D1421">
            <v>0</v>
          </cell>
          <cell r="E1421">
            <v>0</v>
          </cell>
          <cell r="F1421">
            <v>0</v>
          </cell>
          <cell r="G1421">
            <v>0</v>
          </cell>
          <cell r="H1421">
            <v>0</v>
          </cell>
        </row>
        <row r="1422">
          <cell r="A1422">
            <v>0</v>
          </cell>
          <cell r="B1422">
            <v>0</v>
          </cell>
          <cell r="C1422">
            <v>0</v>
          </cell>
          <cell r="D1422">
            <v>0</v>
          </cell>
          <cell r="E1422">
            <v>0</v>
          </cell>
          <cell r="F1422">
            <v>0</v>
          </cell>
          <cell r="G1422">
            <v>0</v>
          </cell>
          <cell r="H1422">
            <v>0</v>
          </cell>
        </row>
        <row r="1423">
          <cell r="A1423">
            <v>0</v>
          </cell>
          <cell r="B1423">
            <v>0</v>
          </cell>
          <cell r="C1423">
            <v>0</v>
          </cell>
          <cell r="D1423">
            <v>0</v>
          </cell>
          <cell r="E1423">
            <v>0</v>
          </cell>
          <cell r="F1423">
            <v>0</v>
          </cell>
          <cell r="G1423">
            <v>0</v>
          </cell>
          <cell r="H1423">
            <v>0</v>
          </cell>
        </row>
        <row r="1424">
          <cell r="A1424">
            <v>0</v>
          </cell>
          <cell r="B1424">
            <v>0</v>
          </cell>
          <cell r="C1424">
            <v>0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</row>
        <row r="1425">
          <cell r="A1425">
            <v>0</v>
          </cell>
          <cell r="B1425">
            <v>0</v>
          </cell>
          <cell r="C1425">
            <v>0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</row>
        <row r="1426">
          <cell r="A1426">
            <v>0</v>
          </cell>
          <cell r="B1426">
            <v>0</v>
          </cell>
          <cell r="C1426">
            <v>0</v>
          </cell>
          <cell r="D1426">
            <v>0</v>
          </cell>
          <cell r="E1426">
            <v>0</v>
          </cell>
          <cell r="F1426">
            <v>0</v>
          </cell>
          <cell r="G1426">
            <v>0</v>
          </cell>
          <cell r="H1426">
            <v>0</v>
          </cell>
        </row>
        <row r="1427">
          <cell r="A1427">
            <v>0</v>
          </cell>
          <cell r="B1427">
            <v>0</v>
          </cell>
          <cell r="C1427">
            <v>0</v>
          </cell>
          <cell r="D1427">
            <v>0</v>
          </cell>
          <cell r="E1427">
            <v>0</v>
          </cell>
          <cell r="F1427">
            <v>0</v>
          </cell>
          <cell r="G1427">
            <v>0</v>
          </cell>
          <cell r="H1427">
            <v>0</v>
          </cell>
        </row>
        <row r="1428">
          <cell r="A1428">
            <v>0</v>
          </cell>
          <cell r="B1428">
            <v>0</v>
          </cell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H1428">
            <v>0</v>
          </cell>
        </row>
        <row r="1429">
          <cell r="A1429">
            <v>0</v>
          </cell>
          <cell r="B1429">
            <v>0</v>
          </cell>
          <cell r="C1429">
            <v>0</v>
          </cell>
          <cell r="D1429">
            <v>0</v>
          </cell>
          <cell r="E1429">
            <v>0</v>
          </cell>
          <cell r="F1429">
            <v>0</v>
          </cell>
          <cell r="G1429">
            <v>0</v>
          </cell>
          <cell r="H1429">
            <v>0</v>
          </cell>
        </row>
        <row r="1430">
          <cell r="A1430">
            <v>0</v>
          </cell>
          <cell r="B1430">
            <v>0</v>
          </cell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H1430">
            <v>0</v>
          </cell>
        </row>
        <row r="1431">
          <cell r="A1431">
            <v>0</v>
          </cell>
          <cell r="B1431">
            <v>0</v>
          </cell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H1431">
            <v>0</v>
          </cell>
        </row>
        <row r="1432">
          <cell r="A1432">
            <v>0</v>
          </cell>
          <cell r="B1432" t="str">
            <v>JUAN DAVID ZORRILLA</v>
          </cell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H1432">
            <v>0</v>
          </cell>
        </row>
        <row r="1433">
          <cell r="A1433">
            <v>0</v>
          </cell>
          <cell r="B1433" t="str">
            <v>SECRETARIO DE PLANEACION</v>
          </cell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H1433">
            <v>0</v>
          </cell>
        </row>
        <row r="1434">
          <cell r="A1434">
            <v>0</v>
          </cell>
          <cell r="B1434" t="str">
            <v>PLANEACION MUNICIPAL</v>
          </cell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H1434">
            <v>0</v>
          </cell>
        </row>
        <row r="1435">
          <cell r="A1435">
            <v>0</v>
          </cell>
          <cell r="B1435" t="str">
            <v/>
          </cell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H1435">
            <v>0</v>
          </cell>
        </row>
        <row r="1436">
          <cell r="A1436" t="str">
            <v>DEPARTAMENTO DE ANTIOQUIA</v>
          </cell>
          <cell r="B1436">
            <v>0</v>
          </cell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H1436">
            <v>0</v>
          </cell>
        </row>
        <row r="1437">
          <cell r="A1437" t="str">
            <v>MUNICIPIO DE SANTO DOMINGO</v>
          </cell>
          <cell r="B1437">
            <v>0</v>
          </cell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H1437">
            <v>0</v>
          </cell>
        </row>
        <row r="1438">
          <cell r="A1438" t="str">
            <v>PROYECTO: Construcción de pavimento rígido en las vías urbanas del corregimiento de Porce y el casco urbano del municipio de Santo Domingo, departamento de Antioquia"</v>
          </cell>
          <cell r="B1438">
            <v>0</v>
          </cell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H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  <cell r="D1439">
            <v>0</v>
          </cell>
          <cell r="E1439">
            <v>0</v>
          </cell>
          <cell r="F1439">
            <v>0</v>
          </cell>
          <cell r="G1439">
            <v>0</v>
          </cell>
          <cell r="H1439">
            <v>0</v>
          </cell>
        </row>
        <row r="1440">
          <cell r="A1440" t="str">
            <v>MEMORIAS DE OBRA</v>
          </cell>
          <cell r="B1440">
            <v>0</v>
          </cell>
          <cell r="C1440">
            <v>0</v>
          </cell>
          <cell r="D1440">
            <v>0</v>
          </cell>
          <cell r="E1440">
            <v>0</v>
          </cell>
          <cell r="F1440">
            <v>0</v>
          </cell>
          <cell r="G1440">
            <v>0</v>
          </cell>
          <cell r="H1440">
            <v>0</v>
          </cell>
        </row>
        <row r="1441">
          <cell r="A1441">
            <v>0</v>
          </cell>
          <cell r="B1441">
            <v>0</v>
          </cell>
          <cell r="H1441">
            <v>0</v>
          </cell>
        </row>
        <row r="1442">
          <cell r="A1442" t="str">
            <v>ITEM</v>
          </cell>
          <cell r="B1442" t="str">
            <v>DESCRIPCIÓN</v>
          </cell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 t="str">
            <v>UNIDAD</v>
          </cell>
          <cell r="H1442" t="str">
            <v>CANTIDAD</v>
          </cell>
        </row>
        <row r="1443">
          <cell r="A1443">
            <v>0</v>
          </cell>
          <cell r="B1443" t="str">
            <v/>
          </cell>
          <cell r="C1443">
            <v>0</v>
          </cell>
          <cell r="D1443">
            <v>0</v>
          </cell>
          <cell r="E1443">
            <v>0</v>
          </cell>
          <cell r="F1443">
            <v>0</v>
          </cell>
          <cell r="G1443" t="str">
            <v/>
          </cell>
          <cell r="H1443" t="str">
            <v/>
          </cell>
        </row>
        <row r="1444">
          <cell r="A1444">
            <v>0</v>
          </cell>
          <cell r="B1444">
            <v>0</v>
          </cell>
          <cell r="C1444">
            <v>0</v>
          </cell>
          <cell r="D1444">
            <v>0</v>
          </cell>
          <cell r="E1444">
            <v>0</v>
          </cell>
          <cell r="F1444">
            <v>0</v>
          </cell>
          <cell r="G1444">
            <v>0</v>
          </cell>
          <cell r="H1444">
            <v>0</v>
          </cell>
        </row>
        <row r="1445">
          <cell r="A1445" t="str">
            <v>DETALLE</v>
          </cell>
          <cell r="B1445">
            <v>0</v>
          </cell>
          <cell r="C1445" t="str">
            <v>FACTOR</v>
          </cell>
          <cell r="D1445" t="str">
            <v>CANTIDAD</v>
          </cell>
          <cell r="E1445" t="str">
            <v>A (ML)</v>
          </cell>
          <cell r="F1445" t="str">
            <v>B (M2)</v>
          </cell>
          <cell r="G1445" t="str">
            <v>C (M3)</v>
          </cell>
          <cell r="H1445" t="str">
            <v>TOTAL</v>
          </cell>
        </row>
        <row r="1446">
          <cell r="A1446">
            <v>0</v>
          </cell>
          <cell r="B1446">
            <v>0</v>
          </cell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H1446" t="str">
            <v/>
          </cell>
        </row>
        <row r="1447">
          <cell r="A1447">
            <v>0</v>
          </cell>
          <cell r="B1447">
            <v>0</v>
          </cell>
          <cell r="C1447">
            <v>0</v>
          </cell>
          <cell r="D1447">
            <v>0</v>
          </cell>
          <cell r="E1447">
            <v>0</v>
          </cell>
          <cell r="F1447">
            <v>0</v>
          </cell>
          <cell r="G1447">
            <v>0</v>
          </cell>
          <cell r="H1447" t="str">
            <v/>
          </cell>
        </row>
        <row r="1448">
          <cell r="A1448">
            <v>0</v>
          </cell>
          <cell r="B1448">
            <v>0</v>
          </cell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H1448" t="str">
            <v/>
          </cell>
        </row>
        <row r="1449">
          <cell r="A1449">
            <v>0</v>
          </cell>
          <cell r="B1449">
            <v>0</v>
          </cell>
          <cell r="C1449">
            <v>0</v>
          </cell>
          <cell r="D1449">
            <v>0</v>
          </cell>
          <cell r="E1449">
            <v>0</v>
          </cell>
          <cell r="F1449">
            <v>0</v>
          </cell>
          <cell r="G1449">
            <v>0</v>
          </cell>
          <cell r="H1449" t="str">
            <v/>
          </cell>
        </row>
        <row r="1450">
          <cell r="A1450">
            <v>0</v>
          </cell>
          <cell r="B1450">
            <v>0</v>
          </cell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H1450" t="str">
            <v/>
          </cell>
        </row>
        <row r="1451">
          <cell r="A1451">
            <v>0</v>
          </cell>
          <cell r="B1451">
            <v>0</v>
          </cell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H1451" t="str">
            <v/>
          </cell>
        </row>
        <row r="1452">
          <cell r="A1452">
            <v>0</v>
          </cell>
          <cell r="B1452">
            <v>0</v>
          </cell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H1452" t="str">
            <v/>
          </cell>
        </row>
        <row r="1453">
          <cell r="A1453">
            <v>0</v>
          </cell>
          <cell r="B1453">
            <v>0</v>
          </cell>
          <cell r="C1453">
            <v>0</v>
          </cell>
          <cell r="D1453">
            <v>0</v>
          </cell>
          <cell r="E1453">
            <v>0</v>
          </cell>
          <cell r="F1453">
            <v>0</v>
          </cell>
          <cell r="G1453">
            <v>0</v>
          </cell>
          <cell r="H1453" t="str">
            <v/>
          </cell>
        </row>
        <row r="1454">
          <cell r="A1454">
            <v>0</v>
          </cell>
          <cell r="B1454">
            <v>0</v>
          </cell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H1454" t="str">
            <v/>
          </cell>
        </row>
        <row r="1455">
          <cell r="A1455">
            <v>0</v>
          </cell>
          <cell r="B1455">
            <v>0</v>
          </cell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H1455" t="str">
            <v/>
          </cell>
        </row>
        <row r="1456">
          <cell r="A1456" t="str">
            <v xml:space="preserve">TOTAL CANTIDAD ITEM </v>
          </cell>
          <cell r="B1456">
            <v>0</v>
          </cell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H1456" t="str">
            <v/>
          </cell>
        </row>
        <row r="1457">
          <cell r="A1457" t="str">
            <v>INSERTE PLANO, GRÁFICO O ESQUEMA AQUÍ</v>
          </cell>
          <cell r="B1457">
            <v>0</v>
          </cell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H1457">
            <v>0</v>
          </cell>
        </row>
        <row r="1458">
          <cell r="A1458">
            <v>0</v>
          </cell>
          <cell r="B1458">
            <v>0</v>
          </cell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H1458">
            <v>0</v>
          </cell>
        </row>
        <row r="1459">
          <cell r="A1459">
            <v>0</v>
          </cell>
          <cell r="B1459">
            <v>0</v>
          </cell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H1459">
            <v>0</v>
          </cell>
        </row>
        <row r="1460">
          <cell r="A1460">
            <v>0</v>
          </cell>
          <cell r="B1460">
            <v>0</v>
          </cell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H1460">
            <v>0</v>
          </cell>
        </row>
        <row r="1461">
          <cell r="A1461">
            <v>0</v>
          </cell>
          <cell r="B1461">
            <v>0</v>
          </cell>
          <cell r="C1461">
            <v>0</v>
          </cell>
          <cell r="D1461">
            <v>0</v>
          </cell>
          <cell r="E1461">
            <v>0</v>
          </cell>
          <cell r="F1461">
            <v>0</v>
          </cell>
          <cell r="G1461">
            <v>0</v>
          </cell>
          <cell r="H1461">
            <v>0</v>
          </cell>
        </row>
        <row r="1462">
          <cell r="A1462">
            <v>0</v>
          </cell>
          <cell r="B1462">
            <v>0</v>
          </cell>
          <cell r="C1462">
            <v>0</v>
          </cell>
          <cell r="D1462">
            <v>0</v>
          </cell>
          <cell r="E1462">
            <v>0</v>
          </cell>
          <cell r="F1462">
            <v>0</v>
          </cell>
          <cell r="G1462">
            <v>0</v>
          </cell>
          <cell r="H1462">
            <v>0</v>
          </cell>
        </row>
        <row r="1463">
          <cell r="A1463">
            <v>0</v>
          </cell>
          <cell r="B1463">
            <v>0</v>
          </cell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H1463">
            <v>0</v>
          </cell>
        </row>
        <row r="1464">
          <cell r="A1464">
            <v>0</v>
          </cell>
          <cell r="B1464">
            <v>0</v>
          </cell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H1464">
            <v>0</v>
          </cell>
        </row>
        <row r="1465">
          <cell r="A1465">
            <v>0</v>
          </cell>
          <cell r="B1465">
            <v>0</v>
          </cell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H1465">
            <v>0</v>
          </cell>
        </row>
        <row r="1466">
          <cell r="A1466">
            <v>0</v>
          </cell>
          <cell r="B1466">
            <v>0</v>
          </cell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H1466">
            <v>0</v>
          </cell>
        </row>
        <row r="1467">
          <cell r="A1467">
            <v>0</v>
          </cell>
          <cell r="B1467">
            <v>0</v>
          </cell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H1467">
            <v>0</v>
          </cell>
        </row>
        <row r="1468">
          <cell r="A1468">
            <v>0</v>
          </cell>
          <cell r="B1468">
            <v>0</v>
          </cell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H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H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H1470">
            <v>0</v>
          </cell>
        </row>
        <row r="1471">
          <cell r="A1471">
            <v>0</v>
          </cell>
          <cell r="B1471">
            <v>0</v>
          </cell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H1471">
            <v>0</v>
          </cell>
        </row>
        <row r="1472">
          <cell r="A1472">
            <v>0</v>
          </cell>
          <cell r="B1472">
            <v>0</v>
          </cell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H1472">
            <v>0</v>
          </cell>
        </row>
        <row r="1473">
          <cell r="A1473">
            <v>0</v>
          </cell>
          <cell r="B1473" t="str">
            <v>JUAN DAVID ZORRILLA</v>
          </cell>
          <cell r="C1473">
            <v>0</v>
          </cell>
          <cell r="D1473">
            <v>0</v>
          </cell>
          <cell r="E1473">
            <v>0</v>
          </cell>
          <cell r="F1473">
            <v>0</v>
          </cell>
          <cell r="G1473">
            <v>0</v>
          </cell>
          <cell r="H1473">
            <v>0</v>
          </cell>
        </row>
        <row r="1474">
          <cell r="A1474">
            <v>0</v>
          </cell>
          <cell r="B1474" t="str">
            <v>SECRETARIO DE PLANEACION</v>
          </cell>
          <cell r="C1474">
            <v>0</v>
          </cell>
          <cell r="D1474">
            <v>0</v>
          </cell>
          <cell r="E1474">
            <v>0</v>
          </cell>
          <cell r="F1474">
            <v>0</v>
          </cell>
          <cell r="G1474">
            <v>0</v>
          </cell>
          <cell r="H1474">
            <v>0</v>
          </cell>
        </row>
        <row r="1475">
          <cell r="A1475">
            <v>0</v>
          </cell>
          <cell r="B1475" t="str">
            <v>PLANEACION MUNICIPAL</v>
          </cell>
          <cell r="C1475">
            <v>0</v>
          </cell>
          <cell r="D1475">
            <v>0</v>
          </cell>
          <cell r="E1475">
            <v>0</v>
          </cell>
          <cell r="F1475">
            <v>0</v>
          </cell>
          <cell r="G1475">
            <v>0</v>
          </cell>
          <cell r="H1475">
            <v>0</v>
          </cell>
        </row>
        <row r="1476">
          <cell r="A1476">
            <v>0</v>
          </cell>
          <cell r="B1476" t="str">
            <v/>
          </cell>
          <cell r="C1476">
            <v>0</v>
          </cell>
          <cell r="D1476">
            <v>0</v>
          </cell>
          <cell r="E1476">
            <v>0</v>
          </cell>
          <cell r="F1476">
            <v>0</v>
          </cell>
          <cell r="G1476">
            <v>0</v>
          </cell>
          <cell r="H1476">
            <v>0</v>
          </cell>
        </row>
        <row r="1477">
          <cell r="A1477" t="str">
            <v>DEPARTAMENTO DE ANTIOQUIA</v>
          </cell>
          <cell r="B1477">
            <v>0</v>
          </cell>
          <cell r="C1477">
            <v>0</v>
          </cell>
          <cell r="D1477">
            <v>0</v>
          </cell>
          <cell r="E1477">
            <v>0</v>
          </cell>
          <cell r="F1477">
            <v>0</v>
          </cell>
          <cell r="G1477">
            <v>0</v>
          </cell>
          <cell r="H1477">
            <v>0</v>
          </cell>
        </row>
        <row r="1478">
          <cell r="A1478" t="str">
            <v>MUNICIPIO DE SANTO DOMINGO</v>
          </cell>
          <cell r="B1478">
            <v>0</v>
          </cell>
          <cell r="C1478">
            <v>0</v>
          </cell>
          <cell r="D1478">
            <v>0</v>
          </cell>
          <cell r="E1478">
            <v>0</v>
          </cell>
          <cell r="F1478">
            <v>0</v>
          </cell>
          <cell r="G1478">
            <v>0</v>
          </cell>
          <cell r="H1478">
            <v>0</v>
          </cell>
        </row>
        <row r="1479">
          <cell r="A1479" t="str">
            <v>PROYECTO: Construcción de pavimento rígido en las vías urbanas del corregimiento de Porce y el casco urbano del municipio de Santo Domingo, departamento de Antioquia"</v>
          </cell>
          <cell r="B1479">
            <v>0</v>
          </cell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H1479">
            <v>0</v>
          </cell>
        </row>
        <row r="1480">
          <cell r="A1480">
            <v>0</v>
          </cell>
          <cell r="B1480">
            <v>0</v>
          </cell>
          <cell r="C1480">
            <v>0</v>
          </cell>
          <cell r="D1480">
            <v>0</v>
          </cell>
          <cell r="E1480">
            <v>0</v>
          </cell>
          <cell r="F1480">
            <v>0</v>
          </cell>
          <cell r="G1480">
            <v>0</v>
          </cell>
          <cell r="H1480">
            <v>0</v>
          </cell>
        </row>
        <row r="1481">
          <cell r="A1481" t="str">
            <v>MEMORIAS DE OBRA</v>
          </cell>
          <cell r="B1481">
            <v>0</v>
          </cell>
          <cell r="C1481">
            <v>0</v>
          </cell>
          <cell r="D1481">
            <v>0</v>
          </cell>
          <cell r="E1481">
            <v>0</v>
          </cell>
          <cell r="F1481">
            <v>0</v>
          </cell>
          <cell r="G1481">
            <v>0</v>
          </cell>
          <cell r="H1481">
            <v>0</v>
          </cell>
        </row>
        <row r="1482">
          <cell r="A1482">
            <v>0</v>
          </cell>
          <cell r="B1482">
            <v>0</v>
          </cell>
          <cell r="H1482">
            <v>0</v>
          </cell>
        </row>
        <row r="1483">
          <cell r="A1483" t="str">
            <v>ITEM</v>
          </cell>
          <cell r="B1483" t="str">
            <v>DESCRIPCIÓN</v>
          </cell>
          <cell r="C1483">
            <v>0</v>
          </cell>
          <cell r="D1483">
            <v>0</v>
          </cell>
          <cell r="E1483">
            <v>0</v>
          </cell>
          <cell r="F1483">
            <v>0</v>
          </cell>
          <cell r="G1483" t="str">
            <v>UNIDAD</v>
          </cell>
          <cell r="H1483" t="str">
            <v>CANTIDAD</v>
          </cell>
        </row>
        <row r="1484">
          <cell r="A1484">
            <v>0</v>
          </cell>
          <cell r="B1484" t="str">
            <v/>
          </cell>
          <cell r="C1484">
            <v>0</v>
          </cell>
          <cell r="D1484">
            <v>0</v>
          </cell>
          <cell r="E1484">
            <v>0</v>
          </cell>
          <cell r="F1484">
            <v>0</v>
          </cell>
          <cell r="G1484" t="str">
            <v/>
          </cell>
          <cell r="H1484" t="str">
            <v/>
          </cell>
        </row>
        <row r="1485">
          <cell r="A1485">
            <v>0</v>
          </cell>
          <cell r="B1485">
            <v>0</v>
          </cell>
          <cell r="C1485">
            <v>0</v>
          </cell>
          <cell r="D1485">
            <v>0</v>
          </cell>
          <cell r="E1485">
            <v>0</v>
          </cell>
          <cell r="F1485">
            <v>0</v>
          </cell>
          <cell r="G1485">
            <v>0</v>
          </cell>
          <cell r="H1485">
            <v>0</v>
          </cell>
        </row>
        <row r="1486">
          <cell r="A1486" t="str">
            <v>DETALLE</v>
          </cell>
          <cell r="B1486">
            <v>0</v>
          </cell>
          <cell r="C1486" t="str">
            <v>FACTOR</v>
          </cell>
          <cell r="D1486" t="str">
            <v>CANTIDAD</v>
          </cell>
          <cell r="E1486" t="str">
            <v>A (ML)</v>
          </cell>
          <cell r="F1486" t="str">
            <v>B (M2)</v>
          </cell>
          <cell r="G1486" t="str">
            <v>C (M3)</v>
          </cell>
          <cell r="H1486" t="str">
            <v>TOTAL</v>
          </cell>
        </row>
        <row r="1487">
          <cell r="A1487">
            <v>0</v>
          </cell>
          <cell r="B1487">
            <v>0</v>
          </cell>
          <cell r="C1487">
            <v>0</v>
          </cell>
          <cell r="D1487">
            <v>0</v>
          </cell>
          <cell r="E1487">
            <v>0</v>
          </cell>
          <cell r="F1487">
            <v>0</v>
          </cell>
          <cell r="G1487">
            <v>0</v>
          </cell>
          <cell r="H1487" t="str">
            <v/>
          </cell>
        </row>
        <row r="1488">
          <cell r="A1488">
            <v>0</v>
          </cell>
          <cell r="B1488">
            <v>0</v>
          </cell>
          <cell r="C1488">
            <v>0</v>
          </cell>
          <cell r="D1488">
            <v>0</v>
          </cell>
          <cell r="E1488">
            <v>0</v>
          </cell>
          <cell r="F1488">
            <v>0</v>
          </cell>
          <cell r="G1488">
            <v>0</v>
          </cell>
          <cell r="H1488" t="str">
            <v/>
          </cell>
        </row>
        <row r="1489">
          <cell r="A1489">
            <v>0</v>
          </cell>
          <cell r="B1489">
            <v>0</v>
          </cell>
          <cell r="C1489">
            <v>0</v>
          </cell>
          <cell r="D1489">
            <v>0</v>
          </cell>
          <cell r="E1489">
            <v>0</v>
          </cell>
          <cell r="F1489">
            <v>0</v>
          </cell>
          <cell r="G1489">
            <v>0</v>
          </cell>
          <cell r="H1489" t="str">
            <v/>
          </cell>
        </row>
        <row r="1490">
          <cell r="A1490">
            <v>0</v>
          </cell>
          <cell r="B1490">
            <v>0</v>
          </cell>
          <cell r="C1490">
            <v>0</v>
          </cell>
          <cell r="D1490">
            <v>0</v>
          </cell>
          <cell r="E1490">
            <v>0</v>
          </cell>
          <cell r="F1490">
            <v>0</v>
          </cell>
          <cell r="G1490">
            <v>0</v>
          </cell>
          <cell r="H1490" t="str">
            <v/>
          </cell>
        </row>
        <row r="1491">
          <cell r="A1491">
            <v>0</v>
          </cell>
          <cell r="B1491">
            <v>0</v>
          </cell>
          <cell r="C1491">
            <v>0</v>
          </cell>
          <cell r="D1491">
            <v>0</v>
          </cell>
          <cell r="E1491">
            <v>0</v>
          </cell>
          <cell r="F1491">
            <v>0</v>
          </cell>
          <cell r="G1491">
            <v>0</v>
          </cell>
          <cell r="H1491" t="str">
            <v/>
          </cell>
        </row>
        <row r="1492">
          <cell r="A1492">
            <v>0</v>
          </cell>
          <cell r="B1492">
            <v>0</v>
          </cell>
          <cell r="C1492">
            <v>0</v>
          </cell>
          <cell r="D1492">
            <v>0</v>
          </cell>
          <cell r="E1492">
            <v>0</v>
          </cell>
          <cell r="F1492">
            <v>0</v>
          </cell>
          <cell r="G1492">
            <v>0</v>
          </cell>
          <cell r="H1492" t="str">
            <v/>
          </cell>
        </row>
        <row r="1493">
          <cell r="A1493">
            <v>0</v>
          </cell>
          <cell r="B1493">
            <v>0</v>
          </cell>
          <cell r="C1493">
            <v>0</v>
          </cell>
          <cell r="D1493">
            <v>0</v>
          </cell>
          <cell r="E1493">
            <v>0</v>
          </cell>
          <cell r="F1493">
            <v>0</v>
          </cell>
          <cell r="G1493">
            <v>0</v>
          </cell>
          <cell r="H1493" t="str">
            <v/>
          </cell>
        </row>
        <row r="1494">
          <cell r="A1494">
            <v>0</v>
          </cell>
          <cell r="B1494">
            <v>0</v>
          </cell>
          <cell r="C1494">
            <v>0</v>
          </cell>
          <cell r="D1494">
            <v>0</v>
          </cell>
          <cell r="E1494">
            <v>0</v>
          </cell>
          <cell r="F1494">
            <v>0</v>
          </cell>
          <cell r="G1494">
            <v>0</v>
          </cell>
          <cell r="H1494" t="str">
            <v/>
          </cell>
        </row>
        <row r="1495">
          <cell r="A1495">
            <v>0</v>
          </cell>
          <cell r="B1495">
            <v>0</v>
          </cell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H1495" t="str">
            <v/>
          </cell>
        </row>
        <row r="1496">
          <cell r="A1496">
            <v>0</v>
          </cell>
          <cell r="B1496">
            <v>0</v>
          </cell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H1496" t="str">
            <v/>
          </cell>
        </row>
        <row r="1497">
          <cell r="A1497" t="str">
            <v xml:space="preserve">TOTAL CANTIDAD ITEM </v>
          </cell>
          <cell r="B1497">
            <v>0</v>
          </cell>
          <cell r="C1497">
            <v>0</v>
          </cell>
          <cell r="D1497">
            <v>0</v>
          </cell>
          <cell r="E1497">
            <v>0</v>
          </cell>
          <cell r="F1497">
            <v>0</v>
          </cell>
          <cell r="G1497">
            <v>0</v>
          </cell>
          <cell r="H1497" t="str">
            <v/>
          </cell>
        </row>
        <row r="1498">
          <cell r="A1498" t="str">
            <v>INSERTE PLANO, GRÁFICO O ESQUEMA AQUÍ</v>
          </cell>
          <cell r="B1498">
            <v>0</v>
          </cell>
          <cell r="C1498">
            <v>0</v>
          </cell>
          <cell r="D1498">
            <v>0</v>
          </cell>
          <cell r="E1498">
            <v>0</v>
          </cell>
          <cell r="F1498">
            <v>0</v>
          </cell>
          <cell r="G1498">
            <v>0</v>
          </cell>
          <cell r="H1498">
            <v>0</v>
          </cell>
        </row>
        <row r="1499">
          <cell r="A1499">
            <v>0</v>
          </cell>
          <cell r="B1499">
            <v>0</v>
          </cell>
          <cell r="C1499">
            <v>0</v>
          </cell>
          <cell r="D1499">
            <v>0</v>
          </cell>
          <cell r="E1499">
            <v>0</v>
          </cell>
          <cell r="F1499">
            <v>0</v>
          </cell>
          <cell r="G1499">
            <v>0</v>
          </cell>
          <cell r="H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  <cell r="D1500">
            <v>0</v>
          </cell>
          <cell r="E1500">
            <v>0</v>
          </cell>
          <cell r="F1500">
            <v>0</v>
          </cell>
          <cell r="G1500">
            <v>0</v>
          </cell>
          <cell r="H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  <cell r="D1501">
            <v>0</v>
          </cell>
          <cell r="E1501">
            <v>0</v>
          </cell>
          <cell r="F1501">
            <v>0</v>
          </cell>
          <cell r="G1501">
            <v>0</v>
          </cell>
          <cell r="H1501">
            <v>0</v>
          </cell>
        </row>
        <row r="1502">
          <cell r="A1502">
            <v>0</v>
          </cell>
          <cell r="B1502">
            <v>0</v>
          </cell>
          <cell r="C1502">
            <v>0</v>
          </cell>
          <cell r="D1502">
            <v>0</v>
          </cell>
          <cell r="E1502">
            <v>0</v>
          </cell>
          <cell r="F1502">
            <v>0</v>
          </cell>
          <cell r="G1502">
            <v>0</v>
          </cell>
          <cell r="H1502">
            <v>0</v>
          </cell>
        </row>
        <row r="1503">
          <cell r="A1503">
            <v>0</v>
          </cell>
          <cell r="B1503">
            <v>0</v>
          </cell>
          <cell r="C1503">
            <v>0</v>
          </cell>
          <cell r="D1503">
            <v>0</v>
          </cell>
          <cell r="E1503">
            <v>0</v>
          </cell>
          <cell r="F1503">
            <v>0</v>
          </cell>
          <cell r="G1503">
            <v>0</v>
          </cell>
          <cell r="H1503">
            <v>0</v>
          </cell>
        </row>
        <row r="1504">
          <cell r="A1504">
            <v>0</v>
          </cell>
          <cell r="B1504">
            <v>0</v>
          </cell>
          <cell r="C1504">
            <v>0</v>
          </cell>
          <cell r="D1504">
            <v>0</v>
          </cell>
          <cell r="E1504">
            <v>0</v>
          </cell>
          <cell r="F1504">
            <v>0</v>
          </cell>
          <cell r="G1504">
            <v>0</v>
          </cell>
          <cell r="H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H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  <cell r="D1506">
            <v>0</v>
          </cell>
          <cell r="E1506">
            <v>0</v>
          </cell>
          <cell r="F1506">
            <v>0</v>
          </cell>
          <cell r="G1506">
            <v>0</v>
          </cell>
          <cell r="H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H1507">
            <v>0</v>
          </cell>
        </row>
        <row r="1508">
          <cell r="A1508">
            <v>0</v>
          </cell>
          <cell r="B1508">
            <v>0</v>
          </cell>
          <cell r="C1508">
            <v>0</v>
          </cell>
          <cell r="D1508">
            <v>0</v>
          </cell>
          <cell r="E1508">
            <v>0</v>
          </cell>
          <cell r="F1508">
            <v>0</v>
          </cell>
          <cell r="G1508">
            <v>0</v>
          </cell>
          <cell r="H1508">
            <v>0</v>
          </cell>
        </row>
        <row r="1509">
          <cell r="A1509">
            <v>0</v>
          </cell>
          <cell r="B1509">
            <v>0</v>
          </cell>
          <cell r="C1509">
            <v>0</v>
          </cell>
          <cell r="D1509">
            <v>0</v>
          </cell>
          <cell r="E1509">
            <v>0</v>
          </cell>
          <cell r="F1509">
            <v>0</v>
          </cell>
          <cell r="G1509">
            <v>0</v>
          </cell>
          <cell r="H1509">
            <v>0</v>
          </cell>
        </row>
        <row r="1510">
          <cell r="A1510">
            <v>0</v>
          </cell>
          <cell r="B1510">
            <v>0</v>
          </cell>
          <cell r="C1510">
            <v>0</v>
          </cell>
          <cell r="D1510">
            <v>0</v>
          </cell>
          <cell r="E1510">
            <v>0</v>
          </cell>
          <cell r="F1510">
            <v>0</v>
          </cell>
          <cell r="G1510">
            <v>0</v>
          </cell>
          <cell r="H1510">
            <v>0</v>
          </cell>
        </row>
        <row r="1511">
          <cell r="A1511">
            <v>0</v>
          </cell>
          <cell r="B1511">
            <v>0</v>
          </cell>
          <cell r="C1511">
            <v>0</v>
          </cell>
          <cell r="D1511">
            <v>0</v>
          </cell>
          <cell r="E1511">
            <v>0</v>
          </cell>
          <cell r="F1511">
            <v>0</v>
          </cell>
          <cell r="G1511">
            <v>0</v>
          </cell>
          <cell r="H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  <cell r="D1512">
            <v>0</v>
          </cell>
          <cell r="E1512">
            <v>0</v>
          </cell>
          <cell r="F1512">
            <v>0</v>
          </cell>
          <cell r="G1512">
            <v>0</v>
          </cell>
          <cell r="H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H1513">
            <v>0</v>
          </cell>
        </row>
        <row r="1514">
          <cell r="A1514">
            <v>0</v>
          </cell>
          <cell r="B1514" t="str">
            <v>JUAN DAVID ZORRILLA</v>
          </cell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H1514">
            <v>0</v>
          </cell>
        </row>
        <row r="1515">
          <cell r="A1515">
            <v>0</v>
          </cell>
          <cell r="B1515" t="str">
            <v>SECRETARIO DE PLANEACION</v>
          </cell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H1515">
            <v>0</v>
          </cell>
        </row>
        <row r="1516">
          <cell r="A1516">
            <v>0</v>
          </cell>
          <cell r="B1516" t="str">
            <v>PLANEACION MUNICIPAL</v>
          </cell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H1516">
            <v>0</v>
          </cell>
        </row>
        <row r="1517">
          <cell r="A1517">
            <v>0</v>
          </cell>
          <cell r="B1517" t="str">
            <v/>
          </cell>
          <cell r="C1517">
            <v>0</v>
          </cell>
          <cell r="D1517">
            <v>0</v>
          </cell>
          <cell r="E1517">
            <v>0</v>
          </cell>
          <cell r="F1517">
            <v>0</v>
          </cell>
          <cell r="G1517">
            <v>0</v>
          </cell>
          <cell r="H1517">
            <v>0</v>
          </cell>
        </row>
        <row r="1518">
          <cell r="A1518" t="str">
            <v>DEPARTAMENTO DE ANTIOQUIA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>
            <v>0</v>
          </cell>
        </row>
        <row r="1519">
          <cell r="A1519" t="str">
            <v>MUNICIPIO DE SANTO DOMINGO</v>
          </cell>
          <cell r="B1519">
            <v>0</v>
          </cell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H1519">
            <v>0</v>
          </cell>
        </row>
        <row r="1520">
          <cell r="A1520" t="str">
            <v>PROYECTO: Construcción de pavimento rígido en las vías urbanas del corregimiento de Porce y el casco urbano del municipio de Santo Domingo, departamento de Antioquia"</v>
          </cell>
          <cell r="B1520">
            <v>0</v>
          </cell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H1520">
            <v>0</v>
          </cell>
        </row>
        <row r="1521">
          <cell r="A1521">
            <v>0</v>
          </cell>
          <cell r="B1521">
            <v>0</v>
          </cell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H1521">
            <v>0</v>
          </cell>
        </row>
        <row r="1522">
          <cell r="A1522" t="str">
            <v>MEMORIAS DE OBRA</v>
          </cell>
          <cell r="B1522">
            <v>0</v>
          </cell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H1522">
            <v>0</v>
          </cell>
        </row>
        <row r="1523">
          <cell r="A1523">
            <v>0</v>
          </cell>
          <cell r="B1523">
            <v>0</v>
          </cell>
          <cell r="H1523">
            <v>0</v>
          </cell>
        </row>
        <row r="1524">
          <cell r="A1524" t="str">
            <v>ITEM</v>
          </cell>
          <cell r="B1524" t="str">
            <v>DESCRIPCIÓN</v>
          </cell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 t="str">
            <v>UNIDAD</v>
          </cell>
          <cell r="H1524" t="str">
            <v>CANTIDAD</v>
          </cell>
        </row>
        <row r="1525">
          <cell r="A1525">
            <v>0</v>
          </cell>
          <cell r="B1525" t="str">
            <v/>
          </cell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 t="str">
            <v/>
          </cell>
          <cell r="H1525" t="str">
            <v/>
          </cell>
        </row>
        <row r="1526">
          <cell r="A1526">
            <v>0</v>
          </cell>
          <cell r="B1526">
            <v>0</v>
          </cell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H1526">
            <v>0</v>
          </cell>
        </row>
        <row r="1527">
          <cell r="A1527" t="str">
            <v>DETALLE</v>
          </cell>
          <cell r="B1527">
            <v>0</v>
          </cell>
          <cell r="C1527" t="str">
            <v>FACTOR</v>
          </cell>
          <cell r="D1527" t="str">
            <v>CANTIDAD</v>
          </cell>
          <cell r="E1527" t="str">
            <v>A (ML)</v>
          </cell>
          <cell r="F1527" t="str">
            <v>B (M2)</v>
          </cell>
          <cell r="G1527" t="str">
            <v>C (M3)</v>
          </cell>
          <cell r="H1527" t="str">
            <v>TOTAL</v>
          </cell>
        </row>
        <row r="1528">
          <cell r="A1528">
            <v>0</v>
          </cell>
          <cell r="B1528">
            <v>0</v>
          </cell>
          <cell r="C1528">
            <v>0</v>
          </cell>
          <cell r="D1528">
            <v>0</v>
          </cell>
          <cell r="E1528">
            <v>0</v>
          </cell>
          <cell r="F1528">
            <v>0</v>
          </cell>
          <cell r="G1528">
            <v>0</v>
          </cell>
          <cell r="H1528" t="str">
            <v/>
          </cell>
        </row>
        <row r="1529">
          <cell r="A1529">
            <v>0</v>
          </cell>
          <cell r="B1529">
            <v>0</v>
          </cell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H1529" t="str">
            <v/>
          </cell>
        </row>
        <row r="1530">
          <cell r="A1530">
            <v>0</v>
          </cell>
          <cell r="B1530">
            <v>0</v>
          </cell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H1530" t="str">
            <v/>
          </cell>
        </row>
        <row r="1531">
          <cell r="A1531">
            <v>0</v>
          </cell>
          <cell r="B1531">
            <v>0</v>
          </cell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H1531" t="str">
            <v/>
          </cell>
        </row>
        <row r="1532">
          <cell r="A1532">
            <v>0</v>
          </cell>
          <cell r="B1532">
            <v>0</v>
          </cell>
          <cell r="C1532">
            <v>0</v>
          </cell>
          <cell r="D1532">
            <v>0</v>
          </cell>
          <cell r="E1532">
            <v>0</v>
          </cell>
          <cell r="F1532">
            <v>0</v>
          </cell>
          <cell r="G1532">
            <v>0</v>
          </cell>
          <cell r="H1532" t="str">
            <v/>
          </cell>
        </row>
        <row r="1533">
          <cell r="A1533">
            <v>0</v>
          </cell>
          <cell r="B1533">
            <v>0</v>
          </cell>
          <cell r="C1533">
            <v>0</v>
          </cell>
          <cell r="D1533">
            <v>0</v>
          </cell>
          <cell r="E1533">
            <v>0</v>
          </cell>
          <cell r="F1533">
            <v>0</v>
          </cell>
          <cell r="G1533">
            <v>0</v>
          </cell>
          <cell r="H1533" t="str">
            <v/>
          </cell>
        </row>
        <row r="1534">
          <cell r="A1534">
            <v>0</v>
          </cell>
          <cell r="B1534">
            <v>0</v>
          </cell>
          <cell r="C1534">
            <v>0</v>
          </cell>
          <cell r="D1534">
            <v>0</v>
          </cell>
          <cell r="E1534">
            <v>0</v>
          </cell>
          <cell r="F1534">
            <v>0</v>
          </cell>
          <cell r="G1534">
            <v>0</v>
          </cell>
          <cell r="H1534" t="str">
            <v/>
          </cell>
        </row>
        <row r="1535">
          <cell r="A1535">
            <v>0</v>
          </cell>
          <cell r="B1535">
            <v>0</v>
          </cell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H1535" t="str">
            <v/>
          </cell>
        </row>
        <row r="1536">
          <cell r="A1536">
            <v>0</v>
          </cell>
          <cell r="B1536">
            <v>0</v>
          </cell>
          <cell r="C1536">
            <v>0</v>
          </cell>
          <cell r="D1536">
            <v>0</v>
          </cell>
          <cell r="E1536">
            <v>0</v>
          </cell>
          <cell r="F1536">
            <v>0</v>
          </cell>
          <cell r="G1536">
            <v>0</v>
          </cell>
          <cell r="H1536" t="str">
            <v/>
          </cell>
        </row>
        <row r="1537">
          <cell r="A1537">
            <v>0</v>
          </cell>
          <cell r="B1537">
            <v>0</v>
          </cell>
          <cell r="C1537">
            <v>0</v>
          </cell>
          <cell r="D1537">
            <v>0</v>
          </cell>
          <cell r="E1537">
            <v>0</v>
          </cell>
          <cell r="F1537">
            <v>0</v>
          </cell>
          <cell r="G1537">
            <v>0</v>
          </cell>
          <cell r="H1537" t="str">
            <v/>
          </cell>
        </row>
        <row r="1538">
          <cell r="A1538" t="str">
            <v xml:space="preserve">TOTAL CANTIDAD ITEM </v>
          </cell>
          <cell r="B1538">
            <v>0</v>
          </cell>
          <cell r="C1538">
            <v>0</v>
          </cell>
          <cell r="D1538">
            <v>0</v>
          </cell>
          <cell r="E1538">
            <v>0</v>
          </cell>
          <cell r="F1538">
            <v>0</v>
          </cell>
          <cell r="G1538">
            <v>0</v>
          </cell>
          <cell r="H1538" t="str">
            <v/>
          </cell>
        </row>
        <row r="1539">
          <cell r="A1539" t="str">
            <v>INSERTE PLANO, GRÁFICO O ESQUEMA AQUÍ</v>
          </cell>
          <cell r="B1539">
            <v>0</v>
          </cell>
          <cell r="C1539">
            <v>0</v>
          </cell>
          <cell r="D1539">
            <v>0</v>
          </cell>
          <cell r="E1539">
            <v>0</v>
          </cell>
          <cell r="F1539">
            <v>0</v>
          </cell>
          <cell r="G1539">
            <v>0</v>
          </cell>
          <cell r="H1539">
            <v>0</v>
          </cell>
        </row>
        <row r="1540">
          <cell r="A1540">
            <v>0</v>
          </cell>
          <cell r="B1540">
            <v>0</v>
          </cell>
          <cell r="C1540">
            <v>0</v>
          </cell>
          <cell r="D1540">
            <v>0</v>
          </cell>
          <cell r="E1540">
            <v>0</v>
          </cell>
          <cell r="F1540">
            <v>0</v>
          </cell>
          <cell r="G1540">
            <v>0</v>
          </cell>
          <cell r="H1540">
            <v>0</v>
          </cell>
        </row>
        <row r="1541">
          <cell r="A1541">
            <v>0</v>
          </cell>
          <cell r="B1541">
            <v>0</v>
          </cell>
          <cell r="C1541">
            <v>0</v>
          </cell>
          <cell r="D1541">
            <v>0</v>
          </cell>
          <cell r="E1541">
            <v>0</v>
          </cell>
          <cell r="F1541">
            <v>0</v>
          </cell>
          <cell r="G1541">
            <v>0</v>
          </cell>
          <cell r="H1541">
            <v>0</v>
          </cell>
        </row>
        <row r="1542">
          <cell r="A1542">
            <v>0</v>
          </cell>
          <cell r="B1542">
            <v>0</v>
          </cell>
          <cell r="C1542">
            <v>0</v>
          </cell>
          <cell r="D1542">
            <v>0</v>
          </cell>
          <cell r="E1542">
            <v>0</v>
          </cell>
          <cell r="F1542">
            <v>0</v>
          </cell>
          <cell r="G1542">
            <v>0</v>
          </cell>
          <cell r="H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  <cell r="D1543">
            <v>0</v>
          </cell>
          <cell r="E1543">
            <v>0</v>
          </cell>
          <cell r="F1543">
            <v>0</v>
          </cell>
          <cell r="G1543">
            <v>0</v>
          </cell>
          <cell r="H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  <cell r="D1544">
            <v>0</v>
          </cell>
          <cell r="E1544">
            <v>0</v>
          </cell>
          <cell r="F1544">
            <v>0</v>
          </cell>
          <cell r="G1544">
            <v>0</v>
          </cell>
          <cell r="H1544">
            <v>0</v>
          </cell>
        </row>
        <row r="1545">
          <cell r="A1545">
            <v>0</v>
          </cell>
          <cell r="B1545">
            <v>0</v>
          </cell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H1545">
            <v>0</v>
          </cell>
        </row>
        <row r="1546">
          <cell r="A1546">
            <v>0</v>
          </cell>
          <cell r="B1546">
            <v>0</v>
          </cell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H1546">
            <v>0</v>
          </cell>
        </row>
        <row r="1547">
          <cell r="A1547">
            <v>0</v>
          </cell>
          <cell r="B1547">
            <v>0</v>
          </cell>
          <cell r="C1547">
            <v>0</v>
          </cell>
          <cell r="D1547">
            <v>0</v>
          </cell>
          <cell r="E1547">
            <v>0</v>
          </cell>
          <cell r="F1547">
            <v>0</v>
          </cell>
          <cell r="G1547">
            <v>0</v>
          </cell>
          <cell r="H1547">
            <v>0</v>
          </cell>
        </row>
        <row r="1548">
          <cell r="A1548">
            <v>0</v>
          </cell>
          <cell r="B1548">
            <v>0</v>
          </cell>
          <cell r="C1548">
            <v>0</v>
          </cell>
          <cell r="D1548">
            <v>0</v>
          </cell>
          <cell r="E1548">
            <v>0</v>
          </cell>
          <cell r="F1548">
            <v>0</v>
          </cell>
          <cell r="G1548">
            <v>0</v>
          </cell>
          <cell r="H1548">
            <v>0</v>
          </cell>
        </row>
        <row r="1549">
          <cell r="A1549">
            <v>0</v>
          </cell>
          <cell r="B1549">
            <v>0</v>
          </cell>
          <cell r="C1549">
            <v>0</v>
          </cell>
          <cell r="D1549">
            <v>0</v>
          </cell>
          <cell r="E1549">
            <v>0</v>
          </cell>
          <cell r="F1549">
            <v>0</v>
          </cell>
          <cell r="G1549">
            <v>0</v>
          </cell>
          <cell r="H1549">
            <v>0</v>
          </cell>
        </row>
        <row r="1550">
          <cell r="A1550">
            <v>0</v>
          </cell>
          <cell r="B1550">
            <v>0</v>
          </cell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H1550">
            <v>0</v>
          </cell>
        </row>
        <row r="1551">
          <cell r="A1551">
            <v>0</v>
          </cell>
          <cell r="B1551">
            <v>0</v>
          </cell>
          <cell r="C1551">
            <v>0</v>
          </cell>
          <cell r="D1551">
            <v>0</v>
          </cell>
          <cell r="E1551">
            <v>0</v>
          </cell>
          <cell r="F1551">
            <v>0</v>
          </cell>
          <cell r="G1551">
            <v>0</v>
          </cell>
          <cell r="H1551">
            <v>0</v>
          </cell>
        </row>
        <row r="1552">
          <cell r="A1552">
            <v>0</v>
          </cell>
          <cell r="B1552">
            <v>0</v>
          </cell>
          <cell r="C1552">
            <v>0</v>
          </cell>
          <cell r="D1552">
            <v>0</v>
          </cell>
          <cell r="E1552">
            <v>0</v>
          </cell>
          <cell r="F1552">
            <v>0</v>
          </cell>
          <cell r="G1552">
            <v>0</v>
          </cell>
          <cell r="H1552">
            <v>0</v>
          </cell>
        </row>
        <row r="1553">
          <cell r="A1553">
            <v>0</v>
          </cell>
          <cell r="B1553">
            <v>0</v>
          </cell>
          <cell r="C1553">
            <v>0</v>
          </cell>
          <cell r="D1553">
            <v>0</v>
          </cell>
          <cell r="E1553">
            <v>0</v>
          </cell>
          <cell r="F1553">
            <v>0</v>
          </cell>
          <cell r="G1553">
            <v>0</v>
          </cell>
          <cell r="H1553">
            <v>0</v>
          </cell>
        </row>
        <row r="1554">
          <cell r="A1554">
            <v>0</v>
          </cell>
          <cell r="B1554">
            <v>0</v>
          </cell>
          <cell r="C1554">
            <v>0</v>
          </cell>
          <cell r="D1554">
            <v>0</v>
          </cell>
          <cell r="E1554">
            <v>0</v>
          </cell>
          <cell r="F1554">
            <v>0</v>
          </cell>
          <cell r="G1554">
            <v>0</v>
          </cell>
          <cell r="H1554">
            <v>0</v>
          </cell>
        </row>
        <row r="1555">
          <cell r="A1555">
            <v>0</v>
          </cell>
          <cell r="B1555" t="str">
            <v>JUAN DAVID ZORRILLA</v>
          </cell>
          <cell r="C1555">
            <v>0</v>
          </cell>
          <cell r="D1555">
            <v>0</v>
          </cell>
          <cell r="E1555">
            <v>0</v>
          </cell>
          <cell r="F1555">
            <v>0</v>
          </cell>
          <cell r="G1555">
            <v>0</v>
          </cell>
          <cell r="H1555">
            <v>0</v>
          </cell>
        </row>
        <row r="1556">
          <cell r="A1556">
            <v>0</v>
          </cell>
          <cell r="B1556" t="str">
            <v>SECRETARIO DE PLANEACION</v>
          </cell>
          <cell r="C1556">
            <v>0</v>
          </cell>
          <cell r="D1556">
            <v>0</v>
          </cell>
          <cell r="E1556">
            <v>0</v>
          </cell>
          <cell r="F1556">
            <v>0</v>
          </cell>
          <cell r="G1556">
            <v>0</v>
          </cell>
          <cell r="H1556">
            <v>0</v>
          </cell>
        </row>
        <row r="1557">
          <cell r="A1557">
            <v>0</v>
          </cell>
          <cell r="B1557" t="str">
            <v>PLANEACION MUNICIPAL</v>
          </cell>
          <cell r="C1557">
            <v>0</v>
          </cell>
          <cell r="D1557">
            <v>0</v>
          </cell>
          <cell r="E1557">
            <v>0</v>
          </cell>
          <cell r="F1557">
            <v>0</v>
          </cell>
          <cell r="G1557">
            <v>0</v>
          </cell>
          <cell r="H1557">
            <v>0</v>
          </cell>
        </row>
        <row r="1558">
          <cell r="A1558">
            <v>0</v>
          </cell>
          <cell r="B1558" t="str">
            <v/>
          </cell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H1558">
            <v>0</v>
          </cell>
        </row>
        <row r="1559">
          <cell r="A1559" t="str">
            <v>DEPARTAMENTO DE ANTIOQUIA</v>
          </cell>
          <cell r="B1559">
            <v>0</v>
          </cell>
          <cell r="C1559">
            <v>0</v>
          </cell>
          <cell r="D1559">
            <v>0</v>
          </cell>
          <cell r="E1559">
            <v>0</v>
          </cell>
          <cell r="F1559">
            <v>0</v>
          </cell>
          <cell r="G1559">
            <v>0</v>
          </cell>
          <cell r="H1559">
            <v>0</v>
          </cell>
        </row>
        <row r="1560">
          <cell r="A1560" t="str">
            <v>MUNICIPIO DE SANTO DOMINGO</v>
          </cell>
          <cell r="B1560">
            <v>0</v>
          </cell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H1560">
            <v>0</v>
          </cell>
        </row>
        <row r="1561">
          <cell r="A1561" t="str">
            <v>PROYECTO: Construcción de pavimento rígido en las vías urbanas del corregimiento de Porce y el casco urbano del municipio de Santo Domingo, departamento de Antioquia"</v>
          </cell>
          <cell r="B1561">
            <v>0</v>
          </cell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H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  <cell r="D1562">
            <v>0</v>
          </cell>
          <cell r="E1562">
            <v>0</v>
          </cell>
          <cell r="F1562">
            <v>0</v>
          </cell>
          <cell r="G1562">
            <v>0</v>
          </cell>
          <cell r="H1562">
            <v>0</v>
          </cell>
        </row>
        <row r="1563">
          <cell r="A1563" t="str">
            <v>MEMORIAS DE OBRA</v>
          </cell>
          <cell r="B1563">
            <v>0</v>
          </cell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H1563">
            <v>0</v>
          </cell>
        </row>
        <row r="1564">
          <cell r="A1564">
            <v>0</v>
          </cell>
          <cell r="B1564">
            <v>0</v>
          </cell>
          <cell r="H1564">
            <v>0</v>
          </cell>
        </row>
        <row r="1565">
          <cell r="A1565" t="str">
            <v>ITEM</v>
          </cell>
          <cell r="B1565" t="str">
            <v>DESCRIPCIÓN</v>
          </cell>
          <cell r="C1565">
            <v>0</v>
          </cell>
          <cell r="D1565">
            <v>0</v>
          </cell>
          <cell r="E1565">
            <v>0</v>
          </cell>
          <cell r="F1565">
            <v>0</v>
          </cell>
          <cell r="G1565" t="str">
            <v>UNIDAD</v>
          </cell>
          <cell r="H1565" t="str">
            <v>CANTIDAD</v>
          </cell>
        </row>
        <row r="1566">
          <cell r="A1566">
            <v>0</v>
          </cell>
          <cell r="B1566" t="str">
            <v/>
          </cell>
          <cell r="C1566">
            <v>0</v>
          </cell>
          <cell r="D1566">
            <v>0</v>
          </cell>
          <cell r="E1566">
            <v>0</v>
          </cell>
          <cell r="F1566">
            <v>0</v>
          </cell>
          <cell r="G1566" t="str">
            <v/>
          </cell>
          <cell r="H1566" t="str">
            <v/>
          </cell>
        </row>
        <row r="1567">
          <cell r="A1567">
            <v>0</v>
          </cell>
          <cell r="B1567">
            <v>0</v>
          </cell>
          <cell r="C1567">
            <v>0</v>
          </cell>
          <cell r="D1567">
            <v>0</v>
          </cell>
          <cell r="E1567">
            <v>0</v>
          </cell>
          <cell r="F1567">
            <v>0</v>
          </cell>
          <cell r="G1567">
            <v>0</v>
          </cell>
          <cell r="H1567">
            <v>0</v>
          </cell>
        </row>
        <row r="1568">
          <cell r="A1568" t="str">
            <v>DETALLE</v>
          </cell>
          <cell r="B1568">
            <v>0</v>
          </cell>
          <cell r="C1568" t="str">
            <v>FACTOR</v>
          </cell>
          <cell r="D1568" t="str">
            <v>CANTIDAD</v>
          </cell>
          <cell r="E1568" t="str">
            <v>A (ML)</v>
          </cell>
          <cell r="F1568" t="str">
            <v>B (M2)</v>
          </cell>
          <cell r="G1568" t="str">
            <v>C (M3)</v>
          </cell>
          <cell r="H1568" t="str">
            <v>TOTAL</v>
          </cell>
        </row>
        <row r="1569">
          <cell r="A1569">
            <v>0</v>
          </cell>
          <cell r="B1569">
            <v>0</v>
          </cell>
          <cell r="C1569">
            <v>0</v>
          </cell>
          <cell r="D1569">
            <v>0</v>
          </cell>
          <cell r="E1569">
            <v>0</v>
          </cell>
          <cell r="F1569">
            <v>0</v>
          </cell>
          <cell r="G1569">
            <v>0</v>
          </cell>
          <cell r="H1569" t="str">
            <v/>
          </cell>
        </row>
        <row r="1570">
          <cell r="A1570">
            <v>0</v>
          </cell>
          <cell r="B1570">
            <v>0</v>
          </cell>
          <cell r="C1570">
            <v>0</v>
          </cell>
          <cell r="D1570">
            <v>0</v>
          </cell>
          <cell r="E1570">
            <v>0</v>
          </cell>
          <cell r="F1570">
            <v>0</v>
          </cell>
          <cell r="G1570">
            <v>0</v>
          </cell>
          <cell r="H1570" t="str">
            <v/>
          </cell>
        </row>
        <row r="1571">
          <cell r="A1571">
            <v>0</v>
          </cell>
          <cell r="B1571">
            <v>0</v>
          </cell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H1571" t="str">
            <v/>
          </cell>
        </row>
        <row r="1572">
          <cell r="A1572">
            <v>0</v>
          </cell>
          <cell r="B1572">
            <v>0</v>
          </cell>
          <cell r="C1572">
            <v>0</v>
          </cell>
          <cell r="D1572">
            <v>0</v>
          </cell>
          <cell r="E1572">
            <v>0</v>
          </cell>
          <cell r="F1572">
            <v>0</v>
          </cell>
          <cell r="G1572">
            <v>0</v>
          </cell>
          <cell r="H1572" t="str">
            <v/>
          </cell>
        </row>
        <row r="1573">
          <cell r="A1573">
            <v>0</v>
          </cell>
          <cell r="B1573">
            <v>0</v>
          </cell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H1573" t="str">
            <v/>
          </cell>
        </row>
        <row r="1574">
          <cell r="A1574">
            <v>0</v>
          </cell>
          <cell r="B1574">
            <v>0</v>
          </cell>
          <cell r="C1574">
            <v>0</v>
          </cell>
          <cell r="D1574">
            <v>0</v>
          </cell>
          <cell r="E1574">
            <v>0</v>
          </cell>
          <cell r="F1574">
            <v>0</v>
          </cell>
          <cell r="G1574">
            <v>0</v>
          </cell>
          <cell r="H1574" t="str">
            <v/>
          </cell>
        </row>
        <row r="1575">
          <cell r="A1575">
            <v>0</v>
          </cell>
          <cell r="B1575">
            <v>0</v>
          </cell>
          <cell r="C1575">
            <v>0</v>
          </cell>
          <cell r="D1575">
            <v>0</v>
          </cell>
          <cell r="E1575">
            <v>0</v>
          </cell>
          <cell r="F1575">
            <v>0</v>
          </cell>
          <cell r="G1575">
            <v>0</v>
          </cell>
          <cell r="H1575" t="str">
            <v/>
          </cell>
        </row>
        <row r="1576">
          <cell r="A1576">
            <v>0</v>
          </cell>
          <cell r="B1576">
            <v>0</v>
          </cell>
          <cell r="C1576">
            <v>0</v>
          </cell>
          <cell r="D1576">
            <v>0</v>
          </cell>
          <cell r="E1576">
            <v>0</v>
          </cell>
          <cell r="F1576">
            <v>0</v>
          </cell>
          <cell r="G1576">
            <v>0</v>
          </cell>
          <cell r="H1576" t="str">
            <v/>
          </cell>
        </row>
        <row r="1577">
          <cell r="A1577">
            <v>0</v>
          </cell>
          <cell r="B1577">
            <v>0</v>
          </cell>
          <cell r="C1577">
            <v>0</v>
          </cell>
          <cell r="D1577">
            <v>0</v>
          </cell>
          <cell r="E1577">
            <v>0</v>
          </cell>
          <cell r="F1577">
            <v>0</v>
          </cell>
          <cell r="G1577">
            <v>0</v>
          </cell>
          <cell r="H1577" t="str">
            <v/>
          </cell>
        </row>
        <row r="1578">
          <cell r="A1578">
            <v>0</v>
          </cell>
          <cell r="B1578">
            <v>0</v>
          </cell>
          <cell r="C1578">
            <v>0</v>
          </cell>
          <cell r="D1578">
            <v>0</v>
          </cell>
          <cell r="E1578">
            <v>0</v>
          </cell>
          <cell r="F1578">
            <v>0</v>
          </cell>
          <cell r="G1578">
            <v>0</v>
          </cell>
          <cell r="H1578" t="str">
            <v/>
          </cell>
        </row>
        <row r="1579">
          <cell r="A1579" t="str">
            <v xml:space="preserve">TOTAL CANTIDAD ITEM </v>
          </cell>
          <cell r="B1579">
            <v>0</v>
          </cell>
          <cell r="C1579">
            <v>0</v>
          </cell>
          <cell r="D1579">
            <v>0</v>
          </cell>
          <cell r="E1579">
            <v>0</v>
          </cell>
          <cell r="F1579">
            <v>0</v>
          </cell>
          <cell r="G1579">
            <v>0</v>
          </cell>
          <cell r="H1579" t="str">
            <v/>
          </cell>
        </row>
        <row r="1580">
          <cell r="A1580" t="str">
            <v>INSERTE PLANO, GRÁFICO O ESQUEMA AQUÍ</v>
          </cell>
          <cell r="B1580">
            <v>0</v>
          </cell>
          <cell r="C1580">
            <v>0</v>
          </cell>
          <cell r="D1580">
            <v>0</v>
          </cell>
          <cell r="E1580">
            <v>0</v>
          </cell>
          <cell r="F1580">
            <v>0</v>
          </cell>
          <cell r="G1580">
            <v>0</v>
          </cell>
          <cell r="H1580">
            <v>0</v>
          </cell>
        </row>
        <row r="1581">
          <cell r="A1581">
            <v>0</v>
          </cell>
          <cell r="B1581">
            <v>0</v>
          </cell>
          <cell r="C1581">
            <v>0</v>
          </cell>
          <cell r="D1581">
            <v>0</v>
          </cell>
          <cell r="E1581">
            <v>0</v>
          </cell>
          <cell r="F1581">
            <v>0</v>
          </cell>
          <cell r="G1581">
            <v>0</v>
          </cell>
          <cell r="H1581">
            <v>0</v>
          </cell>
        </row>
        <row r="1582">
          <cell r="A1582">
            <v>0</v>
          </cell>
          <cell r="B1582">
            <v>0</v>
          </cell>
          <cell r="C1582">
            <v>0</v>
          </cell>
          <cell r="D1582">
            <v>0</v>
          </cell>
          <cell r="E1582">
            <v>0</v>
          </cell>
          <cell r="F1582">
            <v>0</v>
          </cell>
          <cell r="G1582">
            <v>0</v>
          </cell>
          <cell r="H1582">
            <v>0</v>
          </cell>
        </row>
        <row r="1583">
          <cell r="A1583">
            <v>0</v>
          </cell>
          <cell r="B1583">
            <v>0</v>
          </cell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H1583">
            <v>0</v>
          </cell>
        </row>
        <row r="1584">
          <cell r="A1584">
            <v>0</v>
          </cell>
          <cell r="B1584">
            <v>0</v>
          </cell>
          <cell r="C1584">
            <v>0</v>
          </cell>
          <cell r="D1584">
            <v>0</v>
          </cell>
          <cell r="E1584">
            <v>0</v>
          </cell>
          <cell r="F1584">
            <v>0</v>
          </cell>
          <cell r="G1584">
            <v>0</v>
          </cell>
          <cell r="H1584">
            <v>0</v>
          </cell>
        </row>
        <row r="1585">
          <cell r="A1585">
            <v>0</v>
          </cell>
          <cell r="B1585">
            <v>0</v>
          </cell>
          <cell r="C1585">
            <v>0</v>
          </cell>
          <cell r="D1585">
            <v>0</v>
          </cell>
          <cell r="E1585">
            <v>0</v>
          </cell>
          <cell r="F1585">
            <v>0</v>
          </cell>
          <cell r="G1585">
            <v>0</v>
          </cell>
          <cell r="H1585">
            <v>0</v>
          </cell>
        </row>
        <row r="1586">
          <cell r="A1586">
            <v>0</v>
          </cell>
          <cell r="B1586">
            <v>0</v>
          </cell>
          <cell r="C1586">
            <v>0</v>
          </cell>
          <cell r="D1586">
            <v>0</v>
          </cell>
          <cell r="E1586">
            <v>0</v>
          </cell>
          <cell r="F1586">
            <v>0</v>
          </cell>
          <cell r="G1586">
            <v>0</v>
          </cell>
          <cell r="H1586">
            <v>0</v>
          </cell>
        </row>
        <row r="1587">
          <cell r="A1587">
            <v>0</v>
          </cell>
          <cell r="B1587">
            <v>0</v>
          </cell>
          <cell r="C1587">
            <v>0</v>
          </cell>
          <cell r="D1587">
            <v>0</v>
          </cell>
          <cell r="E1587">
            <v>0</v>
          </cell>
          <cell r="F1587">
            <v>0</v>
          </cell>
          <cell r="G1587">
            <v>0</v>
          </cell>
          <cell r="H1587">
            <v>0</v>
          </cell>
        </row>
        <row r="1588">
          <cell r="A1588">
            <v>0</v>
          </cell>
          <cell r="B1588">
            <v>0</v>
          </cell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H1588">
            <v>0</v>
          </cell>
        </row>
        <row r="1589">
          <cell r="A1589">
            <v>0</v>
          </cell>
          <cell r="B1589">
            <v>0</v>
          </cell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H1589">
            <v>0</v>
          </cell>
        </row>
        <row r="1590">
          <cell r="A1590">
            <v>0</v>
          </cell>
          <cell r="B1590">
            <v>0</v>
          </cell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H1590">
            <v>0</v>
          </cell>
        </row>
        <row r="1591">
          <cell r="A1591">
            <v>0</v>
          </cell>
          <cell r="B1591">
            <v>0</v>
          </cell>
          <cell r="C1591">
            <v>0</v>
          </cell>
          <cell r="D1591">
            <v>0</v>
          </cell>
          <cell r="E1591">
            <v>0</v>
          </cell>
          <cell r="F1591">
            <v>0</v>
          </cell>
          <cell r="G1591">
            <v>0</v>
          </cell>
          <cell r="H1591">
            <v>0</v>
          </cell>
        </row>
        <row r="1592">
          <cell r="A1592">
            <v>0</v>
          </cell>
          <cell r="B1592">
            <v>0</v>
          </cell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H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  <cell r="D1593">
            <v>0</v>
          </cell>
          <cell r="E1593">
            <v>0</v>
          </cell>
          <cell r="F1593">
            <v>0</v>
          </cell>
          <cell r="G1593">
            <v>0</v>
          </cell>
          <cell r="H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  <cell r="D1594">
            <v>0</v>
          </cell>
          <cell r="E1594">
            <v>0</v>
          </cell>
          <cell r="F1594">
            <v>0</v>
          </cell>
          <cell r="G1594">
            <v>0</v>
          </cell>
          <cell r="H1594">
            <v>0</v>
          </cell>
        </row>
        <row r="1595">
          <cell r="A1595">
            <v>0</v>
          </cell>
          <cell r="B1595">
            <v>0</v>
          </cell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H1595">
            <v>0</v>
          </cell>
        </row>
        <row r="1596">
          <cell r="A1596">
            <v>0</v>
          </cell>
          <cell r="B1596" t="str">
            <v>JUAN DAVID ZORRILLA</v>
          </cell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H1596">
            <v>0</v>
          </cell>
        </row>
        <row r="1597">
          <cell r="A1597">
            <v>0</v>
          </cell>
          <cell r="B1597" t="str">
            <v>SECRETARIO DE PLANEACION</v>
          </cell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H1597">
            <v>0</v>
          </cell>
        </row>
        <row r="1598">
          <cell r="A1598">
            <v>0</v>
          </cell>
          <cell r="B1598" t="str">
            <v>PLANEACION MUNICIPAL</v>
          </cell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H1598">
            <v>0</v>
          </cell>
        </row>
        <row r="1599">
          <cell r="A1599">
            <v>0</v>
          </cell>
          <cell r="B1599" t="str">
            <v/>
          </cell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H1599">
            <v>0</v>
          </cell>
        </row>
        <row r="1600">
          <cell r="A1600" t="str">
            <v>DEPARTAMENTO DE ANTIOQUIA</v>
          </cell>
          <cell r="B1600">
            <v>0</v>
          </cell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H1600">
            <v>0</v>
          </cell>
        </row>
        <row r="1601">
          <cell r="A1601" t="str">
            <v>MUNICIPIO DE SANTO DOMINGO</v>
          </cell>
          <cell r="B1601">
            <v>0</v>
          </cell>
          <cell r="C1601">
            <v>0</v>
          </cell>
          <cell r="D1601">
            <v>0</v>
          </cell>
          <cell r="E1601">
            <v>0</v>
          </cell>
          <cell r="F1601">
            <v>0</v>
          </cell>
          <cell r="G1601">
            <v>0</v>
          </cell>
          <cell r="H1601">
            <v>0</v>
          </cell>
        </row>
        <row r="1602">
          <cell r="A1602" t="str">
            <v>PROYECTO: Construcción de pavimento rígido en las vías urbanas del corregimiento de Porce y el casco urbano del municipio de Santo Domingo, departamento de Antioquia"</v>
          </cell>
          <cell r="B1602">
            <v>0</v>
          </cell>
          <cell r="C1602">
            <v>0</v>
          </cell>
          <cell r="D1602">
            <v>0</v>
          </cell>
          <cell r="E1602">
            <v>0</v>
          </cell>
          <cell r="F1602">
            <v>0</v>
          </cell>
          <cell r="G1602">
            <v>0</v>
          </cell>
          <cell r="H1602">
            <v>0</v>
          </cell>
        </row>
        <row r="1603">
          <cell r="A1603">
            <v>0</v>
          </cell>
          <cell r="B1603">
            <v>0</v>
          </cell>
          <cell r="C1603">
            <v>0</v>
          </cell>
          <cell r="D1603">
            <v>0</v>
          </cell>
          <cell r="E1603">
            <v>0</v>
          </cell>
          <cell r="F1603">
            <v>0</v>
          </cell>
          <cell r="G1603">
            <v>0</v>
          </cell>
          <cell r="H1603">
            <v>0</v>
          </cell>
        </row>
        <row r="1604">
          <cell r="A1604" t="str">
            <v>MEMORIAS DE OBRA</v>
          </cell>
          <cell r="B1604">
            <v>0</v>
          </cell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H1604">
            <v>0</v>
          </cell>
        </row>
        <row r="1605">
          <cell r="A1605">
            <v>0</v>
          </cell>
          <cell r="B1605">
            <v>0</v>
          </cell>
          <cell r="H1605">
            <v>0</v>
          </cell>
        </row>
        <row r="1606">
          <cell r="A1606" t="str">
            <v>ITEM</v>
          </cell>
          <cell r="B1606" t="str">
            <v>DESCRIPCIÓN</v>
          </cell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 t="str">
            <v>UNIDAD</v>
          </cell>
          <cell r="H1606" t="str">
            <v>CANTIDAD</v>
          </cell>
        </row>
        <row r="1607">
          <cell r="A1607">
            <v>0</v>
          </cell>
          <cell r="B1607" t="str">
            <v/>
          </cell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 t="str">
            <v/>
          </cell>
          <cell r="H1607" t="str">
            <v/>
          </cell>
        </row>
        <row r="1608">
          <cell r="A1608">
            <v>0</v>
          </cell>
          <cell r="B1608">
            <v>0</v>
          </cell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H1608">
            <v>0</v>
          </cell>
        </row>
        <row r="1609">
          <cell r="A1609" t="str">
            <v>DETALLE</v>
          </cell>
          <cell r="B1609">
            <v>0</v>
          </cell>
          <cell r="C1609" t="str">
            <v>FACTOR</v>
          </cell>
          <cell r="D1609" t="str">
            <v>CANTIDAD</v>
          </cell>
          <cell r="E1609" t="str">
            <v>A (ML)</v>
          </cell>
          <cell r="F1609" t="str">
            <v>B (M2)</v>
          </cell>
          <cell r="G1609" t="str">
            <v>C (M3)</v>
          </cell>
          <cell r="H1609" t="str">
            <v>TOTAL</v>
          </cell>
        </row>
        <row r="1610">
          <cell r="A1610">
            <v>0</v>
          </cell>
          <cell r="B1610">
            <v>0</v>
          </cell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H1610" t="str">
            <v/>
          </cell>
        </row>
        <row r="1611">
          <cell r="A1611">
            <v>0</v>
          </cell>
          <cell r="B1611">
            <v>0</v>
          </cell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H1611" t="str">
            <v/>
          </cell>
        </row>
        <row r="1612">
          <cell r="A1612">
            <v>0</v>
          </cell>
          <cell r="B1612">
            <v>0</v>
          </cell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H1612" t="str">
            <v/>
          </cell>
        </row>
        <row r="1613">
          <cell r="A1613">
            <v>0</v>
          </cell>
          <cell r="B1613">
            <v>0</v>
          </cell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H1613" t="str">
            <v/>
          </cell>
        </row>
        <row r="1614">
          <cell r="A1614">
            <v>0</v>
          </cell>
          <cell r="B1614">
            <v>0</v>
          </cell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H1614" t="str">
            <v/>
          </cell>
        </row>
        <row r="1615">
          <cell r="A1615">
            <v>0</v>
          </cell>
          <cell r="B1615">
            <v>0</v>
          </cell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H1615" t="str">
            <v/>
          </cell>
        </row>
        <row r="1616">
          <cell r="A1616">
            <v>0</v>
          </cell>
          <cell r="B1616">
            <v>0</v>
          </cell>
          <cell r="C1616">
            <v>0</v>
          </cell>
          <cell r="D1616">
            <v>0</v>
          </cell>
          <cell r="E1616">
            <v>0</v>
          </cell>
          <cell r="F1616">
            <v>0</v>
          </cell>
          <cell r="G1616">
            <v>0</v>
          </cell>
          <cell r="H1616" t="str">
            <v/>
          </cell>
        </row>
        <row r="1617">
          <cell r="A1617">
            <v>0</v>
          </cell>
          <cell r="B1617">
            <v>0</v>
          </cell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H1617" t="str">
            <v/>
          </cell>
        </row>
        <row r="1618">
          <cell r="A1618">
            <v>0</v>
          </cell>
          <cell r="B1618">
            <v>0</v>
          </cell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H1618" t="str">
            <v/>
          </cell>
        </row>
        <row r="1619">
          <cell r="A1619">
            <v>0</v>
          </cell>
          <cell r="B1619">
            <v>0</v>
          </cell>
          <cell r="C1619">
            <v>0</v>
          </cell>
          <cell r="D1619">
            <v>0</v>
          </cell>
          <cell r="E1619">
            <v>0</v>
          </cell>
          <cell r="F1619">
            <v>0</v>
          </cell>
          <cell r="G1619">
            <v>0</v>
          </cell>
          <cell r="H1619" t="str">
            <v/>
          </cell>
        </row>
        <row r="1620">
          <cell r="A1620" t="str">
            <v xml:space="preserve">TOTAL CANTIDAD ITEM </v>
          </cell>
          <cell r="B1620">
            <v>0</v>
          </cell>
          <cell r="C1620">
            <v>0</v>
          </cell>
          <cell r="D1620">
            <v>0</v>
          </cell>
          <cell r="E1620">
            <v>0</v>
          </cell>
          <cell r="F1620">
            <v>0</v>
          </cell>
          <cell r="G1620">
            <v>0</v>
          </cell>
          <cell r="H1620" t="str">
            <v/>
          </cell>
        </row>
        <row r="1621">
          <cell r="A1621" t="str">
            <v>INSERTE PLANO, GRÁFICO O ESQUEMA AQUÍ</v>
          </cell>
          <cell r="B1621">
            <v>0</v>
          </cell>
          <cell r="C1621">
            <v>0</v>
          </cell>
          <cell r="D1621">
            <v>0</v>
          </cell>
          <cell r="E1621">
            <v>0</v>
          </cell>
          <cell r="F1621">
            <v>0</v>
          </cell>
          <cell r="G1621">
            <v>0</v>
          </cell>
          <cell r="H1621">
            <v>0</v>
          </cell>
        </row>
        <row r="1622">
          <cell r="A1622">
            <v>0</v>
          </cell>
          <cell r="B1622">
            <v>0</v>
          </cell>
          <cell r="C1622">
            <v>0</v>
          </cell>
          <cell r="D1622">
            <v>0</v>
          </cell>
          <cell r="E1622">
            <v>0</v>
          </cell>
          <cell r="F1622">
            <v>0</v>
          </cell>
          <cell r="G1622">
            <v>0</v>
          </cell>
          <cell r="H1622">
            <v>0</v>
          </cell>
        </row>
        <row r="1623">
          <cell r="A1623">
            <v>0</v>
          </cell>
          <cell r="B1623">
            <v>0</v>
          </cell>
          <cell r="C1623">
            <v>0</v>
          </cell>
          <cell r="D1623">
            <v>0</v>
          </cell>
          <cell r="E1623">
            <v>0</v>
          </cell>
          <cell r="F1623">
            <v>0</v>
          </cell>
          <cell r="G1623">
            <v>0</v>
          </cell>
          <cell r="H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  <cell r="D1624">
            <v>0</v>
          </cell>
          <cell r="E1624">
            <v>0</v>
          </cell>
          <cell r="F1624">
            <v>0</v>
          </cell>
          <cell r="G1624">
            <v>0</v>
          </cell>
          <cell r="H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  <cell r="D1625">
            <v>0</v>
          </cell>
          <cell r="E1625">
            <v>0</v>
          </cell>
          <cell r="F1625">
            <v>0</v>
          </cell>
          <cell r="G1625">
            <v>0</v>
          </cell>
          <cell r="H1625">
            <v>0</v>
          </cell>
        </row>
        <row r="1626">
          <cell r="A1626">
            <v>0</v>
          </cell>
          <cell r="B1626">
            <v>0</v>
          </cell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H1626">
            <v>0</v>
          </cell>
        </row>
        <row r="1627">
          <cell r="A1627">
            <v>0</v>
          </cell>
          <cell r="B1627">
            <v>0</v>
          </cell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H1627">
            <v>0</v>
          </cell>
        </row>
        <row r="1628">
          <cell r="A1628">
            <v>0</v>
          </cell>
          <cell r="B1628">
            <v>0</v>
          </cell>
          <cell r="C1628">
            <v>0</v>
          </cell>
          <cell r="D1628">
            <v>0</v>
          </cell>
          <cell r="E1628">
            <v>0</v>
          </cell>
          <cell r="F1628">
            <v>0</v>
          </cell>
          <cell r="G1628">
            <v>0</v>
          </cell>
          <cell r="H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  <cell r="D1629">
            <v>0</v>
          </cell>
          <cell r="E1629">
            <v>0</v>
          </cell>
          <cell r="F1629">
            <v>0</v>
          </cell>
          <cell r="G1629">
            <v>0</v>
          </cell>
          <cell r="H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  <cell r="D1630">
            <v>0</v>
          </cell>
          <cell r="E1630">
            <v>0</v>
          </cell>
          <cell r="F1630">
            <v>0</v>
          </cell>
          <cell r="G1630">
            <v>0</v>
          </cell>
          <cell r="H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  <cell r="D1631">
            <v>0</v>
          </cell>
          <cell r="E1631">
            <v>0</v>
          </cell>
          <cell r="F1631">
            <v>0</v>
          </cell>
          <cell r="G1631">
            <v>0</v>
          </cell>
          <cell r="H1631">
            <v>0</v>
          </cell>
        </row>
        <row r="1632">
          <cell r="A1632">
            <v>0</v>
          </cell>
          <cell r="B1632">
            <v>0</v>
          </cell>
          <cell r="C1632">
            <v>0</v>
          </cell>
          <cell r="D1632">
            <v>0</v>
          </cell>
          <cell r="E1632">
            <v>0</v>
          </cell>
          <cell r="F1632">
            <v>0</v>
          </cell>
          <cell r="G1632">
            <v>0</v>
          </cell>
          <cell r="H1632">
            <v>0</v>
          </cell>
        </row>
        <row r="1633">
          <cell r="A1633">
            <v>0</v>
          </cell>
          <cell r="B1633">
            <v>0</v>
          </cell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H1633">
            <v>0</v>
          </cell>
        </row>
        <row r="1634">
          <cell r="A1634">
            <v>0</v>
          </cell>
          <cell r="B1634">
            <v>0</v>
          </cell>
          <cell r="C1634">
            <v>0</v>
          </cell>
          <cell r="D1634">
            <v>0</v>
          </cell>
          <cell r="E1634">
            <v>0</v>
          </cell>
          <cell r="F1634">
            <v>0</v>
          </cell>
          <cell r="G1634">
            <v>0</v>
          </cell>
          <cell r="H1634">
            <v>0</v>
          </cell>
        </row>
        <row r="1635">
          <cell r="A1635">
            <v>0</v>
          </cell>
          <cell r="B1635">
            <v>0</v>
          </cell>
          <cell r="C1635">
            <v>0</v>
          </cell>
          <cell r="D1635">
            <v>0</v>
          </cell>
          <cell r="E1635">
            <v>0</v>
          </cell>
          <cell r="F1635">
            <v>0</v>
          </cell>
          <cell r="G1635">
            <v>0</v>
          </cell>
          <cell r="H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  <cell r="D1636">
            <v>0</v>
          </cell>
          <cell r="E1636">
            <v>0</v>
          </cell>
          <cell r="F1636">
            <v>0</v>
          </cell>
          <cell r="G1636">
            <v>0</v>
          </cell>
          <cell r="H1636">
            <v>0</v>
          </cell>
        </row>
        <row r="1637">
          <cell r="A1637">
            <v>0</v>
          </cell>
          <cell r="B1637" t="str">
            <v>JUAN DAVID ZORRILLA</v>
          </cell>
          <cell r="C1637">
            <v>0</v>
          </cell>
          <cell r="D1637">
            <v>0</v>
          </cell>
          <cell r="E1637">
            <v>0</v>
          </cell>
          <cell r="F1637">
            <v>0</v>
          </cell>
          <cell r="G1637">
            <v>0</v>
          </cell>
          <cell r="H1637">
            <v>0</v>
          </cell>
        </row>
        <row r="1638">
          <cell r="A1638">
            <v>0</v>
          </cell>
          <cell r="B1638" t="str">
            <v>SECRETARIO DE PLANEACION</v>
          </cell>
          <cell r="C1638">
            <v>0</v>
          </cell>
          <cell r="D1638">
            <v>0</v>
          </cell>
          <cell r="E1638">
            <v>0</v>
          </cell>
          <cell r="F1638">
            <v>0</v>
          </cell>
          <cell r="G1638">
            <v>0</v>
          </cell>
          <cell r="H1638">
            <v>0</v>
          </cell>
        </row>
        <row r="1639">
          <cell r="A1639">
            <v>0</v>
          </cell>
          <cell r="B1639" t="str">
            <v>PLANEACION MUNICIPAL</v>
          </cell>
          <cell r="C1639">
            <v>0</v>
          </cell>
          <cell r="D1639">
            <v>0</v>
          </cell>
          <cell r="E1639">
            <v>0</v>
          </cell>
          <cell r="F1639">
            <v>0</v>
          </cell>
          <cell r="G1639">
            <v>0</v>
          </cell>
          <cell r="H1639">
            <v>0</v>
          </cell>
        </row>
        <row r="1640">
          <cell r="A1640">
            <v>0</v>
          </cell>
          <cell r="B1640" t="str">
            <v/>
          </cell>
          <cell r="C1640">
            <v>0</v>
          </cell>
          <cell r="D1640">
            <v>0</v>
          </cell>
          <cell r="E1640">
            <v>0</v>
          </cell>
          <cell r="F1640">
            <v>0</v>
          </cell>
          <cell r="G1640">
            <v>0</v>
          </cell>
          <cell r="H1640">
            <v>0</v>
          </cell>
        </row>
        <row r="1641">
          <cell r="A1641" t="str">
            <v>DEPARTAMENTO DE ANTIOQUIA</v>
          </cell>
          <cell r="B1641">
            <v>0</v>
          </cell>
          <cell r="C1641">
            <v>0</v>
          </cell>
          <cell r="D1641">
            <v>0</v>
          </cell>
          <cell r="E1641">
            <v>0</v>
          </cell>
          <cell r="F1641">
            <v>0</v>
          </cell>
          <cell r="G1641">
            <v>0</v>
          </cell>
          <cell r="H1641">
            <v>0</v>
          </cell>
        </row>
        <row r="1642">
          <cell r="A1642" t="str">
            <v>MUNICIPIO DE SANTO DOMINGO</v>
          </cell>
          <cell r="B1642">
            <v>0</v>
          </cell>
          <cell r="C1642">
            <v>0</v>
          </cell>
          <cell r="D1642">
            <v>0</v>
          </cell>
          <cell r="E1642">
            <v>0</v>
          </cell>
          <cell r="F1642">
            <v>0</v>
          </cell>
          <cell r="G1642">
            <v>0</v>
          </cell>
          <cell r="H1642">
            <v>0</v>
          </cell>
        </row>
        <row r="1643">
          <cell r="A1643" t="str">
            <v>PROYECTO: Construcción de pavimento rígido en las vías urbanas del corregimiento de Porce y el casco urbano del municipio de Santo Domingo, departamento de Antioquia"</v>
          </cell>
          <cell r="B1643">
            <v>0</v>
          </cell>
          <cell r="C1643">
            <v>0</v>
          </cell>
          <cell r="D1643">
            <v>0</v>
          </cell>
          <cell r="E1643">
            <v>0</v>
          </cell>
          <cell r="F1643">
            <v>0</v>
          </cell>
          <cell r="G1643">
            <v>0</v>
          </cell>
          <cell r="H1643">
            <v>0</v>
          </cell>
        </row>
        <row r="1644">
          <cell r="A1644">
            <v>0</v>
          </cell>
          <cell r="B1644">
            <v>0</v>
          </cell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H1644">
            <v>0</v>
          </cell>
        </row>
        <row r="1645">
          <cell r="A1645" t="str">
            <v>MEMORIAS DE OBRA</v>
          </cell>
          <cell r="B1645">
            <v>0</v>
          </cell>
          <cell r="C1645">
            <v>0</v>
          </cell>
          <cell r="D1645">
            <v>0</v>
          </cell>
          <cell r="E1645">
            <v>0</v>
          </cell>
          <cell r="F1645">
            <v>0</v>
          </cell>
          <cell r="G1645">
            <v>0</v>
          </cell>
          <cell r="H1645">
            <v>0</v>
          </cell>
        </row>
        <row r="1646">
          <cell r="A1646">
            <v>0</v>
          </cell>
          <cell r="B1646">
            <v>0</v>
          </cell>
          <cell r="H1646">
            <v>0</v>
          </cell>
        </row>
        <row r="1647">
          <cell r="A1647" t="str">
            <v>ITEM</v>
          </cell>
          <cell r="B1647" t="str">
            <v>DESCRIPCIÓN</v>
          </cell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 t="str">
            <v>UNIDAD</v>
          </cell>
          <cell r="H1647" t="str">
            <v>CANTIDAD</v>
          </cell>
        </row>
        <row r="1648">
          <cell r="A1648">
            <v>0</v>
          </cell>
          <cell r="B1648" t="str">
            <v/>
          </cell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 t="str">
            <v/>
          </cell>
          <cell r="H1648" t="str">
            <v/>
          </cell>
        </row>
        <row r="1649">
          <cell r="A1649">
            <v>0</v>
          </cell>
          <cell r="B1649">
            <v>0</v>
          </cell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H1649">
            <v>0</v>
          </cell>
        </row>
        <row r="1650">
          <cell r="A1650" t="str">
            <v>DETALLE</v>
          </cell>
          <cell r="B1650">
            <v>0</v>
          </cell>
          <cell r="C1650" t="str">
            <v>FACTOR</v>
          </cell>
          <cell r="D1650" t="str">
            <v>CANTIDAD</v>
          </cell>
          <cell r="E1650" t="str">
            <v>A (ML)</v>
          </cell>
          <cell r="F1650" t="str">
            <v>B (M2)</v>
          </cell>
          <cell r="G1650" t="str">
            <v>C (M3)</v>
          </cell>
          <cell r="H1650" t="str">
            <v>TOTAL</v>
          </cell>
        </row>
        <row r="1651">
          <cell r="A1651">
            <v>0</v>
          </cell>
          <cell r="B1651">
            <v>0</v>
          </cell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H1651" t="str">
            <v/>
          </cell>
        </row>
        <row r="1652">
          <cell r="A1652">
            <v>0</v>
          </cell>
          <cell r="B1652">
            <v>0</v>
          </cell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H1652" t="str">
            <v/>
          </cell>
        </row>
        <row r="1653">
          <cell r="A1653">
            <v>0</v>
          </cell>
          <cell r="B1653">
            <v>0</v>
          </cell>
          <cell r="C1653">
            <v>0</v>
          </cell>
          <cell r="D1653">
            <v>0</v>
          </cell>
          <cell r="E1653">
            <v>0</v>
          </cell>
          <cell r="F1653">
            <v>0</v>
          </cell>
          <cell r="G1653">
            <v>0</v>
          </cell>
          <cell r="H1653" t="str">
            <v/>
          </cell>
        </row>
        <row r="1654">
          <cell r="A1654">
            <v>0</v>
          </cell>
          <cell r="B1654">
            <v>0</v>
          </cell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H1654" t="str">
            <v/>
          </cell>
        </row>
        <row r="1655">
          <cell r="A1655">
            <v>0</v>
          </cell>
          <cell r="B1655">
            <v>0</v>
          </cell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H1655" t="str">
            <v/>
          </cell>
        </row>
        <row r="1656">
          <cell r="A1656">
            <v>0</v>
          </cell>
          <cell r="B1656">
            <v>0</v>
          </cell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H1656" t="str">
            <v/>
          </cell>
        </row>
        <row r="1657">
          <cell r="A1657">
            <v>0</v>
          </cell>
          <cell r="B1657">
            <v>0</v>
          </cell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H1657" t="str">
            <v/>
          </cell>
        </row>
        <row r="1658">
          <cell r="A1658">
            <v>0</v>
          </cell>
          <cell r="B1658">
            <v>0</v>
          </cell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 t="str">
            <v/>
          </cell>
        </row>
        <row r="1659">
          <cell r="A1659">
            <v>0</v>
          </cell>
          <cell r="B1659">
            <v>0</v>
          </cell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 t="str">
            <v/>
          </cell>
        </row>
        <row r="1660">
          <cell r="A1660">
            <v>0</v>
          </cell>
          <cell r="B1660">
            <v>0</v>
          </cell>
          <cell r="C1660">
            <v>0</v>
          </cell>
          <cell r="D1660">
            <v>0</v>
          </cell>
          <cell r="E1660">
            <v>0</v>
          </cell>
          <cell r="F1660">
            <v>0</v>
          </cell>
          <cell r="G1660">
            <v>0</v>
          </cell>
          <cell r="H1660" t="str">
            <v/>
          </cell>
        </row>
        <row r="1661">
          <cell r="A1661" t="str">
            <v xml:space="preserve">TOTAL CANTIDAD ITEM </v>
          </cell>
          <cell r="B1661">
            <v>0</v>
          </cell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H1661" t="str">
            <v/>
          </cell>
        </row>
        <row r="1662">
          <cell r="A1662" t="str">
            <v>INSERTE PLANO, GRÁFICO O ESQUEMA AQUÍ</v>
          </cell>
          <cell r="B1662">
            <v>0</v>
          </cell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H1662">
            <v>0</v>
          </cell>
        </row>
        <row r="1663">
          <cell r="A1663">
            <v>0</v>
          </cell>
          <cell r="B1663">
            <v>0</v>
          </cell>
          <cell r="C1663">
            <v>0</v>
          </cell>
          <cell r="D1663">
            <v>0</v>
          </cell>
          <cell r="E1663">
            <v>0</v>
          </cell>
          <cell r="F1663">
            <v>0</v>
          </cell>
          <cell r="G1663">
            <v>0</v>
          </cell>
          <cell r="H1663">
            <v>0</v>
          </cell>
        </row>
        <row r="1664">
          <cell r="A1664">
            <v>0</v>
          </cell>
          <cell r="B1664">
            <v>0</v>
          </cell>
          <cell r="C1664">
            <v>0</v>
          </cell>
          <cell r="D1664">
            <v>0</v>
          </cell>
          <cell r="E1664">
            <v>0</v>
          </cell>
          <cell r="F1664">
            <v>0</v>
          </cell>
          <cell r="G1664">
            <v>0</v>
          </cell>
          <cell r="H1664">
            <v>0</v>
          </cell>
        </row>
        <row r="1665">
          <cell r="A1665">
            <v>0</v>
          </cell>
          <cell r="B1665">
            <v>0</v>
          </cell>
          <cell r="C1665">
            <v>0</v>
          </cell>
          <cell r="D1665">
            <v>0</v>
          </cell>
          <cell r="E1665">
            <v>0</v>
          </cell>
          <cell r="F1665">
            <v>0</v>
          </cell>
          <cell r="G1665">
            <v>0</v>
          </cell>
          <cell r="H1665">
            <v>0</v>
          </cell>
        </row>
        <row r="1666">
          <cell r="A1666">
            <v>0</v>
          </cell>
          <cell r="B1666">
            <v>0</v>
          </cell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H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  <cell r="D1667">
            <v>0</v>
          </cell>
          <cell r="E1667">
            <v>0</v>
          </cell>
          <cell r="F1667">
            <v>0</v>
          </cell>
          <cell r="G1667">
            <v>0</v>
          </cell>
          <cell r="H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  <cell r="D1668">
            <v>0</v>
          </cell>
          <cell r="E1668">
            <v>0</v>
          </cell>
          <cell r="F1668">
            <v>0</v>
          </cell>
          <cell r="G1668">
            <v>0</v>
          </cell>
          <cell r="H1668">
            <v>0</v>
          </cell>
        </row>
        <row r="1669">
          <cell r="A1669">
            <v>0</v>
          </cell>
          <cell r="B1669">
            <v>0</v>
          </cell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H1669">
            <v>0</v>
          </cell>
        </row>
        <row r="1670">
          <cell r="A1670">
            <v>0</v>
          </cell>
          <cell r="B1670">
            <v>0</v>
          </cell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H1670">
            <v>0</v>
          </cell>
        </row>
        <row r="1671">
          <cell r="A1671">
            <v>0</v>
          </cell>
          <cell r="B1671">
            <v>0</v>
          </cell>
          <cell r="C1671">
            <v>0</v>
          </cell>
          <cell r="D1671">
            <v>0</v>
          </cell>
          <cell r="E1671">
            <v>0</v>
          </cell>
          <cell r="F1671">
            <v>0</v>
          </cell>
          <cell r="G1671">
            <v>0</v>
          </cell>
          <cell r="H1671">
            <v>0</v>
          </cell>
        </row>
        <row r="1672">
          <cell r="A1672">
            <v>0</v>
          </cell>
          <cell r="B1672">
            <v>0</v>
          </cell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H1672">
            <v>0</v>
          </cell>
        </row>
        <row r="1673">
          <cell r="A1673">
            <v>0</v>
          </cell>
          <cell r="B1673">
            <v>0</v>
          </cell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H1673">
            <v>0</v>
          </cell>
        </row>
        <row r="1674">
          <cell r="A1674">
            <v>0</v>
          </cell>
          <cell r="B1674">
            <v>0</v>
          </cell>
          <cell r="C1674">
            <v>0</v>
          </cell>
          <cell r="D1674">
            <v>0</v>
          </cell>
          <cell r="E1674">
            <v>0</v>
          </cell>
          <cell r="F1674">
            <v>0</v>
          </cell>
          <cell r="G1674">
            <v>0</v>
          </cell>
          <cell r="H1674">
            <v>0</v>
          </cell>
        </row>
        <row r="1675">
          <cell r="A1675">
            <v>0</v>
          </cell>
          <cell r="B1675">
            <v>0</v>
          </cell>
          <cell r="C1675">
            <v>0</v>
          </cell>
          <cell r="D1675">
            <v>0</v>
          </cell>
          <cell r="E1675">
            <v>0</v>
          </cell>
          <cell r="F1675">
            <v>0</v>
          </cell>
          <cell r="G1675">
            <v>0</v>
          </cell>
          <cell r="H1675">
            <v>0</v>
          </cell>
        </row>
        <row r="1676">
          <cell r="A1676">
            <v>0</v>
          </cell>
          <cell r="B1676">
            <v>0</v>
          </cell>
          <cell r="C1676">
            <v>0</v>
          </cell>
          <cell r="D1676">
            <v>0</v>
          </cell>
          <cell r="E1676">
            <v>0</v>
          </cell>
          <cell r="F1676">
            <v>0</v>
          </cell>
          <cell r="G1676">
            <v>0</v>
          </cell>
          <cell r="H1676">
            <v>0</v>
          </cell>
        </row>
        <row r="1677">
          <cell r="A1677">
            <v>0</v>
          </cell>
          <cell r="B1677">
            <v>0</v>
          </cell>
          <cell r="C1677">
            <v>0</v>
          </cell>
          <cell r="D1677">
            <v>0</v>
          </cell>
          <cell r="E1677">
            <v>0</v>
          </cell>
          <cell r="F1677">
            <v>0</v>
          </cell>
          <cell r="G1677">
            <v>0</v>
          </cell>
          <cell r="H1677">
            <v>0</v>
          </cell>
        </row>
        <row r="1678">
          <cell r="A1678">
            <v>0</v>
          </cell>
          <cell r="B1678" t="str">
            <v>JUAN DAVID ZORRILLA</v>
          </cell>
          <cell r="C1678">
            <v>0</v>
          </cell>
          <cell r="D1678">
            <v>0</v>
          </cell>
          <cell r="E1678">
            <v>0</v>
          </cell>
          <cell r="F1678">
            <v>0</v>
          </cell>
          <cell r="G1678">
            <v>0</v>
          </cell>
          <cell r="H1678">
            <v>0</v>
          </cell>
        </row>
        <row r="1679">
          <cell r="A1679">
            <v>0</v>
          </cell>
          <cell r="B1679" t="str">
            <v>SECRETARIO DE PLANEACION</v>
          </cell>
          <cell r="C1679">
            <v>0</v>
          </cell>
          <cell r="D1679">
            <v>0</v>
          </cell>
          <cell r="E1679">
            <v>0</v>
          </cell>
          <cell r="F1679">
            <v>0</v>
          </cell>
          <cell r="G1679">
            <v>0</v>
          </cell>
          <cell r="H1679">
            <v>0</v>
          </cell>
        </row>
        <row r="1680">
          <cell r="A1680">
            <v>0</v>
          </cell>
          <cell r="B1680" t="str">
            <v>PLANEACION MUNICIPAL</v>
          </cell>
          <cell r="C1680">
            <v>0</v>
          </cell>
          <cell r="D1680">
            <v>0</v>
          </cell>
          <cell r="E1680">
            <v>0</v>
          </cell>
          <cell r="F1680">
            <v>0</v>
          </cell>
          <cell r="G1680">
            <v>0</v>
          </cell>
          <cell r="H1680">
            <v>0</v>
          </cell>
        </row>
        <row r="1681">
          <cell r="A1681">
            <v>0</v>
          </cell>
          <cell r="B1681" t="str">
            <v/>
          </cell>
          <cell r="C1681">
            <v>0</v>
          </cell>
          <cell r="D1681">
            <v>0</v>
          </cell>
          <cell r="E1681">
            <v>0</v>
          </cell>
          <cell r="F1681">
            <v>0</v>
          </cell>
          <cell r="G1681">
            <v>0</v>
          </cell>
          <cell r="H1681">
            <v>0</v>
          </cell>
        </row>
        <row r="1682">
          <cell r="A1682" t="str">
            <v>DEPARTAMENTO DE ANTIOQUIA</v>
          </cell>
          <cell r="B1682">
            <v>0</v>
          </cell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H1682">
            <v>0</v>
          </cell>
        </row>
        <row r="1683">
          <cell r="A1683" t="str">
            <v>MUNICIPIO DE SANTO DOMINGO</v>
          </cell>
          <cell r="B1683">
            <v>0</v>
          </cell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H1683">
            <v>0</v>
          </cell>
        </row>
        <row r="1684">
          <cell r="A1684" t="str">
            <v>PROYECTO: Construcción de pavimento rígido en las vías urbanas del corregimiento de Porce y el casco urbano del municipio de Santo Domingo, departamento de Antioquia"</v>
          </cell>
          <cell r="B1684">
            <v>0</v>
          </cell>
          <cell r="C1684">
            <v>0</v>
          </cell>
          <cell r="D1684">
            <v>0</v>
          </cell>
          <cell r="E1684">
            <v>0</v>
          </cell>
          <cell r="F1684">
            <v>0</v>
          </cell>
          <cell r="G1684">
            <v>0</v>
          </cell>
          <cell r="H1684">
            <v>0</v>
          </cell>
        </row>
        <row r="1685">
          <cell r="A1685">
            <v>0</v>
          </cell>
          <cell r="B1685">
            <v>0</v>
          </cell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H1685">
            <v>0</v>
          </cell>
        </row>
        <row r="1686">
          <cell r="A1686" t="str">
            <v>MEMORIAS DE OBRA</v>
          </cell>
          <cell r="B1686">
            <v>0</v>
          </cell>
          <cell r="C1686">
            <v>0</v>
          </cell>
          <cell r="D1686">
            <v>0</v>
          </cell>
          <cell r="E1686">
            <v>0</v>
          </cell>
          <cell r="F1686">
            <v>0</v>
          </cell>
          <cell r="G1686">
            <v>0</v>
          </cell>
          <cell r="H1686">
            <v>0</v>
          </cell>
        </row>
        <row r="1687">
          <cell r="A1687">
            <v>0</v>
          </cell>
          <cell r="B1687">
            <v>0</v>
          </cell>
          <cell r="H1687">
            <v>0</v>
          </cell>
        </row>
        <row r="1688">
          <cell r="A1688" t="str">
            <v>ITEM</v>
          </cell>
          <cell r="B1688" t="str">
            <v>DESCRIPCIÓN</v>
          </cell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 t="str">
            <v>UNIDAD</v>
          </cell>
          <cell r="H1688" t="str">
            <v>CANTIDAD</v>
          </cell>
        </row>
        <row r="1689">
          <cell r="A1689">
            <v>0</v>
          </cell>
          <cell r="B1689" t="str">
            <v/>
          </cell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 t="str">
            <v/>
          </cell>
          <cell r="H1689" t="str">
            <v/>
          </cell>
        </row>
        <row r="1690">
          <cell r="A1690">
            <v>0</v>
          </cell>
          <cell r="B1690">
            <v>0</v>
          </cell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H1690">
            <v>0</v>
          </cell>
        </row>
        <row r="1691">
          <cell r="A1691" t="str">
            <v>DETALLE</v>
          </cell>
          <cell r="B1691">
            <v>0</v>
          </cell>
          <cell r="C1691" t="str">
            <v>FACTOR</v>
          </cell>
          <cell r="D1691" t="str">
            <v>CANTIDAD</v>
          </cell>
          <cell r="E1691" t="str">
            <v>A (ML)</v>
          </cell>
          <cell r="F1691" t="str">
            <v>B (M2)</v>
          </cell>
          <cell r="G1691" t="str">
            <v>C (M3)</v>
          </cell>
          <cell r="H1691" t="str">
            <v>TOTAL</v>
          </cell>
        </row>
        <row r="1692">
          <cell r="A1692">
            <v>0</v>
          </cell>
          <cell r="B1692">
            <v>0</v>
          </cell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H1692" t="str">
            <v/>
          </cell>
        </row>
        <row r="1693">
          <cell r="A1693">
            <v>0</v>
          </cell>
          <cell r="B1693">
            <v>0</v>
          </cell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H1693" t="str">
            <v/>
          </cell>
        </row>
        <row r="1694">
          <cell r="A1694">
            <v>0</v>
          </cell>
          <cell r="B1694">
            <v>0</v>
          </cell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H1694" t="str">
            <v/>
          </cell>
        </row>
        <row r="1695">
          <cell r="A1695">
            <v>0</v>
          </cell>
          <cell r="B1695">
            <v>0</v>
          </cell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H1695" t="str">
            <v/>
          </cell>
        </row>
        <row r="1696">
          <cell r="A1696">
            <v>0</v>
          </cell>
          <cell r="B1696">
            <v>0</v>
          </cell>
          <cell r="C1696">
            <v>0</v>
          </cell>
          <cell r="D1696">
            <v>0</v>
          </cell>
          <cell r="E1696">
            <v>0</v>
          </cell>
          <cell r="F1696">
            <v>0</v>
          </cell>
          <cell r="G1696">
            <v>0</v>
          </cell>
          <cell r="H1696" t="str">
            <v/>
          </cell>
        </row>
        <row r="1697">
          <cell r="A1697">
            <v>0</v>
          </cell>
          <cell r="B1697">
            <v>0</v>
          </cell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H1697" t="str">
            <v/>
          </cell>
        </row>
        <row r="1698">
          <cell r="A1698">
            <v>0</v>
          </cell>
          <cell r="B1698">
            <v>0</v>
          </cell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H1698" t="str">
            <v/>
          </cell>
        </row>
        <row r="1699">
          <cell r="A1699">
            <v>0</v>
          </cell>
          <cell r="B1699">
            <v>0</v>
          </cell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H1699" t="str">
            <v/>
          </cell>
        </row>
        <row r="1700">
          <cell r="A1700">
            <v>0</v>
          </cell>
          <cell r="B1700">
            <v>0</v>
          </cell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H1700" t="str">
            <v/>
          </cell>
        </row>
        <row r="1701">
          <cell r="A1701">
            <v>0</v>
          </cell>
          <cell r="B1701">
            <v>0</v>
          </cell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H1701" t="str">
            <v/>
          </cell>
        </row>
        <row r="1702">
          <cell r="A1702" t="str">
            <v xml:space="preserve">TOTAL CANTIDAD ITEM </v>
          </cell>
          <cell r="B1702">
            <v>0</v>
          </cell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H1702" t="str">
            <v/>
          </cell>
        </row>
        <row r="1703">
          <cell r="A1703" t="str">
            <v>INSERTE PLANO, GRÁFICO O ESQUEMA AQUÍ</v>
          </cell>
          <cell r="B1703">
            <v>0</v>
          </cell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H1703">
            <v>0</v>
          </cell>
        </row>
        <row r="1704">
          <cell r="A1704">
            <v>0</v>
          </cell>
          <cell r="B1704">
            <v>0</v>
          </cell>
          <cell r="C1704">
            <v>0</v>
          </cell>
          <cell r="D1704">
            <v>0</v>
          </cell>
          <cell r="E1704">
            <v>0</v>
          </cell>
          <cell r="F1704">
            <v>0</v>
          </cell>
          <cell r="G1704">
            <v>0</v>
          </cell>
          <cell r="H1704">
            <v>0</v>
          </cell>
        </row>
        <row r="1705">
          <cell r="A1705">
            <v>0</v>
          </cell>
          <cell r="B1705">
            <v>0</v>
          </cell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H1705">
            <v>0</v>
          </cell>
        </row>
        <row r="1706">
          <cell r="A1706">
            <v>0</v>
          </cell>
          <cell r="B1706">
            <v>0</v>
          </cell>
          <cell r="C1706">
            <v>0</v>
          </cell>
          <cell r="D1706">
            <v>0</v>
          </cell>
          <cell r="E1706">
            <v>0</v>
          </cell>
          <cell r="F1706">
            <v>0</v>
          </cell>
          <cell r="G1706">
            <v>0</v>
          </cell>
          <cell r="H1706">
            <v>0</v>
          </cell>
        </row>
        <row r="1707">
          <cell r="A1707">
            <v>0</v>
          </cell>
          <cell r="B1707">
            <v>0</v>
          </cell>
          <cell r="C1707">
            <v>0</v>
          </cell>
          <cell r="D1707">
            <v>0</v>
          </cell>
          <cell r="E1707">
            <v>0</v>
          </cell>
          <cell r="F1707">
            <v>0</v>
          </cell>
          <cell r="G1707">
            <v>0</v>
          </cell>
          <cell r="H1707">
            <v>0</v>
          </cell>
        </row>
        <row r="1708">
          <cell r="A1708">
            <v>0</v>
          </cell>
          <cell r="B1708">
            <v>0</v>
          </cell>
          <cell r="C1708">
            <v>0</v>
          </cell>
          <cell r="D1708">
            <v>0</v>
          </cell>
          <cell r="E1708">
            <v>0</v>
          </cell>
          <cell r="F1708">
            <v>0</v>
          </cell>
          <cell r="G1708">
            <v>0</v>
          </cell>
          <cell r="H1708">
            <v>0</v>
          </cell>
        </row>
        <row r="1709">
          <cell r="A1709">
            <v>0</v>
          </cell>
          <cell r="B1709">
            <v>0</v>
          </cell>
          <cell r="C1709">
            <v>0</v>
          </cell>
          <cell r="D1709">
            <v>0</v>
          </cell>
          <cell r="E1709">
            <v>0</v>
          </cell>
          <cell r="F1709">
            <v>0</v>
          </cell>
          <cell r="G1709">
            <v>0</v>
          </cell>
          <cell r="H1709">
            <v>0</v>
          </cell>
        </row>
        <row r="1710">
          <cell r="A1710">
            <v>0</v>
          </cell>
          <cell r="B1710">
            <v>0</v>
          </cell>
          <cell r="C1710">
            <v>0</v>
          </cell>
          <cell r="D1710">
            <v>0</v>
          </cell>
          <cell r="E1710">
            <v>0</v>
          </cell>
          <cell r="F1710">
            <v>0</v>
          </cell>
          <cell r="G1710">
            <v>0</v>
          </cell>
          <cell r="H1710">
            <v>0</v>
          </cell>
        </row>
        <row r="1711">
          <cell r="A1711">
            <v>0</v>
          </cell>
          <cell r="B1711">
            <v>0</v>
          </cell>
          <cell r="C1711">
            <v>0</v>
          </cell>
          <cell r="D1711">
            <v>0</v>
          </cell>
          <cell r="E1711">
            <v>0</v>
          </cell>
          <cell r="F1711">
            <v>0</v>
          </cell>
          <cell r="G1711">
            <v>0</v>
          </cell>
          <cell r="H1711">
            <v>0</v>
          </cell>
        </row>
        <row r="1712">
          <cell r="A1712">
            <v>0</v>
          </cell>
          <cell r="B1712">
            <v>0</v>
          </cell>
          <cell r="C1712">
            <v>0</v>
          </cell>
          <cell r="D1712">
            <v>0</v>
          </cell>
          <cell r="E1712">
            <v>0</v>
          </cell>
          <cell r="F1712">
            <v>0</v>
          </cell>
          <cell r="G1712">
            <v>0</v>
          </cell>
          <cell r="H1712">
            <v>0</v>
          </cell>
        </row>
        <row r="1713">
          <cell r="A1713">
            <v>0</v>
          </cell>
          <cell r="B1713">
            <v>0</v>
          </cell>
          <cell r="C1713">
            <v>0</v>
          </cell>
          <cell r="D1713">
            <v>0</v>
          </cell>
          <cell r="E1713">
            <v>0</v>
          </cell>
          <cell r="F1713">
            <v>0</v>
          </cell>
          <cell r="G1713">
            <v>0</v>
          </cell>
          <cell r="H1713">
            <v>0</v>
          </cell>
        </row>
        <row r="1714">
          <cell r="A1714">
            <v>0</v>
          </cell>
          <cell r="B1714">
            <v>0</v>
          </cell>
          <cell r="C1714">
            <v>0</v>
          </cell>
          <cell r="D1714">
            <v>0</v>
          </cell>
          <cell r="E1714">
            <v>0</v>
          </cell>
          <cell r="F1714">
            <v>0</v>
          </cell>
          <cell r="G1714">
            <v>0</v>
          </cell>
          <cell r="H1714">
            <v>0</v>
          </cell>
        </row>
        <row r="1715">
          <cell r="A1715">
            <v>0</v>
          </cell>
          <cell r="B1715">
            <v>0</v>
          </cell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H1715">
            <v>0</v>
          </cell>
        </row>
        <row r="1716">
          <cell r="A1716">
            <v>0</v>
          </cell>
          <cell r="B1716">
            <v>0</v>
          </cell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H1716">
            <v>0</v>
          </cell>
        </row>
        <row r="1717">
          <cell r="A1717">
            <v>0</v>
          </cell>
          <cell r="B1717">
            <v>0</v>
          </cell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H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H1718">
            <v>0</v>
          </cell>
        </row>
        <row r="1719">
          <cell r="A1719">
            <v>0</v>
          </cell>
          <cell r="B1719" t="str">
            <v>JUAN DAVID ZORRILLA</v>
          </cell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H1719">
            <v>0</v>
          </cell>
        </row>
        <row r="1720">
          <cell r="A1720">
            <v>0</v>
          </cell>
          <cell r="B1720" t="str">
            <v>SECRETARIO DE PLANEACION</v>
          </cell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H1720">
            <v>0</v>
          </cell>
        </row>
        <row r="1721">
          <cell r="A1721">
            <v>0</v>
          </cell>
          <cell r="B1721" t="str">
            <v>PLANEACION MUNICIPAL</v>
          </cell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H1721">
            <v>0</v>
          </cell>
        </row>
        <row r="1722">
          <cell r="A1722">
            <v>0</v>
          </cell>
          <cell r="B1722" t="str">
            <v/>
          </cell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H1722">
            <v>0</v>
          </cell>
        </row>
        <row r="1723">
          <cell r="A1723" t="str">
            <v>DEPARTAMENTO DE ANTIOQUIA</v>
          </cell>
          <cell r="B1723">
            <v>0</v>
          </cell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H1723">
            <v>0</v>
          </cell>
        </row>
        <row r="1724">
          <cell r="A1724" t="str">
            <v>MUNICIPIO DE SANTO DOMINGO</v>
          </cell>
          <cell r="B1724">
            <v>0</v>
          </cell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H1724">
            <v>0</v>
          </cell>
        </row>
        <row r="1725">
          <cell r="A1725" t="str">
            <v>PROYECTO: Construcción de pavimento rígido en las vías urbanas del corregimiento de Porce y el casco urbano del municipio de Santo Domingo, departamento de Antioquia"</v>
          </cell>
          <cell r="B1725">
            <v>0</v>
          </cell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H1725">
            <v>0</v>
          </cell>
        </row>
        <row r="1726">
          <cell r="A1726">
            <v>0</v>
          </cell>
          <cell r="B1726">
            <v>0</v>
          </cell>
          <cell r="C1726">
            <v>0</v>
          </cell>
          <cell r="D1726">
            <v>0</v>
          </cell>
          <cell r="E1726">
            <v>0</v>
          </cell>
          <cell r="F1726">
            <v>0</v>
          </cell>
          <cell r="G1726">
            <v>0</v>
          </cell>
          <cell r="H1726">
            <v>0</v>
          </cell>
        </row>
        <row r="1727">
          <cell r="A1727" t="str">
            <v>MEMORIAS DE OBRA</v>
          </cell>
          <cell r="B1727">
            <v>0</v>
          </cell>
          <cell r="C1727">
            <v>0</v>
          </cell>
          <cell r="D1727">
            <v>0</v>
          </cell>
          <cell r="E1727">
            <v>0</v>
          </cell>
          <cell r="F1727">
            <v>0</v>
          </cell>
          <cell r="G1727">
            <v>0</v>
          </cell>
          <cell r="H1727">
            <v>0</v>
          </cell>
        </row>
        <row r="1728">
          <cell r="A1728">
            <v>0</v>
          </cell>
          <cell r="B1728">
            <v>0</v>
          </cell>
          <cell r="H1728">
            <v>0</v>
          </cell>
        </row>
        <row r="1729">
          <cell r="A1729" t="str">
            <v>ITEM</v>
          </cell>
          <cell r="B1729" t="str">
            <v>DESCRIPCIÓN</v>
          </cell>
          <cell r="C1729">
            <v>0</v>
          </cell>
          <cell r="D1729">
            <v>0</v>
          </cell>
          <cell r="E1729">
            <v>0</v>
          </cell>
          <cell r="F1729">
            <v>0</v>
          </cell>
          <cell r="G1729" t="str">
            <v>UNIDAD</v>
          </cell>
          <cell r="H1729" t="str">
            <v>CANTIDAD</v>
          </cell>
        </row>
        <row r="1730">
          <cell r="A1730">
            <v>0</v>
          </cell>
          <cell r="B1730" t="str">
            <v/>
          </cell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 t="str">
            <v/>
          </cell>
          <cell r="H1730" t="str">
            <v/>
          </cell>
        </row>
        <row r="1731">
          <cell r="A1731">
            <v>0</v>
          </cell>
          <cell r="B1731">
            <v>0</v>
          </cell>
          <cell r="C1731">
            <v>0</v>
          </cell>
          <cell r="D1731">
            <v>0</v>
          </cell>
          <cell r="E1731">
            <v>0</v>
          </cell>
          <cell r="F1731">
            <v>0</v>
          </cell>
          <cell r="G1731">
            <v>0</v>
          </cell>
          <cell r="H1731">
            <v>0</v>
          </cell>
        </row>
        <row r="1732">
          <cell r="A1732" t="str">
            <v>DETALLE</v>
          </cell>
          <cell r="B1732">
            <v>0</v>
          </cell>
          <cell r="C1732" t="str">
            <v>FACTOR</v>
          </cell>
          <cell r="D1732" t="str">
            <v>CANTIDAD</v>
          </cell>
          <cell r="E1732" t="str">
            <v>A (ML)</v>
          </cell>
          <cell r="F1732" t="str">
            <v>B (M2)</v>
          </cell>
          <cell r="G1732" t="str">
            <v>C (M3)</v>
          </cell>
          <cell r="H1732" t="str">
            <v>TOTAL</v>
          </cell>
        </row>
        <row r="1733">
          <cell r="A1733">
            <v>0</v>
          </cell>
          <cell r="B1733">
            <v>0</v>
          </cell>
          <cell r="C1733">
            <v>0</v>
          </cell>
          <cell r="D1733">
            <v>0</v>
          </cell>
          <cell r="E1733">
            <v>0</v>
          </cell>
          <cell r="F1733">
            <v>0</v>
          </cell>
          <cell r="G1733">
            <v>0</v>
          </cell>
          <cell r="H1733" t="str">
            <v/>
          </cell>
        </row>
        <row r="1734">
          <cell r="A1734">
            <v>0</v>
          </cell>
          <cell r="B1734">
            <v>0</v>
          </cell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H1734" t="str">
            <v/>
          </cell>
        </row>
        <row r="1735">
          <cell r="A1735">
            <v>0</v>
          </cell>
          <cell r="B1735">
            <v>0</v>
          </cell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H1735" t="str">
            <v/>
          </cell>
        </row>
        <row r="1736">
          <cell r="A1736">
            <v>0</v>
          </cell>
          <cell r="B1736">
            <v>0</v>
          </cell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H1736" t="str">
            <v/>
          </cell>
        </row>
        <row r="1737">
          <cell r="A1737">
            <v>0</v>
          </cell>
          <cell r="B1737">
            <v>0</v>
          </cell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H1737" t="str">
            <v/>
          </cell>
        </row>
        <row r="1738">
          <cell r="A1738">
            <v>0</v>
          </cell>
          <cell r="B1738">
            <v>0</v>
          </cell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H1738" t="str">
            <v/>
          </cell>
        </row>
        <row r="1739">
          <cell r="A1739">
            <v>0</v>
          </cell>
          <cell r="B1739">
            <v>0</v>
          </cell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H1739" t="str">
            <v/>
          </cell>
        </row>
        <row r="1740">
          <cell r="A1740">
            <v>0</v>
          </cell>
          <cell r="B1740">
            <v>0</v>
          </cell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H1740" t="str">
            <v/>
          </cell>
        </row>
        <row r="1741">
          <cell r="A1741">
            <v>0</v>
          </cell>
          <cell r="B1741">
            <v>0</v>
          </cell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H1741" t="str">
            <v/>
          </cell>
        </row>
        <row r="1742">
          <cell r="A1742">
            <v>0</v>
          </cell>
          <cell r="B1742">
            <v>0</v>
          </cell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H1742" t="str">
            <v/>
          </cell>
        </row>
        <row r="1743">
          <cell r="A1743" t="str">
            <v xml:space="preserve">TOTAL CANTIDAD ITEM </v>
          </cell>
          <cell r="B1743">
            <v>0</v>
          </cell>
          <cell r="C1743">
            <v>0</v>
          </cell>
          <cell r="D1743">
            <v>0</v>
          </cell>
          <cell r="E1743">
            <v>0</v>
          </cell>
          <cell r="F1743">
            <v>0</v>
          </cell>
          <cell r="G1743">
            <v>0</v>
          </cell>
          <cell r="H1743" t="str">
            <v/>
          </cell>
        </row>
        <row r="1744">
          <cell r="A1744" t="str">
            <v>INSERTE PLANO, GRÁFICO O ESQUEMA AQUÍ</v>
          </cell>
          <cell r="B1744">
            <v>0</v>
          </cell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H1744">
            <v>0</v>
          </cell>
        </row>
        <row r="1745">
          <cell r="A1745">
            <v>0</v>
          </cell>
          <cell r="B1745">
            <v>0</v>
          </cell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H1745">
            <v>0</v>
          </cell>
        </row>
        <row r="1746">
          <cell r="A1746">
            <v>0</v>
          </cell>
          <cell r="B1746">
            <v>0</v>
          </cell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H1746">
            <v>0</v>
          </cell>
        </row>
        <row r="1747">
          <cell r="A1747">
            <v>0</v>
          </cell>
          <cell r="B1747">
            <v>0</v>
          </cell>
          <cell r="C1747">
            <v>0</v>
          </cell>
          <cell r="D1747">
            <v>0</v>
          </cell>
          <cell r="E1747">
            <v>0</v>
          </cell>
          <cell r="F1747">
            <v>0</v>
          </cell>
          <cell r="G1747">
            <v>0</v>
          </cell>
          <cell r="H1747">
            <v>0</v>
          </cell>
        </row>
        <row r="1748">
          <cell r="A1748">
            <v>0</v>
          </cell>
          <cell r="B1748">
            <v>0</v>
          </cell>
          <cell r="C1748">
            <v>0</v>
          </cell>
          <cell r="D1748">
            <v>0</v>
          </cell>
          <cell r="E1748">
            <v>0</v>
          </cell>
          <cell r="F1748">
            <v>0</v>
          </cell>
          <cell r="G1748">
            <v>0</v>
          </cell>
          <cell r="H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  <cell r="D1749">
            <v>0</v>
          </cell>
          <cell r="E1749">
            <v>0</v>
          </cell>
          <cell r="F1749">
            <v>0</v>
          </cell>
          <cell r="G1749">
            <v>0</v>
          </cell>
          <cell r="H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  <cell r="D1750">
            <v>0</v>
          </cell>
          <cell r="E1750">
            <v>0</v>
          </cell>
          <cell r="F1750">
            <v>0</v>
          </cell>
          <cell r="G1750">
            <v>0</v>
          </cell>
          <cell r="H1750">
            <v>0</v>
          </cell>
        </row>
        <row r="1751">
          <cell r="A1751">
            <v>0</v>
          </cell>
          <cell r="B1751">
            <v>0</v>
          </cell>
          <cell r="C1751">
            <v>0</v>
          </cell>
          <cell r="D1751">
            <v>0</v>
          </cell>
          <cell r="E1751">
            <v>0</v>
          </cell>
          <cell r="F1751">
            <v>0</v>
          </cell>
          <cell r="G1751">
            <v>0</v>
          </cell>
          <cell r="H1751">
            <v>0</v>
          </cell>
        </row>
        <row r="1752">
          <cell r="A1752">
            <v>0</v>
          </cell>
          <cell r="B1752">
            <v>0</v>
          </cell>
          <cell r="C1752">
            <v>0</v>
          </cell>
          <cell r="D1752">
            <v>0</v>
          </cell>
          <cell r="E1752">
            <v>0</v>
          </cell>
          <cell r="F1752">
            <v>0</v>
          </cell>
          <cell r="G1752">
            <v>0</v>
          </cell>
          <cell r="H1752">
            <v>0</v>
          </cell>
        </row>
        <row r="1753">
          <cell r="A1753">
            <v>0</v>
          </cell>
          <cell r="B1753">
            <v>0</v>
          </cell>
          <cell r="C1753">
            <v>0</v>
          </cell>
          <cell r="D1753">
            <v>0</v>
          </cell>
          <cell r="E1753">
            <v>0</v>
          </cell>
          <cell r="F1753">
            <v>0</v>
          </cell>
          <cell r="G1753">
            <v>0</v>
          </cell>
          <cell r="H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  <cell r="D1754">
            <v>0</v>
          </cell>
          <cell r="E1754">
            <v>0</v>
          </cell>
          <cell r="F1754">
            <v>0</v>
          </cell>
          <cell r="G1754">
            <v>0</v>
          </cell>
          <cell r="H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  <cell r="D1755">
            <v>0</v>
          </cell>
          <cell r="E1755">
            <v>0</v>
          </cell>
          <cell r="F1755">
            <v>0</v>
          </cell>
          <cell r="G1755">
            <v>0</v>
          </cell>
          <cell r="H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  <cell r="D1756">
            <v>0</v>
          </cell>
          <cell r="E1756">
            <v>0</v>
          </cell>
          <cell r="F1756">
            <v>0</v>
          </cell>
          <cell r="G1756">
            <v>0</v>
          </cell>
          <cell r="H1756">
            <v>0</v>
          </cell>
        </row>
        <row r="1757">
          <cell r="A1757">
            <v>0</v>
          </cell>
          <cell r="B1757">
            <v>0</v>
          </cell>
          <cell r="C1757">
            <v>0</v>
          </cell>
          <cell r="D1757">
            <v>0</v>
          </cell>
          <cell r="E1757">
            <v>0</v>
          </cell>
          <cell r="F1757">
            <v>0</v>
          </cell>
          <cell r="G1757">
            <v>0</v>
          </cell>
          <cell r="H1757">
            <v>0</v>
          </cell>
        </row>
        <row r="1758">
          <cell r="A1758">
            <v>0</v>
          </cell>
          <cell r="B1758">
            <v>0</v>
          </cell>
          <cell r="C1758">
            <v>0</v>
          </cell>
          <cell r="D1758">
            <v>0</v>
          </cell>
          <cell r="E1758">
            <v>0</v>
          </cell>
          <cell r="F1758">
            <v>0</v>
          </cell>
          <cell r="G1758">
            <v>0</v>
          </cell>
          <cell r="H1758">
            <v>0</v>
          </cell>
        </row>
        <row r="1759">
          <cell r="A1759">
            <v>0</v>
          </cell>
          <cell r="B1759">
            <v>0</v>
          </cell>
          <cell r="C1759">
            <v>0</v>
          </cell>
          <cell r="D1759">
            <v>0</v>
          </cell>
          <cell r="E1759">
            <v>0</v>
          </cell>
          <cell r="F1759">
            <v>0</v>
          </cell>
          <cell r="G1759">
            <v>0</v>
          </cell>
          <cell r="H1759">
            <v>0</v>
          </cell>
        </row>
        <row r="1760">
          <cell r="A1760">
            <v>0</v>
          </cell>
          <cell r="B1760" t="str">
            <v>JUAN DAVID ZORRILLA</v>
          </cell>
          <cell r="C1760">
            <v>0</v>
          </cell>
          <cell r="D1760">
            <v>0</v>
          </cell>
          <cell r="E1760">
            <v>0</v>
          </cell>
          <cell r="F1760">
            <v>0</v>
          </cell>
          <cell r="G1760">
            <v>0</v>
          </cell>
          <cell r="H1760">
            <v>0</v>
          </cell>
        </row>
        <row r="1761">
          <cell r="A1761">
            <v>0</v>
          </cell>
          <cell r="B1761" t="str">
            <v>SECRETARIO DE PLANEACION</v>
          </cell>
          <cell r="C1761">
            <v>0</v>
          </cell>
          <cell r="D1761">
            <v>0</v>
          </cell>
          <cell r="E1761">
            <v>0</v>
          </cell>
          <cell r="F1761">
            <v>0</v>
          </cell>
          <cell r="G1761">
            <v>0</v>
          </cell>
          <cell r="H1761">
            <v>0</v>
          </cell>
        </row>
        <row r="1762">
          <cell r="A1762">
            <v>0</v>
          </cell>
          <cell r="B1762" t="str">
            <v>PLANEACION MUNICIPAL</v>
          </cell>
          <cell r="C1762">
            <v>0</v>
          </cell>
          <cell r="D1762">
            <v>0</v>
          </cell>
          <cell r="E1762">
            <v>0</v>
          </cell>
          <cell r="F1762">
            <v>0</v>
          </cell>
          <cell r="G1762">
            <v>0</v>
          </cell>
          <cell r="H1762">
            <v>0</v>
          </cell>
        </row>
        <row r="1763">
          <cell r="A1763">
            <v>0</v>
          </cell>
          <cell r="B1763" t="str">
            <v/>
          </cell>
          <cell r="C1763">
            <v>0</v>
          </cell>
          <cell r="D1763">
            <v>0</v>
          </cell>
          <cell r="E1763">
            <v>0</v>
          </cell>
          <cell r="F1763">
            <v>0</v>
          </cell>
          <cell r="G1763">
            <v>0</v>
          </cell>
          <cell r="H1763">
            <v>0</v>
          </cell>
        </row>
        <row r="1764">
          <cell r="A1764" t="str">
            <v>DEPARTAMENTO DE ANTIOQUIA</v>
          </cell>
          <cell r="B1764">
            <v>0</v>
          </cell>
          <cell r="C1764">
            <v>0</v>
          </cell>
          <cell r="D1764">
            <v>0</v>
          </cell>
          <cell r="E1764">
            <v>0</v>
          </cell>
          <cell r="F1764">
            <v>0</v>
          </cell>
          <cell r="G1764">
            <v>0</v>
          </cell>
          <cell r="H1764">
            <v>0</v>
          </cell>
        </row>
        <row r="1765">
          <cell r="A1765" t="str">
            <v>MUNICIPIO DE SANTO DOMINGO</v>
          </cell>
          <cell r="B1765">
            <v>0</v>
          </cell>
          <cell r="C1765">
            <v>0</v>
          </cell>
          <cell r="D1765">
            <v>0</v>
          </cell>
          <cell r="E1765">
            <v>0</v>
          </cell>
          <cell r="F1765">
            <v>0</v>
          </cell>
          <cell r="G1765">
            <v>0</v>
          </cell>
          <cell r="H1765">
            <v>0</v>
          </cell>
        </row>
        <row r="1766">
          <cell r="A1766" t="str">
            <v>PROYECTO: Construcción de pavimento rígido en las vías urbanas del corregimiento de Porce y el casco urbano del municipio de Santo Domingo, departamento de Antioquia"</v>
          </cell>
          <cell r="B1766">
            <v>0</v>
          </cell>
          <cell r="C1766">
            <v>0</v>
          </cell>
          <cell r="D1766">
            <v>0</v>
          </cell>
          <cell r="E1766">
            <v>0</v>
          </cell>
          <cell r="F1766">
            <v>0</v>
          </cell>
          <cell r="G1766">
            <v>0</v>
          </cell>
          <cell r="H1766">
            <v>0</v>
          </cell>
        </row>
        <row r="1767">
          <cell r="A1767">
            <v>0</v>
          </cell>
          <cell r="B1767">
            <v>0</v>
          </cell>
          <cell r="C1767">
            <v>0</v>
          </cell>
          <cell r="D1767">
            <v>0</v>
          </cell>
          <cell r="E1767">
            <v>0</v>
          </cell>
          <cell r="F1767">
            <v>0</v>
          </cell>
          <cell r="G1767">
            <v>0</v>
          </cell>
          <cell r="H1767">
            <v>0</v>
          </cell>
        </row>
        <row r="1768">
          <cell r="A1768" t="str">
            <v>MEMORIAS DE OBRA</v>
          </cell>
          <cell r="B1768">
            <v>0</v>
          </cell>
          <cell r="C1768">
            <v>0</v>
          </cell>
          <cell r="D1768">
            <v>0</v>
          </cell>
          <cell r="E1768">
            <v>0</v>
          </cell>
          <cell r="F1768">
            <v>0</v>
          </cell>
          <cell r="G1768">
            <v>0</v>
          </cell>
          <cell r="H1768">
            <v>0</v>
          </cell>
        </row>
        <row r="1769">
          <cell r="A1769">
            <v>0</v>
          </cell>
          <cell r="B1769">
            <v>0</v>
          </cell>
          <cell r="H1769">
            <v>0</v>
          </cell>
        </row>
        <row r="1770">
          <cell r="A1770" t="str">
            <v>ITEM</v>
          </cell>
          <cell r="B1770" t="str">
            <v>DESCRIPCIÓN</v>
          </cell>
          <cell r="C1770">
            <v>0</v>
          </cell>
          <cell r="D1770">
            <v>0</v>
          </cell>
          <cell r="E1770">
            <v>0</v>
          </cell>
          <cell r="F1770">
            <v>0</v>
          </cell>
          <cell r="G1770" t="str">
            <v>UNIDAD</v>
          </cell>
          <cell r="H1770" t="str">
            <v>CANTIDAD</v>
          </cell>
        </row>
        <row r="1771">
          <cell r="A1771">
            <v>0</v>
          </cell>
          <cell r="B1771" t="str">
            <v/>
          </cell>
          <cell r="C1771">
            <v>0</v>
          </cell>
          <cell r="D1771">
            <v>0</v>
          </cell>
          <cell r="E1771">
            <v>0</v>
          </cell>
          <cell r="F1771">
            <v>0</v>
          </cell>
          <cell r="G1771" t="str">
            <v/>
          </cell>
          <cell r="H1771" t="str">
            <v/>
          </cell>
        </row>
        <row r="1772">
          <cell r="A1772">
            <v>0</v>
          </cell>
          <cell r="B1772">
            <v>0</v>
          </cell>
          <cell r="C1772">
            <v>0</v>
          </cell>
          <cell r="D1772">
            <v>0</v>
          </cell>
          <cell r="E1772">
            <v>0</v>
          </cell>
          <cell r="F1772">
            <v>0</v>
          </cell>
          <cell r="G1772">
            <v>0</v>
          </cell>
          <cell r="H1772">
            <v>0</v>
          </cell>
        </row>
        <row r="1773">
          <cell r="A1773" t="str">
            <v>DETALLE</v>
          </cell>
          <cell r="B1773">
            <v>0</v>
          </cell>
          <cell r="C1773" t="str">
            <v>FACTOR</v>
          </cell>
          <cell r="D1773" t="str">
            <v>CANTIDAD</v>
          </cell>
          <cell r="E1773" t="str">
            <v>A (ML)</v>
          </cell>
          <cell r="F1773" t="str">
            <v>B (M2)</v>
          </cell>
          <cell r="G1773" t="str">
            <v>C (M3)</v>
          </cell>
          <cell r="H1773" t="str">
            <v>TOTAL</v>
          </cell>
        </row>
        <row r="1774">
          <cell r="A1774">
            <v>0</v>
          </cell>
          <cell r="B1774">
            <v>0</v>
          </cell>
          <cell r="C1774">
            <v>0</v>
          </cell>
          <cell r="D1774">
            <v>0</v>
          </cell>
          <cell r="E1774">
            <v>0</v>
          </cell>
          <cell r="F1774">
            <v>0</v>
          </cell>
          <cell r="G1774">
            <v>0</v>
          </cell>
          <cell r="H1774" t="str">
            <v/>
          </cell>
        </row>
        <row r="1775">
          <cell r="A1775">
            <v>0</v>
          </cell>
          <cell r="B1775">
            <v>0</v>
          </cell>
          <cell r="C1775">
            <v>0</v>
          </cell>
          <cell r="D1775">
            <v>0</v>
          </cell>
          <cell r="E1775">
            <v>0</v>
          </cell>
          <cell r="F1775">
            <v>0</v>
          </cell>
          <cell r="G1775">
            <v>0</v>
          </cell>
          <cell r="H1775" t="str">
            <v/>
          </cell>
        </row>
        <row r="1776">
          <cell r="A1776">
            <v>0</v>
          </cell>
          <cell r="B1776">
            <v>0</v>
          </cell>
          <cell r="C1776">
            <v>0</v>
          </cell>
          <cell r="D1776">
            <v>0</v>
          </cell>
          <cell r="E1776">
            <v>0</v>
          </cell>
          <cell r="F1776">
            <v>0</v>
          </cell>
          <cell r="G1776">
            <v>0</v>
          </cell>
          <cell r="H1776" t="str">
            <v/>
          </cell>
        </row>
        <row r="1777">
          <cell r="A1777">
            <v>0</v>
          </cell>
          <cell r="B1777">
            <v>0</v>
          </cell>
          <cell r="C1777">
            <v>0</v>
          </cell>
          <cell r="D1777">
            <v>0</v>
          </cell>
          <cell r="E1777">
            <v>0</v>
          </cell>
          <cell r="F1777">
            <v>0</v>
          </cell>
          <cell r="G1777">
            <v>0</v>
          </cell>
          <cell r="H1777" t="str">
            <v/>
          </cell>
        </row>
        <row r="1778">
          <cell r="A1778">
            <v>0</v>
          </cell>
          <cell r="B1778">
            <v>0</v>
          </cell>
          <cell r="C1778">
            <v>0</v>
          </cell>
          <cell r="D1778">
            <v>0</v>
          </cell>
          <cell r="E1778">
            <v>0</v>
          </cell>
          <cell r="F1778">
            <v>0</v>
          </cell>
          <cell r="G1778">
            <v>0</v>
          </cell>
          <cell r="H1778" t="str">
            <v/>
          </cell>
        </row>
        <row r="1779">
          <cell r="A1779">
            <v>0</v>
          </cell>
          <cell r="B1779">
            <v>0</v>
          </cell>
          <cell r="C1779">
            <v>0</v>
          </cell>
          <cell r="D1779">
            <v>0</v>
          </cell>
          <cell r="E1779">
            <v>0</v>
          </cell>
          <cell r="F1779">
            <v>0</v>
          </cell>
          <cell r="G1779">
            <v>0</v>
          </cell>
          <cell r="H1779" t="str">
            <v/>
          </cell>
        </row>
        <row r="1780">
          <cell r="A1780">
            <v>0</v>
          </cell>
          <cell r="B1780">
            <v>0</v>
          </cell>
          <cell r="C1780">
            <v>0</v>
          </cell>
          <cell r="D1780">
            <v>0</v>
          </cell>
          <cell r="E1780">
            <v>0</v>
          </cell>
          <cell r="F1780">
            <v>0</v>
          </cell>
          <cell r="G1780">
            <v>0</v>
          </cell>
          <cell r="H1780" t="str">
            <v/>
          </cell>
        </row>
        <row r="1781">
          <cell r="A1781">
            <v>0</v>
          </cell>
          <cell r="B1781">
            <v>0</v>
          </cell>
          <cell r="C1781">
            <v>0</v>
          </cell>
          <cell r="D1781">
            <v>0</v>
          </cell>
          <cell r="E1781">
            <v>0</v>
          </cell>
          <cell r="F1781">
            <v>0</v>
          </cell>
          <cell r="G1781">
            <v>0</v>
          </cell>
          <cell r="H1781" t="str">
            <v/>
          </cell>
        </row>
        <row r="1782">
          <cell r="A1782">
            <v>0</v>
          </cell>
          <cell r="B1782">
            <v>0</v>
          </cell>
          <cell r="C1782">
            <v>0</v>
          </cell>
          <cell r="D1782">
            <v>0</v>
          </cell>
          <cell r="E1782">
            <v>0</v>
          </cell>
          <cell r="F1782">
            <v>0</v>
          </cell>
          <cell r="G1782">
            <v>0</v>
          </cell>
          <cell r="H1782" t="str">
            <v/>
          </cell>
        </row>
        <row r="1783">
          <cell r="A1783">
            <v>0</v>
          </cell>
          <cell r="B1783">
            <v>0</v>
          </cell>
          <cell r="C1783">
            <v>0</v>
          </cell>
          <cell r="D1783">
            <v>0</v>
          </cell>
          <cell r="E1783">
            <v>0</v>
          </cell>
          <cell r="F1783">
            <v>0</v>
          </cell>
          <cell r="G1783">
            <v>0</v>
          </cell>
          <cell r="H1783" t="str">
            <v/>
          </cell>
        </row>
        <row r="1784">
          <cell r="A1784" t="str">
            <v xml:space="preserve">TOTAL CANTIDAD ITEM </v>
          </cell>
          <cell r="B1784">
            <v>0</v>
          </cell>
          <cell r="C1784">
            <v>0</v>
          </cell>
          <cell r="D1784">
            <v>0</v>
          </cell>
          <cell r="E1784">
            <v>0</v>
          </cell>
          <cell r="F1784">
            <v>0</v>
          </cell>
          <cell r="G1784">
            <v>0</v>
          </cell>
          <cell r="H1784" t="str">
            <v/>
          </cell>
        </row>
        <row r="1785">
          <cell r="A1785" t="str">
            <v>INSERTE PLANO, GRÁFICO O ESQUEMA AQUÍ</v>
          </cell>
          <cell r="B1785">
            <v>0</v>
          </cell>
          <cell r="C1785">
            <v>0</v>
          </cell>
          <cell r="D1785">
            <v>0</v>
          </cell>
          <cell r="E1785">
            <v>0</v>
          </cell>
          <cell r="F1785">
            <v>0</v>
          </cell>
          <cell r="G1785">
            <v>0</v>
          </cell>
          <cell r="H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  <cell r="D1786">
            <v>0</v>
          </cell>
          <cell r="E1786">
            <v>0</v>
          </cell>
          <cell r="F1786">
            <v>0</v>
          </cell>
          <cell r="G1786">
            <v>0</v>
          </cell>
          <cell r="H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  <cell r="D1787">
            <v>0</v>
          </cell>
          <cell r="E1787">
            <v>0</v>
          </cell>
          <cell r="F1787">
            <v>0</v>
          </cell>
          <cell r="G1787">
            <v>0</v>
          </cell>
          <cell r="H1787">
            <v>0</v>
          </cell>
        </row>
        <row r="1788">
          <cell r="A1788">
            <v>0</v>
          </cell>
          <cell r="B1788">
            <v>0</v>
          </cell>
          <cell r="C1788">
            <v>0</v>
          </cell>
          <cell r="D1788">
            <v>0</v>
          </cell>
          <cell r="E1788">
            <v>0</v>
          </cell>
          <cell r="F1788">
            <v>0</v>
          </cell>
          <cell r="G1788">
            <v>0</v>
          </cell>
          <cell r="H1788">
            <v>0</v>
          </cell>
        </row>
        <row r="1789">
          <cell r="A1789">
            <v>0</v>
          </cell>
          <cell r="B1789">
            <v>0</v>
          </cell>
          <cell r="C1789">
            <v>0</v>
          </cell>
          <cell r="D1789">
            <v>0</v>
          </cell>
          <cell r="E1789">
            <v>0</v>
          </cell>
          <cell r="F1789">
            <v>0</v>
          </cell>
          <cell r="G1789">
            <v>0</v>
          </cell>
          <cell r="H1789">
            <v>0</v>
          </cell>
        </row>
        <row r="1790">
          <cell r="A1790">
            <v>0</v>
          </cell>
          <cell r="B1790">
            <v>0</v>
          </cell>
          <cell r="C1790">
            <v>0</v>
          </cell>
          <cell r="D1790">
            <v>0</v>
          </cell>
          <cell r="E1790">
            <v>0</v>
          </cell>
          <cell r="F1790">
            <v>0</v>
          </cell>
          <cell r="G1790">
            <v>0</v>
          </cell>
          <cell r="H1790">
            <v>0</v>
          </cell>
        </row>
        <row r="1791">
          <cell r="A1791">
            <v>0</v>
          </cell>
          <cell r="B1791">
            <v>0</v>
          </cell>
          <cell r="C1791">
            <v>0</v>
          </cell>
          <cell r="D1791">
            <v>0</v>
          </cell>
          <cell r="E1791">
            <v>0</v>
          </cell>
          <cell r="F1791">
            <v>0</v>
          </cell>
          <cell r="G1791">
            <v>0</v>
          </cell>
          <cell r="H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  <cell r="D1792">
            <v>0</v>
          </cell>
          <cell r="E1792">
            <v>0</v>
          </cell>
          <cell r="F1792">
            <v>0</v>
          </cell>
          <cell r="G1792">
            <v>0</v>
          </cell>
          <cell r="H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  <cell r="D1793">
            <v>0</v>
          </cell>
          <cell r="E1793">
            <v>0</v>
          </cell>
          <cell r="F1793">
            <v>0</v>
          </cell>
          <cell r="G1793">
            <v>0</v>
          </cell>
          <cell r="H1793">
            <v>0</v>
          </cell>
        </row>
        <row r="1794">
          <cell r="A1794">
            <v>0</v>
          </cell>
          <cell r="B1794">
            <v>0</v>
          </cell>
          <cell r="C1794">
            <v>0</v>
          </cell>
          <cell r="D1794">
            <v>0</v>
          </cell>
          <cell r="E1794">
            <v>0</v>
          </cell>
          <cell r="F1794">
            <v>0</v>
          </cell>
          <cell r="G1794">
            <v>0</v>
          </cell>
          <cell r="H1794">
            <v>0</v>
          </cell>
        </row>
        <row r="1795">
          <cell r="A1795">
            <v>0</v>
          </cell>
          <cell r="B1795">
            <v>0</v>
          </cell>
          <cell r="C1795">
            <v>0</v>
          </cell>
          <cell r="D1795">
            <v>0</v>
          </cell>
          <cell r="E1795">
            <v>0</v>
          </cell>
          <cell r="F1795">
            <v>0</v>
          </cell>
          <cell r="G1795">
            <v>0</v>
          </cell>
          <cell r="H1795">
            <v>0</v>
          </cell>
        </row>
        <row r="1796">
          <cell r="A1796">
            <v>0</v>
          </cell>
          <cell r="B1796">
            <v>0</v>
          </cell>
          <cell r="C1796">
            <v>0</v>
          </cell>
          <cell r="D1796">
            <v>0</v>
          </cell>
          <cell r="E1796">
            <v>0</v>
          </cell>
          <cell r="F1796">
            <v>0</v>
          </cell>
          <cell r="G1796">
            <v>0</v>
          </cell>
          <cell r="H1796">
            <v>0</v>
          </cell>
        </row>
        <row r="1797">
          <cell r="A1797">
            <v>0</v>
          </cell>
          <cell r="B1797">
            <v>0</v>
          </cell>
          <cell r="C1797">
            <v>0</v>
          </cell>
          <cell r="D1797">
            <v>0</v>
          </cell>
          <cell r="E1797">
            <v>0</v>
          </cell>
          <cell r="F1797">
            <v>0</v>
          </cell>
          <cell r="G1797">
            <v>0</v>
          </cell>
          <cell r="H1797">
            <v>0</v>
          </cell>
        </row>
        <row r="1798">
          <cell r="A1798">
            <v>0</v>
          </cell>
          <cell r="B1798">
            <v>0</v>
          </cell>
          <cell r="C1798">
            <v>0</v>
          </cell>
          <cell r="D1798">
            <v>0</v>
          </cell>
          <cell r="E1798">
            <v>0</v>
          </cell>
          <cell r="F1798">
            <v>0</v>
          </cell>
          <cell r="G1798">
            <v>0</v>
          </cell>
          <cell r="H1798">
            <v>0</v>
          </cell>
        </row>
        <row r="1799">
          <cell r="A1799">
            <v>0</v>
          </cell>
          <cell r="B1799">
            <v>0</v>
          </cell>
          <cell r="C1799">
            <v>0</v>
          </cell>
          <cell r="D1799">
            <v>0</v>
          </cell>
          <cell r="E1799">
            <v>0</v>
          </cell>
          <cell r="F1799">
            <v>0</v>
          </cell>
          <cell r="G1799">
            <v>0</v>
          </cell>
          <cell r="H1799">
            <v>0</v>
          </cell>
        </row>
        <row r="1800">
          <cell r="A1800">
            <v>0</v>
          </cell>
          <cell r="B1800">
            <v>0</v>
          </cell>
          <cell r="C1800">
            <v>0</v>
          </cell>
          <cell r="D1800">
            <v>0</v>
          </cell>
          <cell r="E1800">
            <v>0</v>
          </cell>
          <cell r="F1800">
            <v>0</v>
          </cell>
          <cell r="G1800">
            <v>0</v>
          </cell>
          <cell r="H1800">
            <v>0</v>
          </cell>
        </row>
        <row r="1801">
          <cell r="A1801">
            <v>0</v>
          </cell>
          <cell r="B1801" t="str">
            <v>JUAN DAVID ZORRILLA</v>
          </cell>
          <cell r="C1801">
            <v>0</v>
          </cell>
          <cell r="D1801">
            <v>0</v>
          </cell>
          <cell r="E1801">
            <v>0</v>
          </cell>
          <cell r="F1801">
            <v>0</v>
          </cell>
          <cell r="G1801">
            <v>0</v>
          </cell>
          <cell r="H1801">
            <v>0</v>
          </cell>
        </row>
        <row r="1802">
          <cell r="A1802">
            <v>0</v>
          </cell>
          <cell r="B1802" t="str">
            <v>SECRETARIO DE PLANEACION</v>
          </cell>
          <cell r="C1802">
            <v>0</v>
          </cell>
          <cell r="D1802">
            <v>0</v>
          </cell>
          <cell r="E1802">
            <v>0</v>
          </cell>
          <cell r="F1802">
            <v>0</v>
          </cell>
          <cell r="G1802">
            <v>0</v>
          </cell>
          <cell r="H1802">
            <v>0</v>
          </cell>
        </row>
        <row r="1803">
          <cell r="A1803">
            <v>0</v>
          </cell>
          <cell r="B1803" t="str">
            <v>PLANEACION MUNICIPAL</v>
          </cell>
          <cell r="C1803">
            <v>0</v>
          </cell>
          <cell r="D1803">
            <v>0</v>
          </cell>
          <cell r="E1803">
            <v>0</v>
          </cell>
          <cell r="F1803">
            <v>0</v>
          </cell>
          <cell r="G1803">
            <v>0</v>
          </cell>
          <cell r="H1803">
            <v>0</v>
          </cell>
        </row>
        <row r="1804">
          <cell r="A1804">
            <v>0</v>
          </cell>
          <cell r="B1804" t="str">
            <v/>
          </cell>
          <cell r="C1804">
            <v>0</v>
          </cell>
          <cell r="D1804">
            <v>0</v>
          </cell>
          <cell r="E1804">
            <v>0</v>
          </cell>
          <cell r="F1804">
            <v>0</v>
          </cell>
          <cell r="G1804">
            <v>0</v>
          </cell>
          <cell r="H1804">
            <v>0</v>
          </cell>
        </row>
        <row r="1805">
          <cell r="A1805" t="str">
            <v>DEPARTAMENTO DE ANTIOQUIA</v>
          </cell>
          <cell r="B1805">
            <v>0</v>
          </cell>
          <cell r="C1805">
            <v>0</v>
          </cell>
          <cell r="D1805">
            <v>0</v>
          </cell>
          <cell r="E1805">
            <v>0</v>
          </cell>
          <cell r="F1805">
            <v>0</v>
          </cell>
          <cell r="G1805">
            <v>0</v>
          </cell>
          <cell r="H1805">
            <v>0</v>
          </cell>
        </row>
        <row r="1806">
          <cell r="A1806" t="str">
            <v>MUNICIPIO DE SANTO DOMINGO</v>
          </cell>
          <cell r="B1806">
            <v>0</v>
          </cell>
          <cell r="C1806">
            <v>0</v>
          </cell>
          <cell r="D1806">
            <v>0</v>
          </cell>
          <cell r="E1806">
            <v>0</v>
          </cell>
          <cell r="F1806">
            <v>0</v>
          </cell>
          <cell r="G1806">
            <v>0</v>
          </cell>
          <cell r="H1806">
            <v>0</v>
          </cell>
        </row>
        <row r="1807">
          <cell r="A1807" t="str">
            <v>PROYECTO: Construcción de pavimento rígido en las vías urbanas del corregimiento de Porce y el casco urbano del municipio de Santo Domingo, departamento de Antioquia"</v>
          </cell>
          <cell r="B1807">
            <v>0</v>
          </cell>
          <cell r="C1807">
            <v>0</v>
          </cell>
          <cell r="D1807">
            <v>0</v>
          </cell>
          <cell r="E1807">
            <v>0</v>
          </cell>
          <cell r="F1807">
            <v>0</v>
          </cell>
          <cell r="G1807">
            <v>0</v>
          </cell>
          <cell r="H1807">
            <v>0</v>
          </cell>
        </row>
        <row r="1808">
          <cell r="A1808">
            <v>0</v>
          </cell>
          <cell r="B1808">
            <v>0</v>
          </cell>
          <cell r="C1808">
            <v>0</v>
          </cell>
          <cell r="D1808">
            <v>0</v>
          </cell>
          <cell r="E1808">
            <v>0</v>
          </cell>
          <cell r="F1808">
            <v>0</v>
          </cell>
          <cell r="G1808">
            <v>0</v>
          </cell>
          <cell r="H1808">
            <v>0</v>
          </cell>
        </row>
        <row r="1809">
          <cell r="A1809" t="str">
            <v>MEMORIAS DE OBRA</v>
          </cell>
          <cell r="B1809">
            <v>0</v>
          </cell>
          <cell r="C1809">
            <v>0</v>
          </cell>
          <cell r="D1809">
            <v>0</v>
          </cell>
          <cell r="E1809">
            <v>0</v>
          </cell>
          <cell r="F1809">
            <v>0</v>
          </cell>
          <cell r="G1809">
            <v>0</v>
          </cell>
          <cell r="H1809">
            <v>0</v>
          </cell>
        </row>
        <row r="1810">
          <cell r="A1810">
            <v>0</v>
          </cell>
          <cell r="B1810">
            <v>0</v>
          </cell>
          <cell r="H1810">
            <v>0</v>
          </cell>
        </row>
        <row r="1811">
          <cell r="A1811" t="str">
            <v>ITEM</v>
          </cell>
          <cell r="B1811" t="str">
            <v>DESCRIPCIÓN</v>
          </cell>
          <cell r="C1811">
            <v>0</v>
          </cell>
          <cell r="D1811">
            <v>0</v>
          </cell>
          <cell r="E1811">
            <v>0</v>
          </cell>
          <cell r="F1811">
            <v>0</v>
          </cell>
          <cell r="G1811" t="str">
            <v>UNIDAD</v>
          </cell>
          <cell r="H1811" t="str">
            <v>CANTIDAD</v>
          </cell>
        </row>
        <row r="1812">
          <cell r="A1812">
            <v>0</v>
          </cell>
          <cell r="B1812" t="str">
            <v/>
          </cell>
          <cell r="C1812">
            <v>0</v>
          </cell>
          <cell r="D1812">
            <v>0</v>
          </cell>
          <cell r="E1812">
            <v>0</v>
          </cell>
          <cell r="F1812">
            <v>0</v>
          </cell>
          <cell r="G1812" t="str">
            <v/>
          </cell>
          <cell r="H1812" t="str">
            <v/>
          </cell>
        </row>
        <row r="1813">
          <cell r="A1813">
            <v>0</v>
          </cell>
          <cell r="B1813">
            <v>0</v>
          </cell>
          <cell r="C1813">
            <v>0</v>
          </cell>
          <cell r="D1813">
            <v>0</v>
          </cell>
          <cell r="E1813">
            <v>0</v>
          </cell>
          <cell r="F1813">
            <v>0</v>
          </cell>
          <cell r="G1813">
            <v>0</v>
          </cell>
          <cell r="H1813">
            <v>0</v>
          </cell>
        </row>
        <row r="1814">
          <cell r="A1814" t="str">
            <v>DETALLE</v>
          </cell>
          <cell r="B1814">
            <v>0</v>
          </cell>
          <cell r="C1814" t="str">
            <v>FACTOR</v>
          </cell>
          <cell r="D1814" t="str">
            <v>CANTIDAD</v>
          </cell>
          <cell r="E1814" t="str">
            <v>A (ML)</v>
          </cell>
          <cell r="F1814" t="str">
            <v>B (M2)</v>
          </cell>
          <cell r="G1814" t="str">
            <v>C (M3)</v>
          </cell>
          <cell r="H1814" t="str">
            <v>TOTAL</v>
          </cell>
        </row>
        <row r="1815">
          <cell r="A1815">
            <v>0</v>
          </cell>
          <cell r="B1815">
            <v>0</v>
          </cell>
          <cell r="C1815">
            <v>0</v>
          </cell>
          <cell r="D1815">
            <v>0</v>
          </cell>
          <cell r="E1815">
            <v>0</v>
          </cell>
          <cell r="F1815">
            <v>0</v>
          </cell>
          <cell r="G1815">
            <v>0</v>
          </cell>
          <cell r="H1815" t="str">
            <v/>
          </cell>
        </row>
        <row r="1816">
          <cell r="A1816">
            <v>0</v>
          </cell>
          <cell r="B1816">
            <v>0</v>
          </cell>
          <cell r="C1816">
            <v>0</v>
          </cell>
          <cell r="D1816">
            <v>0</v>
          </cell>
          <cell r="E1816">
            <v>0</v>
          </cell>
          <cell r="F1816">
            <v>0</v>
          </cell>
          <cell r="G1816">
            <v>0</v>
          </cell>
          <cell r="H1816" t="str">
            <v/>
          </cell>
        </row>
        <row r="1817">
          <cell r="A1817">
            <v>0</v>
          </cell>
          <cell r="B1817">
            <v>0</v>
          </cell>
          <cell r="C1817">
            <v>0</v>
          </cell>
          <cell r="D1817">
            <v>0</v>
          </cell>
          <cell r="E1817">
            <v>0</v>
          </cell>
          <cell r="F1817">
            <v>0</v>
          </cell>
          <cell r="G1817">
            <v>0</v>
          </cell>
          <cell r="H1817" t="str">
            <v/>
          </cell>
        </row>
        <row r="1818">
          <cell r="A1818">
            <v>0</v>
          </cell>
          <cell r="B1818">
            <v>0</v>
          </cell>
          <cell r="C1818">
            <v>0</v>
          </cell>
          <cell r="D1818">
            <v>0</v>
          </cell>
          <cell r="E1818">
            <v>0</v>
          </cell>
          <cell r="F1818">
            <v>0</v>
          </cell>
          <cell r="G1818">
            <v>0</v>
          </cell>
          <cell r="H1818" t="str">
            <v/>
          </cell>
        </row>
        <row r="1819">
          <cell r="A1819">
            <v>0</v>
          </cell>
          <cell r="B1819">
            <v>0</v>
          </cell>
          <cell r="C1819">
            <v>0</v>
          </cell>
          <cell r="D1819">
            <v>0</v>
          </cell>
          <cell r="E1819">
            <v>0</v>
          </cell>
          <cell r="F1819">
            <v>0</v>
          </cell>
          <cell r="G1819">
            <v>0</v>
          </cell>
          <cell r="H1819" t="str">
            <v/>
          </cell>
        </row>
        <row r="1820">
          <cell r="A1820">
            <v>0</v>
          </cell>
          <cell r="B1820">
            <v>0</v>
          </cell>
          <cell r="C1820">
            <v>0</v>
          </cell>
          <cell r="D1820">
            <v>0</v>
          </cell>
          <cell r="E1820">
            <v>0</v>
          </cell>
          <cell r="F1820">
            <v>0</v>
          </cell>
          <cell r="G1820">
            <v>0</v>
          </cell>
          <cell r="H1820" t="str">
            <v/>
          </cell>
        </row>
        <row r="1821">
          <cell r="A1821">
            <v>0</v>
          </cell>
          <cell r="B1821">
            <v>0</v>
          </cell>
          <cell r="C1821">
            <v>0</v>
          </cell>
          <cell r="D1821">
            <v>0</v>
          </cell>
          <cell r="E1821">
            <v>0</v>
          </cell>
          <cell r="F1821">
            <v>0</v>
          </cell>
          <cell r="G1821">
            <v>0</v>
          </cell>
          <cell r="H1821" t="str">
            <v/>
          </cell>
        </row>
        <row r="1822">
          <cell r="A1822">
            <v>0</v>
          </cell>
          <cell r="B1822">
            <v>0</v>
          </cell>
          <cell r="C1822">
            <v>0</v>
          </cell>
          <cell r="D1822">
            <v>0</v>
          </cell>
          <cell r="E1822">
            <v>0</v>
          </cell>
          <cell r="F1822">
            <v>0</v>
          </cell>
          <cell r="G1822">
            <v>0</v>
          </cell>
          <cell r="H1822" t="str">
            <v/>
          </cell>
        </row>
        <row r="1823">
          <cell r="A1823">
            <v>0</v>
          </cell>
          <cell r="B1823">
            <v>0</v>
          </cell>
          <cell r="C1823">
            <v>0</v>
          </cell>
          <cell r="D1823">
            <v>0</v>
          </cell>
          <cell r="E1823">
            <v>0</v>
          </cell>
          <cell r="F1823">
            <v>0</v>
          </cell>
          <cell r="G1823">
            <v>0</v>
          </cell>
          <cell r="H1823" t="str">
            <v/>
          </cell>
        </row>
        <row r="1824">
          <cell r="A1824">
            <v>0</v>
          </cell>
          <cell r="B1824">
            <v>0</v>
          </cell>
          <cell r="C1824">
            <v>0</v>
          </cell>
          <cell r="D1824">
            <v>0</v>
          </cell>
          <cell r="E1824">
            <v>0</v>
          </cell>
          <cell r="F1824">
            <v>0</v>
          </cell>
          <cell r="G1824">
            <v>0</v>
          </cell>
          <cell r="H1824" t="str">
            <v/>
          </cell>
        </row>
        <row r="1825">
          <cell r="A1825" t="str">
            <v xml:space="preserve">TOTAL CANTIDAD ITEM </v>
          </cell>
          <cell r="B1825">
            <v>0</v>
          </cell>
          <cell r="C1825">
            <v>0</v>
          </cell>
          <cell r="D1825">
            <v>0</v>
          </cell>
          <cell r="E1825">
            <v>0</v>
          </cell>
          <cell r="F1825">
            <v>0</v>
          </cell>
          <cell r="G1825">
            <v>0</v>
          </cell>
          <cell r="H1825" t="str">
            <v/>
          </cell>
        </row>
        <row r="1826">
          <cell r="A1826" t="str">
            <v>INSERTE PLANO, GRÁFICO O ESQUEMA AQUÍ</v>
          </cell>
          <cell r="B1826">
            <v>0</v>
          </cell>
          <cell r="C1826">
            <v>0</v>
          </cell>
          <cell r="D1826">
            <v>0</v>
          </cell>
          <cell r="E1826">
            <v>0</v>
          </cell>
          <cell r="F1826">
            <v>0</v>
          </cell>
          <cell r="G1826">
            <v>0</v>
          </cell>
          <cell r="H1826">
            <v>0</v>
          </cell>
        </row>
        <row r="1827">
          <cell r="A1827">
            <v>0</v>
          </cell>
          <cell r="B1827">
            <v>0</v>
          </cell>
          <cell r="C1827">
            <v>0</v>
          </cell>
          <cell r="D1827">
            <v>0</v>
          </cell>
          <cell r="E1827">
            <v>0</v>
          </cell>
          <cell r="F1827">
            <v>0</v>
          </cell>
          <cell r="G1827">
            <v>0</v>
          </cell>
          <cell r="H1827">
            <v>0</v>
          </cell>
        </row>
        <row r="1828">
          <cell r="A1828">
            <v>0</v>
          </cell>
          <cell r="B1828">
            <v>0</v>
          </cell>
          <cell r="C1828">
            <v>0</v>
          </cell>
          <cell r="D1828">
            <v>0</v>
          </cell>
          <cell r="E1828">
            <v>0</v>
          </cell>
          <cell r="F1828">
            <v>0</v>
          </cell>
          <cell r="G1828">
            <v>0</v>
          </cell>
          <cell r="H1828">
            <v>0</v>
          </cell>
        </row>
        <row r="1829">
          <cell r="A1829">
            <v>0</v>
          </cell>
          <cell r="B1829">
            <v>0</v>
          </cell>
          <cell r="C1829">
            <v>0</v>
          </cell>
          <cell r="D1829">
            <v>0</v>
          </cell>
          <cell r="E1829">
            <v>0</v>
          </cell>
          <cell r="F1829">
            <v>0</v>
          </cell>
          <cell r="G1829">
            <v>0</v>
          </cell>
          <cell r="H1829">
            <v>0</v>
          </cell>
        </row>
        <row r="1830">
          <cell r="A1830">
            <v>0</v>
          </cell>
          <cell r="B1830">
            <v>0</v>
          </cell>
          <cell r="C1830">
            <v>0</v>
          </cell>
          <cell r="D1830">
            <v>0</v>
          </cell>
          <cell r="E1830">
            <v>0</v>
          </cell>
          <cell r="F1830">
            <v>0</v>
          </cell>
          <cell r="G1830">
            <v>0</v>
          </cell>
          <cell r="H1830">
            <v>0</v>
          </cell>
        </row>
        <row r="1831">
          <cell r="A1831">
            <v>0</v>
          </cell>
          <cell r="B1831">
            <v>0</v>
          </cell>
          <cell r="C1831">
            <v>0</v>
          </cell>
          <cell r="D1831">
            <v>0</v>
          </cell>
          <cell r="E1831">
            <v>0</v>
          </cell>
          <cell r="F1831">
            <v>0</v>
          </cell>
          <cell r="G1831">
            <v>0</v>
          </cell>
          <cell r="H1831">
            <v>0</v>
          </cell>
        </row>
        <row r="1832">
          <cell r="A1832">
            <v>0</v>
          </cell>
          <cell r="B1832">
            <v>0</v>
          </cell>
          <cell r="C1832">
            <v>0</v>
          </cell>
          <cell r="D1832">
            <v>0</v>
          </cell>
          <cell r="E1832">
            <v>0</v>
          </cell>
          <cell r="F1832">
            <v>0</v>
          </cell>
          <cell r="G1832">
            <v>0</v>
          </cell>
          <cell r="H1832">
            <v>0</v>
          </cell>
        </row>
        <row r="1833">
          <cell r="A1833">
            <v>0</v>
          </cell>
          <cell r="B1833">
            <v>0</v>
          </cell>
          <cell r="C1833">
            <v>0</v>
          </cell>
          <cell r="D1833">
            <v>0</v>
          </cell>
          <cell r="E1833">
            <v>0</v>
          </cell>
          <cell r="F1833">
            <v>0</v>
          </cell>
          <cell r="G1833">
            <v>0</v>
          </cell>
          <cell r="H1833">
            <v>0</v>
          </cell>
        </row>
        <row r="1834">
          <cell r="A1834">
            <v>0</v>
          </cell>
          <cell r="B1834">
            <v>0</v>
          </cell>
          <cell r="C1834">
            <v>0</v>
          </cell>
          <cell r="D1834">
            <v>0</v>
          </cell>
          <cell r="E1834">
            <v>0</v>
          </cell>
          <cell r="F1834">
            <v>0</v>
          </cell>
          <cell r="G1834">
            <v>0</v>
          </cell>
          <cell r="H1834">
            <v>0</v>
          </cell>
        </row>
        <row r="1835">
          <cell r="A1835">
            <v>0</v>
          </cell>
          <cell r="B1835">
            <v>0</v>
          </cell>
          <cell r="C1835">
            <v>0</v>
          </cell>
          <cell r="D1835">
            <v>0</v>
          </cell>
          <cell r="E1835">
            <v>0</v>
          </cell>
          <cell r="F1835">
            <v>0</v>
          </cell>
          <cell r="G1835">
            <v>0</v>
          </cell>
          <cell r="H1835">
            <v>0</v>
          </cell>
        </row>
        <row r="1836">
          <cell r="A1836">
            <v>0</v>
          </cell>
          <cell r="B1836">
            <v>0</v>
          </cell>
          <cell r="C1836">
            <v>0</v>
          </cell>
          <cell r="D1836">
            <v>0</v>
          </cell>
          <cell r="E1836">
            <v>0</v>
          </cell>
          <cell r="F1836">
            <v>0</v>
          </cell>
          <cell r="G1836">
            <v>0</v>
          </cell>
          <cell r="H1836">
            <v>0</v>
          </cell>
        </row>
        <row r="1837">
          <cell r="A1837">
            <v>0</v>
          </cell>
          <cell r="B1837">
            <v>0</v>
          </cell>
          <cell r="C1837">
            <v>0</v>
          </cell>
          <cell r="D1837">
            <v>0</v>
          </cell>
          <cell r="E1837">
            <v>0</v>
          </cell>
          <cell r="F1837">
            <v>0</v>
          </cell>
          <cell r="G1837">
            <v>0</v>
          </cell>
          <cell r="H1837">
            <v>0</v>
          </cell>
        </row>
        <row r="1838">
          <cell r="A1838">
            <v>0</v>
          </cell>
          <cell r="B1838">
            <v>0</v>
          </cell>
          <cell r="C1838">
            <v>0</v>
          </cell>
          <cell r="D1838">
            <v>0</v>
          </cell>
          <cell r="E1838">
            <v>0</v>
          </cell>
          <cell r="F1838">
            <v>0</v>
          </cell>
          <cell r="G1838">
            <v>0</v>
          </cell>
          <cell r="H1838">
            <v>0</v>
          </cell>
        </row>
        <row r="1839">
          <cell r="A1839">
            <v>0</v>
          </cell>
          <cell r="B1839">
            <v>0</v>
          </cell>
          <cell r="C1839">
            <v>0</v>
          </cell>
          <cell r="D1839">
            <v>0</v>
          </cell>
          <cell r="E1839">
            <v>0</v>
          </cell>
          <cell r="F1839">
            <v>0</v>
          </cell>
          <cell r="G1839">
            <v>0</v>
          </cell>
          <cell r="H1839">
            <v>0</v>
          </cell>
        </row>
        <row r="1840">
          <cell r="A1840">
            <v>0</v>
          </cell>
          <cell r="B1840">
            <v>0</v>
          </cell>
          <cell r="C1840">
            <v>0</v>
          </cell>
          <cell r="D1840">
            <v>0</v>
          </cell>
          <cell r="E1840">
            <v>0</v>
          </cell>
          <cell r="F1840">
            <v>0</v>
          </cell>
          <cell r="G1840">
            <v>0</v>
          </cell>
          <cell r="H1840">
            <v>0</v>
          </cell>
        </row>
        <row r="1841">
          <cell r="A1841">
            <v>0</v>
          </cell>
          <cell r="B1841">
            <v>0</v>
          </cell>
          <cell r="C1841">
            <v>0</v>
          </cell>
          <cell r="D1841">
            <v>0</v>
          </cell>
          <cell r="E1841">
            <v>0</v>
          </cell>
          <cell r="F1841">
            <v>0</v>
          </cell>
          <cell r="G1841">
            <v>0</v>
          </cell>
          <cell r="H1841">
            <v>0</v>
          </cell>
        </row>
        <row r="1842">
          <cell r="A1842">
            <v>0</v>
          </cell>
          <cell r="B1842" t="str">
            <v>JUAN DAVID ZORRILLA</v>
          </cell>
          <cell r="C1842">
            <v>0</v>
          </cell>
          <cell r="D1842">
            <v>0</v>
          </cell>
          <cell r="E1842">
            <v>0</v>
          </cell>
          <cell r="F1842">
            <v>0</v>
          </cell>
          <cell r="G1842">
            <v>0</v>
          </cell>
          <cell r="H1842">
            <v>0</v>
          </cell>
        </row>
        <row r="1843">
          <cell r="A1843">
            <v>0</v>
          </cell>
          <cell r="B1843" t="str">
            <v>SECRETARIO DE PLANEACION</v>
          </cell>
          <cell r="C1843">
            <v>0</v>
          </cell>
          <cell r="D1843">
            <v>0</v>
          </cell>
          <cell r="E1843">
            <v>0</v>
          </cell>
          <cell r="F1843">
            <v>0</v>
          </cell>
          <cell r="G1843">
            <v>0</v>
          </cell>
          <cell r="H1843">
            <v>0</v>
          </cell>
        </row>
        <row r="1844">
          <cell r="A1844">
            <v>0</v>
          </cell>
          <cell r="B1844" t="str">
            <v>PLANEACION MUNICIPAL</v>
          </cell>
          <cell r="C1844">
            <v>0</v>
          </cell>
          <cell r="D1844">
            <v>0</v>
          </cell>
          <cell r="E1844">
            <v>0</v>
          </cell>
          <cell r="F1844">
            <v>0</v>
          </cell>
          <cell r="G1844">
            <v>0</v>
          </cell>
          <cell r="H1844">
            <v>0</v>
          </cell>
        </row>
        <row r="1845">
          <cell r="A1845">
            <v>0</v>
          </cell>
          <cell r="B1845" t="str">
            <v/>
          </cell>
          <cell r="C1845">
            <v>0</v>
          </cell>
          <cell r="D1845">
            <v>0</v>
          </cell>
          <cell r="E1845">
            <v>0</v>
          </cell>
          <cell r="F1845">
            <v>0</v>
          </cell>
          <cell r="G1845">
            <v>0</v>
          </cell>
          <cell r="H1845">
            <v>0</v>
          </cell>
        </row>
        <row r="1846">
          <cell r="A1846" t="str">
            <v>DEPARTAMENTO DE ANTIOQUIA</v>
          </cell>
          <cell r="B1846">
            <v>0</v>
          </cell>
          <cell r="C1846">
            <v>0</v>
          </cell>
          <cell r="D1846">
            <v>0</v>
          </cell>
          <cell r="E1846">
            <v>0</v>
          </cell>
          <cell r="F1846">
            <v>0</v>
          </cell>
          <cell r="G1846">
            <v>0</v>
          </cell>
          <cell r="H1846">
            <v>0</v>
          </cell>
        </row>
        <row r="1847">
          <cell r="A1847" t="str">
            <v>MUNICIPIO DE SANTO DOMINGO</v>
          </cell>
          <cell r="B1847">
            <v>0</v>
          </cell>
          <cell r="C1847">
            <v>0</v>
          </cell>
          <cell r="D1847">
            <v>0</v>
          </cell>
          <cell r="E1847">
            <v>0</v>
          </cell>
          <cell r="F1847">
            <v>0</v>
          </cell>
          <cell r="G1847">
            <v>0</v>
          </cell>
          <cell r="H1847">
            <v>0</v>
          </cell>
        </row>
        <row r="1848">
          <cell r="A1848" t="str">
            <v>PROYECTO: Construcción de pavimento rígido en las vías urbanas del corregimiento de Porce y el casco urbano del municipio de Santo Domingo, departamento de Antioquia"</v>
          </cell>
          <cell r="B1848">
            <v>0</v>
          </cell>
          <cell r="C1848">
            <v>0</v>
          </cell>
          <cell r="D1848">
            <v>0</v>
          </cell>
          <cell r="E1848">
            <v>0</v>
          </cell>
          <cell r="F1848">
            <v>0</v>
          </cell>
          <cell r="G1848">
            <v>0</v>
          </cell>
          <cell r="H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  <cell r="D1849">
            <v>0</v>
          </cell>
          <cell r="E1849">
            <v>0</v>
          </cell>
          <cell r="F1849">
            <v>0</v>
          </cell>
          <cell r="G1849">
            <v>0</v>
          </cell>
          <cell r="H1849">
            <v>0</v>
          </cell>
        </row>
        <row r="1850">
          <cell r="A1850" t="str">
            <v>MEMORIAS DE OBRA</v>
          </cell>
          <cell r="B1850">
            <v>0</v>
          </cell>
          <cell r="C1850">
            <v>0</v>
          </cell>
          <cell r="D1850">
            <v>0</v>
          </cell>
          <cell r="E1850">
            <v>0</v>
          </cell>
          <cell r="F1850">
            <v>0</v>
          </cell>
          <cell r="G1850">
            <v>0</v>
          </cell>
          <cell r="H1850">
            <v>0</v>
          </cell>
        </row>
        <row r="1851">
          <cell r="A1851">
            <v>0</v>
          </cell>
          <cell r="B1851">
            <v>0</v>
          </cell>
          <cell r="H1851">
            <v>0</v>
          </cell>
        </row>
        <row r="1852">
          <cell r="A1852" t="str">
            <v>ITEM</v>
          </cell>
          <cell r="B1852" t="str">
            <v>DESCRIPCIÓN</v>
          </cell>
          <cell r="C1852">
            <v>0</v>
          </cell>
          <cell r="D1852">
            <v>0</v>
          </cell>
          <cell r="E1852">
            <v>0</v>
          </cell>
          <cell r="F1852">
            <v>0</v>
          </cell>
          <cell r="G1852" t="str">
            <v>UNIDAD</v>
          </cell>
          <cell r="H1852" t="str">
            <v>CANTIDAD</v>
          </cell>
        </row>
        <row r="1853">
          <cell r="A1853">
            <v>0</v>
          </cell>
          <cell r="B1853" t="str">
            <v/>
          </cell>
          <cell r="C1853">
            <v>0</v>
          </cell>
          <cell r="D1853">
            <v>0</v>
          </cell>
          <cell r="E1853">
            <v>0</v>
          </cell>
          <cell r="F1853">
            <v>0</v>
          </cell>
          <cell r="G1853" t="str">
            <v/>
          </cell>
          <cell r="H1853" t="str">
            <v/>
          </cell>
        </row>
        <row r="1854">
          <cell r="A1854">
            <v>0</v>
          </cell>
          <cell r="B1854">
            <v>0</v>
          </cell>
          <cell r="C1854">
            <v>0</v>
          </cell>
          <cell r="D1854">
            <v>0</v>
          </cell>
          <cell r="E1854">
            <v>0</v>
          </cell>
          <cell r="F1854">
            <v>0</v>
          </cell>
          <cell r="G1854">
            <v>0</v>
          </cell>
          <cell r="H1854">
            <v>0</v>
          </cell>
        </row>
        <row r="1855">
          <cell r="A1855" t="str">
            <v>DETALLE</v>
          </cell>
          <cell r="B1855">
            <v>0</v>
          </cell>
          <cell r="C1855" t="str">
            <v>FACTOR</v>
          </cell>
          <cell r="D1855" t="str">
            <v>CANTIDAD</v>
          </cell>
          <cell r="E1855" t="str">
            <v>A (ML)</v>
          </cell>
          <cell r="F1855" t="str">
            <v>B (M2)</v>
          </cell>
          <cell r="G1855" t="str">
            <v>C (M3)</v>
          </cell>
          <cell r="H1855" t="str">
            <v>TOTAL</v>
          </cell>
        </row>
        <row r="1856">
          <cell r="A1856">
            <v>0</v>
          </cell>
          <cell r="B1856">
            <v>0</v>
          </cell>
          <cell r="C1856">
            <v>0</v>
          </cell>
          <cell r="D1856">
            <v>0</v>
          </cell>
          <cell r="E1856">
            <v>0</v>
          </cell>
          <cell r="F1856">
            <v>0</v>
          </cell>
          <cell r="G1856">
            <v>0</v>
          </cell>
          <cell r="H1856" t="str">
            <v/>
          </cell>
        </row>
        <row r="1857">
          <cell r="A1857">
            <v>0</v>
          </cell>
          <cell r="B1857">
            <v>0</v>
          </cell>
          <cell r="C1857">
            <v>0</v>
          </cell>
          <cell r="D1857">
            <v>0</v>
          </cell>
          <cell r="E1857">
            <v>0</v>
          </cell>
          <cell r="F1857">
            <v>0</v>
          </cell>
          <cell r="G1857">
            <v>0</v>
          </cell>
          <cell r="H1857" t="str">
            <v/>
          </cell>
        </row>
        <row r="1858">
          <cell r="A1858">
            <v>0</v>
          </cell>
          <cell r="B1858">
            <v>0</v>
          </cell>
          <cell r="C1858">
            <v>0</v>
          </cell>
          <cell r="D1858">
            <v>0</v>
          </cell>
          <cell r="E1858">
            <v>0</v>
          </cell>
          <cell r="F1858">
            <v>0</v>
          </cell>
          <cell r="G1858">
            <v>0</v>
          </cell>
          <cell r="H1858" t="str">
            <v/>
          </cell>
        </row>
        <row r="1859">
          <cell r="A1859">
            <v>0</v>
          </cell>
          <cell r="B1859">
            <v>0</v>
          </cell>
          <cell r="C1859">
            <v>0</v>
          </cell>
          <cell r="D1859">
            <v>0</v>
          </cell>
          <cell r="E1859">
            <v>0</v>
          </cell>
          <cell r="F1859">
            <v>0</v>
          </cell>
          <cell r="G1859">
            <v>0</v>
          </cell>
          <cell r="H1859" t="str">
            <v/>
          </cell>
        </row>
        <row r="1860">
          <cell r="A1860">
            <v>0</v>
          </cell>
          <cell r="B1860">
            <v>0</v>
          </cell>
          <cell r="C1860">
            <v>0</v>
          </cell>
          <cell r="D1860">
            <v>0</v>
          </cell>
          <cell r="E1860">
            <v>0</v>
          </cell>
          <cell r="F1860">
            <v>0</v>
          </cell>
          <cell r="G1860">
            <v>0</v>
          </cell>
          <cell r="H1860" t="str">
            <v/>
          </cell>
        </row>
        <row r="1861">
          <cell r="A1861">
            <v>0</v>
          </cell>
          <cell r="B1861">
            <v>0</v>
          </cell>
          <cell r="C1861">
            <v>0</v>
          </cell>
          <cell r="D1861">
            <v>0</v>
          </cell>
          <cell r="E1861">
            <v>0</v>
          </cell>
          <cell r="F1861">
            <v>0</v>
          </cell>
          <cell r="G1861">
            <v>0</v>
          </cell>
          <cell r="H1861" t="str">
            <v/>
          </cell>
        </row>
        <row r="1862">
          <cell r="A1862">
            <v>0</v>
          </cell>
          <cell r="B1862">
            <v>0</v>
          </cell>
          <cell r="C1862">
            <v>0</v>
          </cell>
          <cell r="D1862">
            <v>0</v>
          </cell>
          <cell r="E1862">
            <v>0</v>
          </cell>
          <cell r="F1862">
            <v>0</v>
          </cell>
          <cell r="G1862">
            <v>0</v>
          </cell>
          <cell r="H1862" t="str">
            <v/>
          </cell>
        </row>
        <row r="1863">
          <cell r="A1863">
            <v>0</v>
          </cell>
          <cell r="B1863">
            <v>0</v>
          </cell>
          <cell r="C1863">
            <v>0</v>
          </cell>
          <cell r="D1863">
            <v>0</v>
          </cell>
          <cell r="E1863">
            <v>0</v>
          </cell>
          <cell r="F1863">
            <v>0</v>
          </cell>
          <cell r="G1863">
            <v>0</v>
          </cell>
          <cell r="H1863" t="str">
            <v/>
          </cell>
        </row>
        <row r="1864">
          <cell r="A1864">
            <v>0</v>
          </cell>
          <cell r="B1864">
            <v>0</v>
          </cell>
          <cell r="C1864">
            <v>0</v>
          </cell>
          <cell r="D1864">
            <v>0</v>
          </cell>
          <cell r="E1864">
            <v>0</v>
          </cell>
          <cell r="F1864">
            <v>0</v>
          </cell>
          <cell r="G1864">
            <v>0</v>
          </cell>
          <cell r="H1864" t="str">
            <v/>
          </cell>
        </row>
        <row r="1865">
          <cell r="A1865">
            <v>0</v>
          </cell>
          <cell r="B1865">
            <v>0</v>
          </cell>
          <cell r="C1865">
            <v>0</v>
          </cell>
          <cell r="D1865">
            <v>0</v>
          </cell>
          <cell r="E1865">
            <v>0</v>
          </cell>
          <cell r="F1865">
            <v>0</v>
          </cell>
          <cell r="G1865">
            <v>0</v>
          </cell>
          <cell r="H1865" t="str">
            <v/>
          </cell>
        </row>
        <row r="1866">
          <cell r="A1866" t="str">
            <v xml:space="preserve">TOTAL CANTIDAD ITEM </v>
          </cell>
          <cell r="B1866">
            <v>0</v>
          </cell>
          <cell r="C1866">
            <v>0</v>
          </cell>
          <cell r="D1866">
            <v>0</v>
          </cell>
          <cell r="E1866">
            <v>0</v>
          </cell>
          <cell r="F1866">
            <v>0</v>
          </cell>
          <cell r="G1866">
            <v>0</v>
          </cell>
          <cell r="H1866" t="str">
            <v/>
          </cell>
        </row>
        <row r="1867">
          <cell r="A1867" t="str">
            <v>INSERTE PLANO, GRÁFICO O ESQUEMA AQUÍ</v>
          </cell>
          <cell r="B1867">
            <v>0</v>
          </cell>
          <cell r="C1867">
            <v>0</v>
          </cell>
          <cell r="D1867">
            <v>0</v>
          </cell>
          <cell r="E1867">
            <v>0</v>
          </cell>
          <cell r="F1867">
            <v>0</v>
          </cell>
          <cell r="G1867">
            <v>0</v>
          </cell>
          <cell r="H1867">
            <v>0</v>
          </cell>
        </row>
        <row r="1868">
          <cell r="A1868">
            <v>0</v>
          </cell>
          <cell r="B1868">
            <v>0</v>
          </cell>
          <cell r="C1868">
            <v>0</v>
          </cell>
          <cell r="D1868">
            <v>0</v>
          </cell>
          <cell r="E1868">
            <v>0</v>
          </cell>
          <cell r="F1868">
            <v>0</v>
          </cell>
          <cell r="G1868">
            <v>0</v>
          </cell>
          <cell r="H1868">
            <v>0</v>
          </cell>
        </row>
        <row r="1869">
          <cell r="A1869">
            <v>0</v>
          </cell>
          <cell r="B1869">
            <v>0</v>
          </cell>
          <cell r="C1869">
            <v>0</v>
          </cell>
          <cell r="D1869">
            <v>0</v>
          </cell>
          <cell r="E1869">
            <v>0</v>
          </cell>
          <cell r="F1869">
            <v>0</v>
          </cell>
          <cell r="G1869">
            <v>0</v>
          </cell>
          <cell r="H1869">
            <v>0</v>
          </cell>
        </row>
        <row r="1870">
          <cell r="A1870">
            <v>0</v>
          </cell>
          <cell r="B1870">
            <v>0</v>
          </cell>
          <cell r="C1870">
            <v>0</v>
          </cell>
          <cell r="D1870">
            <v>0</v>
          </cell>
          <cell r="E1870">
            <v>0</v>
          </cell>
          <cell r="F1870">
            <v>0</v>
          </cell>
          <cell r="G1870">
            <v>0</v>
          </cell>
          <cell r="H1870">
            <v>0</v>
          </cell>
        </row>
        <row r="1871">
          <cell r="A1871">
            <v>0</v>
          </cell>
          <cell r="B1871">
            <v>0</v>
          </cell>
          <cell r="C1871">
            <v>0</v>
          </cell>
          <cell r="D1871">
            <v>0</v>
          </cell>
          <cell r="E1871">
            <v>0</v>
          </cell>
          <cell r="F1871">
            <v>0</v>
          </cell>
          <cell r="G1871">
            <v>0</v>
          </cell>
          <cell r="H1871">
            <v>0</v>
          </cell>
        </row>
        <row r="1872">
          <cell r="A1872">
            <v>0</v>
          </cell>
          <cell r="B1872">
            <v>0</v>
          </cell>
          <cell r="C1872">
            <v>0</v>
          </cell>
          <cell r="D1872">
            <v>0</v>
          </cell>
          <cell r="E1872">
            <v>0</v>
          </cell>
          <cell r="F1872">
            <v>0</v>
          </cell>
          <cell r="G1872">
            <v>0</v>
          </cell>
          <cell r="H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  <cell r="D1873">
            <v>0</v>
          </cell>
          <cell r="E1873">
            <v>0</v>
          </cell>
          <cell r="F1873">
            <v>0</v>
          </cell>
          <cell r="G1873">
            <v>0</v>
          </cell>
          <cell r="H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  <cell r="D1874">
            <v>0</v>
          </cell>
          <cell r="E1874">
            <v>0</v>
          </cell>
          <cell r="F1874">
            <v>0</v>
          </cell>
          <cell r="G1874">
            <v>0</v>
          </cell>
          <cell r="H1874">
            <v>0</v>
          </cell>
        </row>
        <row r="1875">
          <cell r="A1875">
            <v>0</v>
          </cell>
          <cell r="B1875">
            <v>0</v>
          </cell>
          <cell r="C1875">
            <v>0</v>
          </cell>
          <cell r="D1875">
            <v>0</v>
          </cell>
          <cell r="E1875">
            <v>0</v>
          </cell>
          <cell r="F1875">
            <v>0</v>
          </cell>
          <cell r="G1875">
            <v>0</v>
          </cell>
          <cell r="H1875">
            <v>0</v>
          </cell>
        </row>
        <row r="1876">
          <cell r="A1876">
            <v>0</v>
          </cell>
          <cell r="B1876">
            <v>0</v>
          </cell>
          <cell r="C1876">
            <v>0</v>
          </cell>
          <cell r="D1876">
            <v>0</v>
          </cell>
          <cell r="E1876">
            <v>0</v>
          </cell>
          <cell r="F1876">
            <v>0</v>
          </cell>
          <cell r="G1876">
            <v>0</v>
          </cell>
          <cell r="H1876">
            <v>0</v>
          </cell>
        </row>
        <row r="1877">
          <cell r="A1877">
            <v>0</v>
          </cell>
          <cell r="B1877">
            <v>0</v>
          </cell>
          <cell r="C1877">
            <v>0</v>
          </cell>
          <cell r="D1877">
            <v>0</v>
          </cell>
          <cell r="E1877">
            <v>0</v>
          </cell>
          <cell r="F1877">
            <v>0</v>
          </cell>
          <cell r="G1877">
            <v>0</v>
          </cell>
          <cell r="H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  <cell r="D1878">
            <v>0</v>
          </cell>
          <cell r="E1878">
            <v>0</v>
          </cell>
          <cell r="F1878">
            <v>0</v>
          </cell>
          <cell r="G1878">
            <v>0</v>
          </cell>
          <cell r="H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  <cell r="D1879">
            <v>0</v>
          </cell>
          <cell r="E1879">
            <v>0</v>
          </cell>
          <cell r="F1879">
            <v>0</v>
          </cell>
          <cell r="G1879">
            <v>0</v>
          </cell>
          <cell r="H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  <cell r="D1880">
            <v>0</v>
          </cell>
          <cell r="E1880">
            <v>0</v>
          </cell>
          <cell r="F1880">
            <v>0</v>
          </cell>
          <cell r="G1880">
            <v>0</v>
          </cell>
          <cell r="H1880">
            <v>0</v>
          </cell>
        </row>
        <row r="1881">
          <cell r="A1881">
            <v>0</v>
          </cell>
          <cell r="B1881">
            <v>0</v>
          </cell>
          <cell r="C1881">
            <v>0</v>
          </cell>
          <cell r="D1881">
            <v>0</v>
          </cell>
          <cell r="E1881">
            <v>0</v>
          </cell>
          <cell r="F1881">
            <v>0</v>
          </cell>
          <cell r="G1881">
            <v>0</v>
          </cell>
          <cell r="H1881">
            <v>0</v>
          </cell>
        </row>
        <row r="1882">
          <cell r="A1882">
            <v>0</v>
          </cell>
          <cell r="B1882">
            <v>0</v>
          </cell>
          <cell r="C1882">
            <v>0</v>
          </cell>
          <cell r="D1882">
            <v>0</v>
          </cell>
          <cell r="E1882">
            <v>0</v>
          </cell>
          <cell r="F1882">
            <v>0</v>
          </cell>
          <cell r="G1882">
            <v>0</v>
          </cell>
          <cell r="H1882">
            <v>0</v>
          </cell>
        </row>
        <row r="1883">
          <cell r="A1883">
            <v>0</v>
          </cell>
          <cell r="B1883" t="str">
            <v>JUAN DAVID ZORRILLA</v>
          </cell>
          <cell r="C1883">
            <v>0</v>
          </cell>
          <cell r="D1883">
            <v>0</v>
          </cell>
          <cell r="E1883">
            <v>0</v>
          </cell>
          <cell r="F1883">
            <v>0</v>
          </cell>
          <cell r="G1883">
            <v>0</v>
          </cell>
          <cell r="H1883">
            <v>0</v>
          </cell>
        </row>
        <row r="1884">
          <cell r="A1884">
            <v>0</v>
          </cell>
          <cell r="B1884" t="str">
            <v>SECRETARIO DE PLANEACION</v>
          </cell>
          <cell r="C1884">
            <v>0</v>
          </cell>
          <cell r="D1884">
            <v>0</v>
          </cell>
          <cell r="E1884">
            <v>0</v>
          </cell>
          <cell r="F1884">
            <v>0</v>
          </cell>
          <cell r="G1884">
            <v>0</v>
          </cell>
          <cell r="H1884">
            <v>0</v>
          </cell>
        </row>
        <row r="1885">
          <cell r="A1885">
            <v>0</v>
          </cell>
          <cell r="B1885" t="str">
            <v>PLANEACION MUNICIPAL</v>
          </cell>
          <cell r="C1885">
            <v>0</v>
          </cell>
          <cell r="D1885">
            <v>0</v>
          </cell>
          <cell r="E1885">
            <v>0</v>
          </cell>
          <cell r="F1885">
            <v>0</v>
          </cell>
          <cell r="G1885">
            <v>0</v>
          </cell>
          <cell r="H1885">
            <v>0</v>
          </cell>
        </row>
        <row r="1886">
          <cell r="A1886">
            <v>0</v>
          </cell>
          <cell r="B1886" t="str">
            <v/>
          </cell>
          <cell r="C1886">
            <v>0</v>
          </cell>
          <cell r="D1886">
            <v>0</v>
          </cell>
          <cell r="E1886">
            <v>0</v>
          </cell>
          <cell r="F1886">
            <v>0</v>
          </cell>
          <cell r="G1886">
            <v>0</v>
          </cell>
          <cell r="H1886">
            <v>0</v>
          </cell>
        </row>
        <row r="1887">
          <cell r="A1887" t="str">
            <v>DEPARTAMENTO DE ANTIOQUIA</v>
          </cell>
          <cell r="B1887">
            <v>0</v>
          </cell>
          <cell r="C1887">
            <v>0</v>
          </cell>
          <cell r="D1887">
            <v>0</v>
          </cell>
          <cell r="E1887">
            <v>0</v>
          </cell>
          <cell r="F1887">
            <v>0</v>
          </cell>
          <cell r="G1887">
            <v>0</v>
          </cell>
          <cell r="H1887">
            <v>0</v>
          </cell>
        </row>
        <row r="1888">
          <cell r="A1888" t="str">
            <v>MUNICIPIO DE SANTO DOMINGO</v>
          </cell>
          <cell r="B1888">
            <v>0</v>
          </cell>
          <cell r="C1888">
            <v>0</v>
          </cell>
          <cell r="D1888">
            <v>0</v>
          </cell>
          <cell r="E1888">
            <v>0</v>
          </cell>
          <cell r="F1888">
            <v>0</v>
          </cell>
          <cell r="G1888">
            <v>0</v>
          </cell>
          <cell r="H1888">
            <v>0</v>
          </cell>
        </row>
        <row r="1889">
          <cell r="A1889" t="str">
            <v>PROYECTO: Construcción de pavimento rígido en las vías urbanas del corregimiento de Porce y el casco urbano del municipio de Santo Domingo, departamento de Antioquia"</v>
          </cell>
          <cell r="B1889">
            <v>0</v>
          </cell>
          <cell r="C1889">
            <v>0</v>
          </cell>
          <cell r="D1889">
            <v>0</v>
          </cell>
          <cell r="E1889">
            <v>0</v>
          </cell>
          <cell r="F1889">
            <v>0</v>
          </cell>
          <cell r="G1889">
            <v>0</v>
          </cell>
          <cell r="H1889">
            <v>0</v>
          </cell>
        </row>
        <row r="1890">
          <cell r="A1890">
            <v>0</v>
          </cell>
          <cell r="B1890">
            <v>0</v>
          </cell>
          <cell r="C1890">
            <v>0</v>
          </cell>
          <cell r="D1890">
            <v>0</v>
          </cell>
          <cell r="E1890">
            <v>0</v>
          </cell>
          <cell r="F1890">
            <v>0</v>
          </cell>
          <cell r="G1890">
            <v>0</v>
          </cell>
          <cell r="H1890">
            <v>0</v>
          </cell>
        </row>
        <row r="1891">
          <cell r="A1891" t="str">
            <v>MEMORIAS DE OBRA</v>
          </cell>
          <cell r="B1891">
            <v>0</v>
          </cell>
          <cell r="C1891">
            <v>0</v>
          </cell>
          <cell r="D1891">
            <v>0</v>
          </cell>
          <cell r="E1891">
            <v>0</v>
          </cell>
          <cell r="F1891">
            <v>0</v>
          </cell>
          <cell r="G1891">
            <v>0</v>
          </cell>
          <cell r="H1891">
            <v>0</v>
          </cell>
        </row>
        <row r="1892">
          <cell r="A1892">
            <v>0</v>
          </cell>
          <cell r="B1892">
            <v>0</v>
          </cell>
          <cell r="H1892">
            <v>0</v>
          </cell>
        </row>
        <row r="1893">
          <cell r="A1893" t="str">
            <v>ITEM</v>
          </cell>
          <cell r="B1893" t="str">
            <v>DESCRIPCIÓN</v>
          </cell>
          <cell r="C1893">
            <v>0</v>
          </cell>
          <cell r="D1893">
            <v>0</v>
          </cell>
          <cell r="E1893">
            <v>0</v>
          </cell>
          <cell r="F1893">
            <v>0</v>
          </cell>
          <cell r="G1893" t="str">
            <v>UNIDAD</v>
          </cell>
          <cell r="H1893" t="str">
            <v>CANTIDAD</v>
          </cell>
        </row>
        <row r="1894">
          <cell r="A1894">
            <v>0</v>
          </cell>
          <cell r="B1894" t="str">
            <v/>
          </cell>
          <cell r="C1894">
            <v>0</v>
          </cell>
          <cell r="D1894">
            <v>0</v>
          </cell>
          <cell r="E1894">
            <v>0</v>
          </cell>
          <cell r="F1894">
            <v>0</v>
          </cell>
          <cell r="G1894" t="str">
            <v/>
          </cell>
          <cell r="H1894" t="str">
            <v/>
          </cell>
        </row>
        <row r="1895">
          <cell r="A1895">
            <v>0</v>
          </cell>
          <cell r="B1895">
            <v>0</v>
          </cell>
          <cell r="C1895">
            <v>0</v>
          </cell>
          <cell r="D1895">
            <v>0</v>
          </cell>
          <cell r="E1895">
            <v>0</v>
          </cell>
          <cell r="F1895">
            <v>0</v>
          </cell>
          <cell r="G1895">
            <v>0</v>
          </cell>
          <cell r="H1895">
            <v>0</v>
          </cell>
        </row>
        <row r="1896">
          <cell r="A1896" t="str">
            <v>DETALLE</v>
          </cell>
          <cell r="B1896">
            <v>0</v>
          </cell>
          <cell r="C1896" t="str">
            <v>FACTOR</v>
          </cell>
          <cell r="D1896" t="str">
            <v>CANTIDAD</v>
          </cell>
          <cell r="E1896" t="str">
            <v>A (ML)</v>
          </cell>
          <cell r="F1896" t="str">
            <v>B (M2)</v>
          </cell>
          <cell r="G1896" t="str">
            <v>C (M3)</v>
          </cell>
          <cell r="H1896" t="str">
            <v>TOTAL</v>
          </cell>
        </row>
        <row r="1897">
          <cell r="A1897">
            <v>0</v>
          </cell>
          <cell r="B1897">
            <v>0</v>
          </cell>
          <cell r="C1897">
            <v>0</v>
          </cell>
          <cell r="D1897">
            <v>0</v>
          </cell>
          <cell r="E1897">
            <v>0</v>
          </cell>
          <cell r="F1897">
            <v>0</v>
          </cell>
          <cell r="G1897">
            <v>0</v>
          </cell>
          <cell r="H1897" t="str">
            <v/>
          </cell>
        </row>
        <row r="1898">
          <cell r="A1898">
            <v>0</v>
          </cell>
          <cell r="B1898">
            <v>0</v>
          </cell>
          <cell r="C1898">
            <v>0</v>
          </cell>
          <cell r="D1898">
            <v>0</v>
          </cell>
          <cell r="E1898">
            <v>0</v>
          </cell>
          <cell r="F1898">
            <v>0</v>
          </cell>
          <cell r="G1898">
            <v>0</v>
          </cell>
          <cell r="H1898" t="str">
            <v/>
          </cell>
        </row>
        <row r="1899">
          <cell r="A1899">
            <v>0</v>
          </cell>
          <cell r="B1899">
            <v>0</v>
          </cell>
          <cell r="C1899">
            <v>0</v>
          </cell>
          <cell r="D1899">
            <v>0</v>
          </cell>
          <cell r="E1899">
            <v>0</v>
          </cell>
          <cell r="F1899">
            <v>0</v>
          </cell>
          <cell r="G1899">
            <v>0</v>
          </cell>
          <cell r="H1899" t="str">
            <v/>
          </cell>
        </row>
        <row r="1900">
          <cell r="A1900">
            <v>0</v>
          </cell>
          <cell r="B1900">
            <v>0</v>
          </cell>
          <cell r="C1900">
            <v>0</v>
          </cell>
          <cell r="D1900">
            <v>0</v>
          </cell>
          <cell r="E1900">
            <v>0</v>
          </cell>
          <cell r="F1900">
            <v>0</v>
          </cell>
          <cell r="G1900">
            <v>0</v>
          </cell>
          <cell r="H1900" t="str">
            <v/>
          </cell>
        </row>
        <row r="1901">
          <cell r="A1901">
            <v>0</v>
          </cell>
          <cell r="B1901">
            <v>0</v>
          </cell>
          <cell r="C1901">
            <v>0</v>
          </cell>
          <cell r="D1901">
            <v>0</v>
          </cell>
          <cell r="E1901">
            <v>0</v>
          </cell>
          <cell r="F1901">
            <v>0</v>
          </cell>
          <cell r="G1901">
            <v>0</v>
          </cell>
          <cell r="H1901" t="str">
            <v/>
          </cell>
        </row>
        <row r="1902">
          <cell r="A1902">
            <v>0</v>
          </cell>
          <cell r="B1902">
            <v>0</v>
          </cell>
          <cell r="C1902">
            <v>0</v>
          </cell>
          <cell r="D1902">
            <v>0</v>
          </cell>
          <cell r="E1902">
            <v>0</v>
          </cell>
          <cell r="F1902">
            <v>0</v>
          </cell>
          <cell r="G1902">
            <v>0</v>
          </cell>
          <cell r="H1902" t="str">
            <v/>
          </cell>
        </row>
        <row r="1903">
          <cell r="A1903">
            <v>0</v>
          </cell>
          <cell r="B1903">
            <v>0</v>
          </cell>
          <cell r="C1903">
            <v>0</v>
          </cell>
          <cell r="D1903">
            <v>0</v>
          </cell>
          <cell r="E1903">
            <v>0</v>
          </cell>
          <cell r="F1903">
            <v>0</v>
          </cell>
          <cell r="G1903">
            <v>0</v>
          </cell>
          <cell r="H1903" t="str">
            <v/>
          </cell>
        </row>
        <row r="1904">
          <cell r="A1904">
            <v>0</v>
          </cell>
          <cell r="B1904">
            <v>0</v>
          </cell>
          <cell r="C1904">
            <v>0</v>
          </cell>
          <cell r="D1904">
            <v>0</v>
          </cell>
          <cell r="E1904">
            <v>0</v>
          </cell>
          <cell r="F1904">
            <v>0</v>
          </cell>
          <cell r="G1904">
            <v>0</v>
          </cell>
          <cell r="H1904" t="str">
            <v/>
          </cell>
        </row>
        <row r="1905">
          <cell r="A1905">
            <v>0</v>
          </cell>
          <cell r="B1905">
            <v>0</v>
          </cell>
          <cell r="C1905">
            <v>0</v>
          </cell>
          <cell r="D1905">
            <v>0</v>
          </cell>
          <cell r="E1905">
            <v>0</v>
          </cell>
          <cell r="F1905">
            <v>0</v>
          </cell>
          <cell r="G1905">
            <v>0</v>
          </cell>
          <cell r="H1905" t="str">
            <v/>
          </cell>
        </row>
        <row r="1906">
          <cell r="A1906">
            <v>0</v>
          </cell>
          <cell r="B1906">
            <v>0</v>
          </cell>
          <cell r="C1906">
            <v>0</v>
          </cell>
          <cell r="D1906">
            <v>0</v>
          </cell>
          <cell r="E1906">
            <v>0</v>
          </cell>
          <cell r="F1906">
            <v>0</v>
          </cell>
          <cell r="G1906">
            <v>0</v>
          </cell>
          <cell r="H1906" t="str">
            <v/>
          </cell>
        </row>
        <row r="1907">
          <cell r="A1907" t="str">
            <v xml:space="preserve">TOTAL CANTIDAD ITEM </v>
          </cell>
          <cell r="B1907">
            <v>0</v>
          </cell>
          <cell r="C1907">
            <v>0</v>
          </cell>
          <cell r="D1907">
            <v>0</v>
          </cell>
          <cell r="E1907">
            <v>0</v>
          </cell>
          <cell r="F1907">
            <v>0</v>
          </cell>
          <cell r="G1907">
            <v>0</v>
          </cell>
          <cell r="H1907" t="str">
            <v/>
          </cell>
        </row>
        <row r="1908">
          <cell r="A1908" t="str">
            <v>INSERTE PLANO, GRÁFICO O ESQUEMA AQUÍ</v>
          </cell>
          <cell r="B1908">
            <v>0</v>
          </cell>
          <cell r="C1908">
            <v>0</v>
          </cell>
          <cell r="D1908">
            <v>0</v>
          </cell>
          <cell r="E1908">
            <v>0</v>
          </cell>
          <cell r="F1908">
            <v>0</v>
          </cell>
          <cell r="G1908">
            <v>0</v>
          </cell>
          <cell r="H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  <cell r="D1909">
            <v>0</v>
          </cell>
          <cell r="E1909">
            <v>0</v>
          </cell>
          <cell r="F1909">
            <v>0</v>
          </cell>
          <cell r="G1909">
            <v>0</v>
          </cell>
          <cell r="H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  <cell r="D1910">
            <v>0</v>
          </cell>
          <cell r="E1910">
            <v>0</v>
          </cell>
          <cell r="F1910">
            <v>0</v>
          </cell>
          <cell r="G1910">
            <v>0</v>
          </cell>
          <cell r="H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  <cell r="D1911">
            <v>0</v>
          </cell>
          <cell r="E1911">
            <v>0</v>
          </cell>
          <cell r="F1911">
            <v>0</v>
          </cell>
          <cell r="G1911">
            <v>0</v>
          </cell>
          <cell r="H1911">
            <v>0</v>
          </cell>
        </row>
        <row r="1912">
          <cell r="A1912">
            <v>0</v>
          </cell>
          <cell r="B1912">
            <v>0</v>
          </cell>
          <cell r="C1912">
            <v>0</v>
          </cell>
          <cell r="D1912">
            <v>0</v>
          </cell>
          <cell r="E1912">
            <v>0</v>
          </cell>
          <cell r="F1912">
            <v>0</v>
          </cell>
          <cell r="G1912">
            <v>0</v>
          </cell>
          <cell r="H1912">
            <v>0</v>
          </cell>
        </row>
        <row r="1913">
          <cell r="A1913">
            <v>0</v>
          </cell>
          <cell r="B1913">
            <v>0</v>
          </cell>
          <cell r="C1913">
            <v>0</v>
          </cell>
          <cell r="D1913">
            <v>0</v>
          </cell>
          <cell r="E1913">
            <v>0</v>
          </cell>
          <cell r="F1913">
            <v>0</v>
          </cell>
          <cell r="G1913">
            <v>0</v>
          </cell>
          <cell r="H1913">
            <v>0</v>
          </cell>
        </row>
        <row r="1914">
          <cell r="A1914">
            <v>0</v>
          </cell>
          <cell r="B1914">
            <v>0</v>
          </cell>
          <cell r="C1914">
            <v>0</v>
          </cell>
          <cell r="D1914">
            <v>0</v>
          </cell>
          <cell r="E1914">
            <v>0</v>
          </cell>
          <cell r="F1914">
            <v>0</v>
          </cell>
          <cell r="G1914">
            <v>0</v>
          </cell>
          <cell r="H1914">
            <v>0</v>
          </cell>
        </row>
        <row r="1915">
          <cell r="A1915">
            <v>0</v>
          </cell>
          <cell r="B1915">
            <v>0</v>
          </cell>
          <cell r="C1915">
            <v>0</v>
          </cell>
          <cell r="D1915">
            <v>0</v>
          </cell>
          <cell r="E1915">
            <v>0</v>
          </cell>
          <cell r="F1915">
            <v>0</v>
          </cell>
          <cell r="G1915">
            <v>0</v>
          </cell>
          <cell r="H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  <cell r="D1916">
            <v>0</v>
          </cell>
          <cell r="E1916">
            <v>0</v>
          </cell>
          <cell r="F1916">
            <v>0</v>
          </cell>
          <cell r="G1916">
            <v>0</v>
          </cell>
          <cell r="H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  <cell r="D1917">
            <v>0</v>
          </cell>
          <cell r="E1917">
            <v>0</v>
          </cell>
          <cell r="F1917">
            <v>0</v>
          </cell>
          <cell r="G1917">
            <v>0</v>
          </cell>
          <cell r="H1917">
            <v>0</v>
          </cell>
        </row>
        <row r="1918">
          <cell r="A1918">
            <v>0</v>
          </cell>
          <cell r="B1918">
            <v>0</v>
          </cell>
          <cell r="C1918">
            <v>0</v>
          </cell>
          <cell r="D1918">
            <v>0</v>
          </cell>
          <cell r="E1918">
            <v>0</v>
          </cell>
          <cell r="F1918">
            <v>0</v>
          </cell>
          <cell r="G1918">
            <v>0</v>
          </cell>
          <cell r="H1918">
            <v>0</v>
          </cell>
        </row>
        <row r="1919">
          <cell r="A1919">
            <v>0</v>
          </cell>
          <cell r="B1919">
            <v>0</v>
          </cell>
          <cell r="C1919">
            <v>0</v>
          </cell>
          <cell r="D1919">
            <v>0</v>
          </cell>
          <cell r="E1919">
            <v>0</v>
          </cell>
          <cell r="F1919">
            <v>0</v>
          </cell>
          <cell r="G1919">
            <v>0</v>
          </cell>
          <cell r="H1919">
            <v>0</v>
          </cell>
        </row>
        <row r="1920">
          <cell r="A1920">
            <v>0</v>
          </cell>
          <cell r="B1920">
            <v>0</v>
          </cell>
          <cell r="C1920">
            <v>0</v>
          </cell>
          <cell r="D1920">
            <v>0</v>
          </cell>
          <cell r="E1920">
            <v>0</v>
          </cell>
          <cell r="F1920">
            <v>0</v>
          </cell>
          <cell r="G1920">
            <v>0</v>
          </cell>
          <cell r="H1920">
            <v>0</v>
          </cell>
        </row>
        <row r="1921">
          <cell r="A1921">
            <v>0</v>
          </cell>
          <cell r="B1921">
            <v>0</v>
          </cell>
          <cell r="C1921">
            <v>0</v>
          </cell>
          <cell r="D1921">
            <v>0</v>
          </cell>
          <cell r="E1921">
            <v>0</v>
          </cell>
          <cell r="F1921">
            <v>0</v>
          </cell>
          <cell r="G1921">
            <v>0</v>
          </cell>
          <cell r="H1921">
            <v>0</v>
          </cell>
        </row>
        <row r="1922">
          <cell r="A1922">
            <v>0</v>
          </cell>
          <cell r="B1922">
            <v>0</v>
          </cell>
          <cell r="C1922">
            <v>0</v>
          </cell>
          <cell r="D1922">
            <v>0</v>
          </cell>
          <cell r="E1922">
            <v>0</v>
          </cell>
          <cell r="F1922">
            <v>0</v>
          </cell>
          <cell r="G1922">
            <v>0</v>
          </cell>
          <cell r="H1922">
            <v>0</v>
          </cell>
        </row>
        <row r="1923">
          <cell r="A1923">
            <v>0</v>
          </cell>
          <cell r="B1923">
            <v>0</v>
          </cell>
          <cell r="C1923">
            <v>0</v>
          </cell>
          <cell r="D1923">
            <v>0</v>
          </cell>
          <cell r="E1923">
            <v>0</v>
          </cell>
          <cell r="F1923">
            <v>0</v>
          </cell>
          <cell r="G1923">
            <v>0</v>
          </cell>
          <cell r="H1923">
            <v>0</v>
          </cell>
        </row>
        <row r="1924">
          <cell r="A1924">
            <v>0</v>
          </cell>
          <cell r="B1924" t="str">
            <v>JUAN DAVID ZORRILLA</v>
          </cell>
          <cell r="C1924">
            <v>0</v>
          </cell>
          <cell r="D1924">
            <v>0</v>
          </cell>
          <cell r="E1924">
            <v>0</v>
          </cell>
          <cell r="F1924">
            <v>0</v>
          </cell>
          <cell r="G1924">
            <v>0</v>
          </cell>
          <cell r="H1924">
            <v>0</v>
          </cell>
        </row>
        <row r="1925">
          <cell r="A1925">
            <v>0</v>
          </cell>
          <cell r="B1925" t="str">
            <v>SECRETARIO DE PLANEACION</v>
          </cell>
          <cell r="C1925">
            <v>0</v>
          </cell>
          <cell r="D1925">
            <v>0</v>
          </cell>
          <cell r="E1925">
            <v>0</v>
          </cell>
          <cell r="F1925">
            <v>0</v>
          </cell>
          <cell r="G1925">
            <v>0</v>
          </cell>
          <cell r="H1925">
            <v>0</v>
          </cell>
        </row>
        <row r="1926">
          <cell r="A1926">
            <v>0</v>
          </cell>
          <cell r="B1926" t="str">
            <v>PLANEACION MUNICIPAL</v>
          </cell>
          <cell r="C1926">
            <v>0</v>
          </cell>
          <cell r="D1926">
            <v>0</v>
          </cell>
          <cell r="E1926">
            <v>0</v>
          </cell>
          <cell r="F1926">
            <v>0</v>
          </cell>
          <cell r="G1926">
            <v>0</v>
          </cell>
          <cell r="H1926">
            <v>0</v>
          </cell>
        </row>
        <row r="1927">
          <cell r="A1927">
            <v>0</v>
          </cell>
          <cell r="B1927" t="str">
            <v/>
          </cell>
          <cell r="C1927">
            <v>0</v>
          </cell>
          <cell r="D1927">
            <v>0</v>
          </cell>
          <cell r="E1927">
            <v>0</v>
          </cell>
          <cell r="F1927">
            <v>0</v>
          </cell>
          <cell r="G1927">
            <v>0</v>
          </cell>
          <cell r="H1927">
            <v>0</v>
          </cell>
        </row>
      </sheetData>
      <sheetData sheetId="8"/>
      <sheetData sheetId="9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</row>
        <row r="4">
          <cell r="A4">
            <v>0</v>
          </cell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LISTADO DE INSUMOS - MANO DE OBRA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</row>
        <row r="6">
          <cell r="A6">
            <v>0</v>
          </cell>
        </row>
        <row r="7">
          <cell r="A7" t="str">
            <v>CÓDIGO</v>
          </cell>
          <cell r="B7" t="str">
            <v>CARGO</v>
          </cell>
          <cell r="C7" t="str">
            <v>CLASE</v>
          </cell>
          <cell r="D7" t="str">
            <v>SALARIO MENSUAL</v>
          </cell>
          <cell r="E7" t="str">
            <v>FACTOR PRESTACIONAL</v>
          </cell>
          <cell r="F7" t="str">
            <v>JORNAL</v>
          </cell>
          <cell r="G7" t="str">
            <v>PRESTACIONES</v>
          </cell>
          <cell r="H7" t="str">
            <v>JORNAL TOTAL</v>
          </cell>
        </row>
        <row r="8">
          <cell r="A8" t="str">
            <v>MO001</v>
          </cell>
          <cell r="B8" t="str">
            <v>DIRECTOR DE OBRA</v>
          </cell>
          <cell r="C8" t="str">
            <v>ADMÓN</v>
          </cell>
          <cell r="D8">
            <v>5451156</v>
          </cell>
          <cell r="E8">
            <v>1.5</v>
          </cell>
          <cell r="F8">
            <v>179216.08767123288</v>
          </cell>
          <cell r="G8">
            <v>89727.236734246544</v>
          </cell>
          <cell r="H8">
            <v>268943.32440547942</v>
          </cell>
        </row>
        <row r="9">
          <cell r="A9" t="str">
            <v>MO002</v>
          </cell>
          <cell r="B9" t="str">
            <v>DIRECTOR DE INTERVENTORÍA</v>
          </cell>
          <cell r="C9" t="str">
            <v>ADMÓN</v>
          </cell>
          <cell r="D9">
            <v>5451156</v>
          </cell>
          <cell r="E9">
            <v>1.5</v>
          </cell>
          <cell r="F9">
            <v>179216.08767123288</v>
          </cell>
          <cell r="G9">
            <v>89727.236734246544</v>
          </cell>
          <cell r="H9">
            <v>268943.32440547942</v>
          </cell>
        </row>
        <row r="10">
          <cell r="A10" t="str">
            <v>MO003</v>
          </cell>
          <cell r="B10" t="str">
            <v>RESIDENTE DE OBRA</v>
          </cell>
          <cell r="C10" t="str">
            <v>ADMÓN</v>
          </cell>
          <cell r="D10">
            <v>4179219.5999999996</v>
          </cell>
          <cell r="E10">
            <v>1.5</v>
          </cell>
          <cell r="F10">
            <v>137399</v>
          </cell>
          <cell r="G10">
            <v>69278.681479452091</v>
          </cell>
          <cell r="H10">
            <v>206677.68147945209</v>
          </cell>
        </row>
        <row r="11">
          <cell r="A11" t="str">
            <v>MO004</v>
          </cell>
          <cell r="B11" t="str">
            <v>RESIDENTE DE INTERVENTORÍA</v>
          </cell>
          <cell r="C11" t="str">
            <v>ADMÓN</v>
          </cell>
          <cell r="D11">
            <v>4179219.5999999996</v>
          </cell>
          <cell r="E11">
            <v>1.5</v>
          </cell>
          <cell r="F11">
            <v>137399</v>
          </cell>
          <cell r="G11">
            <v>69278.681479452091</v>
          </cell>
          <cell r="H11">
            <v>206677.68147945209</v>
          </cell>
        </row>
        <row r="12">
          <cell r="A12" t="str">
            <v>MO005</v>
          </cell>
          <cell r="B12" t="str">
            <v>RESIDENTE AMBIENTAL</v>
          </cell>
          <cell r="C12" t="str">
            <v>ADMÓN</v>
          </cell>
          <cell r="D12">
            <v>0</v>
          </cell>
          <cell r="E12" t="str">
            <v/>
          </cell>
          <cell r="F12">
            <v>0</v>
          </cell>
          <cell r="G12">
            <v>8191.6467726027404</v>
          </cell>
          <cell r="H12">
            <v>8191.6467726027404</v>
          </cell>
        </row>
        <row r="13">
          <cell r="A13" t="str">
            <v>MO006</v>
          </cell>
          <cell r="B13" t="str">
            <v>RESIDENTE SOCIAL</v>
          </cell>
          <cell r="C13" t="str">
            <v>ADMÓN</v>
          </cell>
          <cell r="D13">
            <v>0</v>
          </cell>
          <cell r="E13" t="str">
            <v/>
          </cell>
          <cell r="F13">
            <v>0</v>
          </cell>
          <cell r="G13">
            <v>8191.6467726027404</v>
          </cell>
          <cell r="H13">
            <v>8191.6467726027404</v>
          </cell>
        </row>
        <row r="14">
          <cell r="A14" t="str">
            <v>MO007</v>
          </cell>
          <cell r="B14" t="str">
            <v>AUXILIAR DE RESIDENCIA</v>
          </cell>
          <cell r="C14" t="str">
            <v>ADMÓN</v>
          </cell>
          <cell r="D14">
            <v>0</v>
          </cell>
          <cell r="E14" t="str">
            <v/>
          </cell>
          <cell r="F14">
            <v>0</v>
          </cell>
          <cell r="G14">
            <v>8191.6467726027404</v>
          </cell>
          <cell r="H14">
            <v>8191.6467726027404</v>
          </cell>
        </row>
        <row r="15">
          <cell r="A15" t="str">
            <v>MO008</v>
          </cell>
          <cell r="B15" t="str">
            <v>TECNÓLOGO SST</v>
          </cell>
          <cell r="C15" t="str">
            <v>ADMÓN</v>
          </cell>
          <cell r="D15">
            <v>1998757.2000000002</v>
          </cell>
          <cell r="E15">
            <v>1.52</v>
          </cell>
          <cell r="F15">
            <v>65712.56438356165</v>
          </cell>
          <cell r="G15">
            <v>34224.015079452045</v>
          </cell>
          <cell r="H15">
            <v>99936.579463013695</v>
          </cell>
        </row>
        <row r="16">
          <cell r="A16" t="str">
            <v>MO009</v>
          </cell>
          <cell r="B16" t="str">
            <v>ASESOR LEGAL</v>
          </cell>
          <cell r="C16" t="str">
            <v>ADMÓN</v>
          </cell>
          <cell r="D16">
            <v>0</v>
          </cell>
          <cell r="E16" t="str">
            <v/>
          </cell>
          <cell r="F16">
            <v>0</v>
          </cell>
          <cell r="G16">
            <v>8191.6467726027404</v>
          </cell>
          <cell r="H16">
            <v>8191.6467726027404</v>
          </cell>
        </row>
        <row r="17">
          <cell r="A17" t="str">
            <v>MO010</v>
          </cell>
          <cell r="B17" t="str">
            <v>CONTADOR</v>
          </cell>
          <cell r="C17" t="str">
            <v>ADMÓN</v>
          </cell>
          <cell r="D17">
            <v>0</v>
          </cell>
          <cell r="E17" t="str">
            <v/>
          </cell>
          <cell r="F17">
            <v>0</v>
          </cell>
          <cell r="G17">
            <v>8191.6467726027404</v>
          </cell>
          <cell r="H17">
            <v>8191.6467726027404</v>
          </cell>
        </row>
        <row r="18">
          <cell r="A18" t="str">
            <v>MO011</v>
          </cell>
          <cell r="B18" t="str">
            <v>ALMACENISTA</v>
          </cell>
          <cell r="C18" t="str">
            <v>ADMÓN</v>
          </cell>
          <cell r="D18">
            <v>0</v>
          </cell>
          <cell r="E18" t="str">
            <v/>
          </cell>
          <cell r="F18">
            <v>0</v>
          </cell>
          <cell r="G18">
            <v>8191.6467726027404</v>
          </cell>
          <cell r="H18">
            <v>8191.6467726027404</v>
          </cell>
        </row>
        <row r="19">
          <cell r="A19" t="str">
            <v>MO012</v>
          </cell>
          <cell r="B19" t="str">
            <v>AUXILIAR DE ALMACÉN</v>
          </cell>
          <cell r="C19" t="str">
            <v>ADMÓN</v>
          </cell>
          <cell r="D19">
            <v>0</v>
          </cell>
          <cell r="E19" t="str">
            <v/>
          </cell>
          <cell r="F19">
            <v>0</v>
          </cell>
          <cell r="G19">
            <v>8191.6467726027404</v>
          </cell>
          <cell r="H19">
            <v>8191.6467726027404</v>
          </cell>
        </row>
        <row r="20">
          <cell r="A20" t="str">
            <v>MO013</v>
          </cell>
          <cell r="B20" t="str">
            <v>SECRETARIA</v>
          </cell>
          <cell r="C20" t="str">
            <v>ADMÓN</v>
          </cell>
          <cell r="D20">
            <v>908526</v>
          </cell>
          <cell r="E20">
            <v>1.76</v>
          </cell>
          <cell r="F20">
            <v>29869.347945205478</v>
          </cell>
          <cell r="G20">
            <v>22797.757917808212</v>
          </cell>
          <cell r="H20">
            <v>52667.10586301369</v>
          </cell>
        </row>
        <row r="21">
          <cell r="A21" t="str">
            <v>MO014</v>
          </cell>
          <cell r="B21" t="str">
            <v>MENSAJERO</v>
          </cell>
          <cell r="C21" t="str">
            <v>ADMÓN</v>
          </cell>
          <cell r="D21">
            <v>0</v>
          </cell>
          <cell r="E21" t="str">
            <v/>
          </cell>
          <cell r="F21">
            <v>0</v>
          </cell>
          <cell r="G21">
            <v>8191.6467726027404</v>
          </cell>
          <cell r="H21">
            <v>8191.6467726027404</v>
          </cell>
        </row>
        <row r="22">
          <cell r="A22" t="str">
            <v>MO015</v>
          </cell>
          <cell r="B22" t="str">
            <v>VIGILANTE</v>
          </cell>
          <cell r="C22" t="str">
            <v>ADMÓN</v>
          </cell>
          <cell r="D22">
            <v>908526</v>
          </cell>
          <cell r="E22">
            <v>1.76</v>
          </cell>
          <cell r="F22">
            <v>29869.347945205478</v>
          </cell>
          <cell r="G22">
            <v>22797.757917808212</v>
          </cell>
          <cell r="H22">
            <v>52667.10586301369</v>
          </cell>
        </row>
        <row r="23">
          <cell r="A23" t="str">
            <v>MO016</v>
          </cell>
          <cell r="B23" t="str">
            <v>TOPÓGRAFO</v>
          </cell>
          <cell r="C23" t="str">
            <v>OBRA</v>
          </cell>
          <cell r="D23">
            <v>4360924.8</v>
          </cell>
          <cell r="E23">
            <v>1.51</v>
          </cell>
          <cell r="F23">
            <v>143372.8712328767</v>
          </cell>
          <cell r="G23">
            <v>72944.286224657553</v>
          </cell>
          <cell r="H23">
            <v>216317.15745753425</v>
          </cell>
        </row>
        <row r="24">
          <cell r="A24" t="str">
            <v>MO017</v>
          </cell>
          <cell r="B24" t="str">
            <v>CADENERO 1</v>
          </cell>
          <cell r="C24" t="str">
            <v>OBRA</v>
          </cell>
          <cell r="D24">
            <v>2135036.1</v>
          </cell>
          <cell r="E24">
            <v>1.53</v>
          </cell>
          <cell r="F24">
            <v>70192.967123287672</v>
          </cell>
          <cell r="G24">
            <v>37159.314279452054</v>
          </cell>
          <cell r="H24">
            <v>107352.28140273973</v>
          </cell>
        </row>
        <row r="25">
          <cell r="A25" t="str">
            <v>MO018</v>
          </cell>
          <cell r="B25" t="str">
            <v>CADENERO 2</v>
          </cell>
          <cell r="C25" t="str">
            <v>OBRA</v>
          </cell>
          <cell r="D25">
            <v>1226510.1000000001</v>
          </cell>
          <cell r="E25">
            <v>1.71</v>
          </cell>
          <cell r="F25">
            <v>40323.61917808219</v>
          </cell>
          <cell r="G25">
            <v>28654.280043835628</v>
          </cell>
          <cell r="H25">
            <v>68977.899221917818</v>
          </cell>
        </row>
        <row r="26">
          <cell r="A26" t="str">
            <v>MO019</v>
          </cell>
          <cell r="B26" t="str">
            <v>MAESTRO PRIMERO</v>
          </cell>
          <cell r="C26" t="str">
            <v>OBRA</v>
          </cell>
          <cell r="D26">
            <v>0</v>
          </cell>
          <cell r="E26" t="str">
            <v/>
          </cell>
          <cell r="F26">
            <v>0</v>
          </cell>
          <cell r="G26">
            <v>8936.0303342465759</v>
          </cell>
          <cell r="H26">
            <v>8936.0303342465759</v>
          </cell>
        </row>
        <row r="27">
          <cell r="A27" t="str">
            <v>MO020</v>
          </cell>
          <cell r="B27" t="str">
            <v>MAESTRO SEGUNDO</v>
          </cell>
          <cell r="C27" t="str">
            <v>OBRA</v>
          </cell>
          <cell r="D27">
            <v>0</v>
          </cell>
          <cell r="E27" t="str">
            <v/>
          </cell>
          <cell r="F27">
            <v>0</v>
          </cell>
          <cell r="G27">
            <v>8936.0303342465759</v>
          </cell>
          <cell r="H27">
            <v>8936.0303342465759</v>
          </cell>
        </row>
        <row r="28">
          <cell r="A28" t="str">
            <v>MO021</v>
          </cell>
          <cell r="B28" t="str">
            <v>OFICIAL ELÉCTRICO</v>
          </cell>
          <cell r="C28" t="str">
            <v>OBRA</v>
          </cell>
          <cell r="D28">
            <v>0</v>
          </cell>
          <cell r="E28" t="str">
            <v/>
          </cell>
          <cell r="F28">
            <v>0</v>
          </cell>
          <cell r="G28">
            <v>8936.0303342465759</v>
          </cell>
          <cell r="H28">
            <v>8936.0303342465759</v>
          </cell>
        </row>
        <row r="29">
          <cell r="A29" t="str">
            <v>MO022</v>
          </cell>
          <cell r="B29" t="str">
            <v>AYUDANTE ELÉCTRICO</v>
          </cell>
          <cell r="C29" t="str">
            <v>OBRA</v>
          </cell>
          <cell r="D29">
            <v>0</v>
          </cell>
          <cell r="E29" t="str">
            <v/>
          </cell>
          <cell r="F29">
            <v>0</v>
          </cell>
          <cell r="G29">
            <v>8936.0303342465759</v>
          </cell>
          <cell r="H29">
            <v>8936.0303342465759</v>
          </cell>
        </row>
        <row r="30">
          <cell r="A30" t="str">
            <v>MO023</v>
          </cell>
          <cell r="B30" t="str">
            <v>OFICIAL PLOMERO</v>
          </cell>
          <cell r="C30" t="str">
            <v>OBRA</v>
          </cell>
          <cell r="D30">
            <v>0</v>
          </cell>
          <cell r="E30" t="str">
            <v/>
          </cell>
          <cell r="F30">
            <v>0</v>
          </cell>
          <cell r="G30">
            <v>8936.0303342465759</v>
          </cell>
          <cell r="H30">
            <v>8936.0303342465759</v>
          </cell>
        </row>
        <row r="31">
          <cell r="A31" t="str">
            <v>MO024</v>
          </cell>
          <cell r="B31" t="str">
            <v>AYUDANTE PLOMERO</v>
          </cell>
          <cell r="C31" t="str">
            <v>OBRA</v>
          </cell>
          <cell r="D31">
            <v>0</v>
          </cell>
          <cell r="E31" t="str">
            <v/>
          </cell>
          <cell r="F31">
            <v>0</v>
          </cell>
          <cell r="G31">
            <v>8936.0303342465759</v>
          </cell>
          <cell r="H31">
            <v>8936.0303342465759</v>
          </cell>
        </row>
        <row r="32">
          <cell r="A32" t="str">
            <v>MO025</v>
          </cell>
          <cell r="B32" t="str">
            <v>OFICIAL CARPINTERO</v>
          </cell>
          <cell r="C32" t="str">
            <v>OBRA</v>
          </cell>
          <cell r="D32">
            <v>0</v>
          </cell>
          <cell r="E32" t="str">
            <v/>
          </cell>
          <cell r="F32">
            <v>0</v>
          </cell>
          <cell r="G32">
            <v>8936.0303342465759</v>
          </cell>
          <cell r="H32">
            <v>8936.0303342465759</v>
          </cell>
        </row>
        <row r="33">
          <cell r="A33" t="str">
            <v>MO026</v>
          </cell>
          <cell r="B33" t="str">
            <v>AYUDANTE CARPINTERO</v>
          </cell>
          <cell r="C33" t="str">
            <v>OBRA</v>
          </cell>
          <cell r="D33">
            <v>0</v>
          </cell>
          <cell r="E33" t="str">
            <v/>
          </cell>
          <cell r="F33">
            <v>0</v>
          </cell>
          <cell r="G33">
            <v>8936.0303342465759</v>
          </cell>
          <cell r="H33">
            <v>8936.0303342465759</v>
          </cell>
        </row>
        <row r="34">
          <cell r="A34" t="str">
            <v>MO027</v>
          </cell>
          <cell r="B34" t="str">
            <v>OFICIAL PINTOR</v>
          </cell>
          <cell r="C34" t="str">
            <v>OBRA</v>
          </cell>
          <cell r="D34">
            <v>0</v>
          </cell>
          <cell r="E34" t="str">
            <v/>
          </cell>
          <cell r="F34">
            <v>0</v>
          </cell>
          <cell r="G34">
            <v>8936.0303342465759</v>
          </cell>
          <cell r="H34">
            <v>8936.0303342465759</v>
          </cell>
        </row>
        <row r="35">
          <cell r="A35" t="str">
            <v>MO028</v>
          </cell>
          <cell r="B35" t="str">
            <v>OFICIAL DE OBRA BLANCA</v>
          </cell>
          <cell r="C35" t="str">
            <v>OBRA</v>
          </cell>
          <cell r="D35">
            <v>0</v>
          </cell>
          <cell r="E35" t="str">
            <v/>
          </cell>
          <cell r="F35">
            <v>0</v>
          </cell>
          <cell r="G35">
            <v>8936.0303342465759</v>
          </cell>
          <cell r="H35">
            <v>8936.0303342465759</v>
          </cell>
        </row>
        <row r="36">
          <cell r="A36" t="str">
            <v>MO029</v>
          </cell>
          <cell r="B36" t="str">
            <v>OFICIAL DE OBRA NEGRA</v>
          </cell>
          <cell r="C36" t="str">
            <v>OBRA</v>
          </cell>
          <cell r="D36">
            <v>1817052</v>
          </cell>
          <cell r="E36">
            <v>1.64</v>
          </cell>
          <cell r="F36">
            <v>59738.695890410956</v>
          </cell>
          <cell r="G36">
            <v>38148.252624657551</v>
          </cell>
          <cell r="H36">
            <v>97886.948515068507</v>
          </cell>
        </row>
        <row r="37">
          <cell r="A37" t="str">
            <v>MO030</v>
          </cell>
          <cell r="B37" t="str">
            <v>OFICIAL HIERRO</v>
          </cell>
          <cell r="C37" t="str">
            <v>OBRA</v>
          </cell>
          <cell r="D37">
            <v>0</v>
          </cell>
          <cell r="E37" t="str">
            <v/>
          </cell>
          <cell r="F37">
            <v>0</v>
          </cell>
          <cell r="G37">
            <v>8936.0303342465759</v>
          </cell>
          <cell r="H37">
            <v>8936.0303342465759</v>
          </cell>
        </row>
        <row r="38">
          <cell r="A38" t="str">
            <v>MO031</v>
          </cell>
          <cell r="B38" t="str">
            <v>AYUDANTE ENTENDIDO</v>
          </cell>
          <cell r="C38" t="str">
            <v>OBRA</v>
          </cell>
          <cell r="D38">
            <v>0</v>
          </cell>
          <cell r="E38" t="str">
            <v/>
          </cell>
          <cell r="F38">
            <v>0</v>
          </cell>
          <cell r="G38">
            <v>8936.0303342465759</v>
          </cell>
          <cell r="H38">
            <v>8936.0303342465759</v>
          </cell>
        </row>
        <row r="39">
          <cell r="A39" t="str">
            <v>MO032</v>
          </cell>
          <cell r="B39" t="str">
            <v>AYUDANTE RASO</v>
          </cell>
          <cell r="C39" t="str">
            <v>OBRA</v>
          </cell>
          <cell r="D39">
            <v>908526</v>
          </cell>
          <cell r="E39">
            <v>1.79</v>
          </cell>
          <cell r="F39">
            <v>29869.347945205478</v>
          </cell>
          <cell r="G39">
            <v>23542.14147945205</v>
          </cell>
          <cell r="H39">
            <v>53411.489424657528</v>
          </cell>
        </row>
        <row r="40">
          <cell r="A40" t="str">
            <v>MO033</v>
          </cell>
          <cell r="B40" t="str">
            <v>OPERADOR EQUIPO LIVIANO</v>
          </cell>
          <cell r="C40" t="str">
            <v>OBRA</v>
          </cell>
          <cell r="D40">
            <v>1181083.8</v>
          </cell>
          <cell r="E40">
            <v>1.72</v>
          </cell>
          <cell r="F40">
            <v>38830.153424657532</v>
          </cell>
          <cell r="G40">
            <v>27923.975495890423</v>
          </cell>
          <cell r="H40">
            <v>66754.128920547955</v>
          </cell>
        </row>
        <row r="41">
          <cell r="A41" t="str">
            <v>MO034</v>
          </cell>
          <cell r="B41" t="str">
            <v>OPERADOR EQUIPO MEDIANO</v>
          </cell>
          <cell r="C41" t="str">
            <v>OBRA</v>
          </cell>
          <cell r="D41">
            <v>0</v>
          </cell>
          <cell r="E41" t="str">
            <v/>
          </cell>
          <cell r="F41">
            <v>0</v>
          </cell>
          <cell r="G41">
            <v>8936.0303342465759</v>
          </cell>
          <cell r="H41">
            <v>8936.0303342465759</v>
          </cell>
        </row>
        <row r="42">
          <cell r="A42" t="str">
            <v>MO035</v>
          </cell>
          <cell r="B42" t="str">
            <v>OPERADOR EQUIPO PESADO</v>
          </cell>
          <cell r="C42" t="str">
            <v>OBRA</v>
          </cell>
          <cell r="D42">
            <v>0</v>
          </cell>
          <cell r="E42" t="str">
            <v/>
          </cell>
          <cell r="F42">
            <v>0</v>
          </cell>
          <cell r="G42">
            <v>8936.0303342465759</v>
          </cell>
          <cell r="H42">
            <v>8936.0303342465759</v>
          </cell>
        </row>
        <row r="43">
          <cell r="A43" t="str">
            <v>MO036</v>
          </cell>
          <cell r="B43" t="str">
            <v>AUXILIAR HERRAMIENTA</v>
          </cell>
          <cell r="C43" t="str">
            <v>OBRA</v>
          </cell>
          <cell r="D43">
            <v>0</v>
          </cell>
          <cell r="E43" t="str">
            <v/>
          </cell>
          <cell r="F43">
            <v>0</v>
          </cell>
          <cell r="G43">
            <v>8936.0303342465759</v>
          </cell>
          <cell r="H43">
            <v>8936.0303342465759</v>
          </cell>
        </row>
        <row r="44">
          <cell r="A44" t="str">
            <v>MO037</v>
          </cell>
          <cell r="B44" t="str">
            <v>PATIERO</v>
          </cell>
          <cell r="C44" t="str">
            <v>OBRA</v>
          </cell>
          <cell r="D44">
            <v>0</v>
          </cell>
          <cell r="E44" t="str">
            <v/>
          </cell>
          <cell r="F44">
            <v>0</v>
          </cell>
          <cell r="G44">
            <v>8936.0303342465759</v>
          </cell>
          <cell r="H44">
            <v>8936.0303342465759</v>
          </cell>
        </row>
        <row r="45">
          <cell r="A45" t="str">
            <v>MO038</v>
          </cell>
          <cell r="B45" t="str">
            <v>AUXILIAR PARE-SIGA</v>
          </cell>
          <cell r="C45" t="str">
            <v>OBRA</v>
          </cell>
          <cell r="D45">
            <v>908526</v>
          </cell>
          <cell r="E45">
            <v>1.79</v>
          </cell>
          <cell r="F45">
            <v>29869.347945205478</v>
          </cell>
          <cell r="G45">
            <v>23542.14147945205</v>
          </cell>
          <cell r="H45">
            <v>53411.489424657528</v>
          </cell>
        </row>
        <row r="46">
          <cell r="A46" t="str">
            <v>MO039</v>
          </cell>
          <cell r="B46" t="str">
            <v>INGENIERO SIG</v>
          </cell>
          <cell r="C46" t="str">
            <v>ADMÓN</v>
          </cell>
          <cell r="D46">
            <v>0</v>
          </cell>
          <cell r="E46" t="str">
            <v/>
          </cell>
          <cell r="F46">
            <v>0</v>
          </cell>
          <cell r="G46">
            <v>8191.6467726027404</v>
          </cell>
          <cell r="H46">
            <v>8191.6467726027404</v>
          </cell>
        </row>
        <row r="47">
          <cell r="A47" t="str">
            <v>MO040</v>
          </cell>
          <cell r="B47" t="str">
            <v>TECNÓLOGO SIG</v>
          </cell>
          <cell r="C47" t="str">
            <v>ADMÓN</v>
          </cell>
          <cell r="D47">
            <v>0</v>
          </cell>
          <cell r="E47" t="str">
            <v/>
          </cell>
          <cell r="F47">
            <v>0</v>
          </cell>
          <cell r="G47">
            <v>8191.6467726027404</v>
          </cell>
          <cell r="H47">
            <v>8191.6467726027404</v>
          </cell>
        </row>
        <row r="48">
          <cell r="A48" t="str">
            <v>MO041</v>
          </cell>
          <cell r="B48" t="str">
            <v>DIRECTOR DE CONSULTORÍA</v>
          </cell>
          <cell r="C48" t="str">
            <v>ADMÓN</v>
          </cell>
          <cell r="D48">
            <v>0</v>
          </cell>
          <cell r="E48" t="str">
            <v/>
          </cell>
          <cell r="F48">
            <v>0</v>
          </cell>
          <cell r="G48">
            <v>8191.6467726027404</v>
          </cell>
          <cell r="H48">
            <v>8191.6467726027404</v>
          </cell>
        </row>
        <row r="49">
          <cell r="A49" t="str">
            <v>MO042</v>
          </cell>
          <cell r="B49" t="str">
            <v>DIBUJANTE</v>
          </cell>
          <cell r="C49" t="str">
            <v>ADMÓN</v>
          </cell>
          <cell r="D49">
            <v>0</v>
          </cell>
          <cell r="E49" t="str">
            <v/>
          </cell>
          <cell r="F49">
            <v>0</v>
          </cell>
          <cell r="G49">
            <v>8191.6467726027404</v>
          </cell>
          <cell r="H49">
            <v>8191.6467726027404</v>
          </cell>
        </row>
        <row r="50">
          <cell r="A50" t="str">
            <v>MO043</v>
          </cell>
          <cell r="B50" t="str">
            <v>INGENIERO ESPECIALISTA GEOTECNIA</v>
          </cell>
          <cell r="C50" t="str">
            <v>ADMÓN</v>
          </cell>
          <cell r="D50">
            <v>0</v>
          </cell>
          <cell r="E50" t="str">
            <v/>
          </cell>
          <cell r="F50">
            <v>0</v>
          </cell>
          <cell r="G50">
            <v>8191.6467726027404</v>
          </cell>
          <cell r="H50">
            <v>8191.6467726027404</v>
          </cell>
        </row>
        <row r="51">
          <cell r="A51" t="str">
            <v>MO044</v>
          </cell>
          <cell r="B51" t="str">
            <v>GEÓLOGO</v>
          </cell>
          <cell r="C51" t="str">
            <v>ADMÓN</v>
          </cell>
          <cell r="D51">
            <v>0</v>
          </cell>
          <cell r="E51" t="str">
            <v/>
          </cell>
          <cell r="F51">
            <v>0</v>
          </cell>
          <cell r="G51">
            <v>8191.6467726027404</v>
          </cell>
          <cell r="H51">
            <v>8191.6467726027404</v>
          </cell>
        </row>
        <row r="52">
          <cell r="A52" t="str">
            <v>MO045</v>
          </cell>
          <cell r="B52" t="str">
            <v xml:space="preserve">ARQUITECTO ESPECIALISTA URBANISMO </v>
          </cell>
          <cell r="C52" t="str">
            <v>ADMÓN</v>
          </cell>
          <cell r="D52">
            <v>0</v>
          </cell>
          <cell r="E52" t="str">
            <v/>
          </cell>
          <cell r="F52">
            <v>0</v>
          </cell>
          <cell r="G52">
            <v>8191.6467726027404</v>
          </cell>
          <cell r="H52">
            <v>8191.6467726027404</v>
          </cell>
        </row>
        <row r="53">
          <cell r="A53" t="str">
            <v>MO046</v>
          </cell>
          <cell r="B53" t="str">
            <v>ARQUITECTO ESPECIALISTA PAISAJISMO</v>
          </cell>
          <cell r="C53" t="str">
            <v>ADMÓN</v>
          </cell>
          <cell r="D53">
            <v>0</v>
          </cell>
          <cell r="E53" t="str">
            <v/>
          </cell>
          <cell r="F53">
            <v>0</v>
          </cell>
          <cell r="G53">
            <v>8191.6467726027404</v>
          </cell>
          <cell r="H53">
            <v>8191.6467726027404</v>
          </cell>
        </row>
        <row r="54">
          <cell r="A54" t="str">
            <v>MO047</v>
          </cell>
          <cell r="B54" t="str">
            <v>ARQUITECTO DISEÑADOR</v>
          </cell>
          <cell r="C54" t="str">
            <v>ADMÓN</v>
          </cell>
          <cell r="D54">
            <v>0</v>
          </cell>
          <cell r="E54" t="str">
            <v/>
          </cell>
          <cell r="F54">
            <v>0</v>
          </cell>
          <cell r="G54">
            <v>8191.6467726027404</v>
          </cell>
          <cell r="H54">
            <v>8191.6467726027404</v>
          </cell>
        </row>
        <row r="55">
          <cell r="A55" t="str">
            <v>MO048</v>
          </cell>
          <cell r="B55" t="str">
            <v>INGENIERO ESPECIALISTA ESTRUCTURAL</v>
          </cell>
          <cell r="C55" t="str">
            <v>ADMÓN</v>
          </cell>
          <cell r="D55">
            <v>0</v>
          </cell>
          <cell r="E55" t="str">
            <v/>
          </cell>
          <cell r="F55">
            <v>0</v>
          </cell>
          <cell r="G55">
            <v>8191.6467726027404</v>
          </cell>
          <cell r="H55">
            <v>8191.6467726027404</v>
          </cell>
        </row>
        <row r="56">
          <cell r="A56" t="str">
            <v>MO049</v>
          </cell>
          <cell r="B56" t="str">
            <v>INGENIERO REVISOR ESTRUCTURAL</v>
          </cell>
          <cell r="C56" t="str">
            <v>ADMÓN</v>
          </cell>
          <cell r="D56">
            <v>0</v>
          </cell>
          <cell r="E56" t="str">
            <v/>
          </cell>
          <cell r="F56">
            <v>0</v>
          </cell>
          <cell r="G56">
            <v>8191.6467726027404</v>
          </cell>
          <cell r="H56">
            <v>8191.6467726027404</v>
          </cell>
        </row>
        <row r="57">
          <cell r="A57" t="str">
            <v>MO050</v>
          </cell>
          <cell r="B57" t="str">
            <v>INGENIERO ESPECIALISTA HIDRÁULICO</v>
          </cell>
          <cell r="C57" t="str">
            <v>ADMÓN</v>
          </cell>
          <cell r="D57">
            <v>0</v>
          </cell>
          <cell r="E57" t="str">
            <v/>
          </cell>
          <cell r="F57">
            <v>0</v>
          </cell>
          <cell r="G57">
            <v>8191.6467726027404</v>
          </cell>
          <cell r="H57">
            <v>8191.6467726027404</v>
          </cell>
        </row>
        <row r="58">
          <cell r="A58" t="str">
            <v>MO051</v>
          </cell>
          <cell r="B58" t="str">
            <v>INGENIERO ELECTRICISTA</v>
          </cell>
          <cell r="C58" t="str">
            <v>ADMÓN</v>
          </cell>
          <cell r="D58">
            <v>0</v>
          </cell>
          <cell r="E58" t="str">
            <v/>
          </cell>
          <cell r="F58">
            <v>0</v>
          </cell>
          <cell r="G58">
            <v>8191.6467726027404</v>
          </cell>
          <cell r="H58">
            <v>8191.6467726027404</v>
          </cell>
        </row>
        <row r="59">
          <cell r="A59" t="str">
            <v>MO052</v>
          </cell>
          <cell r="B59" t="str">
            <v>INGENIERO AMBIENTAL</v>
          </cell>
          <cell r="C59" t="str">
            <v>ADMÓN</v>
          </cell>
          <cell r="D59">
            <v>0</v>
          </cell>
          <cell r="E59" t="str">
            <v/>
          </cell>
          <cell r="F59">
            <v>0</v>
          </cell>
          <cell r="G59">
            <v>8191.6467726027404</v>
          </cell>
          <cell r="H59">
            <v>8191.6467726027404</v>
          </cell>
        </row>
        <row r="60">
          <cell r="A60" t="str">
            <v>MO053</v>
          </cell>
          <cell r="B60" t="str">
            <v>INGENIERO FORESTAL</v>
          </cell>
          <cell r="C60" t="str">
            <v>ADMÓN</v>
          </cell>
          <cell r="D60">
            <v>0</v>
          </cell>
          <cell r="E60" t="str">
            <v/>
          </cell>
          <cell r="F60">
            <v>0</v>
          </cell>
          <cell r="G60">
            <v>8191.6467726027404</v>
          </cell>
          <cell r="H60">
            <v>8191.6467726027404</v>
          </cell>
        </row>
        <row r="61">
          <cell r="A61" t="str">
            <v>MO054</v>
          </cell>
          <cell r="B61" t="str">
            <v>TÉCNICO AMBIENTAL</v>
          </cell>
          <cell r="C61" t="str">
            <v>ADMÓN</v>
          </cell>
          <cell r="D61">
            <v>0</v>
          </cell>
          <cell r="E61" t="str">
            <v/>
          </cell>
          <cell r="F61">
            <v>0</v>
          </cell>
          <cell r="G61">
            <v>8191.6467726027404</v>
          </cell>
          <cell r="H61">
            <v>8191.6467726027404</v>
          </cell>
        </row>
        <row r="62">
          <cell r="A62">
            <v>0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</row>
        <row r="63">
          <cell r="A63">
            <v>0</v>
          </cell>
          <cell r="B63" t="str">
            <v/>
          </cell>
          <cell r="C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</row>
      </sheetData>
      <sheetData sheetId="10"/>
      <sheetData sheetId="11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/>
          </cell>
          <cell r="G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F4">
            <v>0</v>
          </cell>
          <cell r="G4">
            <v>0</v>
          </cell>
        </row>
        <row r="5">
          <cell r="A5" t="str">
            <v>ANÁLISIS DE PRECIOS UNITARIOS AUXILIARES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 t="str">
            <v>ITEM</v>
          </cell>
          <cell r="B7" t="str">
            <v>DESCRIPCIÓN</v>
          </cell>
          <cell r="C7">
            <v>0</v>
          </cell>
          <cell r="D7">
            <v>0</v>
          </cell>
          <cell r="E7" t="str">
            <v>UNIDAD</v>
          </cell>
          <cell r="F7" t="str">
            <v>CANTIDAD</v>
          </cell>
          <cell r="G7" t="str">
            <v>COSTO DIRECTO</v>
          </cell>
        </row>
        <row r="8">
          <cell r="A8" t="str">
            <v>MA001</v>
          </cell>
          <cell r="B8" t="str">
            <v>CONCRETO 2000 PSI (140 MPA) EN OBRA</v>
          </cell>
          <cell r="C8">
            <v>0</v>
          </cell>
          <cell r="D8">
            <v>0</v>
          </cell>
          <cell r="E8" t="str">
            <v>M3</v>
          </cell>
          <cell r="F8" t="str">
            <v>N.D.</v>
          </cell>
          <cell r="G8">
            <v>499804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G9">
            <v>0</v>
          </cell>
        </row>
        <row r="10">
          <cell r="A10" t="str">
            <v>1. COSTOS DIRECTOS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</row>
        <row r="12">
          <cell r="A12" t="str">
            <v>I. EQUIPO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</row>
        <row r="13">
          <cell r="A13" t="str">
            <v>CÓDIGO</v>
          </cell>
          <cell r="B13" t="str">
            <v>DESCRIPCIÓN</v>
          </cell>
          <cell r="C13">
            <v>0</v>
          </cell>
          <cell r="D13" t="str">
            <v>UNIDAD</v>
          </cell>
          <cell r="E13" t="str">
            <v>TARIFA</v>
          </cell>
          <cell r="F13" t="str">
            <v>RENDIMIENTO</v>
          </cell>
          <cell r="G13" t="str">
            <v>VR. UNITARIO</v>
          </cell>
        </row>
        <row r="14">
          <cell r="A14" t="str">
            <v>EQ001</v>
          </cell>
          <cell r="B14" t="str">
            <v>HERRAMIENTA MENOR (5% DE LA MANO DE OBRA)</v>
          </cell>
          <cell r="C14">
            <v>0</v>
          </cell>
          <cell r="D14" t="str">
            <v>%</v>
          </cell>
          <cell r="E14">
            <v>0.05</v>
          </cell>
          <cell r="F14">
            <v>55317.580781213299</v>
          </cell>
          <cell r="G14">
            <v>2765.879039060665</v>
          </cell>
        </row>
        <row r="15">
          <cell r="A15" t="str">
            <v>EQ004</v>
          </cell>
          <cell r="B15" t="str">
            <v>CONCRETADORA 1.5 SACOS A GASOLINA</v>
          </cell>
          <cell r="C15">
            <v>0</v>
          </cell>
          <cell r="D15" t="str">
            <v>DÍA</v>
          </cell>
          <cell r="E15">
            <v>53440</v>
          </cell>
          <cell r="F15">
            <v>56</v>
          </cell>
          <cell r="G15">
            <v>954.28571428571433</v>
          </cell>
        </row>
        <row r="16">
          <cell r="A16">
            <v>0</v>
          </cell>
          <cell r="B16" t="str">
            <v/>
          </cell>
          <cell r="C16">
            <v>0</v>
          </cell>
          <cell r="D16" t="str">
            <v/>
          </cell>
          <cell r="E16" t="str">
            <v/>
          </cell>
          <cell r="F16" t="str">
            <v/>
          </cell>
          <cell r="G16" t="str">
            <v/>
          </cell>
        </row>
        <row r="17">
          <cell r="A17">
            <v>0</v>
          </cell>
          <cell r="B17" t="str">
            <v/>
          </cell>
          <cell r="C17">
            <v>0</v>
          </cell>
          <cell r="D17" t="str">
            <v/>
          </cell>
          <cell r="E17" t="str">
            <v/>
          </cell>
          <cell r="F17" t="str">
            <v/>
          </cell>
          <cell r="G17" t="str">
            <v/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 t="str">
            <v>SUBTOTAL</v>
          </cell>
          <cell r="G19">
            <v>3720.1647533463793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</row>
        <row r="21">
          <cell r="A21" t="str">
            <v>II. MATERIALES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</row>
        <row r="22">
          <cell r="A22" t="str">
            <v>CÓDIGO</v>
          </cell>
          <cell r="B22" t="str">
            <v>DESCRIPCIÓN</v>
          </cell>
          <cell r="C22" t="str">
            <v>UNIDAD</v>
          </cell>
          <cell r="D22" t="str">
            <v>CANTIDAD</v>
          </cell>
          <cell r="E22" t="str">
            <v>DESP.</v>
          </cell>
          <cell r="F22" t="str">
            <v>PRECIO UNIT.</v>
          </cell>
          <cell r="G22" t="str">
            <v>VR. UNITARIO</v>
          </cell>
        </row>
        <row r="23">
          <cell r="A23" t="str">
            <v>MA020</v>
          </cell>
          <cell r="B23" t="str">
            <v>CEMENTO GRIS (50 KG) PORTLAND TIPO I</v>
          </cell>
          <cell r="C23" t="str">
            <v>SC</v>
          </cell>
          <cell r="D23">
            <v>5.2</v>
          </cell>
          <cell r="E23">
            <v>0.05</v>
          </cell>
          <cell r="F23">
            <v>26000</v>
          </cell>
          <cell r="G23">
            <v>141960</v>
          </cell>
        </row>
        <row r="24">
          <cell r="A24" t="str">
            <v>MA023</v>
          </cell>
          <cell r="B24" t="str">
            <v>ARENA FINA PARA CONCRETOS</v>
          </cell>
          <cell r="C24" t="str">
            <v>M3</v>
          </cell>
          <cell r="D24">
            <v>0.63</v>
          </cell>
          <cell r="E24">
            <v>0.05</v>
          </cell>
          <cell r="F24">
            <v>140000</v>
          </cell>
          <cell r="G24">
            <v>92610</v>
          </cell>
        </row>
        <row r="25">
          <cell r="A25" t="str">
            <v>MA024</v>
          </cell>
          <cell r="B25" t="str">
            <v>TRITURADO 3/4"</v>
          </cell>
          <cell r="C25" t="str">
            <v>M3</v>
          </cell>
          <cell r="D25">
            <v>0.84</v>
          </cell>
          <cell r="E25">
            <v>0.05</v>
          </cell>
          <cell r="F25">
            <v>140000</v>
          </cell>
          <cell r="G25">
            <v>123480</v>
          </cell>
        </row>
        <row r="26">
          <cell r="A26" t="str">
            <v>MA025</v>
          </cell>
          <cell r="B26" t="str">
            <v>AGUA</v>
          </cell>
          <cell r="C26" t="str">
            <v>LT</v>
          </cell>
          <cell r="D26">
            <v>170</v>
          </cell>
          <cell r="E26">
            <v>0.1</v>
          </cell>
          <cell r="F26">
            <v>50</v>
          </cell>
          <cell r="G26">
            <v>9350</v>
          </cell>
        </row>
        <row r="27">
          <cell r="A27">
            <v>0</v>
          </cell>
          <cell r="B27" t="str">
            <v/>
          </cell>
          <cell r="C27" t="str">
            <v/>
          </cell>
          <cell r="D27">
            <v>0</v>
          </cell>
          <cell r="E27">
            <v>0</v>
          </cell>
          <cell r="F27" t="str">
            <v/>
          </cell>
          <cell r="G27" t="str">
            <v/>
          </cell>
        </row>
        <row r="28">
          <cell r="A28">
            <v>0</v>
          </cell>
          <cell r="B28" t="str">
            <v/>
          </cell>
          <cell r="C28" t="str">
            <v/>
          </cell>
          <cell r="D28">
            <v>0</v>
          </cell>
          <cell r="E28">
            <v>0</v>
          </cell>
          <cell r="F28" t="str">
            <v/>
          </cell>
          <cell r="G28" t="str">
            <v/>
          </cell>
        </row>
        <row r="29">
          <cell r="A29">
            <v>0</v>
          </cell>
          <cell r="B29" t="str">
            <v/>
          </cell>
          <cell r="C29" t="str">
            <v/>
          </cell>
          <cell r="D29">
            <v>0</v>
          </cell>
          <cell r="E29">
            <v>0</v>
          </cell>
          <cell r="F29" t="str">
            <v/>
          </cell>
          <cell r="G29" t="str">
            <v/>
          </cell>
        </row>
        <row r="30">
          <cell r="A30">
            <v>0</v>
          </cell>
          <cell r="B30" t="str">
            <v/>
          </cell>
          <cell r="C30" t="str">
            <v/>
          </cell>
          <cell r="D30">
            <v>0</v>
          </cell>
          <cell r="E30">
            <v>0</v>
          </cell>
          <cell r="F30" t="str">
            <v/>
          </cell>
          <cell r="G30" t="str">
            <v/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 t="str">
            <v>SUBTOTAL</v>
          </cell>
          <cell r="G31">
            <v>367400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 t="str">
            <v>III. TRANSPORTES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</row>
        <row r="34">
          <cell r="A34" t="str">
            <v>CÓDIGO</v>
          </cell>
          <cell r="B34" t="str">
            <v>DESCRIPCIÓN</v>
          </cell>
          <cell r="C34" t="str">
            <v>TIPO</v>
          </cell>
          <cell r="D34" t="str">
            <v>VOLUMEN/PESO</v>
          </cell>
          <cell r="E34" t="str">
            <v>DISTANCIA</v>
          </cell>
          <cell r="F34" t="str">
            <v>TARIFA</v>
          </cell>
          <cell r="G34" t="str">
            <v>VR. UNITARIO</v>
          </cell>
        </row>
        <row r="35">
          <cell r="A35" t="str">
            <v>TR002</v>
          </cell>
          <cell r="B35" t="str">
            <v>TRANSPORTE DE MATERIALES DE PLAYA</v>
          </cell>
          <cell r="C35" t="str">
            <v>PLAYA</v>
          </cell>
          <cell r="D35">
            <v>1.5435000000000001</v>
          </cell>
          <cell r="E35">
            <v>35.82</v>
          </cell>
          <cell r="F35">
            <v>1200</v>
          </cell>
          <cell r="G35">
            <v>66345.804000000004</v>
          </cell>
        </row>
        <row r="36">
          <cell r="A36" t="str">
            <v>TR001</v>
          </cell>
          <cell r="B36" t="str">
            <v>TRANSPORTE DE INSUMOS GENERALES</v>
          </cell>
          <cell r="C36" t="str">
            <v>INSUMOS</v>
          </cell>
          <cell r="D36">
            <v>0.26</v>
          </cell>
          <cell r="E36">
            <v>10</v>
          </cell>
          <cell r="F36">
            <v>2700</v>
          </cell>
          <cell r="G36">
            <v>7020</v>
          </cell>
        </row>
        <row r="37">
          <cell r="A37">
            <v>0</v>
          </cell>
          <cell r="B37" t="str">
            <v/>
          </cell>
          <cell r="C37">
            <v>0</v>
          </cell>
          <cell r="D37">
            <v>0</v>
          </cell>
          <cell r="E37" t="str">
            <v/>
          </cell>
          <cell r="F37" t="str">
            <v/>
          </cell>
          <cell r="G37" t="str">
            <v/>
          </cell>
        </row>
        <row r="38"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 t="str">
            <v>SUBTOTAL</v>
          </cell>
          <cell r="G38">
            <v>73365.804000000004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</row>
        <row r="40">
          <cell r="A40" t="str">
            <v>IV. MANO DE OBRA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</row>
        <row r="41">
          <cell r="A41" t="str">
            <v>CÓDIGO</v>
          </cell>
          <cell r="B41" t="str">
            <v>CARGOS PERSONAL</v>
          </cell>
          <cell r="C41">
            <v>0</v>
          </cell>
          <cell r="D41" t="str">
            <v>CANTIDAD</v>
          </cell>
          <cell r="E41" t="str">
            <v>JORNAL TOTAL</v>
          </cell>
          <cell r="F41" t="str">
            <v>RENDIMIENTO</v>
          </cell>
          <cell r="G41" t="str">
            <v>VR. UNITARIO</v>
          </cell>
        </row>
        <row r="42">
          <cell r="A42" t="str">
            <v>MO033</v>
          </cell>
          <cell r="B42" t="str">
            <v>OPERADOR EQUIPO LIVIANO</v>
          </cell>
          <cell r="C42">
            <v>0</v>
          </cell>
          <cell r="D42">
            <v>1</v>
          </cell>
          <cell r="E42">
            <v>66754.128920547955</v>
          </cell>
          <cell r="F42">
            <v>7</v>
          </cell>
          <cell r="G42">
            <v>9536.3041315068513</v>
          </cell>
        </row>
        <row r="43">
          <cell r="A43" t="str">
            <v>MO032</v>
          </cell>
          <cell r="B43" t="str">
            <v>AYUDANTE RASO</v>
          </cell>
          <cell r="C43">
            <v>0</v>
          </cell>
          <cell r="D43">
            <v>6</v>
          </cell>
          <cell r="E43">
            <v>53411.489424657528</v>
          </cell>
          <cell r="F43">
            <v>7</v>
          </cell>
          <cell r="G43">
            <v>45781.276649706451</v>
          </cell>
        </row>
        <row r="44">
          <cell r="A44">
            <v>0</v>
          </cell>
          <cell r="B44" t="str">
            <v/>
          </cell>
          <cell r="C44">
            <v>0</v>
          </cell>
          <cell r="D44">
            <v>0</v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>
            <v>0</v>
          </cell>
          <cell r="B45" t="str">
            <v/>
          </cell>
          <cell r="C45">
            <v>0</v>
          </cell>
          <cell r="D45">
            <v>0</v>
          </cell>
          <cell r="E45" t="str">
            <v/>
          </cell>
          <cell r="F45" t="str">
            <v/>
          </cell>
          <cell r="G45" t="str">
            <v/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 t="str">
            <v>SUBTOTAL</v>
          </cell>
          <cell r="G46">
            <v>55317.580781213299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</row>
        <row r="48">
          <cell r="A48" t="str">
            <v>V. SERVICIOS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</row>
        <row r="49">
          <cell r="A49" t="str">
            <v>CÓDIGO</v>
          </cell>
          <cell r="B49" t="str">
            <v>DESCRIPCIÓN</v>
          </cell>
          <cell r="C49">
            <v>0</v>
          </cell>
          <cell r="D49" t="str">
            <v>UNIDAD</v>
          </cell>
          <cell r="E49" t="str">
            <v>CANTIDAD</v>
          </cell>
          <cell r="F49" t="str">
            <v>PRECIO UNIT.</v>
          </cell>
          <cell r="G49" t="str">
            <v>VR. UNITARIO</v>
          </cell>
        </row>
        <row r="50">
          <cell r="A50">
            <v>0</v>
          </cell>
          <cell r="B50" t="str">
            <v/>
          </cell>
          <cell r="C50">
            <v>0</v>
          </cell>
          <cell r="D50" t="str">
            <v/>
          </cell>
          <cell r="E50">
            <v>0</v>
          </cell>
          <cell r="F50" t="str">
            <v/>
          </cell>
          <cell r="G50" t="str">
            <v/>
          </cell>
        </row>
        <row r="51">
          <cell r="A51">
            <v>0</v>
          </cell>
          <cell r="B51" t="str">
            <v/>
          </cell>
          <cell r="C51">
            <v>0</v>
          </cell>
          <cell r="D51" t="str">
            <v/>
          </cell>
          <cell r="E51">
            <v>0</v>
          </cell>
          <cell r="F51" t="str">
            <v/>
          </cell>
          <cell r="G51" t="str">
            <v/>
          </cell>
        </row>
        <row r="52">
          <cell r="A52">
            <v>0</v>
          </cell>
          <cell r="B52" t="str">
            <v/>
          </cell>
          <cell r="C52">
            <v>0</v>
          </cell>
          <cell r="D52" t="str">
            <v/>
          </cell>
          <cell r="E52">
            <v>0</v>
          </cell>
          <cell r="F52" t="str">
            <v/>
          </cell>
          <cell r="G52" t="str">
            <v/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 t="str">
            <v>SUBTOTAL</v>
          </cell>
          <cell r="G53">
            <v>0</v>
          </cell>
        </row>
        <row r="54">
          <cell r="A54">
            <v>0</v>
          </cell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</row>
        <row r="55">
          <cell r="A55" t="str">
            <v>TOTAL COSTO DIRECTO</v>
          </cell>
          <cell r="B55">
            <v>0</v>
          </cell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499804</v>
          </cell>
        </row>
        <row r="56"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</row>
        <row r="57">
          <cell r="A57">
            <v>0</v>
          </cell>
          <cell r="B57">
            <v>0</v>
          </cell>
          <cell r="C57">
            <v>0</v>
          </cell>
          <cell r="D57">
            <v>0</v>
          </cell>
          <cell r="G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>
            <v>0</v>
          </cell>
          <cell r="G58">
            <v>0</v>
          </cell>
        </row>
        <row r="59">
          <cell r="A59">
            <v>0</v>
          </cell>
          <cell r="B59" t="str">
            <v>JUAN DAVID ZORRILLA</v>
          </cell>
        </row>
        <row r="60">
          <cell r="A60">
            <v>0</v>
          </cell>
          <cell r="B60" t="str">
            <v>SECRETARIO DE PLANEACION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 t="str">
            <v>PLANEACION MUNICIPAL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 t="str">
            <v/>
          </cell>
        </row>
        <row r="66">
          <cell r="A66" t="str">
            <v>DEPARTAMENTO DE ANTIOQUIA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 t="str">
            <v/>
          </cell>
          <cell r="G66">
            <v>0</v>
          </cell>
        </row>
        <row r="67">
          <cell r="A67" t="str">
            <v>MUNICIPIO DE SANTO DOMINGO</v>
          </cell>
          <cell r="B67">
            <v>0</v>
          </cell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PROYECTO: Construcción de pavimento rígido en las vías urbanas del corregimiento de Porce y el casco urbano del municipio de Santo Domingo, departamento de Antioquia"</v>
          </cell>
          <cell r="B68">
            <v>0</v>
          </cell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</row>
        <row r="69">
          <cell r="A69">
            <v>0</v>
          </cell>
          <cell r="B69">
            <v>0</v>
          </cell>
          <cell r="C69">
            <v>0</v>
          </cell>
          <cell r="D69">
            <v>0</v>
          </cell>
          <cell r="F69">
            <v>0</v>
          </cell>
          <cell r="G69">
            <v>0</v>
          </cell>
        </row>
        <row r="70">
          <cell r="A70" t="str">
            <v>ANÁLISIS DE PRECIOS UNITARIOS AUXILIARES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</row>
        <row r="71">
          <cell r="A71">
            <v>0</v>
          </cell>
          <cell r="B71">
            <v>0</v>
          </cell>
          <cell r="C71">
            <v>0</v>
          </cell>
          <cell r="D71">
            <v>0</v>
          </cell>
        </row>
        <row r="72">
          <cell r="A72" t="str">
            <v>ITEM</v>
          </cell>
          <cell r="B72" t="str">
            <v>DESCRIPCIÓN</v>
          </cell>
          <cell r="C72">
            <v>0</v>
          </cell>
          <cell r="D72">
            <v>0</v>
          </cell>
          <cell r="E72" t="str">
            <v>UNIDAD</v>
          </cell>
          <cell r="F72" t="str">
            <v>CANTIDAD</v>
          </cell>
          <cell r="G72" t="str">
            <v>COSTO DIRECTO</v>
          </cell>
        </row>
        <row r="73">
          <cell r="A73" t="str">
            <v>MA002</v>
          </cell>
          <cell r="B73" t="str">
            <v>CONCRETO 2500 PSI (175 MPA) EN OBRA</v>
          </cell>
          <cell r="C73">
            <v>0</v>
          </cell>
          <cell r="D73">
            <v>0</v>
          </cell>
          <cell r="E73" t="str">
            <v>M3</v>
          </cell>
          <cell r="F73" t="str">
            <v>N.D.</v>
          </cell>
          <cell r="G73">
            <v>516960</v>
          </cell>
        </row>
        <row r="74">
          <cell r="A74">
            <v>0</v>
          </cell>
          <cell r="B74">
            <v>0</v>
          </cell>
          <cell r="C74">
            <v>0</v>
          </cell>
          <cell r="D74">
            <v>0</v>
          </cell>
          <cell r="G74">
            <v>0</v>
          </cell>
        </row>
        <row r="75">
          <cell r="A75" t="str">
            <v>1. COSTOS DIRECTOS</v>
          </cell>
          <cell r="B75">
            <v>0</v>
          </cell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>
            <v>0</v>
          </cell>
          <cell r="E76">
            <v>0</v>
          </cell>
          <cell r="F76">
            <v>0</v>
          </cell>
          <cell r="G76">
            <v>0</v>
          </cell>
        </row>
        <row r="77">
          <cell r="A77" t="str">
            <v>I. EQUIPO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</row>
        <row r="78">
          <cell r="A78" t="str">
            <v>CÓDIGO</v>
          </cell>
          <cell r="B78" t="str">
            <v>DESCRIPCIÓN</v>
          </cell>
          <cell r="C78">
            <v>0</v>
          </cell>
          <cell r="D78" t="str">
            <v>UNIDAD</v>
          </cell>
          <cell r="E78" t="str">
            <v>TARIFA</v>
          </cell>
          <cell r="F78" t="str">
            <v>RENDIMIENTO</v>
          </cell>
          <cell r="G78" t="str">
            <v>VR. UNITARIO</v>
          </cell>
        </row>
        <row r="79">
          <cell r="A79" t="str">
            <v>EQ001</v>
          </cell>
          <cell r="B79" t="str">
            <v>HERRAMIENTA MENOR (5% DE LA MANO DE OBRA)</v>
          </cell>
          <cell r="C79">
            <v>0</v>
          </cell>
          <cell r="D79" t="str">
            <v>%</v>
          </cell>
          <cell r="E79">
            <v>0.05</v>
          </cell>
          <cell r="F79">
            <v>55317.580781213299</v>
          </cell>
          <cell r="G79">
            <v>2765.879039060665</v>
          </cell>
        </row>
        <row r="80">
          <cell r="A80" t="str">
            <v>EQ004</v>
          </cell>
          <cell r="B80" t="str">
            <v>CONCRETADORA 1.5 SACOS A GASOLINA</v>
          </cell>
          <cell r="C80">
            <v>0</v>
          </cell>
          <cell r="D80" t="str">
            <v>DÍA</v>
          </cell>
          <cell r="E80">
            <v>53440</v>
          </cell>
          <cell r="F80">
            <v>56</v>
          </cell>
          <cell r="G80">
            <v>954.28571428571433</v>
          </cell>
        </row>
        <row r="81">
          <cell r="A81">
            <v>0</v>
          </cell>
          <cell r="B81" t="str">
            <v/>
          </cell>
          <cell r="C81">
            <v>0</v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</row>
        <row r="82">
          <cell r="A82">
            <v>0</v>
          </cell>
          <cell r="B82" t="str">
            <v/>
          </cell>
          <cell r="C82">
            <v>0</v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</row>
        <row r="83">
          <cell r="A83">
            <v>0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</row>
        <row r="84">
          <cell r="B84">
            <v>0</v>
          </cell>
          <cell r="C84">
            <v>0</v>
          </cell>
          <cell r="D84">
            <v>0</v>
          </cell>
          <cell r="E84">
            <v>0</v>
          </cell>
          <cell r="F84" t="str">
            <v>SUBTOTAL</v>
          </cell>
          <cell r="G84">
            <v>3720.1647533463793</v>
          </cell>
        </row>
        <row r="85">
          <cell r="A85">
            <v>0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0</v>
          </cell>
        </row>
        <row r="86">
          <cell r="A86" t="str">
            <v>II. MATERIALES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</row>
        <row r="87">
          <cell r="A87" t="str">
            <v>CÓDIGO</v>
          </cell>
          <cell r="B87" t="str">
            <v>DESCRIPCIÓN</v>
          </cell>
          <cell r="C87" t="str">
            <v>UNIDAD</v>
          </cell>
          <cell r="D87" t="str">
            <v>CANTIDAD</v>
          </cell>
          <cell r="E87" t="str">
            <v>DESP.</v>
          </cell>
          <cell r="F87" t="str">
            <v>PRECIO UNIT.</v>
          </cell>
          <cell r="G87" t="str">
            <v>VR. UNITARIO</v>
          </cell>
        </row>
        <row r="88">
          <cell r="A88" t="str">
            <v>MA020</v>
          </cell>
          <cell r="B88" t="str">
            <v>CEMENTO GRIS (50 KG) PORTLAND TIPO I</v>
          </cell>
          <cell r="C88" t="str">
            <v>SC</v>
          </cell>
          <cell r="D88">
            <v>6</v>
          </cell>
          <cell r="E88">
            <v>0.05</v>
          </cell>
          <cell r="F88">
            <v>26000</v>
          </cell>
          <cell r="G88">
            <v>163800</v>
          </cell>
        </row>
        <row r="89">
          <cell r="A89" t="str">
            <v>MA023</v>
          </cell>
          <cell r="B89" t="str">
            <v>ARENA FINA PARA CONCRETOS</v>
          </cell>
          <cell r="C89" t="str">
            <v>M3</v>
          </cell>
          <cell r="D89">
            <v>0.48</v>
          </cell>
          <cell r="E89">
            <v>0.05</v>
          </cell>
          <cell r="F89">
            <v>140000</v>
          </cell>
          <cell r="G89">
            <v>70560</v>
          </cell>
        </row>
        <row r="90">
          <cell r="A90" t="str">
            <v>MA024</v>
          </cell>
          <cell r="B90" t="str">
            <v>TRITURADO 3/4"</v>
          </cell>
          <cell r="C90" t="str">
            <v>M3</v>
          </cell>
          <cell r="D90">
            <v>0.96</v>
          </cell>
          <cell r="E90">
            <v>0.05</v>
          </cell>
          <cell r="F90">
            <v>140000</v>
          </cell>
          <cell r="G90">
            <v>141120</v>
          </cell>
        </row>
        <row r="91">
          <cell r="A91" t="str">
            <v>MA025</v>
          </cell>
          <cell r="B91" t="str">
            <v>AGUA</v>
          </cell>
          <cell r="C91" t="str">
            <v>LT</v>
          </cell>
          <cell r="D91">
            <v>170</v>
          </cell>
          <cell r="E91">
            <v>0.1</v>
          </cell>
          <cell r="F91">
            <v>50</v>
          </cell>
          <cell r="G91">
            <v>9350</v>
          </cell>
        </row>
        <row r="92">
          <cell r="A92">
            <v>0</v>
          </cell>
          <cell r="B92" t="str">
            <v/>
          </cell>
          <cell r="C92" t="str">
            <v/>
          </cell>
          <cell r="D92">
            <v>0</v>
          </cell>
          <cell r="E92">
            <v>0</v>
          </cell>
          <cell r="F92" t="str">
            <v/>
          </cell>
          <cell r="G92" t="str">
            <v/>
          </cell>
        </row>
        <row r="93">
          <cell r="A93">
            <v>0</v>
          </cell>
          <cell r="B93" t="str">
            <v/>
          </cell>
          <cell r="C93" t="str">
            <v/>
          </cell>
          <cell r="D93">
            <v>0</v>
          </cell>
          <cell r="E93">
            <v>0</v>
          </cell>
          <cell r="F93" t="str">
            <v/>
          </cell>
          <cell r="G93" t="str">
            <v/>
          </cell>
        </row>
        <row r="94">
          <cell r="A94">
            <v>0</v>
          </cell>
          <cell r="B94" t="str">
            <v/>
          </cell>
          <cell r="C94" t="str">
            <v/>
          </cell>
          <cell r="D94">
            <v>0</v>
          </cell>
          <cell r="E94">
            <v>0</v>
          </cell>
          <cell r="F94" t="str">
            <v/>
          </cell>
          <cell r="G94" t="str">
            <v/>
          </cell>
        </row>
        <row r="95">
          <cell r="A95">
            <v>0</v>
          </cell>
          <cell r="B95" t="str">
            <v/>
          </cell>
          <cell r="C95" t="str">
            <v/>
          </cell>
          <cell r="D95">
            <v>0</v>
          </cell>
          <cell r="E95">
            <v>0</v>
          </cell>
          <cell r="F95" t="str">
            <v/>
          </cell>
          <cell r="G95" t="str">
            <v/>
          </cell>
        </row>
        <row r="96"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 t="str">
            <v>SUBTOTAL</v>
          </cell>
          <cell r="G96">
            <v>384830</v>
          </cell>
        </row>
        <row r="97">
          <cell r="A97">
            <v>0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</row>
        <row r="98">
          <cell r="A98" t="str">
            <v>III. TRANSPORTES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</row>
        <row r="99">
          <cell r="A99" t="str">
            <v>CÓDIGO</v>
          </cell>
          <cell r="B99" t="str">
            <v>DESCRIPCIÓN</v>
          </cell>
          <cell r="C99" t="str">
            <v>TIPO</v>
          </cell>
          <cell r="D99" t="str">
            <v>VOLUMEN/PESO</v>
          </cell>
          <cell r="E99" t="str">
            <v>DISTANCIA</v>
          </cell>
          <cell r="F99" t="str">
            <v>TARIFA</v>
          </cell>
          <cell r="G99" t="str">
            <v>VR. UNITARIO</v>
          </cell>
        </row>
        <row r="100">
          <cell r="A100" t="str">
            <v>TR002</v>
          </cell>
          <cell r="B100" t="str">
            <v>TRANSPORTE DE MATERIALES DE PLAYA</v>
          </cell>
          <cell r="C100" t="str">
            <v>PLAYA</v>
          </cell>
          <cell r="D100">
            <v>1.512</v>
          </cell>
          <cell r="E100">
            <v>35.82</v>
          </cell>
          <cell r="F100">
            <v>1200</v>
          </cell>
          <cell r="G100">
            <v>64991.808000000005</v>
          </cell>
        </row>
        <row r="101">
          <cell r="A101" t="str">
            <v>TR001</v>
          </cell>
          <cell r="B101" t="str">
            <v>TRANSPORTE DE INSUMOS GENERALES</v>
          </cell>
          <cell r="C101" t="str">
            <v>INSUMOS</v>
          </cell>
          <cell r="D101">
            <v>0.30000000000000004</v>
          </cell>
          <cell r="E101">
            <v>10</v>
          </cell>
          <cell r="F101">
            <v>2700</v>
          </cell>
          <cell r="G101">
            <v>8100.0000000000009</v>
          </cell>
        </row>
        <row r="102">
          <cell r="A102">
            <v>0</v>
          </cell>
          <cell r="B102" t="str">
            <v/>
          </cell>
          <cell r="C102">
            <v>0</v>
          </cell>
          <cell r="D102">
            <v>0</v>
          </cell>
          <cell r="E102" t="str">
            <v/>
          </cell>
          <cell r="F102" t="str">
            <v/>
          </cell>
          <cell r="G102" t="str">
            <v/>
          </cell>
        </row>
        <row r="103"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 t="str">
            <v>SUBTOTAL</v>
          </cell>
          <cell r="G103">
            <v>73091.808000000005</v>
          </cell>
        </row>
        <row r="104">
          <cell r="A104">
            <v>0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</row>
        <row r="105">
          <cell r="A105" t="str">
            <v>IV. MANO DE OBRA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</row>
        <row r="106">
          <cell r="A106" t="str">
            <v>CÓDIGO</v>
          </cell>
          <cell r="B106" t="str">
            <v>CARGOS PERSONAL</v>
          </cell>
          <cell r="C106">
            <v>0</v>
          </cell>
          <cell r="D106" t="str">
            <v>CANTIDAD</v>
          </cell>
          <cell r="E106" t="str">
            <v>JORNAL TOTAL</v>
          </cell>
          <cell r="F106" t="str">
            <v>RENDIMIENTO</v>
          </cell>
          <cell r="G106" t="str">
            <v>VR. UNITARIO</v>
          </cell>
        </row>
        <row r="107">
          <cell r="A107" t="str">
            <v>MO033</v>
          </cell>
          <cell r="B107" t="str">
            <v>OPERADOR EQUIPO LIVIANO</v>
          </cell>
          <cell r="C107">
            <v>0</v>
          </cell>
          <cell r="D107">
            <v>1</v>
          </cell>
          <cell r="E107">
            <v>66754.128920547955</v>
          </cell>
          <cell r="F107">
            <v>7</v>
          </cell>
          <cell r="G107">
            <v>9536.3041315068513</v>
          </cell>
        </row>
        <row r="108">
          <cell r="A108" t="str">
            <v>MO032</v>
          </cell>
          <cell r="B108" t="str">
            <v>AYUDANTE RASO</v>
          </cell>
          <cell r="C108">
            <v>0</v>
          </cell>
          <cell r="D108">
            <v>6</v>
          </cell>
          <cell r="E108">
            <v>53411.489424657528</v>
          </cell>
          <cell r="F108">
            <v>7</v>
          </cell>
          <cell r="G108">
            <v>45781.276649706451</v>
          </cell>
        </row>
        <row r="109">
          <cell r="A109">
            <v>0</v>
          </cell>
          <cell r="B109" t="str">
            <v/>
          </cell>
          <cell r="C109">
            <v>0</v>
          </cell>
          <cell r="D109">
            <v>0</v>
          </cell>
          <cell r="E109" t="str">
            <v/>
          </cell>
          <cell r="F109" t="str">
            <v/>
          </cell>
          <cell r="G109" t="str">
            <v/>
          </cell>
        </row>
        <row r="110">
          <cell r="A110">
            <v>0</v>
          </cell>
          <cell r="B110" t="str">
            <v/>
          </cell>
          <cell r="C110">
            <v>0</v>
          </cell>
          <cell r="D110">
            <v>0</v>
          </cell>
          <cell r="E110" t="str">
            <v/>
          </cell>
          <cell r="F110" t="str">
            <v/>
          </cell>
          <cell r="G110" t="str">
            <v/>
          </cell>
        </row>
        <row r="111"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 t="str">
            <v>SUBTOTAL</v>
          </cell>
          <cell r="G111">
            <v>55317.580781213299</v>
          </cell>
        </row>
        <row r="112">
          <cell r="A112">
            <v>0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</row>
        <row r="113">
          <cell r="A113" t="str">
            <v>V. SERVICIOS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</row>
        <row r="114">
          <cell r="A114" t="str">
            <v>CÓDIGO</v>
          </cell>
          <cell r="B114" t="str">
            <v>DESCRIPCIÓN</v>
          </cell>
          <cell r="C114">
            <v>0</v>
          </cell>
          <cell r="D114" t="str">
            <v>UNIDAD</v>
          </cell>
          <cell r="E114" t="str">
            <v>CANTIDAD</v>
          </cell>
          <cell r="F114" t="str">
            <v>PRECIO UNIT.</v>
          </cell>
          <cell r="G114" t="str">
            <v>VR. UNITARIO</v>
          </cell>
        </row>
        <row r="115">
          <cell r="A115">
            <v>0</v>
          </cell>
          <cell r="B115" t="str">
            <v/>
          </cell>
          <cell r="C115">
            <v>0</v>
          </cell>
          <cell r="D115" t="str">
            <v/>
          </cell>
          <cell r="E115">
            <v>0</v>
          </cell>
          <cell r="F115" t="str">
            <v/>
          </cell>
          <cell r="G115" t="str">
            <v/>
          </cell>
        </row>
        <row r="116">
          <cell r="A116">
            <v>0</v>
          </cell>
          <cell r="B116" t="str">
            <v/>
          </cell>
          <cell r="C116">
            <v>0</v>
          </cell>
          <cell r="D116" t="str">
            <v/>
          </cell>
          <cell r="E116">
            <v>0</v>
          </cell>
          <cell r="F116" t="str">
            <v/>
          </cell>
          <cell r="G116" t="str">
            <v/>
          </cell>
        </row>
        <row r="117">
          <cell r="A117">
            <v>0</v>
          </cell>
          <cell r="B117" t="str">
            <v/>
          </cell>
          <cell r="C117">
            <v>0</v>
          </cell>
          <cell r="D117" t="str">
            <v/>
          </cell>
          <cell r="E117">
            <v>0</v>
          </cell>
          <cell r="F117" t="str">
            <v/>
          </cell>
          <cell r="G117" t="str">
            <v/>
          </cell>
        </row>
        <row r="118"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 t="str">
            <v>SUBTOTAL</v>
          </cell>
          <cell r="G118">
            <v>0</v>
          </cell>
        </row>
        <row r="119">
          <cell r="A119">
            <v>0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</row>
        <row r="120">
          <cell r="A120" t="str">
            <v>TOTAL COSTO DIRECTO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516960</v>
          </cell>
        </row>
        <row r="121"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</row>
        <row r="122">
          <cell r="A122">
            <v>0</v>
          </cell>
          <cell r="B122">
            <v>0</v>
          </cell>
          <cell r="C122">
            <v>0</v>
          </cell>
          <cell r="D122">
            <v>0</v>
          </cell>
          <cell r="G122">
            <v>0</v>
          </cell>
        </row>
        <row r="123">
          <cell r="A123">
            <v>0</v>
          </cell>
          <cell r="B123">
            <v>0</v>
          </cell>
          <cell r="C123">
            <v>0</v>
          </cell>
          <cell r="D123">
            <v>0</v>
          </cell>
          <cell r="G123">
            <v>0</v>
          </cell>
        </row>
        <row r="124">
          <cell r="A124">
            <v>0</v>
          </cell>
          <cell r="B124" t="str">
            <v>JUAN DAVID ZORRILLA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 t="str">
            <v>SECRETARIO DE PLANEACION</v>
          </cell>
        </row>
        <row r="130">
          <cell r="A130">
            <v>0</v>
          </cell>
          <cell r="B130" t="str">
            <v>PLANEACION MUNICIPAL</v>
          </cell>
        </row>
        <row r="131">
          <cell r="A131">
            <v>0</v>
          </cell>
          <cell r="B131" t="str">
            <v/>
          </cell>
        </row>
        <row r="132">
          <cell r="A132" t="str">
            <v>DEPARTAMENTO DE ANTIOQUIA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 t="str">
            <v/>
          </cell>
          <cell r="G132">
            <v>0</v>
          </cell>
        </row>
        <row r="133">
          <cell r="A133" t="str">
            <v>MUNICIPIO DE SANTO DOMINGO</v>
          </cell>
          <cell r="B133">
            <v>0</v>
          </cell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PROYECTO: Construcción de pavimento rígido en las vías urbanas del corregimiento de Porce y el casco urbano del municipio de Santo Domingo, departamento de Antioquia"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  <cell r="D135">
            <v>0</v>
          </cell>
          <cell r="F135">
            <v>0</v>
          </cell>
          <cell r="G135">
            <v>0</v>
          </cell>
        </row>
        <row r="136">
          <cell r="A136" t="str">
            <v>ANÁLISIS DE PRECIOS UNITARIOS AUXILIARES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</row>
        <row r="137">
          <cell r="A137">
            <v>0</v>
          </cell>
          <cell r="B137">
            <v>0</v>
          </cell>
          <cell r="C137">
            <v>0</v>
          </cell>
          <cell r="D137">
            <v>0</v>
          </cell>
        </row>
        <row r="138">
          <cell r="A138" t="str">
            <v>ITEM</v>
          </cell>
          <cell r="B138" t="str">
            <v>DESCRIPCIÓN</v>
          </cell>
          <cell r="C138">
            <v>0</v>
          </cell>
          <cell r="D138">
            <v>0</v>
          </cell>
          <cell r="E138" t="str">
            <v>UNIDAD</v>
          </cell>
          <cell r="F138" t="str">
            <v>CANTIDAD</v>
          </cell>
          <cell r="G138" t="str">
            <v>COSTO DIRECTO</v>
          </cell>
        </row>
        <row r="139">
          <cell r="A139" t="str">
            <v>MA003</v>
          </cell>
          <cell r="B139" t="str">
            <v>CONCRETO 3000 PSI (210 MPA) EN OBRA</v>
          </cell>
          <cell r="C139">
            <v>0</v>
          </cell>
          <cell r="D139">
            <v>0</v>
          </cell>
          <cell r="E139" t="str">
            <v>M3</v>
          </cell>
          <cell r="F139" t="str">
            <v>N.D.</v>
          </cell>
          <cell r="G139">
            <v>538474</v>
          </cell>
        </row>
        <row r="140">
          <cell r="A140">
            <v>0</v>
          </cell>
          <cell r="B140">
            <v>0</v>
          </cell>
          <cell r="C140">
            <v>0</v>
          </cell>
          <cell r="D140">
            <v>0</v>
          </cell>
          <cell r="G140">
            <v>0</v>
          </cell>
        </row>
        <row r="141">
          <cell r="A141" t="str">
            <v>1. COSTOS DIRECTOS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</row>
        <row r="142">
          <cell r="A142">
            <v>0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</row>
        <row r="143">
          <cell r="A143" t="str">
            <v>I. EQUIPO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</row>
        <row r="144">
          <cell r="A144" t="str">
            <v>CÓDIGO</v>
          </cell>
          <cell r="B144" t="str">
            <v>DESCRIPCIÓN</v>
          </cell>
          <cell r="C144">
            <v>0</v>
          </cell>
          <cell r="D144" t="str">
            <v>UNIDAD</v>
          </cell>
          <cell r="E144" t="str">
            <v>TARIFA</v>
          </cell>
          <cell r="F144" t="str">
            <v>RENDIMIENTO</v>
          </cell>
          <cell r="G144" t="str">
            <v>VR. UNITARIO</v>
          </cell>
        </row>
        <row r="145">
          <cell r="A145" t="str">
            <v>EQ001</v>
          </cell>
          <cell r="B145" t="str">
            <v>HERRAMIENTA MENOR (5% DE LA MANO DE OBRA)</v>
          </cell>
          <cell r="C145">
            <v>0</v>
          </cell>
          <cell r="D145" t="str">
            <v>%</v>
          </cell>
          <cell r="E145">
            <v>0.05</v>
          </cell>
          <cell r="F145">
            <v>55317.580781213299</v>
          </cell>
          <cell r="G145">
            <v>2765.879039060665</v>
          </cell>
        </row>
        <row r="146">
          <cell r="A146" t="str">
            <v>EQ004</v>
          </cell>
          <cell r="B146" t="str">
            <v>CONCRETADORA 1.5 SACOS A GASOLINA</v>
          </cell>
          <cell r="C146">
            <v>0</v>
          </cell>
          <cell r="D146" t="str">
            <v>DÍA</v>
          </cell>
          <cell r="E146">
            <v>53440</v>
          </cell>
          <cell r="F146">
            <v>56</v>
          </cell>
          <cell r="G146">
            <v>954.28571428571433</v>
          </cell>
        </row>
        <row r="147">
          <cell r="A147">
            <v>0</v>
          </cell>
          <cell r="B147" t="str">
            <v/>
          </cell>
          <cell r="C147">
            <v>0</v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</row>
        <row r="148">
          <cell r="A148">
            <v>0</v>
          </cell>
          <cell r="B148" t="str">
            <v/>
          </cell>
          <cell r="C148">
            <v>0</v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</row>
        <row r="149">
          <cell r="A149">
            <v>0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</row>
        <row r="150"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 t="str">
            <v>SUBTOTAL</v>
          </cell>
          <cell r="G150">
            <v>3720.1647533463793</v>
          </cell>
        </row>
        <row r="151">
          <cell r="A151">
            <v>0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</row>
        <row r="152">
          <cell r="A152" t="str">
            <v>II. MATERIALES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</row>
        <row r="153">
          <cell r="A153" t="str">
            <v>CÓDIGO</v>
          </cell>
          <cell r="B153" t="str">
            <v>DESCRIPCIÓN</v>
          </cell>
          <cell r="C153" t="str">
            <v>UNIDAD</v>
          </cell>
          <cell r="D153" t="str">
            <v>CANTIDAD</v>
          </cell>
          <cell r="E153" t="str">
            <v>DESP.</v>
          </cell>
          <cell r="F153" t="str">
            <v>PRECIO UNIT.</v>
          </cell>
          <cell r="G153" t="str">
            <v>VR. UNITARIO</v>
          </cell>
        </row>
        <row r="154">
          <cell r="A154" t="str">
            <v>MA020</v>
          </cell>
          <cell r="B154" t="str">
            <v>CEMENTO GRIS (50 KG) PORTLAND TIPO I</v>
          </cell>
          <cell r="C154" t="str">
            <v>SC</v>
          </cell>
          <cell r="D154">
            <v>7</v>
          </cell>
          <cell r="E154">
            <v>0.05</v>
          </cell>
          <cell r="F154">
            <v>26000</v>
          </cell>
          <cell r="G154">
            <v>191100</v>
          </cell>
        </row>
        <row r="155">
          <cell r="A155" t="str">
            <v>MA023</v>
          </cell>
          <cell r="B155" t="str">
            <v>ARENA FINA PARA CONCRETOS</v>
          </cell>
          <cell r="C155" t="str">
            <v>M3</v>
          </cell>
          <cell r="D155">
            <v>0.56000000000000005</v>
          </cell>
          <cell r="E155">
            <v>0.05</v>
          </cell>
          <cell r="F155">
            <v>140000</v>
          </cell>
          <cell r="G155">
            <v>82320.000000000015</v>
          </cell>
        </row>
        <row r="156">
          <cell r="A156" t="str">
            <v>MA024</v>
          </cell>
          <cell r="B156" t="str">
            <v>TRITURADO 3/4"</v>
          </cell>
          <cell r="C156" t="str">
            <v>M3</v>
          </cell>
          <cell r="D156">
            <v>0.84</v>
          </cell>
          <cell r="E156">
            <v>0.05</v>
          </cell>
          <cell r="F156">
            <v>140000</v>
          </cell>
          <cell r="G156">
            <v>123480</v>
          </cell>
        </row>
        <row r="157">
          <cell r="A157" t="str">
            <v>MA025</v>
          </cell>
          <cell r="B157" t="str">
            <v>AGUA</v>
          </cell>
          <cell r="C157" t="str">
            <v>LT</v>
          </cell>
          <cell r="D157">
            <v>180</v>
          </cell>
          <cell r="E157">
            <v>0.1</v>
          </cell>
          <cell r="F157">
            <v>50</v>
          </cell>
          <cell r="G157">
            <v>9900</v>
          </cell>
        </row>
        <row r="158">
          <cell r="A158">
            <v>0</v>
          </cell>
          <cell r="B158" t="str">
            <v/>
          </cell>
          <cell r="C158" t="str">
            <v/>
          </cell>
          <cell r="D158">
            <v>0</v>
          </cell>
          <cell r="E158">
            <v>0</v>
          </cell>
          <cell r="F158" t="str">
            <v/>
          </cell>
          <cell r="G158" t="str">
            <v/>
          </cell>
        </row>
        <row r="159">
          <cell r="A159">
            <v>0</v>
          </cell>
          <cell r="B159" t="str">
            <v/>
          </cell>
          <cell r="C159" t="str">
            <v/>
          </cell>
          <cell r="D159">
            <v>0</v>
          </cell>
          <cell r="E159">
            <v>0</v>
          </cell>
          <cell r="F159" t="str">
            <v/>
          </cell>
          <cell r="G159" t="str">
            <v/>
          </cell>
        </row>
        <row r="160">
          <cell r="A160">
            <v>0</v>
          </cell>
          <cell r="B160" t="str">
            <v/>
          </cell>
          <cell r="C160" t="str">
            <v/>
          </cell>
          <cell r="D160">
            <v>0</v>
          </cell>
          <cell r="E160">
            <v>0</v>
          </cell>
          <cell r="F160" t="str">
            <v/>
          </cell>
          <cell r="G160" t="str">
            <v/>
          </cell>
        </row>
        <row r="161">
          <cell r="A161">
            <v>0</v>
          </cell>
          <cell r="B161" t="str">
            <v/>
          </cell>
          <cell r="C161" t="str">
            <v/>
          </cell>
          <cell r="D161">
            <v>0</v>
          </cell>
          <cell r="E161">
            <v>0</v>
          </cell>
          <cell r="F161" t="str">
            <v/>
          </cell>
          <cell r="G161" t="str">
            <v/>
          </cell>
        </row>
        <row r="162"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 t="str">
            <v>SUBTOTAL</v>
          </cell>
          <cell r="G162">
            <v>406800</v>
          </cell>
        </row>
        <row r="163">
          <cell r="A163">
            <v>0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</row>
        <row r="164">
          <cell r="A164" t="str">
            <v>III. TRANSPORTES</v>
          </cell>
          <cell r="B164">
            <v>0</v>
          </cell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</row>
        <row r="165">
          <cell r="A165" t="str">
            <v>CÓDIGO</v>
          </cell>
          <cell r="B165" t="str">
            <v>DESCRIPCIÓN</v>
          </cell>
          <cell r="C165" t="str">
            <v>TIPO</v>
          </cell>
          <cell r="D165" t="str">
            <v>VOLUMEN/PESO</v>
          </cell>
          <cell r="E165" t="str">
            <v>DISTANCIA</v>
          </cell>
          <cell r="F165" t="str">
            <v>TARIFA</v>
          </cell>
          <cell r="G165" t="str">
            <v>VR. UNITARIO</v>
          </cell>
        </row>
        <row r="166">
          <cell r="A166" t="str">
            <v>TR002</v>
          </cell>
          <cell r="B166" t="str">
            <v>TRANSPORTE DE MATERIALES DE PLAYA</v>
          </cell>
          <cell r="C166" t="str">
            <v>PLAYA</v>
          </cell>
          <cell r="D166">
            <v>1.47</v>
          </cell>
          <cell r="E166">
            <v>35.82</v>
          </cell>
          <cell r="F166">
            <v>1200</v>
          </cell>
          <cell r="G166">
            <v>63186.48</v>
          </cell>
        </row>
        <row r="167">
          <cell r="A167" t="str">
            <v>TR001</v>
          </cell>
          <cell r="B167" t="str">
            <v>TRANSPORTE DE INSUMOS GENERALES</v>
          </cell>
          <cell r="C167" t="str">
            <v>INSUMOS</v>
          </cell>
          <cell r="D167">
            <v>0.35000000000000003</v>
          </cell>
          <cell r="E167">
            <v>10</v>
          </cell>
          <cell r="F167">
            <v>2700</v>
          </cell>
          <cell r="G167">
            <v>9450.0000000000018</v>
          </cell>
        </row>
        <row r="168">
          <cell r="A168">
            <v>0</v>
          </cell>
          <cell r="B168" t="str">
            <v/>
          </cell>
          <cell r="C168">
            <v>0</v>
          </cell>
          <cell r="D168">
            <v>0</v>
          </cell>
          <cell r="E168" t="str">
            <v/>
          </cell>
          <cell r="F168" t="str">
            <v/>
          </cell>
          <cell r="G168" t="str">
            <v/>
          </cell>
        </row>
        <row r="169"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 t="str">
            <v>SUBTOTAL</v>
          </cell>
          <cell r="G169">
            <v>72636.48000000001</v>
          </cell>
        </row>
        <row r="170">
          <cell r="A170">
            <v>0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</row>
        <row r="171">
          <cell r="A171" t="str">
            <v>IV. MANO DE OBRA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</row>
        <row r="172">
          <cell r="A172" t="str">
            <v>CÓDIGO</v>
          </cell>
          <cell r="B172" t="str">
            <v>CARGOS PERSONAL</v>
          </cell>
          <cell r="C172">
            <v>0</v>
          </cell>
          <cell r="D172" t="str">
            <v>CANTIDAD</v>
          </cell>
          <cell r="E172" t="str">
            <v>JORNAL TOTAL</v>
          </cell>
          <cell r="F172" t="str">
            <v>RENDIMIENTO</v>
          </cell>
          <cell r="G172" t="str">
            <v>VR. UNITARIO</v>
          </cell>
        </row>
        <row r="173">
          <cell r="A173" t="str">
            <v>MO033</v>
          </cell>
          <cell r="B173" t="str">
            <v>OPERADOR EQUIPO LIVIANO</v>
          </cell>
          <cell r="C173">
            <v>0</v>
          </cell>
          <cell r="D173">
            <v>1</v>
          </cell>
          <cell r="E173">
            <v>66754.128920547955</v>
          </cell>
          <cell r="F173">
            <v>7</v>
          </cell>
          <cell r="G173">
            <v>9536.3041315068513</v>
          </cell>
        </row>
        <row r="174">
          <cell r="A174" t="str">
            <v>MO032</v>
          </cell>
          <cell r="B174" t="str">
            <v>AYUDANTE RASO</v>
          </cell>
          <cell r="C174">
            <v>0</v>
          </cell>
          <cell r="D174">
            <v>6</v>
          </cell>
          <cell r="E174">
            <v>53411.489424657528</v>
          </cell>
          <cell r="F174">
            <v>7</v>
          </cell>
          <cell r="G174">
            <v>45781.276649706451</v>
          </cell>
        </row>
        <row r="175">
          <cell r="A175">
            <v>0</v>
          </cell>
          <cell r="B175" t="str">
            <v/>
          </cell>
          <cell r="C175">
            <v>0</v>
          </cell>
          <cell r="D175">
            <v>0</v>
          </cell>
          <cell r="E175" t="str">
            <v/>
          </cell>
          <cell r="F175" t="str">
            <v/>
          </cell>
          <cell r="G175" t="str">
            <v/>
          </cell>
        </row>
        <row r="176">
          <cell r="A176">
            <v>0</v>
          </cell>
          <cell r="B176" t="str">
            <v/>
          </cell>
          <cell r="C176">
            <v>0</v>
          </cell>
          <cell r="D176">
            <v>0</v>
          </cell>
          <cell r="E176" t="str">
            <v/>
          </cell>
          <cell r="F176" t="str">
            <v/>
          </cell>
          <cell r="G176" t="str">
            <v/>
          </cell>
        </row>
        <row r="177"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 t="str">
            <v>SUBTOTAL</v>
          </cell>
          <cell r="G177">
            <v>55317.580781213299</v>
          </cell>
        </row>
        <row r="178">
          <cell r="A178">
            <v>0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</row>
        <row r="179">
          <cell r="A179" t="str">
            <v>V. SERVICIOS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CÓDIGO</v>
          </cell>
          <cell r="B180" t="str">
            <v>DESCRIPCIÓN</v>
          </cell>
          <cell r="C180">
            <v>0</v>
          </cell>
          <cell r="D180" t="str">
            <v>UNIDAD</v>
          </cell>
          <cell r="E180" t="str">
            <v>CANTIDAD</v>
          </cell>
          <cell r="F180" t="str">
            <v>PRECIO UNIT.</v>
          </cell>
          <cell r="G180" t="str">
            <v>VR. UNITARIO</v>
          </cell>
        </row>
        <row r="181">
          <cell r="A181">
            <v>0</v>
          </cell>
          <cell r="B181" t="str">
            <v/>
          </cell>
          <cell r="C181">
            <v>0</v>
          </cell>
          <cell r="D181" t="str">
            <v/>
          </cell>
          <cell r="E181">
            <v>0</v>
          </cell>
          <cell r="F181" t="str">
            <v/>
          </cell>
          <cell r="G181" t="str">
            <v/>
          </cell>
        </row>
        <row r="182">
          <cell r="A182">
            <v>0</v>
          </cell>
          <cell r="B182" t="str">
            <v/>
          </cell>
          <cell r="C182">
            <v>0</v>
          </cell>
          <cell r="D182" t="str">
            <v/>
          </cell>
          <cell r="E182">
            <v>0</v>
          </cell>
          <cell r="F182" t="str">
            <v/>
          </cell>
          <cell r="G182" t="str">
            <v/>
          </cell>
        </row>
        <row r="183">
          <cell r="A183">
            <v>0</v>
          </cell>
          <cell r="B183" t="str">
            <v/>
          </cell>
          <cell r="C183">
            <v>0</v>
          </cell>
          <cell r="D183" t="str">
            <v/>
          </cell>
          <cell r="E183">
            <v>0</v>
          </cell>
          <cell r="F183" t="str">
            <v/>
          </cell>
          <cell r="G183" t="str">
            <v/>
          </cell>
        </row>
        <row r="184"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 t="str">
            <v>SUBTOTAL</v>
          </cell>
          <cell r="G184">
            <v>0</v>
          </cell>
        </row>
        <row r="185">
          <cell r="A185">
            <v>0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TOTAL COSTO DIRECTO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538474</v>
          </cell>
        </row>
        <row r="187"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G188">
            <v>0</v>
          </cell>
        </row>
        <row r="189">
          <cell r="A189">
            <v>0</v>
          </cell>
          <cell r="B189">
            <v>0</v>
          </cell>
          <cell r="C189">
            <v>0</v>
          </cell>
          <cell r="D189">
            <v>0</v>
          </cell>
          <cell r="G189">
            <v>0</v>
          </cell>
        </row>
        <row r="190">
          <cell r="A190">
            <v>0</v>
          </cell>
          <cell r="B190" t="str">
            <v>JUAN DAVID ZORRILLA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 t="str">
            <v>SECRETARIO DE PLANEACION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 t="str">
            <v>PLANEACION MUNICIPAL</v>
          </cell>
        </row>
        <row r="195">
          <cell r="A195">
            <v>0</v>
          </cell>
          <cell r="B195" t="str">
            <v/>
          </cell>
        </row>
        <row r="196">
          <cell r="A196" t="str">
            <v>DEPARTAMENTO DE ANTIOQUIA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 t="str">
            <v/>
          </cell>
          <cell r="G196">
            <v>0</v>
          </cell>
        </row>
        <row r="197">
          <cell r="A197" t="str">
            <v>MUNICIPIO DE SANTO DOMINGO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</row>
        <row r="198">
          <cell r="A198" t="str">
            <v>PROYECTO: Construcción de pavimento rígido en las vías urbanas del corregimiento de Porce y el casco urbano del municipio de Santo Domingo, departamento de Antioquia"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  <cell r="D199">
            <v>0</v>
          </cell>
          <cell r="F199">
            <v>0</v>
          </cell>
          <cell r="G199">
            <v>0</v>
          </cell>
        </row>
        <row r="200">
          <cell r="A200" t="str">
            <v>ANÁLISIS DE PRECIOS UNITARIOS AUXILIARES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</row>
        <row r="201">
          <cell r="A201">
            <v>0</v>
          </cell>
          <cell r="B201">
            <v>0</v>
          </cell>
          <cell r="C201">
            <v>0</v>
          </cell>
          <cell r="D201">
            <v>0</v>
          </cell>
        </row>
        <row r="202">
          <cell r="A202" t="str">
            <v>ITEM</v>
          </cell>
          <cell r="B202" t="str">
            <v>DESCRIPCIÓN</v>
          </cell>
          <cell r="C202">
            <v>0</v>
          </cell>
          <cell r="D202">
            <v>0</v>
          </cell>
          <cell r="E202" t="str">
            <v>UNIDAD</v>
          </cell>
          <cell r="F202" t="str">
            <v>CANTIDAD</v>
          </cell>
          <cell r="G202" t="str">
            <v>COSTO DIRECTO</v>
          </cell>
        </row>
        <row r="203">
          <cell r="A203" t="str">
            <v>MA004</v>
          </cell>
          <cell r="B203" t="str">
            <v>CONCRETO 3500 PSI (245 MPA) EN OBRA</v>
          </cell>
          <cell r="C203">
            <v>0</v>
          </cell>
          <cell r="D203">
            <v>0</v>
          </cell>
          <cell r="E203" t="str">
            <v>M3</v>
          </cell>
          <cell r="F203" t="str">
            <v>N.D.</v>
          </cell>
          <cell r="G203">
            <v>563452</v>
          </cell>
        </row>
        <row r="204">
          <cell r="A204">
            <v>0</v>
          </cell>
          <cell r="B204">
            <v>0</v>
          </cell>
          <cell r="C204">
            <v>0</v>
          </cell>
          <cell r="D204">
            <v>0</v>
          </cell>
          <cell r="G204">
            <v>0</v>
          </cell>
        </row>
        <row r="205">
          <cell r="A205" t="str">
            <v>1. COSTOS DIRECTOS</v>
          </cell>
          <cell r="B205">
            <v>0</v>
          </cell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</row>
        <row r="206">
          <cell r="A206">
            <v>0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</row>
        <row r="207">
          <cell r="A207" t="str">
            <v>I. EQUIPO</v>
          </cell>
          <cell r="B207">
            <v>0</v>
          </cell>
          <cell r="C207">
            <v>0</v>
          </cell>
          <cell r="D207">
            <v>0</v>
          </cell>
          <cell r="E207">
            <v>0</v>
          </cell>
          <cell r="F207">
            <v>0</v>
          </cell>
          <cell r="G207">
            <v>0</v>
          </cell>
        </row>
        <row r="208">
          <cell r="A208" t="str">
            <v>CÓDIGO</v>
          </cell>
          <cell r="B208" t="str">
            <v>DESCRIPCIÓN</v>
          </cell>
          <cell r="C208">
            <v>0</v>
          </cell>
          <cell r="D208" t="str">
            <v>UNIDAD</v>
          </cell>
          <cell r="E208" t="str">
            <v>TARIFA</v>
          </cell>
          <cell r="F208" t="str">
            <v>RENDIMIENTO</v>
          </cell>
          <cell r="G208" t="str">
            <v>VR. UNITARIO</v>
          </cell>
        </row>
        <row r="209">
          <cell r="A209" t="str">
            <v>EQ001</v>
          </cell>
          <cell r="B209" t="str">
            <v>HERRAMIENTA MENOR (5% DE LA MANO DE OBRA)</v>
          </cell>
          <cell r="C209">
            <v>0</v>
          </cell>
          <cell r="D209" t="str">
            <v>%</v>
          </cell>
          <cell r="E209">
            <v>0.05</v>
          </cell>
          <cell r="F209">
            <v>70578.006331115452</v>
          </cell>
          <cell r="G209">
            <v>3528.9003165557729</v>
          </cell>
        </row>
        <row r="210">
          <cell r="A210" t="str">
            <v>EQ004</v>
          </cell>
          <cell r="B210" t="str">
            <v>CONCRETADORA 1.5 SACOS A GASOLINA</v>
          </cell>
          <cell r="C210">
            <v>0</v>
          </cell>
          <cell r="D210" t="str">
            <v>DÍA</v>
          </cell>
          <cell r="E210">
            <v>53440</v>
          </cell>
          <cell r="F210">
            <v>56</v>
          </cell>
          <cell r="G210">
            <v>954.28571428571433</v>
          </cell>
        </row>
        <row r="211">
          <cell r="A211">
            <v>0</v>
          </cell>
          <cell r="B211" t="str">
            <v/>
          </cell>
          <cell r="C211">
            <v>0</v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</row>
        <row r="212">
          <cell r="A212">
            <v>0</v>
          </cell>
          <cell r="B212" t="str">
            <v/>
          </cell>
          <cell r="C212">
            <v>0</v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</row>
        <row r="213">
          <cell r="A213">
            <v>0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</row>
        <row r="214">
          <cell r="B214">
            <v>0</v>
          </cell>
          <cell r="C214">
            <v>0</v>
          </cell>
          <cell r="D214">
            <v>0</v>
          </cell>
          <cell r="E214">
            <v>0</v>
          </cell>
          <cell r="F214" t="str">
            <v>SUBTOTAL</v>
          </cell>
          <cell r="G214">
            <v>4483.1860308414871</v>
          </cell>
        </row>
        <row r="215">
          <cell r="A215">
            <v>0</v>
          </cell>
          <cell r="B215">
            <v>0</v>
          </cell>
          <cell r="C215">
            <v>0</v>
          </cell>
          <cell r="D215">
            <v>0</v>
          </cell>
          <cell r="E215">
            <v>0</v>
          </cell>
          <cell r="F215">
            <v>0</v>
          </cell>
        </row>
        <row r="216">
          <cell r="A216" t="str">
            <v>II. MATERIALES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0</v>
          </cell>
          <cell r="G216">
            <v>0</v>
          </cell>
        </row>
        <row r="217">
          <cell r="A217" t="str">
            <v>CÓDIGO</v>
          </cell>
          <cell r="B217" t="str">
            <v>DESCRIPCIÓN</v>
          </cell>
          <cell r="C217" t="str">
            <v>UNIDAD</v>
          </cell>
          <cell r="D217" t="str">
            <v>CANTIDAD</v>
          </cell>
          <cell r="E217" t="str">
            <v>DESP.</v>
          </cell>
          <cell r="F217" t="str">
            <v>PRECIO UNIT.</v>
          </cell>
          <cell r="G217" t="str">
            <v>VR. UNITARIO</v>
          </cell>
        </row>
        <row r="218">
          <cell r="A218" t="str">
            <v>MA020</v>
          </cell>
          <cell r="B218" t="str">
            <v>CEMENTO GRIS (50 KG) PORTLAND TIPO I</v>
          </cell>
          <cell r="C218" t="str">
            <v>SC</v>
          </cell>
          <cell r="D218">
            <v>7.6</v>
          </cell>
          <cell r="E218">
            <v>0.05</v>
          </cell>
          <cell r="F218">
            <v>26000</v>
          </cell>
          <cell r="G218">
            <v>207480</v>
          </cell>
        </row>
        <row r="219">
          <cell r="A219" t="str">
            <v>MA023</v>
          </cell>
          <cell r="B219" t="str">
            <v>ARENA FINA PARA CONCRETOS</v>
          </cell>
          <cell r="C219" t="str">
            <v>M3</v>
          </cell>
          <cell r="D219">
            <v>0.6</v>
          </cell>
          <cell r="E219">
            <v>0.05</v>
          </cell>
          <cell r="F219">
            <v>140000</v>
          </cell>
          <cell r="G219">
            <v>88200</v>
          </cell>
        </row>
        <row r="220">
          <cell r="A220" t="str">
            <v>MA024</v>
          </cell>
          <cell r="B220" t="str">
            <v>TRITURADO 3/4"</v>
          </cell>
          <cell r="C220" t="str">
            <v>M3</v>
          </cell>
          <cell r="D220">
            <v>0.76</v>
          </cell>
          <cell r="E220">
            <v>0.05</v>
          </cell>
          <cell r="F220">
            <v>140000</v>
          </cell>
          <cell r="G220">
            <v>111720</v>
          </cell>
        </row>
        <row r="221">
          <cell r="A221" t="str">
            <v>MA025</v>
          </cell>
          <cell r="B221" t="str">
            <v>AGUA</v>
          </cell>
          <cell r="C221" t="str">
            <v>LT</v>
          </cell>
          <cell r="D221">
            <v>170</v>
          </cell>
          <cell r="E221">
            <v>0.1</v>
          </cell>
          <cell r="F221">
            <v>50</v>
          </cell>
          <cell r="G221">
            <v>9350</v>
          </cell>
        </row>
        <row r="222">
          <cell r="A222">
            <v>0</v>
          </cell>
          <cell r="B222" t="str">
            <v/>
          </cell>
          <cell r="C222" t="str">
            <v/>
          </cell>
          <cell r="D222">
            <v>0</v>
          </cell>
          <cell r="E222">
            <v>0</v>
          </cell>
          <cell r="F222" t="str">
            <v/>
          </cell>
          <cell r="G222" t="str">
            <v/>
          </cell>
        </row>
        <row r="223">
          <cell r="A223">
            <v>0</v>
          </cell>
          <cell r="B223" t="str">
            <v/>
          </cell>
          <cell r="C223" t="str">
            <v/>
          </cell>
          <cell r="D223">
            <v>0</v>
          </cell>
          <cell r="E223">
            <v>0</v>
          </cell>
          <cell r="F223" t="str">
            <v/>
          </cell>
          <cell r="G223" t="str">
            <v/>
          </cell>
        </row>
        <row r="224">
          <cell r="A224">
            <v>0</v>
          </cell>
          <cell r="B224" t="str">
            <v/>
          </cell>
          <cell r="C224" t="str">
            <v/>
          </cell>
          <cell r="D224">
            <v>0</v>
          </cell>
          <cell r="E224">
            <v>0</v>
          </cell>
          <cell r="F224" t="str">
            <v/>
          </cell>
          <cell r="G224" t="str">
            <v/>
          </cell>
        </row>
        <row r="225">
          <cell r="A225">
            <v>0</v>
          </cell>
          <cell r="B225" t="str">
            <v/>
          </cell>
          <cell r="C225" t="str">
            <v/>
          </cell>
          <cell r="D225">
            <v>0</v>
          </cell>
          <cell r="E225">
            <v>0</v>
          </cell>
          <cell r="F225" t="str">
            <v/>
          </cell>
          <cell r="G225" t="str">
            <v/>
          </cell>
        </row>
        <row r="226">
          <cell r="B226">
            <v>0</v>
          </cell>
          <cell r="C226">
            <v>0</v>
          </cell>
          <cell r="D226">
            <v>0</v>
          </cell>
          <cell r="E226">
            <v>0</v>
          </cell>
          <cell r="F226" t="str">
            <v>SUBTOTAL</v>
          </cell>
          <cell r="G226">
            <v>416750</v>
          </cell>
        </row>
        <row r="227">
          <cell r="A227">
            <v>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</row>
        <row r="228">
          <cell r="A228" t="str">
            <v>III. TRANSPORTES</v>
          </cell>
          <cell r="B228">
            <v>0</v>
          </cell>
          <cell r="C228">
            <v>0</v>
          </cell>
          <cell r="D228">
            <v>0</v>
          </cell>
          <cell r="E228">
            <v>0</v>
          </cell>
          <cell r="F228">
            <v>0</v>
          </cell>
          <cell r="G228">
            <v>0</v>
          </cell>
        </row>
        <row r="229">
          <cell r="A229" t="str">
            <v>CÓDIGO</v>
          </cell>
          <cell r="B229" t="str">
            <v>DESCRIPCIÓN</v>
          </cell>
          <cell r="C229" t="str">
            <v>TIPO</v>
          </cell>
          <cell r="D229" t="str">
            <v>VOLUMEN/PESO</v>
          </cell>
          <cell r="E229" t="str">
            <v>DISTANCIA</v>
          </cell>
          <cell r="F229" t="str">
            <v>TARIFA</v>
          </cell>
          <cell r="G229" t="str">
            <v>VR. UNITARIO</v>
          </cell>
        </row>
        <row r="230">
          <cell r="A230" t="str">
            <v>TR002</v>
          </cell>
          <cell r="B230" t="str">
            <v>TRANSPORTE DE MATERIALES DE PLAYA</v>
          </cell>
          <cell r="C230" t="str">
            <v>PLAYA</v>
          </cell>
          <cell r="D230">
            <v>1.4279999999999999</v>
          </cell>
          <cell r="E230">
            <v>35.82</v>
          </cell>
          <cell r="F230">
            <v>1200</v>
          </cell>
          <cell r="G230">
            <v>61381.151999999995</v>
          </cell>
        </row>
        <row r="231">
          <cell r="A231" t="str">
            <v>TR001</v>
          </cell>
          <cell r="B231" t="str">
            <v>TRANSPORTE DE INSUMOS GENERALES</v>
          </cell>
          <cell r="C231" t="str">
            <v>INSUMOS</v>
          </cell>
          <cell r="D231">
            <v>0.38</v>
          </cell>
          <cell r="E231">
            <v>10</v>
          </cell>
          <cell r="F231">
            <v>2700</v>
          </cell>
          <cell r="G231">
            <v>10260</v>
          </cell>
        </row>
        <row r="232">
          <cell r="A232">
            <v>0</v>
          </cell>
          <cell r="B232" t="str">
            <v/>
          </cell>
          <cell r="C232">
            <v>0</v>
          </cell>
          <cell r="D232">
            <v>0</v>
          </cell>
          <cell r="E232" t="str">
            <v/>
          </cell>
          <cell r="F232" t="str">
            <v/>
          </cell>
          <cell r="G232" t="str">
            <v/>
          </cell>
        </row>
        <row r="233">
          <cell r="B233">
            <v>0</v>
          </cell>
          <cell r="C233">
            <v>0</v>
          </cell>
          <cell r="D233">
            <v>0</v>
          </cell>
          <cell r="E233">
            <v>0</v>
          </cell>
          <cell r="F233" t="str">
            <v>SUBTOTAL</v>
          </cell>
          <cell r="G233">
            <v>71641.152000000002</v>
          </cell>
        </row>
        <row r="234">
          <cell r="A234">
            <v>0</v>
          </cell>
          <cell r="B234">
            <v>0</v>
          </cell>
          <cell r="C234">
            <v>0</v>
          </cell>
          <cell r="D234">
            <v>0</v>
          </cell>
          <cell r="E234">
            <v>0</v>
          </cell>
          <cell r="F234">
            <v>0</v>
          </cell>
        </row>
        <row r="235">
          <cell r="A235" t="str">
            <v>IV. MANO DE OBRA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</row>
        <row r="236">
          <cell r="A236" t="str">
            <v>CÓDIGO</v>
          </cell>
          <cell r="B236" t="str">
            <v>CARGOS PERSONAL</v>
          </cell>
          <cell r="C236">
            <v>0</v>
          </cell>
          <cell r="D236" t="str">
            <v>CANTIDAD</v>
          </cell>
          <cell r="E236" t="str">
            <v>JORNAL TOTAL</v>
          </cell>
          <cell r="F236" t="str">
            <v>RENDIMIENTO</v>
          </cell>
          <cell r="G236" t="str">
            <v>VR. UNITARIO</v>
          </cell>
        </row>
        <row r="237">
          <cell r="A237" t="str">
            <v>MO033</v>
          </cell>
          <cell r="B237" t="str">
            <v>OPERADOR EQUIPO LIVIANO</v>
          </cell>
          <cell r="C237">
            <v>0</v>
          </cell>
          <cell r="D237">
            <v>1</v>
          </cell>
          <cell r="E237">
            <v>66754.128920547955</v>
          </cell>
          <cell r="F237">
            <v>7</v>
          </cell>
          <cell r="G237">
            <v>9536.3041315068513</v>
          </cell>
        </row>
        <row r="238">
          <cell r="A238" t="str">
            <v>MO032</v>
          </cell>
          <cell r="B238" t="str">
            <v>AYUDANTE RASO</v>
          </cell>
          <cell r="C238">
            <v>0</v>
          </cell>
          <cell r="D238">
            <v>8</v>
          </cell>
          <cell r="E238">
            <v>53411.489424657528</v>
          </cell>
          <cell r="F238">
            <v>7</v>
          </cell>
          <cell r="G238">
            <v>61041.702199608604</v>
          </cell>
        </row>
        <row r="239">
          <cell r="A239">
            <v>0</v>
          </cell>
          <cell r="B239" t="str">
            <v/>
          </cell>
          <cell r="C239">
            <v>0</v>
          </cell>
          <cell r="D239">
            <v>0</v>
          </cell>
          <cell r="E239" t="str">
            <v/>
          </cell>
          <cell r="F239" t="str">
            <v/>
          </cell>
          <cell r="G239" t="str">
            <v/>
          </cell>
        </row>
        <row r="240">
          <cell r="A240">
            <v>0</v>
          </cell>
          <cell r="B240" t="str">
            <v/>
          </cell>
          <cell r="C240">
            <v>0</v>
          </cell>
          <cell r="D240">
            <v>0</v>
          </cell>
          <cell r="E240" t="str">
            <v/>
          </cell>
          <cell r="F240" t="str">
            <v/>
          </cell>
          <cell r="G240" t="str">
            <v/>
          </cell>
        </row>
        <row r="241">
          <cell r="B241">
            <v>0</v>
          </cell>
          <cell r="C241">
            <v>0</v>
          </cell>
          <cell r="D241">
            <v>0</v>
          </cell>
          <cell r="E241">
            <v>0</v>
          </cell>
          <cell r="F241" t="str">
            <v>SUBTOTAL</v>
          </cell>
          <cell r="G241">
            <v>70578.006331115452</v>
          </cell>
        </row>
        <row r="242">
          <cell r="A242">
            <v>0</v>
          </cell>
          <cell r="B242">
            <v>0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</row>
        <row r="243">
          <cell r="A243" t="str">
            <v>V. SERVICIOS</v>
          </cell>
          <cell r="B243">
            <v>0</v>
          </cell>
          <cell r="C243">
            <v>0</v>
          </cell>
          <cell r="D243">
            <v>0</v>
          </cell>
          <cell r="E243">
            <v>0</v>
          </cell>
          <cell r="F243">
            <v>0</v>
          </cell>
          <cell r="G243">
            <v>0</v>
          </cell>
        </row>
        <row r="244">
          <cell r="A244" t="str">
            <v>CÓDIGO</v>
          </cell>
          <cell r="B244" t="str">
            <v>DESCRIPCIÓN</v>
          </cell>
          <cell r="C244">
            <v>0</v>
          </cell>
          <cell r="D244" t="str">
            <v>UNIDAD</v>
          </cell>
          <cell r="E244" t="str">
            <v>CANTIDAD</v>
          </cell>
          <cell r="F244" t="str">
            <v>PRECIO UNIT.</v>
          </cell>
          <cell r="G244" t="str">
            <v>VR. UNITARIO</v>
          </cell>
        </row>
        <row r="245">
          <cell r="A245">
            <v>0</v>
          </cell>
          <cell r="B245" t="str">
            <v/>
          </cell>
          <cell r="C245">
            <v>0</v>
          </cell>
          <cell r="D245" t="str">
            <v/>
          </cell>
          <cell r="E245">
            <v>0</v>
          </cell>
          <cell r="F245" t="str">
            <v/>
          </cell>
          <cell r="G245" t="str">
            <v/>
          </cell>
        </row>
        <row r="246">
          <cell r="A246">
            <v>0</v>
          </cell>
          <cell r="B246" t="str">
            <v/>
          </cell>
          <cell r="C246">
            <v>0</v>
          </cell>
          <cell r="D246" t="str">
            <v/>
          </cell>
          <cell r="E246">
            <v>0</v>
          </cell>
          <cell r="F246" t="str">
            <v/>
          </cell>
          <cell r="G246" t="str">
            <v/>
          </cell>
        </row>
        <row r="247">
          <cell r="A247">
            <v>0</v>
          </cell>
          <cell r="B247" t="str">
            <v/>
          </cell>
          <cell r="C247">
            <v>0</v>
          </cell>
          <cell r="D247" t="str">
            <v/>
          </cell>
          <cell r="E247">
            <v>0</v>
          </cell>
          <cell r="F247" t="str">
            <v/>
          </cell>
          <cell r="G247" t="str">
            <v/>
          </cell>
        </row>
        <row r="248"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 t="str">
            <v>SUBTOTAL</v>
          </cell>
          <cell r="G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  <cell r="D249">
            <v>0</v>
          </cell>
          <cell r="E249">
            <v>0</v>
          </cell>
          <cell r="F249">
            <v>0</v>
          </cell>
        </row>
        <row r="250">
          <cell r="A250" t="str">
            <v>TOTAL COSTO DIRECTO</v>
          </cell>
          <cell r="B250">
            <v>0</v>
          </cell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563452</v>
          </cell>
        </row>
        <row r="251">
          <cell r="B251">
            <v>0</v>
          </cell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</row>
        <row r="252">
          <cell r="A252">
            <v>0</v>
          </cell>
          <cell r="B252">
            <v>0</v>
          </cell>
          <cell r="C252">
            <v>0</v>
          </cell>
          <cell r="D252">
            <v>0</v>
          </cell>
          <cell r="G252">
            <v>0</v>
          </cell>
        </row>
        <row r="253">
          <cell r="A253">
            <v>0</v>
          </cell>
          <cell r="B253">
            <v>0</v>
          </cell>
          <cell r="C253">
            <v>0</v>
          </cell>
          <cell r="D253">
            <v>0</v>
          </cell>
          <cell r="G253">
            <v>0</v>
          </cell>
        </row>
        <row r="254">
          <cell r="A254">
            <v>0</v>
          </cell>
          <cell r="B254" t="str">
            <v>JUAN DAVID ZORRILLA</v>
          </cell>
        </row>
        <row r="255">
          <cell r="A255">
            <v>0</v>
          </cell>
          <cell r="B255" t="str">
            <v>SECRETARIO DE PLANEACION</v>
          </cell>
        </row>
        <row r="256">
          <cell r="A256">
            <v>0</v>
          </cell>
          <cell r="B256" t="str">
            <v>PLANEACION MUNICIPAL</v>
          </cell>
        </row>
        <row r="257">
          <cell r="A257">
            <v>0</v>
          </cell>
          <cell r="B257" t="str">
            <v/>
          </cell>
        </row>
        <row r="258">
          <cell r="A258" t="str">
            <v>DEPARTAMENTO DE ANTIOQUIA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 t="str">
            <v/>
          </cell>
          <cell r="G258">
            <v>0</v>
          </cell>
        </row>
        <row r="259">
          <cell r="A259" t="str">
            <v>MUNICIPIO DE SANTO DOMINGO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0</v>
          </cell>
          <cell r="G259">
            <v>0</v>
          </cell>
        </row>
        <row r="260">
          <cell r="A260" t="str">
            <v>PROYECTO: Construcción de pavimento rígido en las vías urbanas del corregimiento de Porce y el casco urbano del municipio de Santo Domingo, departamento de Antioquia"</v>
          </cell>
          <cell r="B260">
            <v>0</v>
          </cell>
          <cell r="C260">
            <v>0</v>
          </cell>
          <cell r="D260">
            <v>0</v>
          </cell>
          <cell r="E260">
            <v>0</v>
          </cell>
          <cell r="F260">
            <v>0</v>
          </cell>
          <cell r="G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>
            <v>0</v>
          </cell>
          <cell r="F261">
            <v>0</v>
          </cell>
          <cell r="G261">
            <v>0</v>
          </cell>
        </row>
        <row r="262">
          <cell r="A262" t="str">
            <v>ANÁLISIS DE PRECIOS UNITARIOS AUXILIARES</v>
          </cell>
          <cell r="B262">
            <v>0</v>
          </cell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</row>
        <row r="263">
          <cell r="A263">
            <v>0</v>
          </cell>
          <cell r="B263">
            <v>0</v>
          </cell>
          <cell r="C263">
            <v>0</v>
          </cell>
          <cell r="D263">
            <v>0</v>
          </cell>
        </row>
        <row r="264">
          <cell r="A264" t="str">
            <v>ITEM</v>
          </cell>
          <cell r="B264" t="str">
            <v>DESCRIPCIÓN</v>
          </cell>
          <cell r="C264">
            <v>0</v>
          </cell>
          <cell r="D264">
            <v>0</v>
          </cell>
          <cell r="E264" t="str">
            <v>UNIDAD</v>
          </cell>
          <cell r="F264" t="str">
            <v>CANTIDAD</v>
          </cell>
          <cell r="G264" t="str">
            <v>COSTO DIRECTO</v>
          </cell>
        </row>
        <row r="265">
          <cell r="A265" t="str">
            <v>MA005</v>
          </cell>
          <cell r="B265" t="str">
            <v>CONCRETO 4000 PSI (280 MPA) EN OBRA</v>
          </cell>
          <cell r="C265">
            <v>0</v>
          </cell>
          <cell r="D265">
            <v>0</v>
          </cell>
          <cell r="E265" t="str">
            <v>M3</v>
          </cell>
          <cell r="F265" t="str">
            <v>N.D.</v>
          </cell>
          <cell r="G265">
            <v>585395</v>
          </cell>
        </row>
        <row r="266">
          <cell r="A266">
            <v>0</v>
          </cell>
          <cell r="B266">
            <v>0</v>
          </cell>
          <cell r="C266">
            <v>0</v>
          </cell>
          <cell r="D266">
            <v>0</v>
          </cell>
          <cell r="G266">
            <v>0</v>
          </cell>
        </row>
        <row r="267">
          <cell r="A267" t="str">
            <v>1. COSTOS DIRECTOS</v>
          </cell>
          <cell r="B267">
            <v>0</v>
          </cell>
          <cell r="C267">
            <v>0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</row>
        <row r="268">
          <cell r="A268">
            <v>0</v>
          </cell>
          <cell r="B268">
            <v>0</v>
          </cell>
          <cell r="C268">
            <v>0</v>
          </cell>
          <cell r="D268">
            <v>0</v>
          </cell>
          <cell r="E268">
            <v>0</v>
          </cell>
          <cell r="F268">
            <v>0</v>
          </cell>
          <cell r="G268">
            <v>0</v>
          </cell>
        </row>
        <row r="269">
          <cell r="A269" t="str">
            <v>I. EQUIPO</v>
          </cell>
          <cell r="B269">
            <v>0</v>
          </cell>
          <cell r="C269">
            <v>0</v>
          </cell>
          <cell r="D269">
            <v>0</v>
          </cell>
          <cell r="E269">
            <v>0</v>
          </cell>
          <cell r="F269">
            <v>0</v>
          </cell>
          <cell r="G269">
            <v>0</v>
          </cell>
        </row>
        <row r="270">
          <cell r="A270" t="str">
            <v>CÓDIGO</v>
          </cell>
          <cell r="B270" t="str">
            <v>DESCRIPCIÓN</v>
          </cell>
          <cell r="C270">
            <v>0</v>
          </cell>
          <cell r="D270" t="str">
            <v>UNIDAD</v>
          </cell>
          <cell r="E270" t="str">
            <v>TARIFA</v>
          </cell>
          <cell r="F270" t="str">
            <v>RENDIMIENTO</v>
          </cell>
          <cell r="G270" t="str">
            <v>VR. UNITARIO</v>
          </cell>
        </row>
        <row r="271">
          <cell r="A271" t="str">
            <v>EQ001</v>
          </cell>
          <cell r="B271" t="str">
            <v>HERRAMIENTA MENOR (5% DE LA MANO DE OBRA)</v>
          </cell>
          <cell r="C271">
            <v>0</v>
          </cell>
          <cell r="D271" t="str">
            <v>%</v>
          </cell>
          <cell r="E271">
            <v>0.05</v>
          </cell>
          <cell r="F271">
            <v>70578.006331115452</v>
          </cell>
          <cell r="G271">
            <v>3528.9003165557729</v>
          </cell>
        </row>
        <row r="272">
          <cell r="A272" t="str">
            <v>EQ004</v>
          </cell>
          <cell r="B272" t="str">
            <v>CONCRETADORA 1.5 SACOS A GASOLINA</v>
          </cell>
          <cell r="C272">
            <v>0</v>
          </cell>
          <cell r="D272" t="str">
            <v>DÍA</v>
          </cell>
          <cell r="E272">
            <v>53440</v>
          </cell>
          <cell r="F272">
            <v>56</v>
          </cell>
          <cell r="G272">
            <v>954.28571428571433</v>
          </cell>
        </row>
        <row r="273">
          <cell r="A273">
            <v>0</v>
          </cell>
          <cell r="B273" t="str">
            <v/>
          </cell>
          <cell r="C273">
            <v>0</v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</row>
        <row r="274">
          <cell r="A274">
            <v>0</v>
          </cell>
          <cell r="B274" t="str">
            <v/>
          </cell>
          <cell r="C274">
            <v>0</v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</row>
        <row r="275">
          <cell r="A275">
            <v>0</v>
          </cell>
          <cell r="B275">
            <v>0</v>
          </cell>
          <cell r="C275">
            <v>0</v>
          </cell>
          <cell r="D275">
            <v>0</v>
          </cell>
          <cell r="E275">
            <v>0</v>
          </cell>
          <cell r="F275">
            <v>0</v>
          </cell>
          <cell r="G275">
            <v>0</v>
          </cell>
        </row>
        <row r="276">
          <cell r="B276">
            <v>0</v>
          </cell>
          <cell r="C276">
            <v>0</v>
          </cell>
          <cell r="D276">
            <v>0</v>
          </cell>
          <cell r="E276">
            <v>0</v>
          </cell>
          <cell r="F276" t="str">
            <v>SUBTOTAL</v>
          </cell>
          <cell r="G276">
            <v>4483.1860308414871</v>
          </cell>
        </row>
        <row r="277">
          <cell r="A277">
            <v>0</v>
          </cell>
          <cell r="B277">
            <v>0</v>
          </cell>
          <cell r="C277">
            <v>0</v>
          </cell>
          <cell r="D277">
            <v>0</v>
          </cell>
          <cell r="E277">
            <v>0</v>
          </cell>
          <cell r="F277">
            <v>0</v>
          </cell>
        </row>
        <row r="278">
          <cell r="A278" t="str">
            <v>II. MATERIALES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CÓDIGO</v>
          </cell>
          <cell r="B279" t="str">
            <v>DESCRIPCIÓN</v>
          </cell>
          <cell r="C279" t="str">
            <v>UNIDAD</v>
          </cell>
          <cell r="D279" t="str">
            <v>CANTIDAD</v>
          </cell>
          <cell r="E279" t="str">
            <v>DESP.</v>
          </cell>
          <cell r="F279" t="str">
            <v>PRECIO UNIT.</v>
          </cell>
          <cell r="G279" t="str">
            <v>VR. UNITARIO</v>
          </cell>
        </row>
        <row r="280">
          <cell r="A280" t="str">
            <v>MA020</v>
          </cell>
          <cell r="B280" t="str">
            <v>CEMENTO GRIS (50 KG) PORTLAND TIPO I</v>
          </cell>
          <cell r="C280" t="str">
            <v>SC</v>
          </cell>
          <cell r="D280">
            <v>8.5</v>
          </cell>
          <cell r="E280">
            <v>0.05</v>
          </cell>
          <cell r="F280">
            <v>26000</v>
          </cell>
          <cell r="G280">
            <v>232050</v>
          </cell>
        </row>
        <row r="281">
          <cell r="A281" t="str">
            <v>MA023</v>
          </cell>
          <cell r="B281" t="str">
            <v>ARENA FINA PARA CONCRETOS</v>
          </cell>
          <cell r="C281" t="str">
            <v>M3</v>
          </cell>
          <cell r="D281">
            <v>0.67</v>
          </cell>
          <cell r="E281">
            <v>0.05</v>
          </cell>
          <cell r="F281">
            <v>140000</v>
          </cell>
          <cell r="G281">
            <v>98490</v>
          </cell>
        </row>
        <row r="282">
          <cell r="A282" t="str">
            <v>MA024</v>
          </cell>
          <cell r="B282" t="str">
            <v>TRITURADO 3/4"</v>
          </cell>
          <cell r="C282" t="str">
            <v>M3</v>
          </cell>
          <cell r="D282">
            <v>0.67</v>
          </cell>
          <cell r="E282">
            <v>0.05</v>
          </cell>
          <cell r="F282">
            <v>140000</v>
          </cell>
          <cell r="G282">
            <v>98490</v>
          </cell>
        </row>
        <row r="283">
          <cell r="A283" t="str">
            <v>MA025</v>
          </cell>
          <cell r="B283" t="str">
            <v>AGUA</v>
          </cell>
          <cell r="C283" t="str">
            <v>LT</v>
          </cell>
          <cell r="D283">
            <v>170</v>
          </cell>
          <cell r="E283">
            <v>0.1</v>
          </cell>
          <cell r="F283">
            <v>50</v>
          </cell>
          <cell r="G283">
            <v>9350</v>
          </cell>
        </row>
        <row r="284">
          <cell r="A284">
            <v>0</v>
          </cell>
          <cell r="B284" t="str">
            <v/>
          </cell>
          <cell r="C284" t="str">
            <v/>
          </cell>
          <cell r="D284">
            <v>0</v>
          </cell>
          <cell r="E284">
            <v>0</v>
          </cell>
          <cell r="F284" t="str">
            <v/>
          </cell>
          <cell r="G284" t="str">
            <v/>
          </cell>
        </row>
        <row r="285">
          <cell r="A285">
            <v>0</v>
          </cell>
          <cell r="B285" t="str">
            <v/>
          </cell>
          <cell r="C285" t="str">
            <v/>
          </cell>
          <cell r="D285">
            <v>0</v>
          </cell>
          <cell r="E285">
            <v>0</v>
          </cell>
          <cell r="F285" t="str">
            <v/>
          </cell>
          <cell r="G285" t="str">
            <v/>
          </cell>
        </row>
        <row r="286">
          <cell r="A286">
            <v>0</v>
          </cell>
          <cell r="B286" t="str">
            <v/>
          </cell>
          <cell r="C286" t="str">
            <v/>
          </cell>
          <cell r="D286">
            <v>0</v>
          </cell>
          <cell r="E286">
            <v>0</v>
          </cell>
          <cell r="F286" t="str">
            <v/>
          </cell>
          <cell r="G286" t="str">
            <v/>
          </cell>
        </row>
        <row r="287">
          <cell r="A287">
            <v>0</v>
          </cell>
          <cell r="B287" t="str">
            <v/>
          </cell>
          <cell r="C287" t="str">
            <v/>
          </cell>
          <cell r="D287">
            <v>0</v>
          </cell>
          <cell r="E287">
            <v>0</v>
          </cell>
          <cell r="F287" t="str">
            <v/>
          </cell>
          <cell r="G287" t="str">
            <v/>
          </cell>
        </row>
        <row r="288">
          <cell r="B288">
            <v>0</v>
          </cell>
          <cell r="C288">
            <v>0</v>
          </cell>
          <cell r="D288">
            <v>0</v>
          </cell>
          <cell r="E288">
            <v>0</v>
          </cell>
          <cell r="F288" t="str">
            <v>SUBTOTAL</v>
          </cell>
          <cell r="G288">
            <v>438380</v>
          </cell>
        </row>
        <row r="289">
          <cell r="A289">
            <v>0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0</v>
          </cell>
        </row>
        <row r="290">
          <cell r="A290" t="str">
            <v>III. TRANSPORTES</v>
          </cell>
          <cell r="B290">
            <v>0</v>
          </cell>
          <cell r="C290">
            <v>0</v>
          </cell>
          <cell r="D290">
            <v>0</v>
          </cell>
          <cell r="E290">
            <v>0</v>
          </cell>
          <cell r="F290">
            <v>0</v>
          </cell>
          <cell r="G290">
            <v>0</v>
          </cell>
        </row>
        <row r="291">
          <cell r="A291" t="str">
            <v>CÓDIGO</v>
          </cell>
          <cell r="B291" t="str">
            <v>DESCRIPCIÓN</v>
          </cell>
          <cell r="C291" t="str">
            <v>TIPO</v>
          </cell>
          <cell r="D291" t="str">
            <v>VOLUMEN/PESO</v>
          </cell>
          <cell r="E291" t="str">
            <v>DISTANCIA</v>
          </cell>
          <cell r="F291" t="str">
            <v>TARIFA</v>
          </cell>
          <cell r="G291" t="str">
            <v>VR. UNITARIO</v>
          </cell>
        </row>
        <row r="292">
          <cell r="A292" t="str">
            <v>TR002</v>
          </cell>
          <cell r="B292" t="str">
            <v>TRANSPORTE DE MATERIALES DE PLAYA</v>
          </cell>
          <cell r="C292" t="str">
            <v>PLAYA</v>
          </cell>
          <cell r="D292">
            <v>1.4070000000000003</v>
          </cell>
          <cell r="E292">
            <v>35.82</v>
          </cell>
          <cell r="F292">
            <v>1200</v>
          </cell>
          <cell r="G292">
            <v>60478.488000000012</v>
          </cell>
        </row>
        <row r="293">
          <cell r="A293" t="str">
            <v>TR001</v>
          </cell>
          <cell r="B293" t="str">
            <v>TRANSPORTE DE INSUMOS GENERALES</v>
          </cell>
          <cell r="C293" t="str">
            <v>INSUMOS</v>
          </cell>
          <cell r="D293">
            <v>0.42500000000000004</v>
          </cell>
          <cell r="E293">
            <v>10</v>
          </cell>
          <cell r="F293">
            <v>2700</v>
          </cell>
          <cell r="G293">
            <v>11475</v>
          </cell>
        </row>
        <row r="294">
          <cell r="A294">
            <v>0</v>
          </cell>
          <cell r="B294" t="str">
            <v/>
          </cell>
          <cell r="C294">
            <v>0</v>
          </cell>
          <cell r="D294">
            <v>0</v>
          </cell>
          <cell r="E294" t="str">
            <v/>
          </cell>
          <cell r="F294" t="str">
            <v/>
          </cell>
          <cell r="G294" t="str">
            <v/>
          </cell>
        </row>
        <row r="295">
          <cell r="B295">
            <v>0</v>
          </cell>
          <cell r="C295">
            <v>0</v>
          </cell>
          <cell r="D295">
            <v>0</v>
          </cell>
          <cell r="E295">
            <v>0</v>
          </cell>
          <cell r="F295" t="str">
            <v>SUBTOTAL</v>
          </cell>
          <cell r="G295">
            <v>71953.488000000012</v>
          </cell>
        </row>
        <row r="296">
          <cell r="A296">
            <v>0</v>
          </cell>
          <cell r="B296">
            <v>0</v>
          </cell>
          <cell r="C296">
            <v>0</v>
          </cell>
          <cell r="D296">
            <v>0</v>
          </cell>
          <cell r="E296">
            <v>0</v>
          </cell>
          <cell r="F296">
            <v>0</v>
          </cell>
        </row>
        <row r="297">
          <cell r="A297" t="str">
            <v>IV. MANO DE OBRA</v>
          </cell>
          <cell r="B297">
            <v>0</v>
          </cell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</row>
        <row r="298">
          <cell r="A298" t="str">
            <v>CÓDIGO</v>
          </cell>
          <cell r="B298" t="str">
            <v>CARGOS PERSONAL</v>
          </cell>
          <cell r="C298">
            <v>0</v>
          </cell>
          <cell r="D298" t="str">
            <v>CANTIDAD</v>
          </cell>
          <cell r="E298" t="str">
            <v>JORNAL TOTAL</v>
          </cell>
          <cell r="F298" t="str">
            <v>RENDIMIENTO</v>
          </cell>
          <cell r="G298" t="str">
            <v>VR. UNITARIO</v>
          </cell>
        </row>
        <row r="299">
          <cell r="A299" t="str">
            <v>MO033</v>
          </cell>
          <cell r="B299" t="str">
            <v>OPERADOR EQUIPO LIVIANO</v>
          </cell>
          <cell r="C299">
            <v>0</v>
          </cell>
          <cell r="D299">
            <v>1</v>
          </cell>
          <cell r="E299">
            <v>66754.128920547955</v>
          </cell>
          <cell r="F299">
            <v>7</v>
          </cell>
          <cell r="G299">
            <v>9536.3041315068513</v>
          </cell>
        </row>
        <row r="300">
          <cell r="A300" t="str">
            <v>MO032</v>
          </cell>
          <cell r="B300" t="str">
            <v>AYUDANTE RASO</v>
          </cell>
          <cell r="C300">
            <v>0</v>
          </cell>
          <cell r="D300">
            <v>8</v>
          </cell>
          <cell r="E300">
            <v>53411.489424657528</v>
          </cell>
          <cell r="F300">
            <v>7</v>
          </cell>
          <cell r="G300">
            <v>61041.702199608604</v>
          </cell>
        </row>
        <row r="301">
          <cell r="A301">
            <v>0</v>
          </cell>
          <cell r="B301" t="str">
            <v/>
          </cell>
          <cell r="C301">
            <v>0</v>
          </cell>
          <cell r="D301">
            <v>0</v>
          </cell>
          <cell r="E301" t="str">
            <v/>
          </cell>
          <cell r="F301" t="str">
            <v/>
          </cell>
          <cell r="G301" t="str">
            <v/>
          </cell>
        </row>
        <row r="302">
          <cell r="A302">
            <v>0</v>
          </cell>
          <cell r="B302" t="str">
            <v/>
          </cell>
          <cell r="C302">
            <v>0</v>
          </cell>
          <cell r="D302">
            <v>0</v>
          </cell>
          <cell r="E302" t="str">
            <v/>
          </cell>
          <cell r="F302" t="str">
            <v/>
          </cell>
          <cell r="G302" t="str">
            <v/>
          </cell>
        </row>
        <row r="303">
          <cell r="B303">
            <v>0</v>
          </cell>
          <cell r="C303">
            <v>0</v>
          </cell>
          <cell r="D303">
            <v>0</v>
          </cell>
          <cell r="E303">
            <v>0</v>
          </cell>
          <cell r="F303" t="str">
            <v>SUBTOTAL</v>
          </cell>
          <cell r="G303">
            <v>70578.006331115452</v>
          </cell>
        </row>
        <row r="304">
          <cell r="A304">
            <v>0</v>
          </cell>
          <cell r="B304">
            <v>0</v>
          </cell>
          <cell r="C304">
            <v>0</v>
          </cell>
          <cell r="D304">
            <v>0</v>
          </cell>
          <cell r="E304">
            <v>0</v>
          </cell>
          <cell r="F304">
            <v>0</v>
          </cell>
        </row>
        <row r="305">
          <cell r="A305" t="str">
            <v>V. SERVICIOS</v>
          </cell>
          <cell r="B305">
            <v>0</v>
          </cell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</row>
        <row r="306">
          <cell r="A306" t="str">
            <v>CÓDIGO</v>
          </cell>
          <cell r="B306" t="str">
            <v>DESCRIPCIÓN</v>
          </cell>
          <cell r="C306">
            <v>0</v>
          </cell>
          <cell r="D306" t="str">
            <v>UNIDAD</v>
          </cell>
          <cell r="E306" t="str">
            <v>CANTIDAD</v>
          </cell>
          <cell r="F306" t="str">
            <v>PRECIO UNIT.</v>
          </cell>
          <cell r="G306" t="str">
            <v>VR. UNITARIO</v>
          </cell>
        </row>
        <row r="307">
          <cell r="A307">
            <v>0</v>
          </cell>
          <cell r="B307" t="str">
            <v/>
          </cell>
          <cell r="C307">
            <v>0</v>
          </cell>
          <cell r="D307" t="str">
            <v/>
          </cell>
          <cell r="E307">
            <v>0</v>
          </cell>
          <cell r="F307" t="str">
            <v/>
          </cell>
          <cell r="G307" t="str">
            <v/>
          </cell>
        </row>
        <row r="308">
          <cell r="A308">
            <v>0</v>
          </cell>
          <cell r="B308" t="str">
            <v/>
          </cell>
          <cell r="C308">
            <v>0</v>
          </cell>
          <cell r="D308" t="str">
            <v/>
          </cell>
          <cell r="E308">
            <v>0</v>
          </cell>
          <cell r="F308" t="str">
            <v/>
          </cell>
          <cell r="G308" t="str">
            <v/>
          </cell>
        </row>
        <row r="309">
          <cell r="A309">
            <v>0</v>
          </cell>
          <cell r="B309" t="str">
            <v/>
          </cell>
          <cell r="C309">
            <v>0</v>
          </cell>
          <cell r="D309" t="str">
            <v/>
          </cell>
          <cell r="E309">
            <v>0</v>
          </cell>
          <cell r="F309" t="str">
            <v/>
          </cell>
          <cell r="G309" t="str">
            <v/>
          </cell>
        </row>
        <row r="310">
          <cell r="B310">
            <v>0</v>
          </cell>
          <cell r="C310">
            <v>0</v>
          </cell>
          <cell r="D310">
            <v>0</v>
          </cell>
          <cell r="E310">
            <v>0</v>
          </cell>
          <cell r="F310" t="str">
            <v>SUBTOTAL</v>
          </cell>
          <cell r="G310">
            <v>0</v>
          </cell>
        </row>
        <row r="311">
          <cell r="A311">
            <v>0</v>
          </cell>
          <cell r="B311">
            <v>0</v>
          </cell>
          <cell r="C311">
            <v>0</v>
          </cell>
          <cell r="D311">
            <v>0</v>
          </cell>
          <cell r="E311">
            <v>0</v>
          </cell>
          <cell r="F311">
            <v>0</v>
          </cell>
        </row>
        <row r="312">
          <cell r="A312" t="str">
            <v>TOTAL COSTO DIRECTO</v>
          </cell>
          <cell r="B312">
            <v>0</v>
          </cell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585395</v>
          </cell>
        </row>
        <row r="313"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  <cell r="D314">
            <v>0</v>
          </cell>
          <cell r="G314">
            <v>0</v>
          </cell>
        </row>
        <row r="315">
          <cell r="A315">
            <v>0</v>
          </cell>
          <cell r="B315">
            <v>0</v>
          </cell>
          <cell r="C315">
            <v>0</v>
          </cell>
          <cell r="D315">
            <v>0</v>
          </cell>
          <cell r="G315">
            <v>0</v>
          </cell>
        </row>
        <row r="316">
          <cell r="A316">
            <v>0</v>
          </cell>
          <cell r="B316" t="str">
            <v>JUAN DAVID ZORRILLA</v>
          </cell>
        </row>
        <row r="317">
          <cell r="A317">
            <v>0</v>
          </cell>
          <cell r="B317" t="str">
            <v>SECRETARIO DE PLANEACION</v>
          </cell>
        </row>
        <row r="318">
          <cell r="A318">
            <v>0</v>
          </cell>
          <cell r="B318" t="str">
            <v>PLANEACION MUNICIPAL</v>
          </cell>
        </row>
        <row r="319">
          <cell r="A319">
            <v>0</v>
          </cell>
          <cell r="B319" t="str">
            <v/>
          </cell>
        </row>
        <row r="320">
          <cell r="A320" t="str">
            <v>DEPARTAMENTO DE ANTIOQUIA</v>
          </cell>
          <cell r="B320">
            <v>0</v>
          </cell>
          <cell r="C320">
            <v>0</v>
          </cell>
          <cell r="D320">
            <v>0</v>
          </cell>
          <cell r="E320">
            <v>0</v>
          </cell>
          <cell r="F320" t="str">
            <v/>
          </cell>
          <cell r="G320">
            <v>0</v>
          </cell>
        </row>
        <row r="321">
          <cell r="A321" t="str">
            <v>MUNICIPIO DE SANTO DOMINGO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0</v>
          </cell>
          <cell r="G321">
            <v>0</v>
          </cell>
        </row>
        <row r="322">
          <cell r="A322" t="str">
            <v>PROYECTO: Construcción de pavimento rígido en las vías urbanas del corregimiento de Porce y el casco urbano del municipio de Santo Domingo, departamento de Antioquia"</v>
          </cell>
          <cell r="B322">
            <v>0</v>
          </cell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3">
          <cell r="A323">
            <v>0</v>
          </cell>
          <cell r="B323">
            <v>0</v>
          </cell>
          <cell r="C323">
            <v>0</v>
          </cell>
          <cell r="D323">
            <v>0</v>
          </cell>
          <cell r="F323">
            <v>0</v>
          </cell>
          <cell r="G323">
            <v>0</v>
          </cell>
        </row>
        <row r="324">
          <cell r="A324" t="str">
            <v>ANÁLISIS DE PRECIOS UNITARIOS AUXILIARES</v>
          </cell>
          <cell r="B324">
            <v>0</v>
          </cell>
          <cell r="C324">
            <v>0</v>
          </cell>
          <cell r="D324">
            <v>0</v>
          </cell>
          <cell r="E324">
            <v>0</v>
          </cell>
          <cell r="F324">
            <v>0</v>
          </cell>
          <cell r="G324">
            <v>0</v>
          </cell>
        </row>
        <row r="325">
          <cell r="A325">
            <v>0</v>
          </cell>
          <cell r="B325">
            <v>0</v>
          </cell>
          <cell r="C325">
            <v>0</v>
          </cell>
          <cell r="D325">
            <v>0</v>
          </cell>
        </row>
        <row r="326">
          <cell r="A326" t="str">
            <v>ITEM</v>
          </cell>
          <cell r="B326" t="str">
            <v>DESCRIPCIÓN</v>
          </cell>
          <cell r="C326">
            <v>0</v>
          </cell>
          <cell r="D326">
            <v>0</v>
          </cell>
          <cell r="E326" t="str">
            <v>UNIDAD</v>
          </cell>
          <cell r="F326" t="str">
            <v>CANTIDAD</v>
          </cell>
          <cell r="G326" t="str">
            <v>COSTO DIRECTO</v>
          </cell>
        </row>
        <row r="327">
          <cell r="A327" t="str">
            <v>MA006</v>
          </cell>
          <cell r="B327" t="str">
            <v>MORTERO 1:2 EN OBRA (REVOQUE)</v>
          </cell>
          <cell r="C327">
            <v>0</v>
          </cell>
          <cell r="D327">
            <v>0</v>
          </cell>
          <cell r="E327" t="str">
            <v>M3</v>
          </cell>
          <cell r="F327" t="str">
            <v>N.D.</v>
          </cell>
          <cell r="G327">
            <v>429209</v>
          </cell>
        </row>
        <row r="328">
          <cell r="A328">
            <v>0</v>
          </cell>
          <cell r="B328">
            <v>0</v>
          </cell>
          <cell r="C328">
            <v>0</v>
          </cell>
          <cell r="D328">
            <v>0</v>
          </cell>
          <cell r="G328">
            <v>0</v>
          </cell>
        </row>
        <row r="329">
          <cell r="A329" t="str">
            <v>1. COSTOS DIRECTOS</v>
          </cell>
          <cell r="B329">
            <v>0</v>
          </cell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</row>
        <row r="330">
          <cell r="A330">
            <v>0</v>
          </cell>
          <cell r="B330">
            <v>0</v>
          </cell>
          <cell r="C330">
            <v>0</v>
          </cell>
          <cell r="D330">
            <v>0</v>
          </cell>
          <cell r="E330">
            <v>0</v>
          </cell>
          <cell r="F330">
            <v>0</v>
          </cell>
          <cell r="G330">
            <v>0</v>
          </cell>
        </row>
        <row r="331">
          <cell r="A331" t="str">
            <v>I. EQUIPO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</row>
        <row r="332">
          <cell r="A332" t="str">
            <v>CÓDIGO</v>
          </cell>
          <cell r="B332" t="str">
            <v>DESCRIPCIÓN</v>
          </cell>
          <cell r="C332">
            <v>0</v>
          </cell>
          <cell r="D332" t="str">
            <v>UNIDAD</v>
          </cell>
          <cell r="E332" t="str">
            <v>TARIFA</v>
          </cell>
          <cell r="F332" t="str">
            <v>RENDIMIENTO</v>
          </cell>
          <cell r="G332" t="str">
            <v>VR. UNITARIO</v>
          </cell>
        </row>
        <row r="333">
          <cell r="A333" t="str">
            <v>EQ004</v>
          </cell>
          <cell r="B333" t="str">
            <v>CONCRETADORA 1.5 SACOS A GASOLINA</v>
          </cell>
          <cell r="C333">
            <v>0</v>
          </cell>
          <cell r="D333" t="str">
            <v>DÍA</v>
          </cell>
          <cell r="E333">
            <v>53440</v>
          </cell>
          <cell r="F333">
            <v>8</v>
          </cell>
          <cell r="G333">
            <v>6680</v>
          </cell>
        </row>
        <row r="334">
          <cell r="A334">
            <v>0</v>
          </cell>
          <cell r="B334" t="str">
            <v/>
          </cell>
          <cell r="C334">
            <v>0</v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</row>
        <row r="335">
          <cell r="A335">
            <v>0</v>
          </cell>
          <cell r="B335" t="str">
            <v/>
          </cell>
          <cell r="C335">
            <v>0</v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</row>
        <row r="336">
          <cell r="A336">
            <v>0</v>
          </cell>
          <cell r="B336" t="str">
            <v/>
          </cell>
          <cell r="C336">
            <v>0</v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</row>
        <row r="337">
          <cell r="A337" t="str">
            <v>EQ001</v>
          </cell>
          <cell r="B337" t="str">
            <v>HERRAMIENTA MENOR (5% DE LA MANO DE OBRA)</v>
          </cell>
          <cell r="C337">
            <v>0</v>
          </cell>
          <cell r="D337" t="str">
            <v>%</v>
          </cell>
          <cell r="E337">
            <v>0.05</v>
          </cell>
          <cell r="F337">
            <v>21697.138471232876</v>
          </cell>
          <cell r="G337">
            <v>1084.856923561644</v>
          </cell>
        </row>
        <row r="338">
          <cell r="B338">
            <v>0</v>
          </cell>
          <cell r="C338">
            <v>0</v>
          </cell>
          <cell r="D338">
            <v>0</v>
          </cell>
          <cell r="E338">
            <v>0</v>
          </cell>
          <cell r="F338" t="str">
            <v>SUBTOTAL</v>
          </cell>
          <cell r="G338">
            <v>7764.8569235616442</v>
          </cell>
        </row>
        <row r="339">
          <cell r="A339">
            <v>0</v>
          </cell>
          <cell r="B339">
            <v>0</v>
          </cell>
          <cell r="C339">
            <v>0</v>
          </cell>
          <cell r="D339">
            <v>0</v>
          </cell>
          <cell r="E339">
            <v>0</v>
          </cell>
          <cell r="F339">
            <v>0</v>
          </cell>
        </row>
        <row r="340">
          <cell r="A340" t="str">
            <v>II. MATERIALES</v>
          </cell>
          <cell r="B340">
            <v>0</v>
          </cell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1">
          <cell r="A341" t="str">
            <v>CÓDIGO</v>
          </cell>
          <cell r="B341" t="str">
            <v>DESCRIPCIÓN</v>
          </cell>
          <cell r="C341" t="str">
            <v>UNIDAD</v>
          </cell>
          <cell r="D341" t="str">
            <v>CANTIDAD</v>
          </cell>
          <cell r="E341" t="str">
            <v>DESP.</v>
          </cell>
          <cell r="F341" t="str">
            <v>PRECIO UNIT.</v>
          </cell>
          <cell r="G341" t="str">
            <v>VR. UNITARIO</v>
          </cell>
        </row>
        <row r="342">
          <cell r="A342" t="str">
            <v>MA020</v>
          </cell>
          <cell r="B342" t="str">
            <v>CEMENTO GRIS (50 KG) PORTLAND TIPO I</v>
          </cell>
          <cell r="C342" t="str">
            <v>SC</v>
          </cell>
          <cell r="D342">
            <v>10.199999999999999</v>
          </cell>
          <cell r="E342">
            <v>0.05</v>
          </cell>
          <cell r="F342">
            <v>26000</v>
          </cell>
          <cell r="G342">
            <v>278460</v>
          </cell>
        </row>
        <row r="343">
          <cell r="A343" t="str">
            <v>MA022</v>
          </cell>
          <cell r="B343" t="str">
            <v xml:space="preserve">ARENA DE REVOQUE </v>
          </cell>
          <cell r="C343" t="str">
            <v>M3</v>
          </cell>
          <cell r="D343">
            <v>0.97</v>
          </cell>
          <cell r="E343">
            <v>0.05</v>
          </cell>
          <cell r="F343">
            <v>51240</v>
          </cell>
          <cell r="G343">
            <v>52187.939999999995</v>
          </cell>
        </row>
        <row r="344">
          <cell r="A344" t="str">
            <v>MA025</v>
          </cell>
          <cell r="B344" t="str">
            <v>AGUA</v>
          </cell>
          <cell r="C344" t="str">
            <v>LT</v>
          </cell>
          <cell r="D344">
            <v>220</v>
          </cell>
          <cell r="E344">
            <v>0.05</v>
          </cell>
          <cell r="F344">
            <v>50</v>
          </cell>
          <cell r="G344">
            <v>11550</v>
          </cell>
        </row>
        <row r="345">
          <cell r="A345">
            <v>0</v>
          </cell>
          <cell r="B345" t="str">
            <v/>
          </cell>
          <cell r="C345" t="str">
            <v/>
          </cell>
          <cell r="D345">
            <v>0</v>
          </cell>
          <cell r="E345">
            <v>0</v>
          </cell>
          <cell r="F345" t="str">
            <v/>
          </cell>
          <cell r="G345" t="str">
            <v/>
          </cell>
        </row>
        <row r="346">
          <cell r="A346">
            <v>0</v>
          </cell>
          <cell r="B346" t="str">
            <v/>
          </cell>
          <cell r="C346" t="str">
            <v/>
          </cell>
          <cell r="D346">
            <v>0</v>
          </cell>
          <cell r="E346">
            <v>0</v>
          </cell>
          <cell r="F346" t="str">
            <v/>
          </cell>
          <cell r="G346" t="str">
            <v/>
          </cell>
        </row>
        <row r="347">
          <cell r="A347">
            <v>0</v>
          </cell>
          <cell r="B347" t="str">
            <v/>
          </cell>
          <cell r="C347" t="str">
            <v/>
          </cell>
          <cell r="D347">
            <v>0</v>
          </cell>
          <cell r="E347">
            <v>0</v>
          </cell>
          <cell r="F347" t="str">
            <v/>
          </cell>
          <cell r="G347" t="str">
            <v/>
          </cell>
        </row>
        <row r="348">
          <cell r="A348">
            <v>0</v>
          </cell>
          <cell r="B348" t="str">
            <v/>
          </cell>
          <cell r="C348" t="str">
            <v/>
          </cell>
          <cell r="D348">
            <v>0</v>
          </cell>
          <cell r="E348">
            <v>0</v>
          </cell>
          <cell r="F348" t="str">
            <v/>
          </cell>
          <cell r="G348" t="str">
            <v/>
          </cell>
        </row>
        <row r="349">
          <cell r="A349">
            <v>0</v>
          </cell>
          <cell r="B349" t="str">
            <v/>
          </cell>
          <cell r="C349" t="str">
            <v/>
          </cell>
          <cell r="D349">
            <v>0</v>
          </cell>
          <cell r="E349">
            <v>0</v>
          </cell>
          <cell r="F349" t="str">
            <v/>
          </cell>
          <cell r="G349" t="str">
            <v/>
          </cell>
        </row>
        <row r="350">
          <cell r="B350">
            <v>0</v>
          </cell>
          <cell r="C350">
            <v>0</v>
          </cell>
          <cell r="D350">
            <v>0</v>
          </cell>
          <cell r="E350">
            <v>0</v>
          </cell>
          <cell r="F350" t="str">
            <v>SUBTOTAL</v>
          </cell>
          <cell r="G350">
            <v>342197.94</v>
          </cell>
        </row>
        <row r="351">
          <cell r="A351">
            <v>0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0</v>
          </cell>
        </row>
        <row r="352">
          <cell r="A352" t="str">
            <v>III. TRANSPORTES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</row>
        <row r="353">
          <cell r="A353" t="str">
            <v>CÓDIGO</v>
          </cell>
          <cell r="B353" t="str">
            <v>DESCRIPCIÓN</v>
          </cell>
          <cell r="C353" t="str">
            <v>TIPO</v>
          </cell>
          <cell r="D353" t="str">
            <v>VOLUMEN/PESO</v>
          </cell>
          <cell r="E353" t="str">
            <v>DISTANCIA</v>
          </cell>
          <cell r="F353" t="str">
            <v>TARIFA</v>
          </cell>
          <cell r="G353" t="str">
            <v>VR. UNITARIO</v>
          </cell>
        </row>
        <row r="354">
          <cell r="A354" t="str">
            <v>TR002</v>
          </cell>
          <cell r="B354" t="str">
            <v>TRANSPORTE DE MATERIALES DE PLAYA</v>
          </cell>
          <cell r="C354" t="str">
            <v>PLAYA</v>
          </cell>
          <cell r="D354">
            <v>1.0185</v>
          </cell>
          <cell r="E354">
            <v>35.82</v>
          </cell>
          <cell r="F354">
            <v>1200</v>
          </cell>
          <cell r="G354">
            <v>43779.203999999998</v>
          </cell>
        </row>
        <row r="355">
          <cell r="A355" t="str">
            <v>TR001</v>
          </cell>
          <cell r="B355" t="str">
            <v>TRANSPORTE DE INSUMOS GENERALES</v>
          </cell>
          <cell r="C355" t="str">
            <v>INSUMOS</v>
          </cell>
          <cell r="D355">
            <v>0.51</v>
          </cell>
          <cell r="E355">
            <v>10</v>
          </cell>
          <cell r="F355">
            <v>2700</v>
          </cell>
          <cell r="G355">
            <v>13769.999999999998</v>
          </cell>
        </row>
        <row r="356">
          <cell r="A356">
            <v>0</v>
          </cell>
          <cell r="B356" t="str">
            <v/>
          </cell>
          <cell r="C356">
            <v>0</v>
          </cell>
          <cell r="D356">
            <v>0</v>
          </cell>
          <cell r="E356" t="str">
            <v/>
          </cell>
          <cell r="F356" t="str">
            <v/>
          </cell>
          <cell r="G356" t="str">
            <v/>
          </cell>
        </row>
        <row r="357">
          <cell r="B357">
            <v>0</v>
          </cell>
          <cell r="C357">
            <v>0</v>
          </cell>
          <cell r="D357">
            <v>0</v>
          </cell>
          <cell r="E357">
            <v>0</v>
          </cell>
          <cell r="F357" t="str">
            <v>SUBTOTAL</v>
          </cell>
          <cell r="G357">
            <v>57549.203999999998</v>
          </cell>
        </row>
        <row r="358">
          <cell r="A358">
            <v>0</v>
          </cell>
          <cell r="B358">
            <v>0</v>
          </cell>
          <cell r="C358">
            <v>0</v>
          </cell>
          <cell r="D358">
            <v>0</v>
          </cell>
          <cell r="E358">
            <v>0</v>
          </cell>
          <cell r="F358">
            <v>0</v>
          </cell>
        </row>
        <row r="359">
          <cell r="A359" t="str">
            <v>IV. MANO DE OBRA</v>
          </cell>
          <cell r="B359">
            <v>0</v>
          </cell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</row>
        <row r="360">
          <cell r="A360" t="str">
            <v>CÓDIGO</v>
          </cell>
          <cell r="B360" t="str">
            <v>CARGOS PERSONAL</v>
          </cell>
          <cell r="C360">
            <v>0</v>
          </cell>
          <cell r="D360" t="str">
            <v>CANTIDAD</v>
          </cell>
          <cell r="E360" t="str">
            <v>JORNAL TOTAL</v>
          </cell>
          <cell r="F360" t="str">
            <v>RENDIMIENTO</v>
          </cell>
          <cell r="G360" t="str">
            <v>VR. UNITARIO</v>
          </cell>
        </row>
        <row r="361">
          <cell r="A361" t="str">
            <v>MO033</v>
          </cell>
          <cell r="B361" t="str">
            <v>OPERADOR EQUIPO LIVIANO</v>
          </cell>
          <cell r="C361">
            <v>0</v>
          </cell>
          <cell r="D361">
            <v>1</v>
          </cell>
          <cell r="E361">
            <v>66754.128920547955</v>
          </cell>
          <cell r="F361">
            <v>8</v>
          </cell>
          <cell r="G361">
            <v>8344.2661150684944</v>
          </cell>
        </row>
        <row r="362">
          <cell r="A362" t="str">
            <v>MO032</v>
          </cell>
          <cell r="B362" t="str">
            <v>AYUDANTE RASO</v>
          </cell>
          <cell r="C362">
            <v>0</v>
          </cell>
          <cell r="D362">
            <v>2</v>
          </cell>
          <cell r="E362">
            <v>53411.489424657528</v>
          </cell>
          <cell r="F362">
            <v>8</v>
          </cell>
          <cell r="G362">
            <v>13352.872356164382</v>
          </cell>
        </row>
        <row r="363">
          <cell r="A363">
            <v>0</v>
          </cell>
          <cell r="B363" t="str">
            <v/>
          </cell>
          <cell r="C363">
            <v>0</v>
          </cell>
          <cell r="D363">
            <v>0</v>
          </cell>
          <cell r="E363" t="str">
            <v/>
          </cell>
          <cell r="F363" t="str">
            <v/>
          </cell>
          <cell r="G363" t="str">
            <v/>
          </cell>
        </row>
        <row r="364">
          <cell r="A364">
            <v>0</v>
          </cell>
          <cell r="B364" t="str">
            <v/>
          </cell>
          <cell r="C364">
            <v>0</v>
          </cell>
          <cell r="D364">
            <v>0</v>
          </cell>
          <cell r="E364" t="str">
            <v/>
          </cell>
          <cell r="F364" t="str">
            <v/>
          </cell>
          <cell r="G364" t="str">
            <v/>
          </cell>
        </row>
        <row r="365">
          <cell r="B365">
            <v>0</v>
          </cell>
          <cell r="C365">
            <v>0</v>
          </cell>
          <cell r="D365">
            <v>0</v>
          </cell>
          <cell r="E365">
            <v>0</v>
          </cell>
          <cell r="F365" t="str">
            <v>SUBTOTAL</v>
          </cell>
          <cell r="G365">
            <v>21697.138471232876</v>
          </cell>
        </row>
        <row r="366">
          <cell r="A366">
            <v>0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0</v>
          </cell>
        </row>
        <row r="367">
          <cell r="A367" t="str">
            <v>V. SERVICIOS</v>
          </cell>
          <cell r="B367">
            <v>0</v>
          </cell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</row>
        <row r="368">
          <cell r="A368" t="str">
            <v>CÓDIGO</v>
          </cell>
          <cell r="B368" t="str">
            <v>DESCRIPCIÓN</v>
          </cell>
          <cell r="C368">
            <v>0</v>
          </cell>
          <cell r="D368" t="str">
            <v>UNIDAD</v>
          </cell>
          <cell r="E368" t="str">
            <v>CANTIDAD</v>
          </cell>
          <cell r="F368" t="str">
            <v>PRECIO UNIT.</v>
          </cell>
          <cell r="G368" t="str">
            <v>VR. UNITARIO</v>
          </cell>
        </row>
        <row r="369">
          <cell r="A369">
            <v>0</v>
          </cell>
          <cell r="B369" t="str">
            <v/>
          </cell>
          <cell r="C369">
            <v>0</v>
          </cell>
          <cell r="D369" t="str">
            <v/>
          </cell>
          <cell r="E369">
            <v>0</v>
          </cell>
          <cell r="F369" t="str">
            <v/>
          </cell>
          <cell r="G369" t="str">
            <v/>
          </cell>
        </row>
        <row r="370">
          <cell r="A370">
            <v>0</v>
          </cell>
          <cell r="B370" t="str">
            <v/>
          </cell>
          <cell r="C370">
            <v>0</v>
          </cell>
          <cell r="D370" t="str">
            <v/>
          </cell>
          <cell r="E370">
            <v>0</v>
          </cell>
          <cell r="F370" t="str">
            <v/>
          </cell>
          <cell r="G370" t="str">
            <v/>
          </cell>
        </row>
        <row r="371">
          <cell r="A371">
            <v>0</v>
          </cell>
          <cell r="B371" t="str">
            <v/>
          </cell>
          <cell r="C371">
            <v>0</v>
          </cell>
          <cell r="D371" t="str">
            <v/>
          </cell>
          <cell r="E371">
            <v>0</v>
          </cell>
          <cell r="F371" t="str">
            <v/>
          </cell>
          <cell r="G371" t="str">
            <v/>
          </cell>
        </row>
        <row r="372">
          <cell r="B372">
            <v>0</v>
          </cell>
          <cell r="C372">
            <v>0</v>
          </cell>
          <cell r="D372">
            <v>0</v>
          </cell>
          <cell r="E372">
            <v>0</v>
          </cell>
          <cell r="F372" t="str">
            <v>SUBTOTAL</v>
          </cell>
          <cell r="G372">
            <v>0</v>
          </cell>
        </row>
        <row r="373">
          <cell r="A373">
            <v>0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0</v>
          </cell>
        </row>
        <row r="374">
          <cell r="A374" t="str">
            <v>TOTAL COSTO DIRECTO</v>
          </cell>
          <cell r="B374">
            <v>0</v>
          </cell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429209</v>
          </cell>
        </row>
        <row r="375">
          <cell r="B375">
            <v>0</v>
          </cell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</row>
        <row r="376">
          <cell r="A376">
            <v>0</v>
          </cell>
          <cell r="B376">
            <v>0</v>
          </cell>
          <cell r="C376">
            <v>0</v>
          </cell>
          <cell r="D376">
            <v>0</v>
          </cell>
          <cell r="G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G377">
            <v>0</v>
          </cell>
        </row>
        <row r="378">
          <cell r="A378">
            <v>0</v>
          </cell>
          <cell r="B378" t="str">
            <v>JUAN DAVID ZORRILLA</v>
          </cell>
        </row>
        <row r="379">
          <cell r="A379">
            <v>0</v>
          </cell>
          <cell r="B379" t="str">
            <v>SECRETARIO DE PLANEACION</v>
          </cell>
        </row>
        <row r="380">
          <cell r="A380">
            <v>0</v>
          </cell>
          <cell r="B380" t="str">
            <v>PLANEACION MUNICIPAL</v>
          </cell>
        </row>
        <row r="381">
          <cell r="A381">
            <v>0</v>
          </cell>
          <cell r="B381" t="str">
            <v/>
          </cell>
        </row>
        <row r="382">
          <cell r="A382" t="str">
            <v>DEPARTAMENTO DE ANTIOQUIA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 t="str">
            <v/>
          </cell>
          <cell r="G382">
            <v>0</v>
          </cell>
        </row>
        <row r="383">
          <cell r="A383" t="str">
            <v>MUNICIPIO DE SANTO DOMINGO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</row>
        <row r="384">
          <cell r="A384" t="str">
            <v>PROYECTO: Construcción de pavimento rígido en las vías urbanas del corregimiento de Porce y el casco urbano del municipio de Santo Domingo, departamento de Antioquia"</v>
          </cell>
          <cell r="B384">
            <v>0</v>
          </cell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</row>
        <row r="385">
          <cell r="A385">
            <v>0</v>
          </cell>
          <cell r="B385">
            <v>0</v>
          </cell>
          <cell r="C385">
            <v>0</v>
          </cell>
          <cell r="D385">
            <v>0</v>
          </cell>
          <cell r="F385">
            <v>0</v>
          </cell>
          <cell r="G385">
            <v>0</v>
          </cell>
        </row>
        <row r="386">
          <cell r="A386" t="str">
            <v>ANÁLISIS DE PRECIOS UNITARIOS AUXILIARES</v>
          </cell>
          <cell r="B386">
            <v>0</v>
          </cell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</row>
        <row r="387">
          <cell r="A387">
            <v>0</v>
          </cell>
          <cell r="B387">
            <v>0</v>
          </cell>
          <cell r="C387">
            <v>0</v>
          </cell>
          <cell r="D387">
            <v>0</v>
          </cell>
        </row>
        <row r="388">
          <cell r="A388" t="str">
            <v>ITEM</v>
          </cell>
          <cell r="B388" t="str">
            <v>DESCRIPCIÓN</v>
          </cell>
          <cell r="C388">
            <v>0</v>
          </cell>
          <cell r="D388">
            <v>0</v>
          </cell>
          <cell r="E388" t="str">
            <v>UNIDAD</v>
          </cell>
          <cell r="F388" t="str">
            <v>CANTIDAD</v>
          </cell>
          <cell r="G388" t="str">
            <v>COSTO DIRECTO</v>
          </cell>
        </row>
        <row r="389">
          <cell r="A389" t="str">
            <v>MA007</v>
          </cell>
          <cell r="B389" t="str">
            <v>MORTERO 1:2 EN OBRA (GROUT)</v>
          </cell>
          <cell r="C389">
            <v>0</v>
          </cell>
          <cell r="D389">
            <v>0</v>
          </cell>
          <cell r="E389" t="str">
            <v>M3</v>
          </cell>
          <cell r="F389" t="str">
            <v>N.D.</v>
          </cell>
          <cell r="G389">
            <v>519611</v>
          </cell>
        </row>
        <row r="390">
          <cell r="A390">
            <v>0</v>
          </cell>
          <cell r="B390">
            <v>0</v>
          </cell>
          <cell r="C390">
            <v>0</v>
          </cell>
          <cell r="D390">
            <v>0</v>
          </cell>
          <cell r="G390">
            <v>0</v>
          </cell>
        </row>
        <row r="391">
          <cell r="A391" t="str">
            <v>1. COSTOS DIRECTOS</v>
          </cell>
          <cell r="B391">
            <v>0</v>
          </cell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</row>
        <row r="392">
          <cell r="A392">
            <v>0</v>
          </cell>
          <cell r="B392">
            <v>0</v>
          </cell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</row>
        <row r="393">
          <cell r="A393" t="str">
            <v>I. EQUIPO</v>
          </cell>
          <cell r="B393">
            <v>0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</row>
        <row r="394">
          <cell r="A394" t="str">
            <v>CÓDIGO</v>
          </cell>
          <cell r="B394" t="str">
            <v>DESCRIPCIÓN</v>
          </cell>
          <cell r="C394">
            <v>0</v>
          </cell>
          <cell r="D394" t="str">
            <v>UNIDAD</v>
          </cell>
          <cell r="E394" t="str">
            <v>TARIFA</v>
          </cell>
          <cell r="F394" t="str">
            <v>RENDIMIENTO</v>
          </cell>
          <cell r="G394" t="str">
            <v>VR. UNITARIO</v>
          </cell>
        </row>
        <row r="395">
          <cell r="A395" t="str">
            <v>EQ004</v>
          </cell>
          <cell r="B395" t="str">
            <v>CONCRETADORA 1.5 SACOS A GASOLINA</v>
          </cell>
          <cell r="C395">
            <v>0</v>
          </cell>
          <cell r="D395" t="str">
            <v>DÍA</v>
          </cell>
          <cell r="E395">
            <v>53440</v>
          </cell>
          <cell r="F395">
            <v>8</v>
          </cell>
          <cell r="G395">
            <v>6680</v>
          </cell>
        </row>
        <row r="396">
          <cell r="A396">
            <v>0</v>
          </cell>
          <cell r="B396" t="str">
            <v/>
          </cell>
          <cell r="C396">
            <v>0</v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</row>
        <row r="397">
          <cell r="A397">
            <v>0</v>
          </cell>
          <cell r="B397" t="str">
            <v/>
          </cell>
          <cell r="C397">
            <v>0</v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</row>
        <row r="398">
          <cell r="A398">
            <v>0</v>
          </cell>
          <cell r="B398" t="str">
            <v/>
          </cell>
          <cell r="C398">
            <v>0</v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</row>
        <row r="399">
          <cell r="A399" t="str">
            <v>EQ001</v>
          </cell>
          <cell r="B399" t="str">
            <v>HERRAMIENTA MENOR (5% DE LA MANO DE OBRA)</v>
          </cell>
          <cell r="C399">
            <v>0</v>
          </cell>
          <cell r="D399" t="str">
            <v>%</v>
          </cell>
          <cell r="E399">
            <v>0.05</v>
          </cell>
          <cell r="F399">
            <v>21697.138471232876</v>
          </cell>
          <cell r="G399">
            <v>1084.856923561644</v>
          </cell>
        </row>
        <row r="400">
          <cell r="B400">
            <v>0</v>
          </cell>
          <cell r="C400">
            <v>0</v>
          </cell>
          <cell r="D400">
            <v>0</v>
          </cell>
          <cell r="E400">
            <v>0</v>
          </cell>
          <cell r="F400" t="str">
            <v>SUBTOTAL</v>
          </cell>
          <cell r="G400">
            <v>7764.8569235616442</v>
          </cell>
        </row>
        <row r="401">
          <cell r="A401">
            <v>0</v>
          </cell>
          <cell r="B401">
            <v>0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</row>
        <row r="402">
          <cell r="A402" t="str">
            <v>II. MATERIALES</v>
          </cell>
          <cell r="B402">
            <v>0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</row>
        <row r="403">
          <cell r="A403" t="str">
            <v>CÓDIGO</v>
          </cell>
          <cell r="B403" t="str">
            <v>DESCRIPCIÓN</v>
          </cell>
          <cell r="C403" t="str">
            <v>UNIDAD</v>
          </cell>
          <cell r="D403" t="str">
            <v>CANTIDAD</v>
          </cell>
          <cell r="E403" t="str">
            <v>DESP.</v>
          </cell>
          <cell r="F403" t="str">
            <v>PRECIO UNIT.</v>
          </cell>
          <cell r="G403" t="str">
            <v>VR. UNITARIO</v>
          </cell>
        </row>
        <row r="404">
          <cell r="A404" t="str">
            <v>MA020</v>
          </cell>
          <cell r="B404" t="str">
            <v>CEMENTO GRIS (50 KG) PORTLAND TIPO I</v>
          </cell>
          <cell r="C404" t="str">
            <v>SC</v>
          </cell>
          <cell r="D404">
            <v>10.199999999999999</v>
          </cell>
          <cell r="E404">
            <v>0.05</v>
          </cell>
          <cell r="F404">
            <v>26000</v>
          </cell>
          <cell r="G404">
            <v>278460</v>
          </cell>
        </row>
        <row r="405">
          <cell r="A405" t="str">
            <v>MA023</v>
          </cell>
          <cell r="B405" t="str">
            <v>ARENA FINA PARA CONCRETOS</v>
          </cell>
          <cell r="C405" t="str">
            <v>M3</v>
          </cell>
          <cell r="D405">
            <v>0.97</v>
          </cell>
          <cell r="E405">
            <v>0.05</v>
          </cell>
          <cell r="F405">
            <v>140000</v>
          </cell>
          <cell r="G405">
            <v>142590</v>
          </cell>
        </row>
        <row r="406">
          <cell r="A406" t="str">
            <v>MA025</v>
          </cell>
          <cell r="B406" t="str">
            <v>AGUA</v>
          </cell>
          <cell r="C406" t="str">
            <v>LT</v>
          </cell>
          <cell r="D406">
            <v>220</v>
          </cell>
          <cell r="E406">
            <v>0.05</v>
          </cell>
          <cell r="F406">
            <v>50</v>
          </cell>
          <cell r="G406">
            <v>11550</v>
          </cell>
        </row>
        <row r="407">
          <cell r="A407">
            <v>0</v>
          </cell>
          <cell r="B407" t="str">
            <v/>
          </cell>
          <cell r="C407" t="str">
            <v/>
          </cell>
          <cell r="D407">
            <v>0</v>
          </cell>
          <cell r="E407">
            <v>0</v>
          </cell>
          <cell r="F407" t="str">
            <v/>
          </cell>
          <cell r="G407" t="str">
            <v/>
          </cell>
        </row>
        <row r="408">
          <cell r="A408">
            <v>0</v>
          </cell>
          <cell r="B408" t="str">
            <v/>
          </cell>
          <cell r="C408" t="str">
            <v/>
          </cell>
          <cell r="D408">
            <v>0</v>
          </cell>
          <cell r="E408">
            <v>0</v>
          </cell>
          <cell r="F408" t="str">
            <v/>
          </cell>
          <cell r="G408" t="str">
            <v/>
          </cell>
        </row>
        <row r="409">
          <cell r="A409">
            <v>0</v>
          </cell>
          <cell r="B409" t="str">
            <v/>
          </cell>
          <cell r="C409" t="str">
            <v/>
          </cell>
          <cell r="D409">
            <v>0</v>
          </cell>
          <cell r="E409">
            <v>0</v>
          </cell>
          <cell r="F409" t="str">
            <v/>
          </cell>
          <cell r="G409" t="str">
            <v/>
          </cell>
        </row>
        <row r="410">
          <cell r="A410">
            <v>0</v>
          </cell>
          <cell r="B410" t="str">
            <v/>
          </cell>
          <cell r="C410" t="str">
            <v/>
          </cell>
          <cell r="D410">
            <v>0</v>
          </cell>
          <cell r="E410">
            <v>0</v>
          </cell>
          <cell r="F410" t="str">
            <v/>
          </cell>
          <cell r="G410" t="str">
            <v/>
          </cell>
        </row>
        <row r="411">
          <cell r="A411">
            <v>0</v>
          </cell>
          <cell r="B411" t="str">
            <v/>
          </cell>
          <cell r="C411" t="str">
            <v/>
          </cell>
          <cell r="D411">
            <v>0</v>
          </cell>
          <cell r="E411">
            <v>0</v>
          </cell>
          <cell r="F411" t="str">
            <v/>
          </cell>
          <cell r="G411" t="str">
            <v/>
          </cell>
        </row>
        <row r="412">
          <cell r="B412">
            <v>0</v>
          </cell>
          <cell r="C412">
            <v>0</v>
          </cell>
          <cell r="D412">
            <v>0</v>
          </cell>
          <cell r="E412">
            <v>0</v>
          </cell>
          <cell r="F412" t="str">
            <v>SUBTOTAL</v>
          </cell>
          <cell r="G412">
            <v>432600</v>
          </cell>
        </row>
        <row r="413">
          <cell r="A413">
            <v>0</v>
          </cell>
          <cell r="B413">
            <v>0</v>
          </cell>
          <cell r="C413">
            <v>0</v>
          </cell>
          <cell r="D413">
            <v>0</v>
          </cell>
          <cell r="E413">
            <v>0</v>
          </cell>
          <cell r="F413">
            <v>0</v>
          </cell>
        </row>
        <row r="414">
          <cell r="A414" t="str">
            <v>III. TRANSPORTES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</row>
        <row r="415">
          <cell r="A415" t="str">
            <v>CÓDIGO</v>
          </cell>
          <cell r="B415" t="str">
            <v>DESCRIPCIÓN</v>
          </cell>
          <cell r="C415" t="str">
            <v>TIPO</v>
          </cell>
          <cell r="D415" t="str">
            <v>VOLUMEN/PESO</v>
          </cell>
          <cell r="E415" t="str">
            <v>DISTANCIA</v>
          </cell>
          <cell r="F415" t="str">
            <v>TARIFA</v>
          </cell>
          <cell r="G415" t="str">
            <v>VR. UNITARIO</v>
          </cell>
        </row>
        <row r="416">
          <cell r="A416" t="str">
            <v>TR002</v>
          </cell>
          <cell r="B416" t="str">
            <v>TRANSPORTE DE MATERIALES DE PLAYA</v>
          </cell>
          <cell r="C416" t="str">
            <v>PLAYA</v>
          </cell>
          <cell r="D416">
            <v>1.0185</v>
          </cell>
          <cell r="E416">
            <v>35.82</v>
          </cell>
          <cell r="F416">
            <v>1200</v>
          </cell>
          <cell r="G416">
            <v>43779.203999999998</v>
          </cell>
        </row>
        <row r="417">
          <cell r="A417" t="str">
            <v>TR001</v>
          </cell>
          <cell r="B417" t="str">
            <v>TRANSPORTE DE INSUMOS GENERALES</v>
          </cell>
          <cell r="C417" t="str">
            <v>INSUMOS</v>
          </cell>
          <cell r="D417">
            <v>0.51</v>
          </cell>
          <cell r="E417">
            <v>10</v>
          </cell>
          <cell r="F417">
            <v>2700</v>
          </cell>
          <cell r="G417">
            <v>13769.999999999998</v>
          </cell>
        </row>
        <row r="418">
          <cell r="A418">
            <v>0</v>
          </cell>
          <cell r="B418" t="str">
            <v/>
          </cell>
          <cell r="C418">
            <v>0</v>
          </cell>
          <cell r="D418">
            <v>0</v>
          </cell>
          <cell r="E418" t="str">
            <v/>
          </cell>
          <cell r="F418" t="str">
            <v/>
          </cell>
          <cell r="G418" t="str">
            <v/>
          </cell>
        </row>
        <row r="419">
          <cell r="B419">
            <v>0</v>
          </cell>
          <cell r="C419">
            <v>0</v>
          </cell>
          <cell r="D419">
            <v>0</v>
          </cell>
          <cell r="E419">
            <v>0</v>
          </cell>
          <cell r="F419" t="str">
            <v>SUBTOTAL</v>
          </cell>
          <cell r="G419">
            <v>57549.203999999998</v>
          </cell>
        </row>
        <row r="420">
          <cell r="A420">
            <v>0</v>
          </cell>
          <cell r="B420">
            <v>0</v>
          </cell>
          <cell r="C420">
            <v>0</v>
          </cell>
          <cell r="D420">
            <v>0</v>
          </cell>
          <cell r="E420">
            <v>0</v>
          </cell>
          <cell r="F420">
            <v>0</v>
          </cell>
        </row>
        <row r="421">
          <cell r="A421" t="str">
            <v>IV. MANO DE OBRA</v>
          </cell>
          <cell r="B421">
            <v>0</v>
          </cell>
          <cell r="C421">
            <v>0</v>
          </cell>
          <cell r="D421">
            <v>0</v>
          </cell>
          <cell r="E421">
            <v>0</v>
          </cell>
          <cell r="F421">
            <v>0</v>
          </cell>
          <cell r="G421">
            <v>0</v>
          </cell>
        </row>
        <row r="422">
          <cell r="A422" t="str">
            <v>CÓDIGO</v>
          </cell>
          <cell r="B422" t="str">
            <v>CARGOS PERSONAL</v>
          </cell>
          <cell r="C422">
            <v>0</v>
          </cell>
          <cell r="D422" t="str">
            <v>CANTIDAD</v>
          </cell>
          <cell r="E422" t="str">
            <v>JORNAL TOTAL</v>
          </cell>
          <cell r="F422" t="str">
            <v>RENDIMIENTO</v>
          </cell>
          <cell r="G422" t="str">
            <v>VR. UNITARIO</v>
          </cell>
        </row>
        <row r="423">
          <cell r="A423" t="str">
            <v>MO033</v>
          </cell>
          <cell r="B423" t="str">
            <v>OPERADOR EQUIPO LIVIANO</v>
          </cell>
          <cell r="C423">
            <v>0</v>
          </cell>
          <cell r="D423">
            <v>1</v>
          </cell>
          <cell r="E423">
            <v>66754.128920547955</v>
          </cell>
          <cell r="F423">
            <v>8</v>
          </cell>
          <cell r="G423">
            <v>8344.2661150684944</v>
          </cell>
        </row>
        <row r="424">
          <cell r="A424" t="str">
            <v>MO032</v>
          </cell>
          <cell r="B424" t="str">
            <v>AYUDANTE RASO</v>
          </cell>
          <cell r="C424">
            <v>0</v>
          </cell>
          <cell r="D424">
            <v>2</v>
          </cell>
          <cell r="E424">
            <v>53411.489424657528</v>
          </cell>
          <cell r="F424">
            <v>8</v>
          </cell>
          <cell r="G424">
            <v>13352.872356164382</v>
          </cell>
        </row>
        <row r="425">
          <cell r="A425">
            <v>0</v>
          </cell>
          <cell r="B425" t="str">
            <v/>
          </cell>
          <cell r="C425">
            <v>0</v>
          </cell>
          <cell r="D425">
            <v>0</v>
          </cell>
          <cell r="E425" t="str">
            <v/>
          </cell>
          <cell r="F425" t="str">
            <v/>
          </cell>
          <cell r="G425" t="str">
            <v/>
          </cell>
        </row>
        <row r="426">
          <cell r="A426">
            <v>0</v>
          </cell>
          <cell r="B426" t="str">
            <v/>
          </cell>
          <cell r="C426">
            <v>0</v>
          </cell>
          <cell r="D426">
            <v>0</v>
          </cell>
          <cell r="E426" t="str">
            <v/>
          </cell>
          <cell r="F426" t="str">
            <v/>
          </cell>
          <cell r="G426" t="str">
            <v/>
          </cell>
        </row>
        <row r="427"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 t="str">
            <v>SUBTOTAL</v>
          </cell>
          <cell r="G427">
            <v>21697.138471232876</v>
          </cell>
        </row>
        <row r="428">
          <cell r="A428">
            <v>0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0</v>
          </cell>
        </row>
        <row r="429">
          <cell r="A429" t="str">
            <v>V. SERVICIOS</v>
          </cell>
          <cell r="B429">
            <v>0</v>
          </cell>
          <cell r="C429">
            <v>0</v>
          </cell>
          <cell r="D429">
            <v>0</v>
          </cell>
          <cell r="E429">
            <v>0</v>
          </cell>
          <cell r="F429">
            <v>0</v>
          </cell>
          <cell r="G429">
            <v>0</v>
          </cell>
        </row>
        <row r="430">
          <cell r="A430" t="str">
            <v>CÓDIGO</v>
          </cell>
          <cell r="B430" t="str">
            <v>DESCRIPCIÓN</v>
          </cell>
          <cell r="C430">
            <v>0</v>
          </cell>
          <cell r="D430" t="str">
            <v>UNIDAD</v>
          </cell>
          <cell r="E430" t="str">
            <v>CANTIDAD</v>
          </cell>
          <cell r="F430" t="str">
            <v>PRECIO UNIT.</v>
          </cell>
          <cell r="G430" t="str">
            <v>VR. UNITARIO</v>
          </cell>
        </row>
        <row r="431">
          <cell r="A431">
            <v>0</v>
          </cell>
          <cell r="B431" t="str">
            <v/>
          </cell>
          <cell r="C431">
            <v>0</v>
          </cell>
          <cell r="D431" t="str">
            <v/>
          </cell>
          <cell r="E431">
            <v>0</v>
          </cell>
          <cell r="F431" t="str">
            <v/>
          </cell>
          <cell r="G431" t="str">
            <v/>
          </cell>
        </row>
        <row r="432">
          <cell r="A432">
            <v>0</v>
          </cell>
          <cell r="B432" t="str">
            <v/>
          </cell>
          <cell r="C432">
            <v>0</v>
          </cell>
          <cell r="D432" t="str">
            <v/>
          </cell>
          <cell r="E432">
            <v>0</v>
          </cell>
          <cell r="F432" t="str">
            <v/>
          </cell>
          <cell r="G432" t="str">
            <v/>
          </cell>
        </row>
        <row r="433">
          <cell r="A433">
            <v>0</v>
          </cell>
          <cell r="B433" t="str">
            <v/>
          </cell>
          <cell r="C433">
            <v>0</v>
          </cell>
          <cell r="D433" t="str">
            <v/>
          </cell>
          <cell r="E433">
            <v>0</v>
          </cell>
          <cell r="F433" t="str">
            <v/>
          </cell>
          <cell r="G433" t="str">
            <v/>
          </cell>
        </row>
        <row r="434"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 t="str">
            <v>SUBTOTAL</v>
          </cell>
          <cell r="G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>
            <v>0</v>
          </cell>
          <cell r="E435">
            <v>0</v>
          </cell>
          <cell r="F435">
            <v>0</v>
          </cell>
        </row>
        <row r="436">
          <cell r="A436" t="str">
            <v>TOTAL COSTO DIRECTO</v>
          </cell>
          <cell r="B436">
            <v>0</v>
          </cell>
          <cell r="C436">
            <v>0</v>
          </cell>
          <cell r="D436">
            <v>0</v>
          </cell>
          <cell r="E436">
            <v>0</v>
          </cell>
          <cell r="F436">
            <v>0</v>
          </cell>
          <cell r="G436">
            <v>519611</v>
          </cell>
        </row>
        <row r="437"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>
            <v>0</v>
          </cell>
          <cell r="G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>
            <v>0</v>
          </cell>
          <cell r="G439">
            <v>0</v>
          </cell>
        </row>
        <row r="440">
          <cell r="A440">
            <v>0</v>
          </cell>
          <cell r="B440" t="str">
            <v>JUAN DAVID ZORRILLA</v>
          </cell>
        </row>
        <row r="441">
          <cell r="A441">
            <v>0</v>
          </cell>
          <cell r="B441" t="str">
            <v>SECRETARIO DE PLANEACION</v>
          </cell>
        </row>
        <row r="442">
          <cell r="A442">
            <v>0</v>
          </cell>
          <cell r="B442" t="str">
            <v>PLANEACION MUNICIPAL</v>
          </cell>
        </row>
        <row r="443">
          <cell r="A443">
            <v>0</v>
          </cell>
          <cell r="B443" t="str">
            <v/>
          </cell>
        </row>
        <row r="444">
          <cell r="A444" t="str">
            <v>DEPARTAMENTO DE ANTIOQUIA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 t="str">
            <v/>
          </cell>
          <cell r="G444">
            <v>0</v>
          </cell>
        </row>
        <row r="445">
          <cell r="A445" t="str">
            <v>MUNICIPIO DE SANTO DOMINGO</v>
          </cell>
          <cell r="B445">
            <v>0</v>
          </cell>
          <cell r="C445">
            <v>0</v>
          </cell>
          <cell r="D445">
            <v>0</v>
          </cell>
          <cell r="E445">
            <v>0</v>
          </cell>
          <cell r="F445">
            <v>0</v>
          </cell>
          <cell r="G445">
            <v>0</v>
          </cell>
        </row>
        <row r="446">
          <cell r="A446" t="str">
            <v>PROYECTO: Construcción de pavimento rígido en las vías urbanas del corregimiento de Porce y el casco urbano del municipio de Santo Domingo, departamento de Antioquia"</v>
          </cell>
          <cell r="B446">
            <v>0</v>
          </cell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</row>
        <row r="447">
          <cell r="A447">
            <v>0</v>
          </cell>
          <cell r="B447">
            <v>0</v>
          </cell>
          <cell r="C447">
            <v>0</v>
          </cell>
          <cell r="D447">
            <v>0</v>
          </cell>
          <cell r="F447">
            <v>0</v>
          </cell>
          <cell r="G447">
            <v>0</v>
          </cell>
        </row>
        <row r="448">
          <cell r="A448" t="str">
            <v>ANÁLISIS DE PRECIOS UNITARIOS AUXILIARES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</row>
        <row r="449">
          <cell r="A449">
            <v>0</v>
          </cell>
          <cell r="B449">
            <v>0</v>
          </cell>
          <cell r="C449">
            <v>0</v>
          </cell>
          <cell r="D449">
            <v>0</v>
          </cell>
        </row>
        <row r="450">
          <cell r="A450" t="str">
            <v>ITEM</v>
          </cell>
          <cell r="B450" t="str">
            <v>DESCRIPCIÓN</v>
          </cell>
          <cell r="C450">
            <v>0</v>
          </cell>
          <cell r="D450">
            <v>0</v>
          </cell>
          <cell r="E450" t="str">
            <v>UNIDAD</v>
          </cell>
          <cell r="F450" t="str">
            <v>CANTIDAD</v>
          </cell>
          <cell r="G450" t="str">
            <v>COSTO DIRECTO</v>
          </cell>
        </row>
        <row r="451">
          <cell r="A451" t="str">
            <v>MA008</v>
          </cell>
          <cell r="B451" t="str">
            <v>MORTERO 1:3 EN OBRA (REVOQUE)</v>
          </cell>
          <cell r="C451">
            <v>0</v>
          </cell>
          <cell r="D451">
            <v>0</v>
          </cell>
          <cell r="E451" t="str">
            <v>M3</v>
          </cell>
          <cell r="F451" t="str">
            <v>N.D.</v>
          </cell>
          <cell r="G451">
            <v>407156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G452">
            <v>0</v>
          </cell>
        </row>
        <row r="453">
          <cell r="A453" t="str">
            <v>1. COSTOS DIRECTOS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0</v>
          </cell>
          <cell r="G453">
            <v>0</v>
          </cell>
        </row>
        <row r="454">
          <cell r="A454">
            <v>0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5">
          <cell r="A455" t="str">
            <v>I. EQUIPO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0</v>
          </cell>
          <cell r="G455">
            <v>0</v>
          </cell>
        </row>
        <row r="456">
          <cell r="A456" t="str">
            <v>CÓDIGO</v>
          </cell>
          <cell r="B456" t="str">
            <v>DESCRIPCIÓN</v>
          </cell>
          <cell r="C456">
            <v>0</v>
          </cell>
          <cell r="D456" t="str">
            <v>UNIDAD</v>
          </cell>
          <cell r="E456" t="str">
            <v>TARIFA</v>
          </cell>
          <cell r="F456" t="str">
            <v>RENDIMIENTO</v>
          </cell>
          <cell r="G456" t="str">
            <v>VR. UNITARIO</v>
          </cell>
        </row>
        <row r="457">
          <cell r="A457" t="str">
            <v>EQ004</v>
          </cell>
          <cell r="B457" t="str">
            <v>CONCRETADORA 1.5 SACOS A GASOLINA</v>
          </cell>
          <cell r="C457">
            <v>0</v>
          </cell>
          <cell r="D457" t="str">
            <v>DÍA</v>
          </cell>
          <cell r="E457">
            <v>53440</v>
          </cell>
          <cell r="F457">
            <v>8</v>
          </cell>
          <cell r="G457">
            <v>6680</v>
          </cell>
        </row>
        <row r="458">
          <cell r="A458">
            <v>0</v>
          </cell>
          <cell r="B458" t="str">
            <v/>
          </cell>
          <cell r="C458">
            <v>0</v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</row>
        <row r="459">
          <cell r="A459">
            <v>0</v>
          </cell>
          <cell r="B459" t="str">
            <v/>
          </cell>
          <cell r="C459">
            <v>0</v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</row>
        <row r="460">
          <cell r="A460">
            <v>0</v>
          </cell>
          <cell r="B460" t="str">
            <v/>
          </cell>
          <cell r="C460">
            <v>0</v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</row>
        <row r="461">
          <cell r="A461" t="str">
            <v>EQ001</v>
          </cell>
          <cell r="B461" t="str">
            <v>HERRAMIENTA MENOR (5% DE LA MANO DE OBRA)</v>
          </cell>
          <cell r="C461">
            <v>0</v>
          </cell>
          <cell r="D461" t="str">
            <v>%</v>
          </cell>
          <cell r="E461">
            <v>0.05</v>
          </cell>
          <cell r="F461">
            <v>21697.138471232876</v>
          </cell>
          <cell r="G461">
            <v>1084.856923561644</v>
          </cell>
        </row>
        <row r="462">
          <cell r="B462">
            <v>0</v>
          </cell>
          <cell r="C462">
            <v>0</v>
          </cell>
          <cell r="D462">
            <v>0</v>
          </cell>
          <cell r="E462">
            <v>0</v>
          </cell>
          <cell r="F462" t="str">
            <v>SUBTOTAL</v>
          </cell>
          <cell r="G462">
            <v>7764.8569235616442</v>
          </cell>
        </row>
        <row r="463">
          <cell r="A463">
            <v>0</v>
          </cell>
          <cell r="B463">
            <v>0</v>
          </cell>
          <cell r="C463">
            <v>0</v>
          </cell>
          <cell r="D463">
            <v>0</v>
          </cell>
          <cell r="E463">
            <v>0</v>
          </cell>
          <cell r="F463">
            <v>0</v>
          </cell>
        </row>
        <row r="464">
          <cell r="A464" t="str">
            <v>II. MATERIALES</v>
          </cell>
          <cell r="B464">
            <v>0</v>
          </cell>
          <cell r="C464">
            <v>0</v>
          </cell>
          <cell r="D464">
            <v>0</v>
          </cell>
          <cell r="E464">
            <v>0</v>
          </cell>
          <cell r="F464">
            <v>0</v>
          </cell>
          <cell r="G464">
            <v>0</v>
          </cell>
        </row>
        <row r="465">
          <cell r="A465" t="str">
            <v>CÓDIGO</v>
          </cell>
          <cell r="B465" t="str">
            <v>DESCRIPCIÓN</v>
          </cell>
          <cell r="C465" t="str">
            <v>UNIDAD</v>
          </cell>
          <cell r="D465" t="str">
            <v>CANTIDAD</v>
          </cell>
          <cell r="E465" t="str">
            <v>DESP.</v>
          </cell>
          <cell r="F465" t="str">
            <v>PRECIO UNIT.</v>
          </cell>
          <cell r="G465" t="str">
            <v>VR. UNITARIO</v>
          </cell>
        </row>
        <row r="466">
          <cell r="A466" t="str">
            <v>MA020</v>
          </cell>
          <cell r="B466" t="str">
            <v>CEMENTO GRIS (50 KG) PORTLAND TIPO I</v>
          </cell>
          <cell r="C466" t="str">
            <v>SC</v>
          </cell>
          <cell r="D466">
            <v>9.08</v>
          </cell>
          <cell r="E466">
            <v>0.05</v>
          </cell>
          <cell r="F466">
            <v>26000</v>
          </cell>
          <cell r="G466">
            <v>247884</v>
          </cell>
        </row>
        <row r="467">
          <cell r="A467" t="str">
            <v>MA022</v>
          </cell>
          <cell r="B467" t="str">
            <v xml:space="preserve">ARENA DE REVOQUE </v>
          </cell>
          <cell r="C467" t="str">
            <v>M3</v>
          </cell>
          <cell r="D467">
            <v>1.0900000000000001</v>
          </cell>
          <cell r="E467">
            <v>0.05</v>
          </cell>
          <cell r="F467">
            <v>51240</v>
          </cell>
          <cell r="G467">
            <v>58644.180000000008</v>
          </cell>
        </row>
        <row r="468">
          <cell r="A468" t="str">
            <v>MA025</v>
          </cell>
          <cell r="B468" t="str">
            <v>AGUA</v>
          </cell>
          <cell r="C468" t="str">
            <v>LT</v>
          </cell>
          <cell r="D468">
            <v>185</v>
          </cell>
          <cell r="E468">
            <v>0.05</v>
          </cell>
          <cell r="F468">
            <v>50</v>
          </cell>
          <cell r="G468">
            <v>9712.5</v>
          </cell>
        </row>
        <row r="469">
          <cell r="A469">
            <v>0</v>
          </cell>
          <cell r="B469" t="str">
            <v/>
          </cell>
          <cell r="C469" t="str">
            <v/>
          </cell>
          <cell r="D469">
            <v>0</v>
          </cell>
          <cell r="E469">
            <v>0</v>
          </cell>
          <cell r="F469" t="str">
            <v/>
          </cell>
          <cell r="G469" t="str">
            <v/>
          </cell>
        </row>
        <row r="470">
          <cell r="A470">
            <v>0</v>
          </cell>
          <cell r="B470" t="str">
            <v/>
          </cell>
          <cell r="C470" t="str">
            <v/>
          </cell>
          <cell r="D470">
            <v>0</v>
          </cell>
          <cell r="E470">
            <v>0</v>
          </cell>
          <cell r="F470" t="str">
            <v/>
          </cell>
          <cell r="G470" t="str">
            <v/>
          </cell>
        </row>
        <row r="471">
          <cell r="A471">
            <v>0</v>
          </cell>
          <cell r="B471" t="str">
            <v/>
          </cell>
          <cell r="C471" t="str">
            <v/>
          </cell>
          <cell r="D471">
            <v>0</v>
          </cell>
          <cell r="E471">
            <v>0</v>
          </cell>
          <cell r="F471" t="str">
            <v/>
          </cell>
          <cell r="G471" t="str">
            <v/>
          </cell>
        </row>
        <row r="472">
          <cell r="A472">
            <v>0</v>
          </cell>
          <cell r="B472" t="str">
            <v/>
          </cell>
          <cell r="C472" t="str">
            <v/>
          </cell>
          <cell r="D472">
            <v>0</v>
          </cell>
          <cell r="E472">
            <v>0</v>
          </cell>
          <cell r="F472" t="str">
            <v/>
          </cell>
          <cell r="G472" t="str">
            <v/>
          </cell>
        </row>
        <row r="473">
          <cell r="A473">
            <v>0</v>
          </cell>
          <cell r="B473" t="str">
            <v/>
          </cell>
          <cell r="C473" t="str">
            <v/>
          </cell>
          <cell r="D473">
            <v>0</v>
          </cell>
          <cell r="E473">
            <v>0</v>
          </cell>
          <cell r="F473" t="str">
            <v/>
          </cell>
          <cell r="G473" t="str">
            <v/>
          </cell>
        </row>
        <row r="474"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 t="str">
            <v>SUBTOTAL</v>
          </cell>
          <cell r="G474">
            <v>316240.68</v>
          </cell>
        </row>
        <row r="475">
          <cell r="A475">
            <v>0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0</v>
          </cell>
        </row>
        <row r="476">
          <cell r="A476" t="str">
            <v>III. TRANSPORTES</v>
          </cell>
          <cell r="B476">
            <v>0</v>
          </cell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</row>
        <row r="477">
          <cell r="A477" t="str">
            <v>CÓDIGO</v>
          </cell>
          <cell r="B477" t="str">
            <v>DESCRIPCIÓN</v>
          </cell>
          <cell r="C477" t="str">
            <v>TIPO</v>
          </cell>
          <cell r="D477" t="str">
            <v>VOLUMEN/PESO</v>
          </cell>
          <cell r="E477" t="str">
            <v>DISTANCIA</v>
          </cell>
          <cell r="F477" t="str">
            <v>TARIFA</v>
          </cell>
          <cell r="G477" t="str">
            <v>VR. UNITARIO</v>
          </cell>
        </row>
        <row r="478">
          <cell r="A478" t="str">
            <v>TR002</v>
          </cell>
          <cell r="B478" t="str">
            <v>TRANSPORTE DE MATERIALES DE PLAYA</v>
          </cell>
          <cell r="C478" t="str">
            <v>PLAYA</v>
          </cell>
          <cell r="D478">
            <v>1.1445000000000001</v>
          </cell>
          <cell r="E478">
            <v>35.82</v>
          </cell>
          <cell r="F478">
            <v>1200</v>
          </cell>
          <cell r="G478">
            <v>49195.188000000009</v>
          </cell>
        </row>
        <row r="479">
          <cell r="A479" t="str">
            <v>TR001</v>
          </cell>
          <cell r="B479" t="str">
            <v>TRANSPORTE DE INSUMOS GENERALES</v>
          </cell>
          <cell r="C479" t="str">
            <v>INSUMOS</v>
          </cell>
          <cell r="D479">
            <v>0.45400000000000001</v>
          </cell>
          <cell r="E479">
            <v>10</v>
          </cell>
          <cell r="F479">
            <v>2700</v>
          </cell>
          <cell r="G479">
            <v>12258</v>
          </cell>
        </row>
        <row r="480">
          <cell r="A480">
            <v>0</v>
          </cell>
          <cell r="B480" t="str">
            <v/>
          </cell>
          <cell r="C480">
            <v>0</v>
          </cell>
          <cell r="D480">
            <v>0</v>
          </cell>
          <cell r="E480" t="str">
            <v/>
          </cell>
          <cell r="F480" t="str">
            <v/>
          </cell>
          <cell r="G480" t="str">
            <v/>
          </cell>
        </row>
        <row r="481"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 t="str">
            <v>SUBTOTAL</v>
          </cell>
          <cell r="G481">
            <v>61453.188000000009</v>
          </cell>
        </row>
        <row r="482">
          <cell r="A482">
            <v>0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0</v>
          </cell>
        </row>
        <row r="483">
          <cell r="A483" t="str">
            <v>IV. MANO DE OBRA</v>
          </cell>
          <cell r="B483">
            <v>0</v>
          </cell>
          <cell r="C483">
            <v>0</v>
          </cell>
          <cell r="D483">
            <v>0</v>
          </cell>
          <cell r="E483">
            <v>0</v>
          </cell>
          <cell r="F483">
            <v>0</v>
          </cell>
          <cell r="G483">
            <v>0</v>
          </cell>
        </row>
        <row r="484">
          <cell r="A484" t="str">
            <v>CÓDIGO</v>
          </cell>
          <cell r="B484" t="str">
            <v>CARGOS PERSONAL</v>
          </cell>
          <cell r="C484">
            <v>0</v>
          </cell>
          <cell r="D484" t="str">
            <v>CANTIDAD</v>
          </cell>
          <cell r="E484" t="str">
            <v>JORNAL TOTAL</v>
          </cell>
          <cell r="F484" t="str">
            <v>RENDIMIENTO</v>
          </cell>
          <cell r="G484" t="str">
            <v>VR. UNITARIO</v>
          </cell>
        </row>
        <row r="485">
          <cell r="A485" t="str">
            <v>MO033</v>
          </cell>
          <cell r="B485" t="str">
            <v>OPERADOR EQUIPO LIVIANO</v>
          </cell>
          <cell r="C485">
            <v>0</v>
          </cell>
          <cell r="D485">
            <v>1</v>
          </cell>
          <cell r="E485">
            <v>66754.128920547955</v>
          </cell>
          <cell r="F485">
            <v>8</v>
          </cell>
          <cell r="G485">
            <v>8344.2661150684944</v>
          </cell>
        </row>
        <row r="486">
          <cell r="A486" t="str">
            <v>MO032</v>
          </cell>
          <cell r="B486" t="str">
            <v>AYUDANTE RASO</v>
          </cell>
          <cell r="C486">
            <v>0</v>
          </cell>
          <cell r="D486">
            <v>2</v>
          </cell>
          <cell r="E486">
            <v>53411.489424657528</v>
          </cell>
          <cell r="F486">
            <v>8</v>
          </cell>
          <cell r="G486">
            <v>13352.872356164382</v>
          </cell>
        </row>
        <row r="487">
          <cell r="A487">
            <v>0</v>
          </cell>
          <cell r="B487" t="str">
            <v/>
          </cell>
          <cell r="C487">
            <v>0</v>
          </cell>
          <cell r="D487">
            <v>0</v>
          </cell>
          <cell r="E487" t="str">
            <v/>
          </cell>
          <cell r="F487" t="str">
            <v/>
          </cell>
          <cell r="G487" t="str">
            <v/>
          </cell>
        </row>
        <row r="488">
          <cell r="A488">
            <v>0</v>
          </cell>
          <cell r="B488" t="str">
            <v/>
          </cell>
          <cell r="C488">
            <v>0</v>
          </cell>
          <cell r="D488">
            <v>0</v>
          </cell>
          <cell r="E488" t="str">
            <v/>
          </cell>
          <cell r="F488" t="str">
            <v/>
          </cell>
          <cell r="G488" t="str">
            <v/>
          </cell>
        </row>
        <row r="489">
          <cell r="B489">
            <v>0</v>
          </cell>
          <cell r="C489">
            <v>0</v>
          </cell>
          <cell r="D489">
            <v>0</v>
          </cell>
          <cell r="E489">
            <v>0</v>
          </cell>
          <cell r="F489" t="str">
            <v>SUBTOTAL</v>
          </cell>
          <cell r="G489">
            <v>21697.138471232876</v>
          </cell>
        </row>
        <row r="490">
          <cell r="A490">
            <v>0</v>
          </cell>
          <cell r="B490">
            <v>0</v>
          </cell>
          <cell r="C490">
            <v>0</v>
          </cell>
          <cell r="D490">
            <v>0</v>
          </cell>
          <cell r="E490">
            <v>0</v>
          </cell>
          <cell r="F490">
            <v>0</v>
          </cell>
        </row>
        <row r="491">
          <cell r="A491" t="str">
            <v>V. SERVICIOS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0</v>
          </cell>
          <cell r="G491">
            <v>0</v>
          </cell>
        </row>
        <row r="492">
          <cell r="A492" t="str">
            <v>CÓDIGO</v>
          </cell>
          <cell r="B492" t="str">
            <v>DESCRIPCIÓN</v>
          </cell>
          <cell r="C492">
            <v>0</v>
          </cell>
          <cell r="D492" t="str">
            <v>UNIDAD</v>
          </cell>
          <cell r="E492" t="str">
            <v>CANTIDAD</v>
          </cell>
          <cell r="F492" t="str">
            <v>PRECIO UNIT.</v>
          </cell>
          <cell r="G492" t="str">
            <v>VR. UNITARIO</v>
          </cell>
        </row>
        <row r="493">
          <cell r="A493">
            <v>0</v>
          </cell>
          <cell r="B493" t="str">
            <v/>
          </cell>
          <cell r="C493">
            <v>0</v>
          </cell>
          <cell r="D493" t="str">
            <v/>
          </cell>
          <cell r="E493">
            <v>0</v>
          </cell>
          <cell r="F493" t="str">
            <v/>
          </cell>
          <cell r="G493" t="str">
            <v/>
          </cell>
        </row>
        <row r="494">
          <cell r="A494">
            <v>0</v>
          </cell>
          <cell r="B494" t="str">
            <v/>
          </cell>
          <cell r="C494">
            <v>0</v>
          </cell>
          <cell r="D494" t="str">
            <v/>
          </cell>
          <cell r="E494">
            <v>0</v>
          </cell>
          <cell r="F494" t="str">
            <v/>
          </cell>
          <cell r="G494" t="str">
            <v/>
          </cell>
        </row>
        <row r="495">
          <cell r="A495">
            <v>0</v>
          </cell>
          <cell r="B495" t="str">
            <v/>
          </cell>
          <cell r="C495">
            <v>0</v>
          </cell>
          <cell r="D495" t="str">
            <v/>
          </cell>
          <cell r="E495">
            <v>0</v>
          </cell>
          <cell r="F495" t="str">
            <v/>
          </cell>
          <cell r="G495" t="str">
            <v/>
          </cell>
        </row>
        <row r="496"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 t="str">
            <v>SUBTOTAL</v>
          </cell>
          <cell r="G496">
            <v>0</v>
          </cell>
        </row>
        <row r="497">
          <cell r="A497">
            <v>0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</row>
        <row r="498">
          <cell r="A498" t="str">
            <v>TOTAL COSTO DIRECTO</v>
          </cell>
          <cell r="B498">
            <v>0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407156</v>
          </cell>
        </row>
        <row r="499">
          <cell r="B499">
            <v>0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</row>
        <row r="500">
          <cell r="A500">
            <v>0</v>
          </cell>
          <cell r="B500">
            <v>0</v>
          </cell>
          <cell r="C500">
            <v>0</v>
          </cell>
          <cell r="D500">
            <v>0</v>
          </cell>
          <cell r="G500">
            <v>0</v>
          </cell>
        </row>
        <row r="501">
          <cell r="A501">
            <v>0</v>
          </cell>
          <cell r="B501">
            <v>0</v>
          </cell>
          <cell r="C501">
            <v>0</v>
          </cell>
          <cell r="D501">
            <v>0</v>
          </cell>
          <cell r="G501">
            <v>0</v>
          </cell>
        </row>
        <row r="502">
          <cell r="A502">
            <v>0</v>
          </cell>
          <cell r="B502" t="str">
            <v>JUAN DAVID ZORRILLA</v>
          </cell>
        </row>
        <row r="503">
          <cell r="A503">
            <v>0</v>
          </cell>
          <cell r="B503" t="str">
            <v>SECRETARIO DE PLANEACION</v>
          </cell>
        </row>
        <row r="504">
          <cell r="A504">
            <v>0</v>
          </cell>
          <cell r="B504" t="str">
            <v>PLANEACION MUNICIPAL</v>
          </cell>
        </row>
        <row r="505">
          <cell r="A505">
            <v>0</v>
          </cell>
          <cell r="B505" t="str">
            <v/>
          </cell>
        </row>
        <row r="506">
          <cell r="A506" t="str">
            <v>DEPARTAMENTO DE ANTIOQUIA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 t="str">
            <v/>
          </cell>
          <cell r="G506">
            <v>0</v>
          </cell>
        </row>
        <row r="507">
          <cell r="A507" t="str">
            <v>MUNICIPIO DE SANTO DOMINGO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</row>
        <row r="508">
          <cell r="A508" t="str">
            <v>PROYECTO: Construcción de pavimento rígido en las vías urbanas del corregimiento de Porce y el casco urbano del municipio de Santo Domingo, departamento de Antioquia"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</row>
        <row r="509">
          <cell r="A509">
            <v>0</v>
          </cell>
          <cell r="B509">
            <v>0</v>
          </cell>
          <cell r="C509">
            <v>0</v>
          </cell>
          <cell r="D509">
            <v>0</v>
          </cell>
          <cell r="F509">
            <v>0</v>
          </cell>
          <cell r="G509">
            <v>0</v>
          </cell>
        </row>
        <row r="510">
          <cell r="A510" t="str">
            <v>ANÁLISIS DE PRECIOS UNITARIOS AUXILIARES</v>
          </cell>
          <cell r="B510">
            <v>0</v>
          </cell>
          <cell r="C510">
            <v>0</v>
          </cell>
          <cell r="D510">
            <v>0</v>
          </cell>
          <cell r="E510">
            <v>0</v>
          </cell>
          <cell r="F510">
            <v>0</v>
          </cell>
          <cell r="G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>
            <v>0</v>
          </cell>
        </row>
        <row r="512">
          <cell r="A512" t="str">
            <v>ITEM</v>
          </cell>
          <cell r="B512" t="str">
            <v>DESCRIPCIÓN</v>
          </cell>
          <cell r="C512">
            <v>0</v>
          </cell>
          <cell r="D512">
            <v>0</v>
          </cell>
          <cell r="E512" t="str">
            <v>UNIDAD</v>
          </cell>
          <cell r="F512" t="str">
            <v>CANTIDAD</v>
          </cell>
          <cell r="G512" t="str">
            <v>COSTO DIRECTO</v>
          </cell>
        </row>
        <row r="513">
          <cell r="A513" t="str">
            <v>MA009</v>
          </cell>
          <cell r="B513" t="str">
            <v>MORTERO 1:3 EN OBRA (GROUT)</v>
          </cell>
          <cell r="C513">
            <v>0</v>
          </cell>
          <cell r="D513">
            <v>0</v>
          </cell>
          <cell r="E513" t="str">
            <v>M3</v>
          </cell>
          <cell r="F513" t="str">
            <v>N.D.</v>
          </cell>
          <cell r="G513">
            <v>508742</v>
          </cell>
        </row>
        <row r="514">
          <cell r="A514">
            <v>0</v>
          </cell>
          <cell r="B514">
            <v>0</v>
          </cell>
          <cell r="C514">
            <v>0</v>
          </cell>
          <cell r="D514">
            <v>0</v>
          </cell>
          <cell r="G514">
            <v>0</v>
          </cell>
        </row>
        <row r="515">
          <cell r="A515" t="str">
            <v>1. COSTOS DIRECTOS</v>
          </cell>
          <cell r="B515">
            <v>0</v>
          </cell>
          <cell r="C515">
            <v>0</v>
          </cell>
          <cell r="D515">
            <v>0</v>
          </cell>
          <cell r="E515">
            <v>0</v>
          </cell>
          <cell r="F515">
            <v>0</v>
          </cell>
          <cell r="G515">
            <v>0</v>
          </cell>
        </row>
        <row r="516">
          <cell r="A516">
            <v>0</v>
          </cell>
          <cell r="B516">
            <v>0</v>
          </cell>
          <cell r="C516">
            <v>0</v>
          </cell>
          <cell r="D516">
            <v>0</v>
          </cell>
          <cell r="E516">
            <v>0</v>
          </cell>
          <cell r="F516">
            <v>0</v>
          </cell>
          <cell r="G516">
            <v>0</v>
          </cell>
        </row>
        <row r="517">
          <cell r="A517" t="str">
            <v>I. EQUIPO</v>
          </cell>
          <cell r="B517">
            <v>0</v>
          </cell>
          <cell r="C517">
            <v>0</v>
          </cell>
          <cell r="D517">
            <v>0</v>
          </cell>
          <cell r="E517">
            <v>0</v>
          </cell>
          <cell r="F517">
            <v>0</v>
          </cell>
          <cell r="G517">
            <v>0</v>
          </cell>
        </row>
        <row r="518">
          <cell r="A518" t="str">
            <v>CÓDIGO</v>
          </cell>
          <cell r="B518" t="str">
            <v>DESCRIPCIÓN</v>
          </cell>
          <cell r="C518">
            <v>0</v>
          </cell>
          <cell r="D518" t="str">
            <v>UNIDAD</v>
          </cell>
          <cell r="E518" t="str">
            <v>TARIFA</v>
          </cell>
          <cell r="F518" t="str">
            <v>RENDIMIENTO</v>
          </cell>
          <cell r="G518" t="str">
            <v>VR. UNITARIO</v>
          </cell>
        </row>
        <row r="519">
          <cell r="A519" t="str">
            <v>EQ004</v>
          </cell>
          <cell r="B519" t="str">
            <v>CONCRETADORA 1.5 SACOS A GASOLINA</v>
          </cell>
          <cell r="C519">
            <v>0</v>
          </cell>
          <cell r="D519" t="str">
            <v>DÍA</v>
          </cell>
          <cell r="E519">
            <v>53440</v>
          </cell>
          <cell r="F519">
            <v>8</v>
          </cell>
          <cell r="G519">
            <v>6680</v>
          </cell>
        </row>
        <row r="520">
          <cell r="A520">
            <v>0</v>
          </cell>
          <cell r="B520" t="str">
            <v/>
          </cell>
          <cell r="C520">
            <v>0</v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</row>
        <row r="521">
          <cell r="A521">
            <v>0</v>
          </cell>
          <cell r="B521" t="str">
            <v/>
          </cell>
          <cell r="C521">
            <v>0</v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</row>
        <row r="522">
          <cell r="A522">
            <v>0</v>
          </cell>
          <cell r="B522" t="str">
            <v/>
          </cell>
          <cell r="C522">
            <v>0</v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</row>
        <row r="523">
          <cell r="A523" t="str">
            <v>EQ001</v>
          </cell>
          <cell r="B523" t="str">
            <v>HERRAMIENTA MENOR (5% DE LA MANO DE OBRA)</v>
          </cell>
          <cell r="C523">
            <v>0</v>
          </cell>
          <cell r="D523" t="str">
            <v>%</v>
          </cell>
          <cell r="E523">
            <v>0.05</v>
          </cell>
          <cell r="F523">
            <v>21697.138471232876</v>
          </cell>
          <cell r="G523">
            <v>1084.856923561644</v>
          </cell>
        </row>
        <row r="524"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 t="str">
            <v>SUBTOTAL</v>
          </cell>
          <cell r="G524">
            <v>7764.8569235616442</v>
          </cell>
        </row>
        <row r="525">
          <cell r="A525">
            <v>0</v>
          </cell>
          <cell r="B525">
            <v>0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</row>
        <row r="526">
          <cell r="A526" t="str">
            <v>II. MATERIALES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</row>
        <row r="527">
          <cell r="A527" t="str">
            <v>CÓDIGO</v>
          </cell>
          <cell r="B527" t="str">
            <v>DESCRIPCIÓN</v>
          </cell>
          <cell r="C527" t="str">
            <v>UNIDAD</v>
          </cell>
          <cell r="D527" t="str">
            <v>CANTIDAD</v>
          </cell>
          <cell r="E527" t="str">
            <v>DESP.</v>
          </cell>
          <cell r="F527" t="str">
            <v>PRECIO UNIT.</v>
          </cell>
          <cell r="G527" t="str">
            <v>VR. UNITARIO</v>
          </cell>
        </row>
        <row r="528">
          <cell r="A528" t="str">
            <v>MA020</v>
          </cell>
          <cell r="B528" t="str">
            <v>CEMENTO GRIS (50 KG) PORTLAND TIPO I</v>
          </cell>
          <cell r="C528" t="str">
            <v>SC</v>
          </cell>
          <cell r="D528">
            <v>9.08</v>
          </cell>
          <cell r="E528">
            <v>0.05</v>
          </cell>
          <cell r="F528">
            <v>26000</v>
          </cell>
          <cell r="G528">
            <v>247884</v>
          </cell>
        </row>
        <row r="529">
          <cell r="A529" t="str">
            <v>MA023</v>
          </cell>
          <cell r="B529" t="str">
            <v>ARENA FINA PARA CONCRETOS</v>
          </cell>
          <cell r="C529" t="str">
            <v>M3</v>
          </cell>
          <cell r="D529">
            <v>1.0900000000000001</v>
          </cell>
          <cell r="E529">
            <v>0.05</v>
          </cell>
          <cell r="F529">
            <v>140000</v>
          </cell>
          <cell r="G529">
            <v>160230</v>
          </cell>
        </row>
        <row r="530">
          <cell r="A530" t="str">
            <v>MA025</v>
          </cell>
          <cell r="B530" t="str">
            <v>AGUA</v>
          </cell>
          <cell r="C530" t="str">
            <v>LT</v>
          </cell>
          <cell r="D530">
            <v>185</v>
          </cell>
          <cell r="E530">
            <v>0.05</v>
          </cell>
          <cell r="F530">
            <v>50</v>
          </cell>
          <cell r="G530">
            <v>9712.5</v>
          </cell>
        </row>
        <row r="531">
          <cell r="A531">
            <v>0</v>
          </cell>
          <cell r="B531" t="str">
            <v/>
          </cell>
          <cell r="C531" t="str">
            <v/>
          </cell>
          <cell r="D531">
            <v>0</v>
          </cell>
          <cell r="E531">
            <v>0</v>
          </cell>
          <cell r="F531" t="str">
            <v/>
          </cell>
          <cell r="G531" t="str">
            <v/>
          </cell>
        </row>
        <row r="532">
          <cell r="A532">
            <v>0</v>
          </cell>
          <cell r="B532" t="str">
            <v/>
          </cell>
          <cell r="C532" t="str">
            <v/>
          </cell>
          <cell r="D532">
            <v>0</v>
          </cell>
          <cell r="E532">
            <v>0</v>
          </cell>
          <cell r="F532" t="str">
            <v/>
          </cell>
          <cell r="G532" t="str">
            <v/>
          </cell>
        </row>
        <row r="533">
          <cell r="A533">
            <v>0</v>
          </cell>
          <cell r="B533" t="str">
            <v/>
          </cell>
          <cell r="C533" t="str">
            <v/>
          </cell>
          <cell r="D533">
            <v>0</v>
          </cell>
          <cell r="E533">
            <v>0</v>
          </cell>
          <cell r="F533" t="str">
            <v/>
          </cell>
          <cell r="G533" t="str">
            <v/>
          </cell>
        </row>
        <row r="534">
          <cell r="A534">
            <v>0</v>
          </cell>
          <cell r="B534" t="str">
            <v/>
          </cell>
          <cell r="C534" t="str">
            <v/>
          </cell>
          <cell r="D534">
            <v>0</v>
          </cell>
          <cell r="E534">
            <v>0</v>
          </cell>
          <cell r="F534" t="str">
            <v/>
          </cell>
          <cell r="G534" t="str">
            <v/>
          </cell>
        </row>
        <row r="535">
          <cell r="A535">
            <v>0</v>
          </cell>
          <cell r="B535" t="str">
            <v/>
          </cell>
          <cell r="C535" t="str">
            <v/>
          </cell>
          <cell r="D535">
            <v>0</v>
          </cell>
          <cell r="E535">
            <v>0</v>
          </cell>
          <cell r="F535" t="str">
            <v/>
          </cell>
          <cell r="G535" t="str">
            <v/>
          </cell>
        </row>
        <row r="536">
          <cell r="B536">
            <v>0</v>
          </cell>
          <cell r="C536">
            <v>0</v>
          </cell>
          <cell r="D536">
            <v>0</v>
          </cell>
          <cell r="E536">
            <v>0</v>
          </cell>
          <cell r="F536" t="str">
            <v>SUBTOTAL</v>
          </cell>
          <cell r="G536">
            <v>417826.5</v>
          </cell>
        </row>
        <row r="537">
          <cell r="A537">
            <v>0</v>
          </cell>
          <cell r="B537">
            <v>0</v>
          </cell>
          <cell r="C537">
            <v>0</v>
          </cell>
          <cell r="D537">
            <v>0</v>
          </cell>
          <cell r="E537">
            <v>0</v>
          </cell>
          <cell r="F537">
            <v>0</v>
          </cell>
        </row>
        <row r="538">
          <cell r="A538" t="str">
            <v>III. TRANSPORTES</v>
          </cell>
          <cell r="B538">
            <v>0</v>
          </cell>
          <cell r="C538">
            <v>0</v>
          </cell>
          <cell r="D538">
            <v>0</v>
          </cell>
          <cell r="E538">
            <v>0</v>
          </cell>
          <cell r="F538">
            <v>0</v>
          </cell>
          <cell r="G538">
            <v>0</v>
          </cell>
        </row>
        <row r="539">
          <cell r="A539" t="str">
            <v>CÓDIGO</v>
          </cell>
          <cell r="B539" t="str">
            <v>DESCRIPCIÓN</v>
          </cell>
          <cell r="C539" t="str">
            <v>TIPO</v>
          </cell>
          <cell r="D539" t="str">
            <v>VOLUMEN/PESO</v>
          </cell>
          <cell r="E539" t="str">
            <v>DISTANCIA</v>
          </cell>
          <cell r="F539" t="str">
            <v>TARIFA</v>
          </cell>
          <cell r="G539" t="str">
            <v>VR. UNITARIO</v>
          </cell>
        </row>
        <row r="540">
          <cell r="A540" t="str">
            <v>TR002</v>
          </cell>
          <cell r="B540" t="str">
            <v>TRANSPORTE DE MATERIALES DE PLAYA</v>
          </cell>
          <cell r="C540" t="str">
            <v>PLAYA</v>
          </cell>
          <cell r="D540">
            <v>1.1445000000000001</v>
          </cell>
          <cell r="E540">
            <v>35.82</v>
          </cell>
          <cell r="F540">
            <v>1200</v>
          </cell>
          <cell r="G540">
            <v>49195.188000000009</v>
          </cell>
        </row>
        <row r="541">
          <cell r="A541" t="str">
            <v>TR001</v>
          </cell>
          <cell r="B541" t="str">
            <v>TRANSPORTE DE INSUMOS GENERALES</v>
          </cell>
          <cell r="C541" t="str">
            <v>INSUMOS</v>
          </cell>
          <cell r="D541">
            <v>0.45400000000000001</v>
          </cell>
          <cell r="E541">
            <v>10</v>
          </cell>
          <cell r="F541">
            <v>2700</v>
          </cell>
          <cell r="G541">
            <v>12258</v>
          </cell>
        </row>
        <row r="542">
          <cell r="A542">
            <v>0</v>
          </cell>
          <cell r="B542" t="str">
            <v/>
          </cell>
          <cell r="C542">
            <v>0</v>
          </cell>
          <cell r="D542">
            <v>0</v>
          </cell>
          <cell r="E542" t="str">
            <v/>
          </cell>
          <cell r="F542" t="str">
            <v/>
          </cell>
          <cell r="G542" t="str">
            <v/>
          </cell>
        </row>
        <row r="543"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 t="str">
            <v>SUBTOTAL</v>
          </cell>
          <cell r="G543">
            <v>61453.188000000009</v>
          </cell>
        </row>
        <row r="544">
          <cell r="A544">
            <v>0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0</v>
          </cell>
        </row>
        <row r="545">
          <cell r="A545" t="str">
            <v>IV. MANO DE OBRA</v>
          </cell>
          <cell r="B545">
            <v>0</v>
          </cell>
          <cell r="C545">
            <v>0</v>
          </cell>
          <cell r="D545">
            <v>0</v>
          </cell>
          <cell r="E545">
            <v>0</v>
          </cell>
          <cell r="F545">
            <v>0</v>
          </cell>
          <cell r="G545">
            <v>0</v>
          </cell>
        </row>
        <row r="546">
          <cell r="A546" t="str">
            <v>CÓDIGO</v>
          </cell>
          <cell r="B546" t="str">
            <v>CARGOS PERSONAL</v>
          </cell>
          <cell r="C546">
            <v>0</v>
          </cell>
          <cell r="D546" t="str">
            <v>CANTIDAD</v>
          </cell>
          <cell r="E546" t="str">
            <v>JORNAL TOTAL</v>
          </cell>
          <cell r="F546" t="str">
            <v>RENDIMIENTO</v>
          </cell>
          <cell r="G546" t="str">
            <v>VR. UNITARIO</v>
          </cell>
        </row>
        <row r="547">
          <cell r="A547" t="str">
            <v>MO033</v>
          </cell>
          <cell r="B547" t="str">
            <v>OPERADOR EQUIPO LIVIANO</v>
          </cell>
          <cell r="C547">
            <v>0</v>
          </cell>
          <cell r="D547">
            <v>1</v>
          </cell>
          <cell r="E547">
            <v>66754.128920547955</v>
          </cell>
          <cell r="F547">
            <v>8</v>
          </cell>
          <cell r="G547">
            <v>8344.2661150684944</v>
          </cell>
        </row>
        <row r="548">
          <cell r="A548" t="str">
            <v>MO032</v>
          </cell>
          <cell r="B548" t="str">
            <v>AYUDANTE RASO</v>
          </cell>
          <cell r="C548">
            <v>0</v>
          </cell>
          <cell r="D548">
            <v>2</v>
          </cell>
          <cell r="E548">
            <v>53411.489424657528</v>
          </cell>
          <cell r="F548">
            <v>8</v>
          </cell>
          <cell r="G548">
            <v>13352.872356164382</v>
          </cell>
        </row>
        <row r="549">
          <cell r="A549">
            <v>0</v>
          </cell>
          <cell r="B549" t="str">
            <v/>
          </cell>
          <cell r="C549">
            <v>0</v>
          </cell>
          <cell r="D549">
            <v>0</v>
          </cell>
          <cell r="E549" t="str">
            <v/>
          </cell>
          <cell r="F549" t="str">
            <v/>
          </cell>
          <cell r="G549" t="str">
            <v/>
          </cell>
        </row>
        <row r="550">
          <cell r="A550">
            <v>0</v>
          </cell>
          <cell r="B550" t="str">
            <v/>
          </cell>
          <cell r="C550">
            <v>0</v>
          </cell>
          <cell r="D550">
            <v>0</v>
          </cell>
          <cell r="E550" t="str">
            <v/>
          </cell>
          <cell r="F550" t="str">
            <v/>
          </cell>
          <cell r="G550" t="str">
            <v/>
          </cell>
        </row>
        <row r="551"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 t="str">
            <v>SUBTOTAL</v>
          </cell>
          <cell r="G551">
            <v>21697.138471232876</v>
          </cell>
        </row>
        <row r="552">
          <cell r="A552">
            <v>0</v>
          </cell>
          <cell r="B552">
            <v>0</v>
          </cell>
          <cell r="C552">
            <v>0</v>
          </cell>
          <cell r="D552">
            <v>0</v>
          </cell>
          <cell r="E552">
            <v>0</v>
          </cell>
          <cell r="F552">
            <v>0</v>
          </cell>
        </row>
        <row r="553">
          <cell r="A553" t="str">
            <v>V. SERVICIOS</v>
          </cell>
          <cell r="B553">
            <v>0</v>
          </cell>
          <cell r="C553">
            <v>0</v>
          </cell>
          <cell r="D553">
            <v>0</v>
          </cell>
          <cell r="E553">
            <v>0</v>
          </cell>
          <cell r="F553">
            <v>0</v>
          </cell>
          <cell r="G553">
            <v>0</v>
          </cell>
        </row>
        <row r="554">
          <cell r="A554" t="str">
            <v>CÓDIGO</v>
          </cell>
          <cell r="B554" t="str">
            <v>DESCRIPCIÓN</v>
          </cell>
          <cell r="C554">
            <v>0</v>
          </cell>
          <cell r="D554" t="str">
            <v>UNIDAD</v>
          </cell>
          <cell r="E554" t="str">
            <v>CANTIDAD</v>
          </cell>
          <cell r="F554" t="str">
            <v>PRECIO UNIT.</v>
          </cell>
          <cell r="G554" t="str">
            <v>VR. UNITARIO</v>
          </cell>
        </row>
        <row r="555">
          <cell r="A555">
            <v>0</v>
          </cell>
          <cell r="B555" t="str">
            <v/>
          </cell>
          <cell r="C555">
            <v>0</v>
          </cell>
          <cell r="D555" t="str">
            <v/>
          </cell>
          <cell r="E555">
            <v>0</v>
          </cell>
          <cell r="F555" t="str">
            <v/>
          </cell>
          <cell r="G555" t="str">
            <v/>
          </cell>
        </row>
        <row r="556">
          <cell r="A556">
            <v>0</v>
          </cell>
          <cell r="B556" t="str">
            <v/>
          </cell>
          <cell r="C556">
            <v>0</v>
          </cell>
          <cell r="D556" t="str">
            <v/>
          </cell>
          <cell r="E556">
            <v>0</v>
          </cell>
          <cell r="F556" t="str">
            <v/>
          </cell>
          <cell r="G556" t="str">
            <v/>
          </cell>
        </row>
        <row r="557">
          <cell r="A557">
            <v>0</v>
          </cell>
          <cell r="B557" t="str">
            <v/>
          </cell>
          <cell r="C557">
            <v>0</v>
          </cell>
          <cell r="D557" t="str">
            <v/>
          </cell>
          <cell r="E557">
            <v>0</v>
          </cell>
          <cell r="F557" t="str">
            <v/>
          </cell>
          <cell r="G557" t="str">
            <v/>
          </cell>
        </row>
        <row r="558">
          <cell r="B558">
            <v>0</v>
          </cell>
          <cell r="C558">
            <v>0</v>
          </cell>
          <cell r="D558">
            <v>0</v>
          </cell>
          <cell r="E558">
            <v>0</v>
          </cell>
          <cell r="F558" t="str">
            <v>SUBTOTAL</v>
          </cell>
          <cell r="G558">
            <v>0</v>
          </cell>
        </row>
        <row r="559">
          <cell r="A559">
            <v>0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0</v>
          </cell>
        </row>
        <row r="560">
          <cell r="A560" t="str">
            <v>TOTAL COSTO DIRECTO</v>
          </cell>
          <cell r="B560">
            <v>0</v>
          </cell>
          <cell r="C560">
            <v>0</v>
          </cell>
          <cell r="D560">
            <v>0</v>
          </cell>
          <cell r="E560">
            <v>0</v>
          </cell>
          <cell r="F560">
            <v>0</v>
          </cell>
          <cell r="G560">
            <v>508742</v>
          </cell>
        </row>
        <row r="561"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0</v>
          </cell>
          <cell r="G561">
            <v>0</v>
          </cell>
        </row>
        <row r="562">
          <cell r="A562">
            <v>0</v>
          </cell>
          <cell r="B562">
            <v>0</v>
          </cell>
          <cell r="C562">
            <v>0</v>
          </cell>
          <cell r="D562">
            <v>0</v>
          </cell>
          <cell r="G562">
            <v>0</v>
          </cell>
        </row>
        <row r="563">
          <cell r="A563">
            <v>0</v>
          </cell>
          <cell r="B563">
            <v>0</v>
          </cell>
          <cell r="C563">
            <v>0</v>
          </cell>
          <cell r="D563">
            <v>0</v>
          </cell>
          <cell r="G563">
            <v>0</v>
          </cell>
        </row>
        <row r="564">
          <cell r="A564">
            <v>0</v>
          </cell>
          <cell r="B564" t="str">
            <v>JUAN DAVID ZORRILLA</v>
          </cell>
        </row>
        <row r="565">
          <cell r="A565">
            <v>0</v>
          </cell>
          <cell r="B565" t="str">
            <v>SECRETARIO DE PLANEACION</v>
          </cell>
        </row>
        <row r="566">
          <cell r="A566">
            <v>0</v>
          </cell>
          <cell r="B566" t="str">
            <v>PLANEACION MUNICIPAL</v>
          </cell>
        </row>
        <row r="567">
          <cell r="A567">
            <v>0</v>
          </cell>
          <cell r="B567" t="str">
            <v/>
          </cell>
        </row>
        <row r="568">
          <cell r="A568" t="str">
            <v>DEPARTAMENTO DE ANTIOQUIA</v>
          </cell>
          <cell r="B568">
            <v>0</v>
          </cell>
          <cell r="C568">
            <v>0</v>
          </cell>
          <cell r="D568">
            <v>0</v>
          </cell>
          <cell r="E568">
            <v>0</v>
          </cell>
          <cell r="F568" t="str">
            <v/>
          </cell>
          <cell r="G568">
            <v>0</v>
          </cell>
        </row>
        <row r="569">
          <cell r="A569" t="str">
            <v>MUNICIPIO DE SANTO DOMINGO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</row>
        <row r="570">
          <cell r="A570" t="str">
            <v>PROYECTO: Construcción de pavimento rígido en las vías urbanas del corregimiento de Porce y el casco urbano del municipio de Santo Domingo, departamento de Antioquia"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</row>
        <row r="571">
          <cell r="A571">
            <v>0</v>
          </cell>
          <cell r="B571">
            <v>0</v>
          </cell>
          <cell r="C571">
            <v>0</v>
          </cell>
          <cell r="D571">
            <v>0</v>
          </cell>
          <cell r="F571">
            <v>0</v>
          </cell>
          <cell r="G571">
            <v>0</v>
          </cell>
        </row>
        <row r="572">
          <cell r="A572" t="str">
            <v>ANÁLISIS DE PRECIOS UNITARIOS AUXILIARES</v>
          </cell>
          <cell r="B572">
            <v>0</v>
          </cell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</row>
        <row r="573">
          <cell r="A573">
            <v>0</v>
          </cell>
          <cell r="B573">
            <v>0</v>
          </cell>
          <cell r="C573">
            <v>0</v>
          </cell>
          <cell r="D573">
            <v>0</v>
          </cell>
        </row>
        <row r="574">
          <cell r="A574" t="str">
            <v>ITEM</v>
          </cell>
          <cell r="B574" t="str">
            <v>DESCRIPCIÓN</v>
          </cell>
          <cell r="C574">
            <v>0</v>
          </cell>
          <cell r="D574">
            <v>0</v>
          </cell>
          <cell r="E574" t="str">
            <v>UNIDAD</v>
          </cell>
          <cell r="F574" t="str">
            <v>CANTIDAD</v>
          </cell>
          <cell r="G574" t="str">
            <v>COSTO DIRECTO</v>
          </cell>
        </row>
        <row r="575">
          <cell r="A575" t="str">
            <v>MA010</v>
          </cell>
          <cell r="B575" t="str">
            <v>MORTERO 1:3 EN OBRA (PEGA)</v>
          </cell>
          <cell r="C575">
            <v>0</v>
          </cell>
          <cell r="D575">
            <v>0</v>
          </cell>
          <cell r="E575" t="str">
            <v>M3</v>
          </cell>
          <cell r="F575" t="str">
            <v>N.D.</v>
          </cell>
          <cell r="G575">
            <v>401307</v>
          </cell>
        </row>
        <row r="576">
          <cell r="A576">
            <v>0</v>
          </cell>
          <cell r="B576">
            <v>0</v>
          </cell>
          <cell r="C576">
            <v>0</v>
          </cell>
          <cell r="D576">
            <v>0</v>
          </cell>
          <cell r="G576">
            <v>0</v>
          </cell>
        </row>
        <row r="577">
          <cell r="A577" t="str">
            <v>1. COSTOS DIRECTOS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0</v>
          </cell>
          <cell r="G577">
            <v>0</v>
          </cell>
        </row>
        <row r="578">
          <cell r="A578">
            <v>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0</v>
          </cell>
          <cell r="G578">
            <v>0</v>
          </cell>
        </row>
        <row r="579">
          <cell r="A579" t="str">
            <v>I. EQUIPO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</row>
        <row r="580">
          <cell r="A580" t="str">
            <v>CÓDIGO</v>
          </cell>
          <cell r="B580" t="str">
            <v>DESCRIPCIÓN</v>
          </cell>
          <cell r="C580">
            <v>0</v>
          </cell>
          <cell r="D580" t="str">
            <v>UNIDAD</v>
          </cell>
          <cell r="E580" t="str">
            <v>TARIFA</v>
          </cell>
          <cell r="F580" t="str">
            <v>RENDIMIENTO</v>
          </cell>
          <cell r="G580" t="str">
            <v>VR. UNITARIO</v>
          </cell>
        </row>
        <row r="581">
          <cell r="A581" t="str">
            <v>EQ004</v>
          </cell>
          <cell r="B581" t="str">
            <v>CONCRETADORA 1.5 SACOS A GASOLINA</v>
          </cell>
          <cell r="C581">
            <v>0</v>
          </cell>
          <cell r="D581" t="str">
            <v>DÍA</v>
          </cell>
          <cell r="E581">
            <v>53440</v>
          </cell>
          <cell r="F581">
            <v>8</v>
          </cell>
          <cell r="G581">
            <v>6680</v>
          </cell>
        </row>
        <row r="582">
          <cell r="A582">
            <v>0</v>
          </cell>
          <cell r="B582" t="str">
            <v/>
          </cell>
          <cell r="C582">
            <v>0</v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</row>
        <row r="583">
          <cell r="A583">
            <v>0</v>
          </cell>
          <cell r="B583" t="str">
            <v/>
          </cell>
          <cell r="C583">
            <v>0</v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</row>
        <row r="584">
          <cell r="A584">
            <v>0</v>
          </cell>
          <cell r="B584" t="str">
            <v/>
          </cell>
          <cell r="C584">
            <v>0</v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</row>
        <row r="585">
          <cell r="A585" t="str">
            <v>EQ001</v>
          </cell>
          <cell r="B585" t="str">
            <v>HERRAMIENTA MENOR (5% DE LA MANO DE OBRA)</v>
          </cell>
          <cell r="C585">
            <v>0</v>
          </cell>
          <cell r="D585" t="str">
            <v>%</v>
          </cell>
          <cell r="E585">
            <v>0.05</v>
          </cell>
          <cell r="F585">
            <v>21697.138471232876</v>
          </cell>
          <cell r="G585">
            <v>1084.856923561644</v>
          </cell>
        </row>
        <row r="586"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 t="str">
            <v>SUBTOTAL</v>
          </cell>
          <cell r="G586">
            <v>7764.8569235616442</v>
          </cell>
        </row>
        <row r="587">
          <cell r="A587">
            <v>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0</v>
          </cell>
        </row>
        <row r="588">
          <cell r="A588" t="str">
            <v>II. MATERIALES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0</v>
          </cell>
          <cell r="G588">
            <v>0</v>
          </cell>
        </row>
        <row r="589">
          <cell r="A589" t="str">
            <v>CÓDIGO</v>
          </cell>
          <cell r="B589" t="str">
            <v>DESCRIPCIÓN</v>
          </cell>
          <cell r="C589" t="str">
            <v>UNIDAD</v>
          </cell>
          <cell r="D589" t="str">
            <v>CANTIDAD</v>
          </cell>
          <cell r="E589" t="str">
            <v>DESP.</v>
          </cell>
          <cell r="F589" t="str">
            <v>PRECIO UNIT.</v>
          </cell>
          <cell r="G589" t="str">
            <v>VR. UNITARIO</v>
          </cell>
        </row>
        <row r="590">
          <cell r="A590" t="str">
            <v>MA020</v>
          </cell>
          <cell r="B590" t="str">
            <v>CEMENTO GRIS (50 KG) PORTLAND TIPO I</v>
          </cell>
          <cell r="C590" t="str">
            <v>SC</v>
          </cell>
          <cell r="D590">
            <v>9.08</v>
          </cell>
          <cell r="E590">
            <v>0.05</v>
          </cell>
          <cell r="F590">
            <v>26000</v>
          </cell>
          <cell r="G590">
            <v>247884</v>
          </cell>
        </row>
        <row r="591">
          <cell r="A591" t="str">
            <v>MA021</v>
          </cell>
          <cell r="B591" t="str">
            <v xml:space="preserve">ARENA DE PEGA </v>
          </cell>
          <cell r="C591" t="str">
            <v>M3</v>
          </cell>
          <cell r="D591">
            <v>1.0900000000000001</v>
          </cell>
          <cell r="E591">
            <v>0.05</v>
          </cell>
          <cell r="F591">
            <v>46130</v>
          </cell>
          <cell r="G591">
            <v>52795.785000000003</v>
          </cell>
        </row>
        <row r="592">
          <cell r="A592" t="str">
            <v>MA025</v>
          </cell>
          <cell r="B592" t="str">
            <v>AGUA</v>
          </cell>
          <cell r="C592" t="str">
            <v>LT</v>
          </cell>
          <cell r="D592">
            <v>185</v>
          </cell>
          <cell r="E592">
            <v>0.05</v>
          </cell>
          <cell r="F592">
            <v>50</v>
          </cell>
          <cell r="G592">
            <v>9712.5</v>
          </cell>
        </row>
        <row r="593">
          <cell r="A593">
            <v>0</v>
          </cell>
          <cell r="B593" t="str">
            <v/>
          </cell>
          <cell r="C593" t="str">
            <v/>
          </cell>
          <cell r="D593">
            <v>0</v>
          </cell>
          <cell r="E593">
            <v>0</v>
          </cell>
          <cell r="F593" t="str">
            <v/>
          </cell>
          <cell r="G593" t="str">
            <v/>
          </cell>
        </row>
        <row r="594">
          <cell r="A594">
            <v>0</v>
          </cell>
          <cell r="B594" t="str">
            <v/>
          </cell>
          <cell r="C594" t="str">
            <v/>
          </cell>
          <cell r="D594">
            <v>0</v>
          </cell>
          <cell r="E594">
            <v>0</v>
          </cell>
          <cell r="F594" t="str">
            <v/>
          </cell>
          <cell r="G594" t="str">
            <v/>
          </cell>
        </row>
        <row r="595">
          <cell r="A595">
            <v>0</v>
          </cell>
          <cell r="B595" t="str">
            <v/>
          </cell>
          <cell r="C595" t="str">
            <v/>
          </cell>
          <cell r="D595">
            <v>0</v>
          </cell>
          <cell r="E595">
            <v>0</v>
          </cell>
          <cell r="F595" t="str">
            <v/>
          </cell>
          <cell r="G595" t="str">
            <v/>
          </cell>
        </row>
        <row r="596">
          <cell r="A596">
            <v>0</v>
          </cell>
          <cell r="B596" t="str">
            <v/>
          </cell>
          <cell r="C596" t="str">
            <v/>
          </cell>
          <cell r="D596">
            <v>0</v>
          </cell>
          <cell r="E596">
            <v>0</v>
          </cell>
          <cell r="F596" t="str">
            <v/>
          </cell>
          <cell r="G596" t="str">
            <v/>
          </cell>
        </row>
        <row r="597">
          <cell r="A597">
            <v>0</v>
          </cell>
          <cell r="B597" t="str">
            <v/>
          </cell>
          <cell r="C597" t="str">
            <v/>
          </cell>
          <cell r="D597">
            <v>0</v>
          </cell>
          <cell r="E597">
            <v>0</v>
          </cell>
          <cell r="F597" t="str">
            <v/>
          </cell>
          <cell r="G597" t="str">
            <v/>
          </cell>
        </row>
        <row r="598"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 t="str">
            <v>SUBTOTAL</v>
          </cell>
          <cell r="G598">
            <v>310392.28500000003</v>
          </cell>
        </row>
        <row r="599">
          <cell r="A599">
            <v>0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0</v>
          </cell>
        </row>
        <row r="600">
          <cell r="A600" t="str">
            <v>III. TRANSPORTES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0</v>
          </cell>
          <cell r="G600">
            <v>0</v>
          </cell>
        </row>
        <row r="601">
          <cell r="A601" t="str">
            <v>CÓDIGO</v>
          </cell>
          <cell r="B601" t="str">
            <v>DESCRIPCIÓN</v>
          </cell>
          <cell r="C601" t="str">
            <v>TIPO</v>
          </cell>
          <cell r="D601" t="str">
            <v>VOLUMEN/PESO</v>
          </cell>
          <cell r="E601" t="str">
            <v>DISTANCIA</v>
          </cell>
          <cell r="F601" t="str">
            <v>TARIFA</v>
          </cell>
          <cell r="G601" t="str">
            <v>VR. UNITARIO</v>
          </cell>
        </row>
        <row r="602">
          <cell r="A602" t="str">
            <v>TR002</v>
          </cell>
          <cell r="B602" t="str">
            <v>TRANSPORTE DE MATERIALES DE PLAYA</v>
          </cell>
          <cell r="C602" t="str">
            <v>PLAYA</v>
          </cell>
          <cell r="D602">
            <v>1.1445000000000001</v>
          </cell>
          <cell r="E602">
            <v>35.82</v>
          </cell>
          <cell r="F602">
            <v>1200</v>
          </cell>
          <cell r="G602">
            <v>49195.188000000009</v>
          </cell>
        </row>
        <row r="603">
          <cell r="A603" t="str">
            <v>TR001</v>
          </cell>
          <cell r="B603" t="str">
            <v>TRANSPORTE DE INSUMOS GENERALES</v>
          </cell>
          <cell r="C603" t="str">
            <v>INSUMOS</v>
          </cell>
          <cell r="D603">
            <v>0.45400000000000001</v>
          </cell>
          <cell r="E603">
            <v>10</v>
          </cell>
          <cell r="F603">
            <v>2700</v>
          </cell>
          <cell r="G603">
            <v>12258</v>
          </cell>
        </row>
        <row r="604">
          <cell r="A604">
            <v>0</v>
          </cell>
          <cell r="B604" t="str">
            <v/>
          </cell>
          <cell r="C604">
            <v>0</v>
          </cell>
          <cell r="D604">
            <v>0</v>
          </cell>
          <cell r="E604" t="str">
            <v/>
          </cell>
          <cell r="F604" t="str">
            <v/>
          </cell>
          <cell r="G604" t="str">
            <v/>
          </cell>
        </row>
        <row r="605"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 t="str">
            <v>SUBTOTAL</v>
          </cell>
          <cell r="G605">
            <v>61453.188000000009</v>
          </cell>
        </row>
        <row r="606">
          <cell r="A606">
            <v>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0</v>
          </cell>
        </row>
        <row r="607">
          <cell r="A607" t="str">
            <v>IV. MANO DE OBRA</v>
          </cell>
          <cell r="B607">
            <v>0</v>
          </cell>
          <cell r="C607">
            <v>0</v>
          </cell>
          <cell r="D607">
            <v>0</v>
          </cell>
          <cell r="E607">
            <v>0</v>
          </cell>
          <cell r="F607">
            <v>0</v>
          </cell>
          <cell r="G607">
            <v>0</v>
          </cell>
        </row>
        <row r="608">
          <cell r="A608" t="str">
            <v>CÓDIGO</v>
          </cell>
          <cell r="B608" t="str">
            <v>CARGOS PERSONAL</v>
          </cell>
          <cell r="C608">
            <v>0</v>
          </cell>
          <cell r="D608" t="str">
            <v>CANTIDAD</v>
          </cell>
          <cell r="E608" t="str">
            <v>JORNAL TOTAL</v>
          </cell>
          <cell r="F608" t="str">
            <v>RENDIMIENTO</v>
          </cell>
          <cell r="G608" t="str">
            <v>VR. UNITARIO</v>
          </cell>
        </row>
        <row r="609">
          <cell r="A609" t="str">
            <v>MO033</v>
          </cell>
          <cell r="B609" t="str">
            <v>OPERADOR EQUIPO LIVIANO</v>
          </cell>
          <cell r="C609">
            <v>0</v>
          </cell>
          <cell r="D609">
            <v>1</v>
          </cell>
          <cell r="E609">
            <v>66754.128920547955</v>
          </cell>
          <cell r="F609">
            <v>8</v>
          </cell>
          <cell r="G609">
            <v>8344.2661150684944</v>
          </cell>
        </row>
        <row r="610">
          <cell r="A610" t="str">
            <v>MO032</v>
          </cell>
          <cell r="B610" t="str">
            <v>AYUDANTE RASO</v>
          </cell>
          <cell r="C610">
            <v>0</v>
          </cell>
          <cell r="D610">
            <v>2</v>
          </cell>
          <cell r="E610">
            <v>53411.489424657528</v>
          </cell>
          <cell r="F610">
            <v>8</v>
          </cell>
          <cell r="G610">
            <v>13352.872356164382</v>
          </cell>
        </row>
        <row r="611">
          <cell r="A611">
            <v>0</v>
          </cell>
          <cell r="B611" t="str">
            <v/>
          </cell>
          <cell r="C611">
            <v>0</v>
          </cell>
          <cell r="D611">
            <v>0</v>
          </cell>
          <cell r="E611" t="str">
            <v/>
          </cell>
          <cell r="F611" t="str">
            <v/>
          </cell>
          <cell r="G611" t="str">
            <v/>
          </cell>
        </row>
        <row r="612">
          <cell r="A612">
            <v>0</v>
          </cell>
          <cell r="B612" t="str">
            <v/>
          </cell>
          <cell r="C612">
            <v>0</v>
          </cell>
          <cell r="D612">
            <v>0</v>
          </cell>
          <cell r="E612" t="str">
            <v/>
          </cell>
          <cell r="F612" t="str">
            <v/>
          </cell>
          <cell r="G612" t="str">
            <v/>
          </cell>
        </row>
        <row r="613"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 t="str">
            <v>SUBTOTAL</v>
          </cell>
          <cell r="G613">
            <v>21697.138471232876</v>
          </cell>
        </row>
        <row r="614">
          <cell r="A614">
            <v>0</v>
          </cell>
          <cell r="B614">
            <v>0</v>
          </cell>
          <cell r="C614">
            <v>0</v>
          </cell>
          <cell r="D614">
            <v>0</v>
          </cell>
          <cell r="E614">
            <v>0</v>
          </cell>
          <cell r="F614">
            <v>0</v>
          </cell>
        </row>
        <row r="615">
          <cell r="A615" t="str">
            <v>V. SERVICIOS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0</v>
          </cell>
          <cell r="G615">
            <v>0</v>
          </cell>
        </row>
        <row r="616">
          <cell r="A616" t="str">
            <v>CÓDIGO</v>
          </cell>
          <cell r="B616" t="str">
            <v>DESCRIPCIÓN</v>
          </cell>
          <cell r="C616">
            <v>0</v>
          </cell>
          <cell r="D616" t="str">
            <v>UNIDAD</v>
          </cell>
          <cell r="E616" t="str">
            <v>CANTIDAD</v>
          </cell>
          <cell r="F616" t="str">
            <v>PRECIO UNIT.</v>
          </cell>
          <cell r="G616" t="str">
            <v>VR. UNITARIO</v>
          </cell>
        </row>
        <row r="617">
          <cell r="A617">
            <v>0</v>
          </cell>
          <cell r="B617" t="str">
            <v/>
          </cell>
          <cell r="C617">
            <v>0</v>
          </cell>
          <cell r="D617" t="str">
            <v/>
          </cell>
          <cell r="E617">
            <v>0</v>
          </cell>
          <cell r="F617" t="str">
            <v/>
          </cell>
          <cell r="G617" t="str">
            <v/>
          </cell>
        </row>
        <row r="618">
          <cell r="A618">
            <v>0</v>
          </cell>
          <cell r="B618" t="str">
            <v/>
          </cell>
          <cell r="C618">
            <v>0</v>
          </cell>
          <cell r="D618" t="str">
            <v/>
          </cell>
          <cell r="E618">
            <v>0</v>
          </cell>
          <cell r="F618" t="str">
            <v/>
          </cell>
          <cell r="G618" t="str">
            <v/>
          </cell>
        </row>
        <row r="619">
          <cell r="A619">
            <v>0</v>
          </cell>
          <cell r="B619" t="str">
            <v/>
          </cell>
          <cell r="C619">
            <v>0</v>
          </cell>
          <cell r="D619" t="str">
            <v/>
          </cell>
          <cell r="E619">
            <v>0</v>
          </cell>
          <cell r="F619" t="str">
            <v/>
          </cell>
          <cell r="G619" t="str">
            <v/>
          </cell>
        </row>
        <row r="620"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 t="str">
            <v>SUBTOTAL</v>
          </cell>
          <cell r="G620">
            <v>0</v>
          </cell>
        </row>
        <row r="621">
          <cell r="A621">
            <v>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</row>
        <row r="622">
          <cell r="A622" t="str">
            <v>TOTAL COSTO DIRECTO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401307</v>
          </cell>
        </row>
        <row r="623"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</row>
        <row r="624">
          <cell r="A624">
            <v>0</v>
          </cell>
          <cell r="B624">
            <v>0</v>
          </cell>
          <cell r="C624">
            <v>0</v>
          </cell>
          <cell r="D624">
            <v>0</v>
          </cell>
          <cell r="G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>
            <v>0</v>
          </cell>
          <cell r="G625">
            <v>0</v>
          </cell>
        </row>
        <row r="626">
          <cell r="A626">
            <v>0</v>
          </cell>
          <cell r="B626" t="str">
            <v>JUAN DAVID ZORRILLA</v>
          </cell>
        </row>
        <row r="627">
          <cell r="A627">
            <v>0</v>
          </cell>
          <cell r="B627" t="str">
            <v>SECRETARIO DE PLANEACION</v>
          </cell>
        </row>
        <row r="628">
          <cell r="A628">
            <v>0</v>
          </cell>
          <cell r="B628" t="str">
            <v>PLANEACION MUNICIPAL</v>
          </cell>
        </row>
        <row r="629">
          <cell r="A629">
            <v>0</v>
          </cell>
          <cell r="B629" t="str">
            <v/>
          </cell>
        </row>
        <row r="630">
          <cell r="A630" t="str">
            <v>DEPARTAMENTO DE ANTIOQUIA</v>
          </cell>
          <cell r="B630">
            <v>0</v>
          </cell>
          <cell r="C630">
            <v>0</v>
          </cell>
          <cell r="D630">
            <v>0</v>
          </cell>
          <cell r="E630">
            <v>0</v>
          </cell>
          <cell r="F630" t="str">
            <v/>
          </cell>
          <cell r="G630">
            <v>0</v>
          </cell>
        </row>
        <row r="631">
          <cell r="A631" t="str">
            <v>MUNICIPIO DE SANTO DOMINGO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</row>
        <row r="632">
          <cell r="A632" t="str">
            <v>PROYECTO: Construcción de pavimento rígido en las vías urbanas del corregimiento de Porce y el casco urbano del municipio de Santo Domingo, departamento de Antioquia"</v>
          </cell>
          <cell r="B632">
            <v>0</v>
          </cell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>
            <v>0</v>
          </cell>
          <cell r="F633">
            <v>0</v>
          </cell>
          <cell r="G633">
            <v>0</v>
          </cell>
        </row>
        <row r="634">
          <cell r="A634" t="str">
            <v>ANÁLISIS DE PRECIOS UNITARIOS AUXILIARES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>
            <v>0</v>
          </cell>
        </row>
        <row r="636">
          <cell r="A636" t="str">
            <v>ITEM</v>
          </cell>
          <cell r="B636" t="str">
            <v>DESCRIPCIÓN</v>
          </cell>
          <cell r="C636">
            <v>0</v>
          </cell>
          <cell r="D636">
            <v>0</v>
          </cell>
          <cell r="E636" t="str">
            <v>UNIDAD</v>
          </cell>
          <cell r="F636" t="str">
            <v>CANTIDAD</v>
          </cell>
          <cell r="G636" t="str">
            <v>COSTO DIRECTO</v>
          </cell>
        </row>
        <row r="637">
          <cell r="A637" t="str">
            <v>MA011</v>
          </cell>
          <cell r="B637" t="str">
            <v>MORTERO 1:4 EN OBRA (REVOQUE)</v>
          </cell>
          <cell r="C637">
            <v>0</v>
          </cell>
          <cell r="D637">
            <v>0</v>
          </cell>
          <cell r="E637" t="str">
            <v>M3</v>
          </cell>
          <cell r="F637" t="str">
            <v>N.D.</v>
          </cell>
          <cell r="G637">
            <v>361724</v>
          </cell>
        </row>
        <row r="638">
          <cell r="A638">
            <v>0</v>
          </cell>
          <cell r="B638">
            <v>0</v>
          </cell>
          <cell r="C638">
            <v>0</v>
          </cell>
          <cell r="D638">
            <v>0</v>
          </cell>
          <cell r="G638">
            <v>0</v>
          </cell>
        </row>
        <row r="639">
          <cell r="A639" t="str">
            <v>1. COSTOS DIRECTOS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0</v>
          </cell>
          <cell r="G639">
            <v>0</v>
          </cell>
        </row>
        <row r="640">
          <cell r="A640">
            <v>0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</row>
        <row r="641">
          <cell r="A641" t="str">
            <v>I. EQUIPO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</row>
        <row r="642">
          <cell r="A642" t="str">
            <v>CÓDIGO</v>
          </cell>
          <cell r="B642" t="str">
            <v>DESCRIPCIÓN</v>
          </cell>
          <cell r="C642">
            <v>0</v>
          </cell>
          <cell r="D642" t="str">
            <v>UNIDAD</v>
          </cell>
          <cell r="E642" t="str">
            <v>TARIFA</v>
          </cell>
          <cell r="F642" t="str">
            <v>RENDIMIENTO</v>
          </cell>
          <cell r="G642" t="str">
            <v>VR. UNITARIO</v>
          </cell>
        </row>
        <row r="643">
          <cell r="A643" t="str">
            <v>EQ004</v>
          </cell>
          <cell r="B643" t="str">
            <v>CONCRETADORA 1.5 SACOS A GASOLINA</v>
          </cell>
          <cell r="C643">
            <v>0</v>
          </cell>
          <cell r="D643" t="str">
            <v>DÍA</v>
          </cell>
          <cell r="E643">
            <v>53440</v>
          </cell>
          <cell r="F643">
            <v>8</v>
          </cell>
          <cell r="G643">
            <v>6680</v>
          </cell>
        </row>
        <row r="644">
          <cell r="A644">
            <v>0</v>
          </cell>
          <cell r="B644" t="str">
            <v/>
          </cell>
          <cell r="C644">
            <v>0</v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</row>
        <row r="645">
          <cell r="A645">
            <v>0</v>
          </cell>
          <cell r="B645" t="str">
            <v/>
          </cell>
          <cell r="C645">
            <v>0</v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</row>
        <row r="646">
          <cell r="A646">
            <v>0</v>
          </cell>
          <cell r="B646" t="str">
            <v/>
          </cell>
          <cell r="C646">
            <v>0</v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</row>
        <row r="647">
          <cell r="A647" t="str">
            <v>EQ001</v>
          </cell>
          <cell r="B647" t="str">
            <v>HERRAMIENTA MENOR (5% DE LA MANO DE OBRA)</v>
          </cell>
          <cell r="C647">
            <v>0</v>
          </cell>
          <cell r="D647" t="str">
            <v>%</v>
          </cell>
          <cell r="E647">
            <v>0.05</v>
          </cell>
          <cell r="F647">
            <v>21697.138471232876</v>
          </cell>
          <cell r="G647">
            <v>1084.856923561644</v>
          </cell>
        </row>
        <row r="648"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 t="str">
            <v>SUBTOTAL</v>
          </cell>
          <cell r="G648">
            <v>7764.8569235616442</v>
          </cell>
        </row>
        <row r="649">
          <cell r="A649">
            <v>0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</row>
        <row r="650">
          <cell r="A650" t="str">
            <v>II. MATERIALES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</row>
        <row r="651">
          <cell r="A651" t="str">
            <v>CÓDIGO</v>
          </cell>
          <cell r="B651" t="str">
            <v>DESCRIPCIÓN</v>
          </cell>
          <cell r="C651" t="str">
            <v>UNIDAD</v>
          </cell>
          <cell r="D651" t="str">
            <v>CANTIDAD</v>
          </cell>
          <cell r="E651" t="str">
            <v>DESP.</v>
          </cell>
          <cell r="F651" t="str">
            <v>PRECIO UNIT.</v>
          </cell>
          <cell r="G651" t="str">
            <v>VR. UNITARIO</v>
          </cell>
        </row>
        <row r="652">
          <cell r="A652" t="str">
            <v>MA020</v>
          </cell>
          <cell r="B652" t="str">
            <v>CEMENTO GRIS (50 KG) PORTLAND TIPO I</v>
          </cell>
          <cell r="C652" t="str">
            <v>SC</v>
          </cell>
          <cell r="D652">
            <v>7.28</v>
          </cell>
          <cell r="E652">
            <v>0.05</v>
          </cell>
          <cell r="F652">
            <v>26000</v>
          </cell>
          <cell r="G652">
            <v>198744</v>
          </cell>
        </row>
        <row r="653">
          <cell r="A653" t="str">
            <v>MA022</v>
          </cell>
          <cell r="B653" t="str">
            <v xml:space="preserve">ARENA DE REVOQUE </v>
          </cell>
          <cell r="C653" t="str">
            <v>M3</v>
          </cell>
          <cell r="D653">
            <v>1.1599999999999999</v>
          </cell>
          <cell r="E653">
            <v>0.05</v>
          </cell>
          <cell r="F653">
            <v>51240</v>
          </cell>
          <cell r="G653">
            <v>62410.32</v>
          </cell>
        </row>
        <row r="654">
          <cell r="A654" t="str">
            <v>MA025</v>
          </cell>
          <cell r="B654" t="str">
            <v>AGUA</v>
          </cell>
          <cell r="C654" t="str">
            <v>LT</v>
          </cell>
          <cell r="D654">
            <v>170</v>
          </cell>
          <cell r="E654">
            <v>0.05</v>
          </cell>
          <cell r="F654">
            <v>50</v>
          </cell>
          <cell r="G654">
            <v>8925</v>
          </cell>
        </row>
        <row r="655">
          <cell r="A655">
            <v>0</v>
          </cell>
          <cell r="B655" t="str">
            <v/>
          </cell>
          <cell r="C655" t="str">
            <v/>
          </cell>
          <cell r="D655">
            <v>0</v>
          </cell>
          <cell r="E655">
            <v>0</v>
          </cell>
          <cell r="F655" t="str">
            <v/>
          </cell>
          <cell r="G655" t="str">
            <v/>
          </cell>
        </row>
        <row r="656">
          <cell r="A656">
            <v>0</v>
          </cell>
          <cell r="B656" t="str">
            <v/>
          </cell>
          <cell r="C656" t="str">
            <v/>
          </cell>
          <cell r="D656">
            <v>0</v>
          </cell>
          <cell r="E656">
            <v>0</v>
          </cell>
          <cell r="F656" t="str">
            <v/>
          </cell>
          <cell r="G656" t="str">
            <v/>
          </cell>
        </row>
        <row r="657">
          <cell r="A657">
            <v>0</v>
          </cell>
          <cell r="B657" t="str">
            <v/>
          </cell>
          <cell r="C657" t="str">
            <v/>
          </cell>
          <cell r="D657">
            <v>0</v>
          </cell>
          <cell r="E657">
            <v>0</v>
          </cell>
          <cell r="F657" t="str">
            <v/>
          </cell>
          <cell r="G657" t="str">
            <v/>
          </cell>
        </row>
        <row r="658">
          <cell r="A658">
            <v>0</v>
          </cell>
          <cell r="B658" t="str">
            <v/>
          </cell>
          <cell r="C658" t="str">
            <v/>
          </cell>
          <cell r="D658">
            <v>0</v>
          </cell>
          <cell r="E658">
            <v>0</v>
          </cell>
          <cell r="F658" t="str">
            <v/>
          </cell>
          <cell r="G658" t="str">
            <v/>
          </cell>
        </row>
        <row r="659">
          <cell r="A659">
            <v>0</v>
          </cell>
          <cell r="B659" t="str">
            <v/>
          </cell>
          <cell r="C659" t="str">
            <v/>
          </cell>
          <cell r="D659">
            <v>0</v>
          </cell>
          <cell r="E659">
            <v>0</v>
          </cell>
          <cell r="F659" t="str">
            <v/>
          </cell>
          <cell r="G659" t="str">
            <v/>
          </cell>
        </row>
        <row r="660">
          <cell r="B660">
            <v>0</v>
          </cell>
          <cell r="C660">
            <v>0</v>
          </cell>
          <cell r="D660">
            <v>0</v>
          </cell>
          <cell r="E660">
            <v>0</v>
          </cell>
          <cell r="F660" t="str">
            <v>SUBTOTAL</v>
          </cell>
          <cell r="G660">
            <v>270079.32</v>
          </cell>
        </row>
        <row r="661">
          <cell r="A661">
            <v>0</v>
          </cell>
          <cell r="B661">
            <v>0</v>
          </cell>
          <cell r="C661">
            <v>0</v>
          </cell>
          <cell r="D661">
            <v>0</v>
          </cell>
          <cell r="E661">
            <v>0</v>
          </cell>
          <cell r="F661">
            <v>0</v>
          </cell>
        </row>
        <row r="662">
          <cell r="A662" t="str">
            <v>III. TRANSPORTES</v>
          </cell>
          <cell r="B662">
            <v>0</v>
          </cell>
          <cell r="C662">
            <v>0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</row>
        <row r="663">
          <cell r="A663" t="str">
            <v>CÓDIGO</v>
          </cell>
          <cell r="B663" t="str">
            <v>DESCRIPCIÓN</v>
          </cell>
          <cell r="C663" t="str">
            <v>TIPO</v>
          </cell>
          <cell r="D663" t="str">
            <v>VOLUMEN/PESO</v>
          </cell>
          <cell r="E663" t="str">
            <v>DISTANCIA</v>
          </cell>
          <cell r="F663" t="str">
            <v>TARIFA</v>
          </cell>
          <cell r="G663" t="str">
            <v>VR. UNITARIO</v>
          </cell>
        </row>
        <row r="664">
          <cell r="A664" t="str">
            <v>TR002</v>
          </cell>
          <cell r="B664" t="str">
            <v>TRANSPORTE DE MATERIALES DE PLAYA</v>
          </cell>
          <cell r="C664" t="str">
            <v>PLAYA</v>
          </cell>
          <cell r="D664">
            <v>1.218</v>
          </cell>
          <cell r="E664">
            <v>35.82</v>
          </cell>
          <cell r="F664">
            <v>1200</v>
          </cell>
          <cell r="G664">
            <v>52354.512000000002</v>
          </cell>
        </row>
        <row r="665">
          <cell r="A665" t="str">
            <v>TR001</v>
          </cell>
          <cell r="B665" t="str">
            <v>TRANSPORTE DE INSUMOS GENERALES</v>
          </cell>
          <cell r="C665" t="str">
            <v>INSUMOS</v>
          </cell>
          <cell r="D665">
            <v>0.36400000000000005</v>
          </cell>
          <cell r="E665">
            <v>10</v>
          </cell>
          <cell r="F665">
            <v>2700</v>
          </cell>
          <cell r="G665">
            <v>9828.0000000000018</v>
          </cell>
        </row>
        <row r="666">
          <cell r="A666">
            <v>0</v>
          </cell>
          <cell r="B666" t="str">
            <v/>
          </cell>
          <cell r="C666">
            <v>0</v>
          </cell>
          <cell r="D666">
            <v>0</v>
          </cell>
          <cell r="E666" t="str">
            <v/>
          </cell>
          <cell r="F666" t="str">
            <v/>
          </cell>
          <cell r="G666" t="str">
            <v/>
          </cell>
        </row>
        <row r="667">
          <cell r="B667">
            <v>0</v>
          </cell>
          <cell r="C667">
            <v>0</v>
          </cell>
          <cell r="D667">
            <v>0</v>
          </cell>
          <cell r="E667">
            <v>0</v>
          </cell>
          <cell r="F667" t="str">
            <v>SUBTOTAL</v>
          </cell>
          <cell r="G667">
            <v>62182.512000000002</v>
          </cell>
        </row>
        <row r="668">
          <cell r="A668">
            <v>0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</row>
        <row r="669">
          <cell r="A669" t="str">
            <v>IV. MANO DE OBRA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</row>
        <row r="670">
          <cell r="A670" t="str">
            <v>CÓDIGO</v>
          </cell>
          <cell r="B670" t="str">
            <v>CARGOS PERSONAL</v>
          </cell>
          <cell r="C670">
            <v>0</v>
          </cell>
          <cell r="D670" t="str">
            <v>CANTIDAD</v>
          </cell>
          <cell r="E670" t="str">
            <v>JORNAL TOTAL</v>
          </cell>
          <cell r="F670" t="str">
            <v>RENDIMIENTO</v>
          </cell>
          <cell r="G670" t="str">
            <v>VR. UNITARIO</v>
          </cell>
        </row>
        <row r="671">
          <cell r="A671" t="str">
            <v>MO033</v>
          </cell>
          <cell r="B671" t="str">
            <v>OPERADOR EQUIPO LIVIANO</v>
          </cell>
          <cell r="C671">
            <v>0</v>
          </cell>
          <cell r="D671">
            <v>1</v>
          </cell>
          <cell r="E671">
            <v>66754.128920547955</v>
          </cell>
          <cell r="F671">
            <v>8</v>
          </cell>
          <cell r="G671">
            <v>8344.2661150684944</v>
          </cell>
        </row>
        <row r="672">
          <cell r="A672" t="str">
            <v>MO032</v>
          </cell>
          <cell r="B672" t="str">
            <v>AYUDANTE RASO</v>
          </cell>
          <cell r="C672">
            <v>0</v>
          </cell>
          <cell r="D672">
            <v>2</v>
          </cell>
          <cell r="E672">
            <v>53411.489424657528</v>
          </cell>
          <cell r="F672">
            <v>8</v>
          </cell>
          <cell r="G672">
            <v>13352.872356164382</v>
          </cell>
        </row>
        <row r="673">
          <cell r="A673">
            <v>0</v>
          </cell>
          <cell r="B673" t="str">
            <v/>
          </cell>
          <cell r="C673">
            <v>0</v>
          </cell>
          <cell r="D673">
            <v>0</v>
          </cell>
          <cell r="E673" t="str">
            <v/>
          </cell>
          <cell r="F673" t="str">
            <v/>
          </cell>
          <cell r="G673" t="str">
            <v/>
          </cell>
        </row>
        <row r="674">
          <cell r="A674">
            <v>0</v>
          </cell>
          <cell r="B674" t="str">
            <v/>
          </cell>
          <cell r="C674">
            <v>0</v>
          </cell>
          <cell r="D674">
            <v>0</v>
          </cell>
          <cell r="E674" t="str">
            <v/>
          </cell>
          <cell r="F674" t="str">
            <v/>
          </cell>
          <cell r="G674" t="str">
            <v/>
          </cell>
        </row>
        <row r="675">
          <cell r="B675">
            <v>0</v>
          </cell>
          <cell r="C675">
            <v>0</v>
          </cell>
          <cell r="D675">
            <v>0</v>
          </cell>
          <cell r="E675">
            <v>0</v>
          </cell>
          <cell r="F675" t="str">
            <v>SUBTOTAL</v>
          </cell>
          <cell r="G675">
            <v>21697.138471232876</v>
          </cell>
        </row>
        <row r="676">
          <cell r="A676">
            <v>0</v>
          </cell>
          <cell r="B676">
            <v>0</v>
          </cell>
          <cell r="C676">
            <v>0</v>
          </cell>
          <cell r="D676">
            <v>0</v>
          </cell>
          <cell r="E676">
            <v>0</v>
          </cell>
          <cell r="F676">
            <v>0</v>
          </cell>
        </row>
        <row r="677">
          <cell r="A677" t="str">
            <v>V. SERVICIOS</v>
          </cell>
          <cell r="B677">
            <v>0</v>
          </cell>
          <cell r="C677">
            <v>0</v>
          </cell>
          <cell r="D677">
            <v>0</v>
          </cell>
          <cell r="E677">
            <v>0</v>
          </cell>
          <cell r="F677">
            <v>0</v>
          </cell>
          <cell r="G677">
            <v>0</v>
          </cell>
        </row>
        <row r="678">
          <cell r="A678" t="str">
            <v>CÓDIGO</v>
          </cell>
          <cell r="B678" t="str">
            <v>DESCRIPCIÓN</v>
          </cell>
          <cell r="C678">
            <v>0</v>
          </cell>
          <cell r="D678" t="str">
            <v>UNIDAD</v>
          </cell>
          <cell r="E678" t="str">
            <v>CANTIDAD</v>
          </cell>
          <cell r="F678" t="str">
            <v>PRECIO UNIT.</v>
          </cell>
          <cell r="G678" t="str">
            <v>VR. UNITARIO</v>
          </cell>
        </row>
        <row r="679">
          <cell r="A679">
            <v>0</v>
          </cell>
          <cell r="B679" t="str">
            <v/>
          </cell>
          <cell r="C679">
            <v>0</v>
          </cell>
          <cell r="D679" t="str">
            <v/>
          </cell>
          <cell r="E679">
            <v>0</v>
          </cell>
          <cell r="F679" t="str">
            <v/>
          </cell>
          <cell r="G679" t="str">
            <v/>
          </cell>
        </row>
        <row r="680">
          <cell r="A680">
            <v>0</v>
          </cell>
          <cell r="B680" t="str">
            <v/>
          </cell>
          <cell r="C680">
            <v>0</v>
          </cell>
          <cell r="D680" t="str">
            <v/>
          </cell>
          <cell r="E680">
            <v>0</v>
          </cell>
          <cell r="F680" t="str">
            <v/>
          </cell>
          <cell r="G680" t="str">
            <v/>
          </cell>
        </row>
        <row r="681">
          <cell r="A681">
            <v>0</v>
          </cell>
          <cell r="B681" t="str">
            <v/>
          </cell>
          <cell r="C681">
            <v>0</v>
          </cell>
          <cell r="D681" t="str">
            <v/>
          </cell>
          <cell r="E681">
            <v>0</v>
          </cell>
          <cell r="F681" t="str">
            <v/>
          </cell>
          <cell r="G681" t="str">
            <v/>
          </cell>
        </row>
        <row r="682">
          <cell r="B682">
            <v>0</v>
          </cell>
          <cell r="C682">
            <v>0</v>
          </cell>
          <cell r="D682">
            <v>0</v>
          </cell>
          <cell r="E682">
            <v>0</v>
          </cell>
          <cell r="F682" t="str">
            <v>SUBTOTAL</v>
          </cell>
          <cell r="G682">
            <v>0</v>
          </cell>
        </row>
        <row r="683">
          <cell r="A683">
            <v>0</v>
          </cell>
          <cell r="B683">
            <v>0</v>
          </cell>
          <cell r="C683">
            <v>0</v>
          </cell>
          <cell r="D683">
            <v>0</v>
          </cell>
          <cell r="E683">
            <v>0</v>
          </cell>
          <cell r="F683">
            <v>0</v>
          </cell>
        </row>
        <row r="684">
          <cell r="A684" t="str">
            <v>TOTAL COSTO DIRECTO</v>
          </cell>
          <cell r="B684">
            <v>0</v>
          </cell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361724</v>
          </cell>
        </row>
        <row r="685">
          <cell r="B685">
            <v>0</v>
          </cell>
          <cell r="C685">
            <v>0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</row>
        <row r="686">
          <cell r="A686">
            <v>0</v>
          </cell>
          <cell r="B686">
            <v>0</v>
          </cell>
          <cell r="C686">
            <v>0</v>
          </cell>
          <cell r="D686">
            <v>0</v>
          </cell>
          <cell r="G686">
            <v>0</v>
          </cell>
        </row>
        <row r="687">
          <cell r="A687">
            <v>0</v>
          </cell>
          <cell r="B687">
            <v>0</v>
          </cell>
          <cell r="C687">
            <v>0</v>
          </cell>
          <cell r="D687">
            <v>0</v>
          </cell>
          <cell r="G687">
            <v>0</v>
          </cell>
        </row>
        <row r="688">
          <cell r="A688">
            <v>0</v>
          </cell>
          <cell r="B688" t="str">
            <v>JUAN DAVID ZORRILLA</v>
          </cell>
        </row>
        <row r="689">
          <cell r="A689">
            <v>0</v>
          </cell>
          <cell r="B689" t="str">
            <v>SECRETARIO DE PLANEACION</v>
          </cell>
        </row>
        <row r="690">
          <cell r="A690">
            <v>0</v>
          </cell>
          <cell r="B690" t="str">
            <v>PLANEACION MUNICIPAL</v>
          </cell>
        </row>
        <row r="691">
          <cell r="A691">
            <v>0</v>
          </cell>
          <cell r="B691" t="str">
            <v/>
          </cell>
        </row>
        <row r="692">
          <cell r="A692" t="str">
            <v>DEPARTAMENTO DE ANTIOQUIA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 t="str">
            <v/>
          </cell>
          <cell r="G692">
            <v>0</v>
          </cell>
        </row>
        <row r="693">
          <cell r="A693" t="str">
            <v>MUNICIPIO DE SANTO DOMINGO</v>
          </cell>
          <cell r="B693">
            <v>0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</row>
        <row r="694">
          <cell r="A694" t="str">
            <v>PROYECTO: Construcción de pavimento rígido en las vías urbanas del corregimiento de Porce y el casco urbano del municipio de Santo Domingo, departamento de Antioquia"</v>
          </cell>
          <cell r="B694">
            <v>0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</row>
        <row r="695">
          <cell r="A695">
            <v>0</v>
          </cell>
          <cell r="B695">
            <v>0</v>
          </cell>
          <cell r="C695">
            <v>0</v>
          </cell>
          <cell r="D695">
            <v>0</v>
          </cell>
          <cell r="F695">
            <v>0</v>
          </cell>
          <cell r="G695">
            <v>0</v>
          </cell>
        </row>
        <row r="696">
          <cell r="A696" t="str">
            <v>ANÁLISIS DE PRECIOS UNITARIOS AUXILIARES</v>
          </cell>
          <cell r="B696">
            <v>0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  <cell r="D697">
            <v>0</v>
          </cell>
        </row>
        <row r="698">
          <cell r="A698" t="str">
            <v>ITEM</v>
          </cell>
          <cell r="B698" t="str">
            <v>DESCRIPCIÓN</v>
          </cell>
          <cell r="C698">
            <v>0</v>
          </cell>
          <cell r="D698">
            <v>0</v>
          </cell>
          <cell r="E698" t="str">
            <v>UNIDAD</v>
          </cell>
          <cell r="F698" t="str">
            <v>CANTIDAD</v>
          </cell>
          <cell r="G698" t="str">
            <v>COSTO DIRECTO</v>
          </cell>
        </row>
        <row r="699">
          <cell r="A699" t="str">
            <v>MA012</v>
          </cell>
          <cell r="B699" t="str">
            <v>MORTERO 1:4 EN OBRA (GROUT)</v>
          </cell>
          <cell r="C699">
            <v>0</v>
          </cell>
          <cell r="D699">
            <v>0</v>
          </cell>
          <cell r="E699" t="str">
            <v>M3</v>
          </cell>
          <cell r="F699" t="str">
            <v>N.D.</v>
          </cell>
          <cell r="G699">
            <v>469834</v>
          </cell>
        </row>
        <row r="700">
          <cell r="A700">
            <v>0</v>
          </cell>
          <cell r="B700">
            <v>0</v>
          </cell>
          <cell r="C700">
            <v>0</v>
          </cell>
          <cell r="D700">
            <v>0</v>
          </cell>
          <cell r="G700">
            <v>0</v>
          </cell>
        </row>
        <row r="701">
          <cell r="A701" t="str">
            <v>1. COSTOS DIRECTOS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0</v>
          </cell>
          <cell r="G701">
            <v>0</v>
          </cell>
        </row>
        <row r="702">
          <cell r="A702">
            <v>0</v>
          </cell>
          <cell r="B702">
            <v>0</v>
          </cell>
          <cell r="C702">
            <v>0</v>
          </cell>
          <cell r="D702">
            <v>0</v>
          </cell>
          <cell r="E702">
            <v>0</v>
          </cell>
          <cell r="F702">
            <v>0</v>
          </cell>
          <cell r="G702">
            <v>0</v>
          </cell>
        </row>
        <row r="703">
          <cell r="A703" t="str">
            <v>I. EQUIPO</v>
          </cell>
          <cell r="B703">
            <v>0</v>
          </cell>
          <cell r="C703">
            <v>0</v>
          </cell>
          <cell r="D703">
            <v>0</v>
          </cell>
          <cell r="E703">
            <v>0</v>
          </cell>
          <cell r="F703">
            <v>0</v>
          </cell>
          <cell r="G703">
            <v>0</v>
          </cell>
        </row>
        <row r="704">
          <cell r="A704" t="str">
            <v>CÓDIGO</v>
          </cell>
          <cell r="B704" t="str">
            <v>DESCRIPCIÓN</v>
          </cell>
          <cell r="C704">
            <v>0</v>
          </cell>
          <cell r="D704" t="str">
            <v>UNIDAD</v>
          </cell>
          <cell r="E704" t="str">
            <v>TARIFA</v>
          </cell>
          <cell r="F704" t="str">
            <v>RENDIMIENTO</v>
          </cell>
          <cell r="G704" t="str">
            <v>VR. UNITARIO</v>
          </cell>
        </row>
        <row r="705">
          <cell r="A705" t="str">
            <v>EQ004</v>
          </cell>
          <cell r="B705" t="str">
            <v>CONCRETADORA 1.5 SACOS A GASOLINA</v>
          </cell>
          <cell r="C705">
            <v>0</v>
          </cell>
          <cell r="D705" t="str">
            <v>DÍA</v>
          </cell>
          <cell r="E705">
            <v>53440</v>
          </cell>
          <cell r="F705">
            <v>8</v>
          </cell>
          <cell r="G705">
            <v>6680</v>
          </cell>
        </row>
        <row r="706">
          <cell r="A706">
            <v>0</v>
          </cell>
          <cell r="B706" t="str">
            <v/>
          </cell>
          <cell r="C706">
            <v>0</v>
          </cell>
          <cell r="D706" t="str">
            <v/>
          </cell>
          <cell r="E706" t="str">
            <v/>
          </cell>
          <cell r="F706" t="str">
            <v/>
          </cell>
          <cell r="G706" t="str">
            <v/>
          </cell>
        </row>
        <row r="707">
          <cell r="A707">
            <v>0</v>
          </cell>
          <cell r="B707" t="str">
            <v/>
          </cell>
          <cell r="C707">
            <v>0</v>
          </cell>
          <cell r="D707" t="str">
            <v/>
          </cell>
          <cell r="E707" t="str">
            <v/>
          </cell>
          <cell r="F707" t="str">
            <v/>
          </cell>
          <cell r="G707" t="str">
            <v/>
          </cell>
        </row>
        <row r="708">
          <cell r="A708">
            <v>0</v>
          </cell>
          <cell r="B708" t="str">
            <v/>
          </cell>
          <cell r="C708">
            <v>0</v>
          </cell>
          <cell r="D708" t="str">
            <v/>
          </cell>
          <cell r="E708" t="str">
            <v/>
          </cell>
          <cell r="F708" t="str">
            <v/>
          </cell>
          <cell r="G708" t="str">
            <v/>
          </cell>
        </row>
        <row r="709">
          <cell r="A709" t="str">
            <v>EQ001</v>
          </cell>
          <cell r="B709" t="str">
            <v>HERRAMIENTA MENOR (5% DE LA MANO DE OBRA)</v>
          </cell>
          <cell r="C709">
            <v>0</v>
          </cell>
          <cell r="D709" t="str">
            <v>%</v>
          </cell>
          <cell r="E709">
            <v>0.05</v>
          </cell>
          <cell r="F709">
            <v>21697.138471232876</v>
          </cell>
          <cell r="G709">
            <v>1084.856923561644</v>
          </cell>
        </row>
        <row r="710">
          <cell r="B710">
            <v>0</v>
          </cell>
          <cell r="C710">
            <v>0</v>
          </cell>
          <cell r="D710">
            <v>0</v>
          </cell>
          <cell r="E710">
            <v>0</v>
          </cell>
          <cell r="F710" t="str">
            <v>SUBTOTAL</v>
          </cell>
          <cell r="G710">
            <v>7764.8569235616442</v>
          </cell>
        </row>
        <row r="711">
          <cell r="A711">
            <v>0</v>
          </cell>
          <cell r="B711">
            <v>0</v>
          </cell>
          <cell r="C711">
            <v>0</v>
          </cell>
          <cell r="D711">
            <v>0</v>
          </cell>
          <cell r="E711">
            <v>0</v>
          </cell>
          <cell r="F711">
            <v>0</v>
          </cell>
        </row>
        <row r="712">
          <cell r="A712" t="str">
            <v>II. MATERIALES</v>
          </cell>
          <cell r="B712">
            <v>0</v>
          </cell>
          <cell r="C712">
            <v>0</v>
          </cell>
          <cell r="D712">
            <v>0</v>
          </cell>
          <cell r="E712">
            <v>0</v>
          </cell>
          <cell r="F712">
            <v>0</v>
          </cell>
          <cell r="G712">
            <v>0</v>
          </cell>
        </row>
        <row r="713">
          <cell r="A713" t="str">
            <v>CÓDIGO</v>
          </cell>
          <cell r="B713" t="str">
            <v>DESCRIPCIÓN</v>
          </cell>
          <cell r="C713" t="str">
            <v>UNIDAD</v>
          </cell>
          <cell r="D713" t="str">
            <v>CANTIDAD</v>
          </cell>
          <cell r="E713" t="str">
            <v>DESP.</v>
          </cell>
          <cell r="F713" t="str">
            <v>PRECIO UNIT.</v>
          </cell>
          <cell r="G713" t="str">
            <v>VR. UNITARIO</v>
          </cell>
        </row>
        <row r="714">
          <cell r="A714" t="str">
            <v>MA020</v>
          </cell>
          <cell r="B714" t="str">
            <v>CEMENTO GRIS (50 KG) PORTLAND TIPO I</v>
          </cell>
          <cell r="C714" t="str">
            <v>SC</v>
          </cell>
          <cell r="D714">
            <v>7.28</v>
          </cell>
          <cell r="E714">
            <v>0.05</v>
          </cell>
          <cell r="F714">
            <v>26000</v>
          </cell>
          <cell r="G714">
            <v>198744</v>
          </cell>
        </row>
        <row r="715">
          <cell r="A715" t="str">
            <v>MA023</v>
          </cell>
          <cell r="B715" t="str">
            <v>ARENA FINA PARA CONCRETOS</v>
          </cell>
          <cell r="C715" t="str">
            <v>M3</v>
          </cell>
          <cell r="D715">
            <v>1.1599999999999999</v>
          </cell>
          <cell r="E715">
            <v>0.05</v>
          </cell>
          <cell r="F715">
            <v>140000</v>
          </cell>
          <cell r="G715">
            <v>170520</v>
          </cell>
        </row>
        <row r="716">
          <cell r="A716" t="str">
            <v>MA025</v>
          </cell>
          <cell r="B716" t="str">
            <v>AGUA</v>
          </cell>
          <cell r="C716" t="str">
            <v>LT</v>
          </cell>
          <cell r="D716">
            <v>170</v>
          </cell>
          <cell r="E716">
            <v>0.05</v>
          </cell>
          <cell r="F716">
            <v>50</v>
          </cell>
          <cell r="G716">
            <v>8925</v>
          </cell>
        </row>
        <row r="717">
          <cell r="A717">
            <v>0</v>
          </cell>
          <cell r="B717" t="str">
            <v/>
          </cell>
          <cell r="C717" t="str">
            <v/>
          </cell>
          <cell r="D717">
            <v>0</v>
          </cell>
          <cell r="E717">
            <v>0</v>
          </cell>
          <cell r="F717" t="str">
            <v/>
          </cell>
          <cell r="G717" t="str">
            <v/>
          </cell>
        </row>
        <row r="718">
          <cell r="A718">
            <v>0</v>
          </cell>
          <cell r="B718" t="str">
            <v/>
          </cell>
          <cell r="C718" t="str">
            <v/>
          </cell>
          <cell r="D718">
            <v>0</v>
          </cell>
          <cell r="E718">
            <v>0</v>
          </cell>
          <cell r="F718" t="str">
            <v/>
          </cell>
          <cell r="G718" t="str">
            <v/>
          </cell>
        </row>
        <row r="719">
          <cell r="A719">
            <v>0</v>
          </cell>
          <cell r="B719" t="str">
            <v/>
          </cell>
          <cell r="C719" t="str">
            <v/>
          </cell>
          <cell r="D719">
            <v>0</v>
          </cell>
          <cell r="E719">
            <v>0</v>
          </cell>
          <cell r="F719" t="str">
            <v/>
          </cell>
          <cell r="G719" t="str">
            <v/>
          </cell>
        </row>
        <row r="720">
          <cell r="A720">
            <v>0</v>
          </cell>
          <cell r="B720" t="str">
            <v/>
          </cell>
          <cell r="C720" t="str">
            <v/>
          </cell>
          <cell r="D720">
            <v>0</v>
          </cell>
          <cell r="E720">
            <v>0</v>
          </cell>
          <cell r="F720" t="str">
            <v/>
          </cell>
          <cell r="G720" t="str">
            <v/>
          </cell>
        </row>
        <row r="721">
          <cell r="A721">
            <v>0</v>
          </cell>
          <cell r="B721" t="str">
            <v/>
          </cell>
          <cell r="C721" t="str">
            <v/>
          </cell>
          <cell r="D721">
            <v>0</v>
          </cell>
          <cell r="E721">
            <v>0</v>
          </cell>
          <cell r="F721" t="str">
            <v/>
          </cell>
          <cell r="G721" t="str">
            <v/>
          </cell>
        </row>
        <row r="722">
          <cell r="B722">
            <v>0</v>
          </cell>
          <cell r="C722">
            <v>0</v>
          </cell>
          <cell r="D722">
            <v>0</v>
          </cell>
          <cell r="E722">
            <v>0</v>
          </cell>
          <cell r="F722" t="str">
            <v>SUBTOTAL</v>
          </cell>
          <cell r="G722">
            <v>378189</v>
          </cell>
        </row>
        <row r="723">
          <cell r="A723">
            <v>0</v>
          </cell>
          <cell r="B723">
            <v>0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</row>
        <row r="724">
          <cell r="A724" t="str">
            <v>III. TRANSPORTES</v>
          </cell>
          <cell r="B724">
            <v>0</v>
          </cell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</row>
        <row r="725">
          <cell r="A725" t="str">
            <v>CÓDIGO</v>
          </cell>
          <cell r="B725" t="str">
            <v>DESCRIPCIÓN</v>
          </cell>
          <cell r="C725" t="str">
            <v>TIPO</v>
          </cell>
          <cell r="D725" t="str">
            <v>VOLUMEN/PESO</v>
          </cell>
          <cell r="E725" t="str">
            <v>DISTANCIA</v>
          </cell>
          <cell r="F725" t="str">
            <v>TARIFA</v>
          </cell>
          <cell r="G725" t="str">
            <v>VR. UNITARIO</v>
          </cell>
        </row>
        <row r="726">
          <cell r="A726" t="str">
            <v>TR002</v>
          </cell>
          <cell r="B726" t="str">
            <v>TRANSPORTE DE MATERIALES DE PLAYA</v>
          </cell>
          <cell r="C726" t="str">
            <v>PLAYA</v>
          </cell>
          <cell r="D726">
            <v>1.218</v>
          </cell>
          <cell r="E726">
            <v>35.82</v>
          </cell>
          <cell r="F726">
            <v>1200</v>
          </cell>
          <cell r="G726">
            <v>52354.512000000002</v>
          </cell>
        </row>
        <row r="727">
          <cell r="A727" t="str">
            <v>TR001</v>
          </cell>
          <cell r="B727" t="str">
            <v>TRANSPORTE DE INSUMOS GENERALES</v>
          </cell>
          <cell r="C727" t="str">
            <v>INSUMOS</v>
          </cell>
          <cell r="D727">
            <v>0.36400000000000005</v>
          </cell>
          <cell r="E727">
            <v>10</v>
          </cell>
          <cell r="F727">
            <v>2700</v>
          </cell>
          <cell r="G727">
            <v>9828.0000000000018</v>
          </cell>
        </row>
        <row r="728">
          <cell r="A728">
            <v>0</v>
          </cell>
          <cell r="B728" t="str">
            <v/>
          </cell>
          <cell r="C728">
            <v>0</v>
          </cell>
          <cell r="D728">
            <v>0</v>
          </cell>
          <cell r="E728" t="str">
            <v/>
          </cell>
          <cell r="F728" t="str">
            <v/>
          </cell>
          <cell r="G728" t="str">
            <v/>
          </cell>
        </row>
        <row r="729">
          <cell r="B729">
            <v>0</v>
          </cell>
          <cell r="C729">
            <v>0</v>
          </cell>
          <cell r="D729">
            <v>0</v>
          </cell>
          <cell r="E729">
            <v>0</v>
          </cell>
          <cell r="F729" t="str">
            <v>SUBTOTAL</v>
          </cell>
          <cell r="G729">
            <v>62182.512000000002</v>
          </cell>
        </row>
        <row r="730">
          <cell r="A730">
            <v>0</v>
          </cell>
          <cell r="B730">
            <v>0</v>
          </cell>
          <cell r="C730">
            <v>0</v>
          </cell>
          <cell r="D730">
            <v>0</v>
          </cell>
          <cell r="E730">
            <v>0</v>
          </cell>
          <cell r="F730">
            <v>0</v>
          </cell>
        </row>
        <row r="731">
          <cell r="A731" t="str">
            <v>IV. MANO DE OBRA</v>
          </cell>
          <cell r="B731">
            <v>0</v>
          </cell>
          <cell r="C731">
            <v>0</v>
          </cell>
          <cell r="D731">
            <v>0</v>
          </cell>
          <cell r="E731">
            <v>0</v>
          </cell>
          <cell r="F731">
            <v>0</v>
          </cell>
          <cell r="G731">
            <v>0</v>
          </cell>
        </row>
        <row r="732">
          <cell r="A732" t="str">
            <v>CÓDIGO</v>
          </cell>
          <cell r="B732" t="str">
            <v>CARGOS PERSONAL</v>
          </cell>
          <cell r="C732">
            <v>0</v>
          </cell>
          <cell r="D732" t="str">
            <v>CANTIDAD</v>
          </cell>
          <cell r="E732" t="str">
            <v>JORNAL TOTAL</v>
          </cell>
          <cell r="F732" t="str">
            <v>RENDIMIENTO</v>
          </cell>
          <cell r="G732" t="str">
            <v>VR. UNITARIO</v>
          </cell>
        </row>
        <row r="733">
          <cell r="A733" t="str">
            <v>MO033</v>
          </cell>
          <cell r="B733" t="str">
            <v>OPERADOR EQUIPO LIVIANO</v>
          </cell>
          <cell r="C733">
            <v>0</v>
          </cell>
          <cell r="D733">
            <v>1</v>
          </cell>
          <cell r="E733">
            <v>66754.128920547955</v>
          </cell>
          <cell r="F733">
            <v>8</v>
          </cell>
          <cell r="G733">
            <v>8344.2661150684944</v>
          </cell>
        </row>
        <row r="734">
          <cell r="A734" t="str">
            <v>MO032</v>
          </cell>
          <cell r="B734" t="str">
            <v>AYUDANTE RASO</v>
          </cell>
          <cell r="C734">
            <v>0</v>
          </cell>
          <cell r="D734">
            <v>2</v>
          </cell>
          <cell r="E734">
            <v>53411.489424657528</v>
          </cell>
          <cell r="F734">
            <v>8</v>
          </cell>
          <cell r="G734">
            <v>13352.872356164382</v>
          </cell>
        </row>
        <row r="735">
          <cell r="A735">
            <v>0</v>
          </cell>
          <cell r="B735" t="str">
            <v/>
          </cell>
          <cell r="C735">
            <v>0</v>
          </cell>
          <cell r="D735">
            <v>0</v>
          </cell>
          <cell r="E735" t="str">
            <v/>
          </cell>
          <cell r="F735" t="str">
            <v/>
          </cell>
          <cell r="G735" t="str">
            <v/>
          </cell>
        </row>
        <row r="736">
          <cell r="A736">
            <v>0</v>
          </cell>
          <cell r="B736" t="str">
            <v/>
          </cell>
          <cell r="C736">
            <v>0</v>
          </cell>
          <cell r="D736">
            <v>0</v>
          </cell>
          <cell r="E736" t="str">
            <v/>
          </cell>
          <cell r="F736" t="str">
            <v/>
          </cell>
          <cell r="G736" t="str">
            <v/>
          </cell>
        </row>
        <row r="737">
          <cell r="B737">
            <v>0</v>
          </cell>
          <cell r="C737">
            <v>0</v>
          </cell>
          <cell r="D737">
            <v>0</v>
          </cell>
          <cell r="E737">
            <v>0</v>
          </cell>
          <cell r="F737" t="str">
            <v>SUBTOTAL</v>
          </cell>
          <cell r="G737">
            <v>21697.138471232876</v>
          </cell>
        </row>
        <row r="738">
          <cell r="A738">
            <v>0</v>
          </cell>
          <cell r="B738">
            <v>0</v>
          </cell>
          <cell r="C738">
            <v>0</v>
          </cell>
          <cell r="D738">
            <v>0</v>
          </cell>
          <cell r="E738">
            <v>0</v>
          </cell>
          <cell r="F738">
            <v>0</v>
          </cell>
        </row>
        <row r="739">
          <cell r="A739" t="str">
            <v>V. SERVICIOS</v>
          </cell>
          <cell r="B739">
            <v>0</v>
          </cell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</row>
        <row r="740">
          <cell r="A740" t="str">
            <v>CÓDIGO</v>
          </cell>
          <cell r="B740" t="str">
            <v>DESCRIPCIÓN</v>
          </cell>
          <cell r="C740">
            <v>0</v>
          </cell>
          <cell r="D740" t="str">
            <v>UNIDAD</v>
          </cell>
          <cell r="E740" t="str">
            <v>CANTIDAD</v>
          </cell>
          <cell r="F740" t="str">
            <v>PRECIO UNIT.</v>
          </cell>
          <cell r="G740" t="str">
            <v>VR. UNITARIO</v>
          </cell>
        </row>
        <row r="741">
          <cell r="A741">
            <v>0</v>
          </cell>
          <cell r="B741" t="str">
            <v/>
          </cell>
          <cell r="C741">
            <v>0</v>
          </cell>
          <cell r="D741" t="str">
            <v/>
          </cell>
          <cell r="E741">
            <v>0</v>
          </cell>
          <cell r="F741" t="str">
            <v/>
          </cell>
          <cell r="G741" t="str">
            <v/>
          </cell>
        </row>
        <row r="742">
          <cell r="A742">
            <v>0</v>
          </cell>
          <cell r="B742" t="str">
            <v/>
          </cell>
          <cell r="C742">
            <v>0</v>
          </cell>
          <cell r="D742" t="str">
            <v/>
          </cell>
          <cell r="E742">
            <v>0</v>
          </cell>
          <cell r="F742" t="str">
            <v/>
          </cell>
          <cell r="G742" t="str">
            <v/>
          </cell>
        </row>
        <row r="743">
          <cell r="A743">
            <v>0</v>
          </cell>
          <cell r="B743" t="str">
            <v/>
          </cell>
          <cell r="C743">
            <v>0</v>
          </cell>
          <cell r="D743" t="str">
            <v/>
          </cell>
          <cell r="E743">
            <v>0</v>
          </cell>
          <cell r="F743" t="str">
            <v/>
          </cell>
          <cell r="G743" t="str">
            <v/>
          </cell>
        </row>
        <row r="744">
          <cell r="B744">
            <v>0</v>
          </cell>
          <cell r="C744">
            <v>0</v>
          </cell>
          <cell r="D744">
            <v>0</v>
          </cell>
          <cell r="E744">
            <v>0</v>
          </cell>
          <cell r="F744" t="str">
            <v>SUBTOTAL</v>
          </cell>
          <cell r="G744">
            <v>0</v>
          </cell>
        </row>
        <row r="745">
          <cell r="A745">
            <v>0</v>
          </cell>
          <cell r="B745">
            <v>0</v>
          </cell>
          <cell r="C745">
            <v>0</v>
          </cell>
          <cell r="D745">
            <v>0</v>
          </cell>
          <cell r="E745">
            <v>0</v>
          </cell>
          <cell r="F745">
            <v>0</v>
          </cell>
        </row>
        <row r="746">
          <cell r="A746" t="str">
            <v>TOTAL COSTO DIRECTO</v>
          </cell>
          <cell r="B746">
            <v>0</v>
          </cell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469834</v>
          </cell>
        </row>
        <row r="747">
          <cell r="B747">
            <v>0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</row>
        <row r="748">
          <cell r="A748">
            <v>0</v>
          </cell>
          <cell r="B748">
            <v>0</v>
          </cell>
          <cell r="C748">
            <v>0</v>
          </cell>
          <cell r="D748">
            <v>0</v>
          </cell>
          <cell r="G748">
            <v>0</v>
          </cell>
        </row>
        <row r="749">
          <cell r="A749">
            <v>0</v>
          </cell>
          <cell r="B749">
            <v>0</v>
          </cell>
          <cell r="C749">
            <v>0</v>
          </cell>
          <cell r="D749">
            <v>0</v>
          </cell>
          <cell r="G749">
            <v>0</v>
          </cell>
        </row>
        <row r="750">
          <cell r="A750">
            <v>0</v>
          </cell>
          <cell r="B750" t="str">
            <v>JUAN DAVID ZORRILLA</v>
          </cell>
        </row>
        <row r="751">
          <cell r="A751">
            <v>0</v>
          </cell>
          <cell r="B751" t="str">
            <v>SECRETARIO DE PLANEACION</v>
          </cell>
        </row>
        <row r="752">
          <cell r="A752">
            <v>0</v>
          </cell>
          <cell r="B752" t="str">
            <v>PLANEACION MUNICIPAL</v>
          </cell>
        </row>
        <row r="753">
          <cell r="A753">
            <v>0</v>
          </cell>
          <cell r="B753" t="str">
            <v/>
          </cell>
        </row>
        <row r="754">
          <cell r="A754" t="str">
            <v>DEPARTAMENTO DE ANTIOQUIA</v>
          </cell>
          <cell r="B754">
            <v>0</v>
          </cell>
          <cell r="C754">
            <v>0</v>
          </cell>
          <cell r="D754">
            <v>0</v>
          </cell>
          <cell r="E754">
            <v>0</v>
          </cell>
          <cell r="F754" t="str">
            <v/>
          </cell>
          <cell r="G754">
            <v>0</v>
          </cell>
        </row>
        <row r="755">
          <cell r="A755" t="str">
            <v>MUNICIPIO DE SANTO DOMINGO</v>
          </cell>
          <cell r="B755">
            <v>0</v>
          </cell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</row>
        <row r="756">
          <cell r="A756" t="str">
            <v>PROYECTO: Construcción de pavimento rígido en las vías urbanas del corregimiento de Porce y el casco urbano del municipio de Santo Domingo, departamento de Antioquia"</v>
          </cell>
          <cell r="B756">
            <v>0</v>
          </cell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</row>
        <row r="757">
          <cell r="A757">
            <v>0</v>
          </cell>
          <cell r="B757">
            <v>0</v>
          </cell>
          <cell r="C757">
            <v>0</v>
          </cell>
          <cell r="D757">
            <v>0</v>
          </cell>
          <cell r="F757">
            <v>0</v>
          </cell>
          <cell r="G757">
            <v>0</v>
          </cell>
        </row>
        <row r="758">
          <cell r="A758" t="str">
            <v>ANÁLISIS DE PRECIOS UNITARIOS AUXILIARES</v>
          </cell>
          <cell r="B758">
            <v>0</v>
          </cell>
          <cell r="C758">
            <v>0</v>
          </cell>
          <cell r="D758">
            <v>0</v>
          </cell>
          <cell r="E758">
            <v>0</v>
          </cell>
          <cell r="F758">
            <v>0</v>
          </cell>
          <cell r="G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  <cell r="D759">
            <v>0</v>
          </cell>
        </row>
        <row r="760">
          <cell r="A760" t="str">
            <v>ITEM</v>
          </cell>
          <cell r="B760" t="str">
            <v>DESCRIPCIÓN</v>
          </cell>
          <cell r="C760">
            <v>0</v>
          </cell>
          <cell r="D760">
            <v>0</v>
          </cell>
          <cell r="E760" t="str">
            <v>UNIDAD</v>
          </cell>
          <cell r="F760" t="str">
            <v>CANTIDAD</v>
          </cell>
          <cell r="G760" t="str">
            <v>COSTO DIRECTO</v>
          </cell>
        </row>
        <row r="761">
          <cell r="A761" t="str">
            <v>MA013</v>
          </cell>
          <cell r="B761" t="str">
            <v>MORTERO 1:4 EN OBRA (PEGA)</v>
          </cell>
          <cell r="C761">
            <v>0</v>
          </cell>
          <cell r="D761">
            <v>0</v>
          </cell>
          <cell r="E761" t="str">
            <v>M3</v>
          </cell>
          <cell r="F761" t="str">
            <v>N.D.</v>
          </cell>
          <cell r="G761">
            <v>355500</v>
          </cell>
        </row>
        <row r="762">
          <cell r="A762">
            <v>0</v>
          </cell>
          <cell r="B762">
            <v>0</v>
          </cell>
          <cell r="C762">
            <v>0</v>
          </cell>
          <cell r="D762">
            <v>0</v>
          </cell>
          <cell r="G762">
            <v>0</v>
          </cell>
        </row>
        <row r="763">
          <cell r="A763" t="str">
            <v>1. COSTOS DIRECTOS</v>
          </cell>
          <cell r="B763">
            <v>0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</row>
        <row r="764">
          <cell r="A764">
            <v>0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</row>
        <row r="765">
          <cell r="A765" t="str">
            <v>I. EQUIPO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</row>
        <row r="766">
          <cell r="A766" t="str">
            <v>CÓDIGO</v>
          </cell>
          <cell r="B766" t="str">
            <v>DESCRIPCIÓN</v>
          </cell>
          <cell r="C766">
            <v>0</v>
          </cell>
          <cell r="D766" t="str">
            <v>UNIDAD</v>
          </cell>
          <cell r="E766" t="str">
            <v>TARIFA</v>
          </cell>
          <cell r="F766" t="str">
            <v>RENDIMIENTO</v>
          </cell>
          <cell r="G766" t="str">
            <v>VR. UNITARIO</v>
          </cell>
        </row>
        <row r="767">
          <cell r="A767" t="str">
            <v>EQ004</v>
          </cell>
          <cell r="B767" t="str">
            <v>CONCRETADORA 1.5 SACOS A GASOLINA</v>
          </cell>
          <cell r="C767">
            <v>0</v>
          </cell>
          <cell r="D767" t="str">
            <v>DÍA</v>
          </cell>
          <cell r="E767">
            <v>53440</v>
          </cell>
          <cell r="F767">
            <v>8</v>
          </cell>
          <cell r="G767">
            <v>6680</v>
          </cell>
        </row>
        <row r="768">
          <cell r="A768">
            <v>0</v>
          </cell>
          <cell r="B768" t="str">
            <v/>
          </cell>
          <cell r="C768">
            <v>0</v>
          </cell>
          <cell r="D768" t="str">
            <v/>
          </cell>
          <cell r="E768" t="str">
            <v/>
          </cell>
          <cell r="F768" t="str">
            <v/>
          </cell>
          <cell r="G768" t="str">
            <v/>
          </cell>
        </row>
        <row r="769">
          <cell r="A769">
            <v>0</v>
          </cell>
          <cell r="B769" t="str">
            <v/>
          </cell>
          <cell r="C769">
            <v>0</v>
          </cell>
          <cell r="D769" t="str">
            <v/>
          </cell>
          <cell r="E769" t="str">
            <v/>
          </cell>
          <cell r="F769" t="str">
            <v/>
          </cell>
          <cell r="G769" t="str">
            <v/>
          </cell>
        </row>
        <row r="770">
          <cell r="A770">
            <v>0</v>
          </cell>
          <cell r="B770" t="str">
            <v/>
          </cell>
          <cell r="C770">
            <v>0</v>
          </cell>
          <cell r="D770" t="str">
            <v/>
          </cell>
          <cell r="E770" t="str">
            <v/>
          </cell>
          <cell r="F770" t="str">
            <v/>
          </cell>
          <cell r="G770" t="str">
            <v/>
          </cell>
        </row>
        <row r="771">
          <cell r="A771" t="str">
            <v>EQ001</v>
          </cell>
          <cell r="B771" t="str">
            <v>HERRAMIENTA MENOR (5% DE LA MANO DE OBRA)</v>
          </cell>
          <cell r="C771">
            <v>0</v>
          </cell>
          <cell r="D771" t="str">
            <v>%</v>
          </cell>
          <cell r="E771">
            <v>0.05</v>
          </cell>
          <cell r="F771">
            <v>21697.138471232876</v>
          </cell>
          <cell r="G771">
            <v>1084.856923561644</v>
          </cell>
        </row>
        <row r="772">
          <cell r="B772">
            <v>0</v>
          </cell>
          <cell r="C772">
            <v>0</v>
          </cell>
          <cell r="D772">
            <v>0</v>
          </cell>
          <cell r="E772">
            <v>0</v>
          </cell>
          <cell r="F772" t="str">
            <v>SUBTOTAL</v>
          </cell>
          <cell r="G772">
            <v>7764.8569235616442</v>
          </cell>
        </row>
        <row r="773">
          <cell r="A773">
            <v>0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0</v>
          </cell>
        </row>
        <row r="774">
          <cell r="A774" t="str">
            <v>II. MATERIALES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0</v>
          </cell>
          <cell r="G774">
            <v>0</v>
          </cell>
        </row>
        <row r="775">
          <cell r="A775" t="str">
            <v>CÓDIGO</v>
          </cell>
          <cell r="B775" t="str">
            <v>DESCRIPCIÓN</v>
          </cell>
          <cell r="C775" t="str">
            <v>UNIDAD</v>
          </cell>
          <cell r="D775" t="str">
            <v>CANTIDAD</v>
          </cell>
          <cell r="E775" t="str">
            <v>DESP.</v>
          </cell>
          <cell r="F775" t="str">
            <v>PRECIO UNIT.</v>
          </cell>
          <cell r="G775" t="str">
            <v>VR. UNITARIO</v>
          </cell>
        </row>
        <row r="776">
          <cell r="A776" t="str">
            <v>MA020</v>
          </cell>
          <cell r="B776" t="str">
            <v>CEMENTO GRIS (50 KG) PORTLAND TIPO I</v>
          </cell>
          <cell r="C776" t="str">
            <v>SC</v>
          </cell>
          <cell r="D776">
            <v>7.28</v>
          </cell>
          <cell r="E776">
            <v>0.05</v>
          </cell>
          <cell r="F776">
            <v>26000</v>
          </cell>
          <cell r="G776">
            <v>198744</v>
          </cell>
        </row>
        <row r="777">
          <cell r="A777" t="str">
            <v>MA021</v>
          </cell>
          <cell r="B777" t="str">
            <v xml:space="preserve">ARENA DE PEGA </v>
          </cell>
          <cell r="C777" t="str">
            <v>M3</v>
          </cell>
          <cell r="D777">
            <v>1.1599999999999999</v>
          </cell>
          <cell r="E777">
            <v>0.05</v>
          </cell>
          <cell r="F777">
            <v>46130</v>
          </cell>
          <cell r="G777">
            <v>56186.34</v>
          </cell>
        </row>
        <row r="778">
          <cell r="A778" t="str">
            <v>MA025</v>
          </cell>
          <cell r="B778" t="str">
            <v>AGUA</v>
          </cell>
          <cell r="C778" t="str">
            <v>LT</v>
          </cell>
          <cell r="D778">
            <v>170</v>
          </cell>
          <cell r="E778">
            <v>0.05</v>
          </cell>
          <cell r="F778">
            <v>50</v>
          </cell>
          <cell r="G778">
            <v>8925</v>
          </cell>
        </row>
        <row r="779">
          <cell r="A779">
            <v>0</v>
          </cell>
          <cell r="B779" t="str">
            <v/>
          </cell>
          <cell r="C779" t="str">
            <v/>
          </cell>
          <cell r="D779">
            <v>0</v>
          </cell>
          <cell r="E779">
            <v>0</v>
          </cell>
          <cell r="F779" t="str">
            <v/>
          </cell>
          <cell r="G779" t="str">
            <v/>
          </cell>
        </row>
        <row r="780">
          <cell r="A780">
            <v>0</v>
          </cell>
          <cell r="B780" t="str">
            <v/>
          </cell>
          <cell r="C780" t="str">
            <v/>
          </cell>
          <cell r="D780">
            <v>0</v>
          </cell>
          <cell r="E780">
            <v>0</v>
          </cell>
          <cell r="F780" t="str">
            <v/>
          </cell>
          <cell r="G780" t="str">
            <v/>
          </cell>
        </row>
        <row r="781">
          <cell r="A781">
            <v>0</v>
          </cell>
          <cell r="B781" t="str">
            <v/>
          </cell>
          <cell r="C781" t="str">
            <v/>
          </cell>
          <cell r="D781">
            <v>0</v>
          </cell>
          <cell r="E781">
            <v>0</v>
          </cell>
          <cell r="F781" t="str">
            <v/>
          </cell>
          <cell r="G781" t="str">
            <v/>
          </cell>
        </row>
        <row r="782">
          <cell r="A782">
            <v>0</v>
          </cell>
          <cell r="B782" t="str">
            <v/>
          </cell>
          <cell r="C782" t="str">
            <v/>
          </cell>
          <cell r="D782">
            <v>0</v>
          </cell>
          <cell r="E782">
            <v>0</v>
          </cell>
          <cell r="F782" t="str">
            <v/>
          </cell>
          <cell r="G782" t="str">
            <v/>
          </cell>
        </row>
        <row r="783">
          <cell r="A783">
            <v>0</v>
          </cell>
          <cell r="B783" t="str">
            <v/>
          </cell>
          <cell r="C783" t="str">
            <v/>
          </cell>
          <cell r="D783">
            <v>0</v>
          </cell>
          <cell r="E783">
            <v>0</v>
          </cell>
          <cell r="F783" t="str">
            <v/>
          </cell>
          <cell r="G783" t="str">
            <v/>
          </cell>
        </row>
        <row r="784">
          <cell r="B784">
            <v>0</v>
          </cell>
          <cell r="C784">
            <v>0</v>
          </cell>
          <cell r="D784">
            <v>0</v>
          </cell>
          <cell r="E784">
            <v>0</v>
          </cell>
          <cell r="F784" t="str">
            <v>SUBTOTAL</v>
          </cell>
          <cell r="G784">
            <v>263855.33999999997</v>
          </cell>
        </row>
        <row r="785">
          <cell r="A785">
            <v>0</v>
          </cell>
          <cell r="B785">
            <v>0</v>
          </cell>
          <cell r="C785">
            <v>0</v>
          </cell>
          <cell r="D785">
            <v>0</v>
          </cell>
          <cell r="E785">
            <v>0</v>
          </cell>
          <cell r="F785">
            <v>0</v>
          </cell>
        </row>
        <row r="786">
          <cell r="A786" t="str">
            <v>III. TRANSPORTES</v>
          </cell>
          <cell r="B786">
            <v>0</v>
          </cell>
          <cell r="C786">
            <v>0</v>
          </cell>
          <cell r="D786">
            <v>0</v>
          </cell>
          <cell r="E786">
            <v>0</v>
          </cell>
          <cell r="F786">
            <v>0</v>
          </cell>
          <cell r="G786">
            <v>0</v>
          </cell>
        </row>
        <row r="787">
          <cell r="A787" t="str">
            <v>CÓDIGO</v>
          </cell>
          <cell r="B787" t="str">
            <v>DESCRIPCIÓN</v>
          </cell>
          <cell r="C787" t="str">
            <v>TIPO</v>
          </cell>
          <cell r="D787" t="str">
            <v>VOLUMEN/PESO</v>
          </cell>
          <cell r="E787" t="str">
            <v>DISTANCIA</v>
          </cell>
          <cell r="F787" t="str">
            <v>TARIFA</v>
          </cell>
          <cell r="G787" t="str">
            <v>VR. UNITARIO</v>
          </cell>
        </row>
        <row r="788">
          <cell r="A788" t="str">
            <v>TR002</v>
          </cell>
          <cell r="B788" t="str">
            <v>TRANSPORTE DE MATERIALES DE PLAYA</v>
          </cell>
          <cell r="C788" t="str">
            <v>PLAYA</v>
          </cell>
          <cell r="D788">
            <v>1.218</v>
          </cell>
          <cell r="E788">
            <v>35.82</v>
          </cell>
          <cell r="F788">
            <v>1200</v>
          </cell>
          <cell r="G788">
            <v>52354.512000000002</v>
          </cell>
        </row>
        <row r="789">
          <cell r="A789" t="str">
            <v>TR001</v>
          </cell>
          <cell r="B789" t="str">
            <v>TRANSPORTE DE INSUMOS GENERALES</v>
          </cell>
          <cell r="C789" t="str">
            <v>INSUMOS</v>
          </cell>
          <cell r="D789">
            <v>0.36400000000000005</v>
          </cell>
          <cell r="E789">
            <v>10</v>
          </cell>
          <cell r="F789">
            <v>2700</v>
          </cell>
          <cell r="G789">
            <v>9828.0000000000018</v>
          </cell>
        </row>
        <row r="790">
          <cell r="A790">
            <v>0</v>
          </cell>
          <cell r="B790" t="str">
            <v/>
          </cell>
          <cell r="C790">
            <v>0</v>
          </cell>
          <cell r="D790">
            <v>0</v>
          </cell>
          <cell r="E790" t="str">
            <v/>
          </cell>
          <cell r="F790" t="str">
            <v/>
          </cell>
          <cell r="G790" t="str">
            <v/>
          </cell>
        </row>
        <row r="791">
          <cell r="B791">
            <v>0</v>
          </cell>
          <cell r="C791">
            <v>0</v>
          </cell>
          <cell r="D791">
            <v>0</v>
          </cell>
          <cell r="E791">
            <v>0</v>
          </cell>
          <cell r="F791" t="str">
            <v>SUBTOTAL</v>
          </cell>
          <cell r="G791">
            <v>62182.512000000002</v>
          </cell>
        </row>
        <row r="792">
          <cell r="A792">
            <v>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</row>
        <row r="793">
          <cell r="A793" t="str">
            <v>IV. MANO DE OBRA</v>
          </cell>
          <cell r="B793">
            <v>0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</row>
        <row r="794">
          <cell r="A794" t="str">
            <v>CÓDIGO</v>
          </cell>
          <cell r="B794" t="str">
            <v>CARGOS PERSONAL</v>
          </cell>
          <cell r="C794">
            <v>0</v>
          </cell>
          <cell r="D794" t="str">
            <v>CANTIDAD</v>
          </cell>
          <cell r="E794" t="str">
            <v>JORNAL TOTAL</v>
          </cell>
          <cell r="F794" t="str">
            <v>RENDIMIENTO</v>
          </cell>
          <cell r="G794" t="str">
            <v>VR. UNITARIO</v>
          </cell>
        </row>
        <row r="795">
          <cell r="A795" t="str">
            <v>MO033</v>
          </cell>
          <cell r="B795" t="str">
            <v>OPERADOR EQUIPO LIVIANO</v>
          </cell>
          <cell r="C795">
            <v>0</v>
          </cell>
          <cell r="D795">
            <v>1</v>
          </cell>
          <cell r="E795">
            <v>66754.128920547955</v>
          </cell>
          <cell r="F795">
            <v>8</v>
          </cell>
          <cell r="G795">
            <v>8344.2661150684944</v>
          </cell>
        </row>
        <row r="796">
          <cell r="A796" t="str">
            <v>MO032</v>
          </cell>
          <cell r="B796" t="str">
            <v>AYUDANTE RASO</v>
          </cell>
          <cell r="C796">
            <v>0</v>
          </cell>
          <cell r="D796">
            <v>2</v>
          </cell>
          <cell r="E796">
            <v>53411.489424657528</v>
          </cell>
          <cell r="F796">
            <v>8</v>
          </cell>
          <cell r="G796">
            <v>13352.872356164382</v>
          </cell>
        </row>
        <row r="797">
          <cell r="A797">
            <v>0</v>
          </cell>
          <cell r="B797" t="str">
            <v/>
          </cell>
          <cell r="C797">
            <v>0</v>
          </cell>
          <cell r="D797">
            <v>0</v>
          </cell>
          <cell r="E797" t="str">
            <v/>
          </cell>
          <cell r="F797" t="str">
            <v/>
          </cell>
          <cell r="G797" t="str">
            <v/>
          </cell>
        </row>
        <row r="798">
          <cell r="A798">
            <v>0</v>
          </cell>
          <cell r="B798" t="str">
            <v/>
          </cell>
          <cell r="C798">
            <v>0</v>
          </cell>
          <cell r="D798">
            <v>0</v>
          </cell>
          <cell r="E798" t="str">
            <v/>
          </cell>
          <cell r="F798" t="str">
            <v/>
          </cell>
          <cell r="G798" t="str">
            <v/>
          </cell>
        </row>
        <row r="799">
          <cell r="B799">
            <v>0</v>
          </cell>
          <cell r="C799">
            <v>0</v>
          </cell>
          <cell r="D799">
            <v>0</v>
          </cell>
          <cell r="E799">
            <v>0</v>
          </cell>
          <cell r="F799" t="str">
            <v>SUBTOTAL</v>
          </cell>
          <cell r="G799">
            <v>21697.138471232876</v>
          </cell>
        </row>
        <row r="800">
          <cell r="A800">
            <v>0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0</v>
          </cell>
        </row>
        <row r="801">
          <cell r="A801" t="str">
            <v>V. SERVICIOS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0</v>
          </cell>
          <cell r="G801">
            <v>0</v>
          </cell>
        </row>
        <row r="802">
          <cell r="A802" t="str">
            <v>CÓDIGO</v>
          </cell>
          <cell r="B802" t="str">
            <v>DESCRIPCIÓN</v>
          </cell>
          <cell r="C802">
            <v>0</v>
          </cell>
          <cell r="D802" t="str">
            <v>UNIDAD</v>
          </cell>
          <cell r="E802" t="str">
            <v>CANTIDAD</v>
          </cell>
          <cell r="F802" t="str">
            <v>PRECIO UNIT.</v>
          </cell>
          <cell r="G802" t="str">
            <v>VR. UNITARIO</v>
          </cell>
        </row>
        <row r="803">
          <cell r="A803">
            <v>0</v>
          </cell>
          <cell r="B803" t="str">
            <v/>
          </cell>
          <cell r="C803">
            <v>0</v>
          </cell>
          <cell r="D803" t="str">
            <v/>
          </cell>
          <cell r="E803">
            <v>0</v>
          </cell>
          <cell r="F803" t="str">
            <v/>
          </cell>
          <cell r="G803" t="str">
            <v/>
          </cell>
        </row>
        <row r="804">
          <cell r="A804">
            <v>0</v>
          </cell>
          <cell r="B804" t="str">
            <v/>
          </cell>
          <cell r="C804">
            <v>0</v>
          </cell>
          <cell r="D804" t="str">
            <v/>
          </cell>
          <cell r="E804">
            <v>0</v>
          </cell>
          <cell r="F804" t="str">
            <v/>
          </cell>
          <cell r="G804" t="str">
            <v/>
          </cell>
        </row>
        <row r="805">
          <cell r="A805">
            <v>0</v>
          </cell>
          <cell r="B805" t="str">
            <v/>
          </cell>
          <cell r="C805">
            <v>0</v>
          </cell>
          <cell r="D805" t="str">
            <v/>
          </cell>
          <cell r="E805">
            <v>0</v>
          </cell>
          <cell r="F805" t="str">
            <v/>
          </cell>
          <cell r="G805" t="str">
            <v/>
          </cell>
        </row>
        <row r="806">
          <cell r="B806">
            <v>0</v>
          </cell>
          <cell r="C806">
            <v>0</v>
          </cell>
          <cell r="D806">
            <v>0</v>
          </cell>
          <cell r="E806">
            <v>0</v>
          </cell>
          <cell r="F806" t="str">
            <v>SUBTOTAL</v>
          </cell>
          <cell r="G806">
            <v>0</v>
          </cell>
        </row>
        <row r="807">
          <cell r="A807">
            <v>0</v>
          </cell>
          <cell r="B807">
            <v>0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</row>
        <row r="808">
          <cell r="A808" t="str">
            <v>TOTAL COSTO DIRECTO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355500</v>
          </cell>
        </row>
        <row r="809"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0</v>
          </cell>
          <cell r="G809">
            <v>0</v>
          </cell>
        </row>
        <row r="810">
          <cell r="A810">
            <v>0</v>
          </cell>
          <cell r="B810">
            <v>0</v>
          </cell>
          <cell r="C810">
            <v>0</v>
          </cell>
          <cell r="D810">
            <v>0</v>
          </cell>
          <cell r="G810">
            <v>0</v>
          </cell>
        </row>
        <row r="811">
          <cell r="A811">
            <v>0</v>
          </cell>
          <cell r="B811">
            <v>0</v>
          </cell>
          <cell r="C811">
            <v>0</v>
          </cell>
          <cell r="D811">
            <v>0</v>
          </cell>
          <cell r="G811">
            <v>0</v>
          </cell>
        </row>
        <row r="812">
          <cell r="A812">
            <v>0</v>
          </cell>
          <cell r="B812" t="str">
            <v>JUAN DAVID ZORRILLA</v>
          </cell>
        </row>
        <row r="813">
          <cell r="A813">
            <v>0</v>
          </cell>
          <cell r="B813" t="str">
            <v>SECRETARIO DE PLANEACION</v>
          </cell>
        </row>
        <row r="814">
          <cell r="A814">
            <v>0</v>
          </cell>
          <cell r="B814" t="str">
            <v>PLANEACION MUNICIPAL</v>
          </cell>
        </row>
        <row r="815">
          <cell r="A815">
            <v>0</v>
          </cell>
          <cell r="B815" t="str">
            <v/>
          </cell>
        </row>
        <row r="816">
          <cell r="A816" t="str">
            <v>DEPARTAMENTO DE ANTIOQUIA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 t="str">
            <v/>
          </cell>
          <cell r="G816">
            <v>0</v>
          </cell>
        </row>
        <row r="817">
          <cell r="A817" t="str">
            <v>MUNICIPIO DE SANTO DOMINGO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</row>
        <row r="818">
          <cell r="A818" t="str">
            <v>PROYECTO: Construcción de pavimento rígido en las vías urbanas del corregimiento de Porce y el casco urbano del municipio de Santo Domingo, departamento de Antioquia"</v>
          </cell>
          <cell r="B818">
            <v>0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</row>
        <row r="819">
          <cell r="A819">
            <v>0</v>
          </cell>
          <cell r="B819">
            <v>0</v>
          </cell>
          <cell r="C819">
            <v>0</v>
          </cell>
          <cell r="D819">
            <v>0</v>
          </cell>
          <cell r="F819">
            <v>0</v>
          </cell>
          <cell r="G819">
            <v>0</v>
          </cell>
        </row>
        <row r="820">
          <cell r="A820" t="str">
            <v>ANÁLISIS DE PRECIOS UNITARIOS AUXILIARES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  <cell r="D821">
            <v>0</v>
          </cell>
        </row>
        <row r="822">
          <cell r="A822" t="str">
            <v>ITEM</v>
          </cell>
          <cell r="B822" t="str">
            <v>DESCRIPCIÓN</v>
          </cell>
          <cell r="C822">
            <v>0</v>
          </cell>
          <cell r="D822">
            <v>0</v>
          </cell>
          <cell r="E822" t="str">
            <v>UNIDAD</v>
          </cell>
          <cell r="F822" t="str">
            <v>CANTIDAD</v>
          </cell>
          <cell r="G822" t="str">
            <v>COSTO DIRECTO</v>
          </cell>
        </row>
        <row r="823">
          <cell r="A823" t="str">
            <v>MA014</v>
          </cell>
          <cell r="B823" t="str">
            <v>MORTERO 1:5 EN OBRA (REVOQUE)</v>
          </cell>
          <cell r="C823">
            <v>0</v>
          </cell>
          <cell r="D823">
            <v>0</v>
          </cell>
          <cell r="E823" t="str">
            <v>M3</v>
          </cell>
          <cell r="F823" t="str">
            <v>N.D.</v>
          </cell>
          <cell r="G823">
            <v>327127</v>
          </cell>
        </row>
        <row r="824">
          <cell r="A824">
            <v>0</v>
          </cell>
          <cell r="B824">
            <v>0</v>
          </cell>
          <cell r="C824">
            <v>0</v>
          </cell>
          <cell r="D824">
            <v>0</v>
          </cell>
          <cell r="G824">
            <v>0</v>
          </cell>
        </row>
        <row r="825">
          <cell r="A825" t="str">
            <v>1. COSTOS DIRECTOS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</row>
        <row r="826">
          <cell r="A826">
            <v>0</v>
          </cell>
          <cell r="B826">
            <v>0</v>
          </cell>
          <cell r="C826">
            <v>0</v>
          </cell>
          <cell r="D826">
            <v>0</v>
          </cell>
          <cell r="E826">
            <v>0</v>
          </cell>
          <cell r="F826">
            <v>0</v>
          </cell>
          <cell r="G826">
            <v>0</v>
          </cell>
        </row>
        <row r="827">
          <cell r="A827" t="str">
            <v>I. EQUIPO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0</v>
          </cell>
          <cell r="G827">
            <v>0</v>
          </cell>
        </row>
        <row r="828">
          <cell r="A828" t="str">
            <v>CÓDIGO</v>
          </cell>
          <cell r="B828" t="str">
            <v>DESCRIPCIÓN</v>
          </cell>
          <cell r="C828">
            <v>0</v>
          </cell>
          <cell r="D828" t="str">
            <v>UNIDAD</v>
          </cell>
          <cell r="E828" t="str">
            <v>TARIFA</v>
          </cell>
          <cell r="F828" t="str">
            <v>RENDIMIENTO</v>
          </cell>
          <cell r="G828" t="str">
            <v>VR. UNITARIO</v>
          </cell>
        </row>
        <row r="829">
          <cell r="A829" t="str">
            <v>EQ004</v>
          </cell>
          <cell r="B829" t="str">
            <v>CONCRETADORA 1.5 SACOS A GASOLINA</v>
          </cell>
          <cell r="C829">
            <v>0</v>
          </cell>
          <cell r="D829" t="str">
            <v>DÍA</v>
          </cell>
          <cell r="E829">
            <v>53440</v>
          </cell>
          <cell r="F829">
            <v>8</v>
          </cell>
          <cell r="G829">
            <v>6680</v>
          </cell>
        </row>
        <row r="830">
          <cell r="A830">
            <v>0</v>
          </cell>
          <cell r="B830" t="str">
            <v/>
          </cell>
          <cell r="C830">
            <v>0</v>
          </cell>
          <cell r="D830" t="str">
            <v/>
          </cell>
          <cell r="E830" t="str">
            <v/>
          </cell>
          <cell r="F830" t="str">
            <v/>
          </cell>
          <cell r="G830" t="str">
            <v/>
          </cell>
        </row>
        <row r="831">
          <cell r="A831">
            <v>0</v>
          </cell>
          <cell r="B831" t="str">
            <v/>
          </cell>
          <cell r="C831">
            <v>0</v>
          </cell>
          <cell r="D831" t="str">
            <v/>
          </cell>
          <cell r="E831" t="str">
            <v/>
          </cell>
          <cell r="F831" t="str">
            <v/>
          </cell>
          <cell r="G831" t="str">
            <v/>
          </cell>
        </row>
        <row r="832">
          <cell r="A832">
            <v>0</v>
          </cell>
          <cell r="B832" t="str">
            <v/>
          </cell>
          <cell r="C832">
            <v>0</v>
          </cell>
          <cell r="D832" t="str">
            <v/>
          </cell>
          <cell r="E832" t="str">
            <v/>
          </cell>
          <cell r="F832" t="str">
            <v/>
          </cell>
          <cell r="G832" t="str">
            <v/>
          </cell>
        </row>
        <row r="833">
          <cell r="A833" t="str">
            <v>EQ001</v>
          </cell>
          <cell r="B833" t="str">
            <v>HERRAMIENTA MENOR (5% DE LA MANO DE OBRA)</v>
          </cell>
          <cell r="C833">
            <v>0</v>
          </cell>
          <cell r="D833" t="str">
            <v>%</v>
          </cell>
          <cell r="E833">
            <v>0.05</v>
          </cell>
          <cell r="F833">
            <v>21697.138471232876</v>
          </cell>
          <cell r="G833">
            <v>1084.856923561644</v>
          </cell>
        </row>
        <row r="834">
          <cell r="B834">
            <v>0</v>
          </cell>
          <cell r="C834">
            <v>0</v>
          </cell>
          <cell r="D834">
            <v>0</v>
          </cell>
          <cell r="E834">
            <v>0</v>
          </cell>
          <cell r="F834" t="str">
            <v>SUBTOTAL</v>
          </cell>
          <cell r="G834">
            <v>7764.8569235616442</v>
          </cell>
        </row>
        <row r="835">
          <cell r="A835">
            <v>0</v>
          </cell>
          <cell r="B835">
            <v>0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</row>
        <row r="836">
          <cell r="A836" t="str">
            <v>II. MATERIALES</v>
          </cell>
          <cell r="B836">
            <v>0</v>
          </cell>
          <cell r="C836">
            <v>0</v>
          </cell>
          <cell r="D836">
            <v>0</v>
          </cell>
          <cell r="E836">
            <v>0</v>
          </cell>
          <cell r="F836">
            <v>0</v>
          </cell>
          <cell r="G836">
            <v>0</v>
          </cell>
        </row>
        <row r="837">
          <cell r="A837" t="str">
            <v>CÓDIGO</v>
          </cell>
          <cell r="B837" t="str">
            <v>DESCRIPCIÓN</v>
          </cell>
          <cell r="C837" t="str">
            <v>UNIDAD</v>
          </cell>
          <cell r="D837" t="str">
            <v>CANTIDAD</v>
          </cell>
          <cell r="E837" t="str">
            <v>DESP.</v>
          </cell>
          <cell r="F837" t="str">
            <v>PRECIO UNIT.</v>
          </cell>
          <cell r="G837" t="str">
            <v>VR. UNITARIO</v>
          </cell>
        </row>
        <row r="838">
          <cell r="A838" t="str">
            <v>MA020</v>
          </cell>
          <cell r="B838" t="str">
            <v>CEMENTO GRIS (50 KG) PORTLAND TIPO I</v>
          </cell>
          <cell r="C838" t="str">
            <v>SC</v>
          </cell>
          <cell r="D838">
            <v>6.04</v>
          </cell>
          <cell r="E838">
            <v>0.05</v>
          </cell>
          <cell r="F838">
            <v>26000</v>
          </cell>
          <cell r="G838">
            <v>164892</v>
          </cell>
        </row>
        <row r="839">
          <cell r="A839" t="str">
            <v>MA022</v>
          </cell>
          <cell r="B839" t="str">
            <v xml:space="preserve">ARENA DE REVOQUE </v>
          </cell>
          <cell r="C839" t="str">
            <v>M3</v>
          </cell>
          <cell r="D839">
            <v>1.18</v>
          </cell>
          <cell r="E839">
            <v>0.05</v>
          </cell>
          <cell r="F839">
            <v>51240</v>
          </cell>
          <cell r="G839">
            <v>63486.36</v>
          </cell>
        </row>
        <row r="840">
          <cell r="A840" t="str">
            <v>MA025</v>
          </cell>
          <cell r="B840" t="str">
            <v>AGUA</v>
          </cell>
          <cell r="C840" t="str">
            <v>LT</v>
          </cell>
          <cell r="D840">
            <v>150</v>
          </cell>
          <cell r="E840">
            <v>0.05</v>
          </cell>
          <cell r="F840">
            <v>50</v>
          </cell>
          <cell r="G840">
            <v>7875</v>
          </cell>
        </row>
        <row r="841">
          <cell r="A841">
            <v>0</v>
          </cell>
          <cell r="B841" t="str">
            <v/>
          </cell>
          <cell r="C841" t="str">
            <v/>
          </cell>
          <cell r="D841">
            <v>0</v>
          </cell>
          <cell r="E841">
            <v>0</v>
          </cell>
          <cell r="F841" t="str">
            <v/>
          </cell>
          <cell r="G841" t="str">
            <v/>
          </cell>
        </row>
        <row r="842">
          <cell r="A842">
            <v>0</v>
          </cell>
          <cell r="B842" t="str">
            <v/>
          </cell>
          <cell r="C842" t="str">
            <v/>
          </cell>
          <cell r="D842">
            <v>0</v>
          </cell>
          <cell r="E842">
            <v>0</v>
          </cell>
          <cell r="F842" t="str">
            <v/>
          </cell>
          <cell r="G842" t="str">
            <v/>
          </cell>
        </row>
        <row r="843">
          <cell r="A843">
            <v>0</v>
          </cell>
          <cell r="B843" t="str">
            <v/>
          </cell>
          <cell r="C843" t="str">
            <v/>
          </cell>
          <cell r="D843">
            <v>0</v>
          </cell>
          <cell r="E843">
            <v>0</v>
          </cell>
          <cell r="F843" t="str">
            <v/>
          </cell>
          <cell r="G843" t="str">
            <v/>
          </cell>
        </row>
        <row r="844">
          <cell r="A844">
            <v>0</v>
          </cell>
          <cell r="B844" t="str">
            <v/>
          </cell>
          <cell r="C844" t="str">
            <v/>
          </cell>
          <cell r="D844">
            <v>0</v>
          </cell>
          <cell r="E844">
            <v>0</v>
          </cell>
          <cell r="F844" t="str">
            <v/>
          </cell>
          <cell r="G844" t="str">
            <v/>
          </cell>
        </row>
        <row r="845">
          <cell r="A845">
            <v>0</v>
          </cell>
          <cell r="B845" t="str">
            <v/>
          </cell>
          <cell r="C845" t="str">
            <v/>
          </cell>
          <cell r="D845">
            <v>0</v>
          </cell>
          <cell r="E845">
            <v>0</v>
          </cell>
          <cell r="F845" t="str">
            <v/>
          </cell>
          <cell r="G845" t="str">
            <v/>
          </cell>
        </row>
        <row r="846">
          <cell r="B846">
            <v>0</v>
          </cell>
          <cell r="C846">
            <v>0</v>
          </cell>
          <cell r="D846">
            <v>0</v>
          </cell>
          <cell r="E846">
            <v>0</v>
          </cell>
          <cell r="F846" t="str">
            <v>SUBTOTAL</v>
          </cell>
          <cell r="G846">
            <v>236253.36</v>
          </cell>
        </row>
        <row r="847">
          <cell r="A847">
            <v>0</v>
          </cell>
          <cell r="B847">
            <v>0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</row>
        <row r="848">
          <cell r="A848" t="str">
            <v>III. TRANSPORTES</v>
          </cell>
          <cell r="B848">
            <v>0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</row>
        <row r="849">
          <cell r="A849" t="str">
            <v>CÓDIGO</v>
          </cell>
          <cell r="B849" t="str">
            <v>DESCRIPCIÓN</v>
          </cell>
          <cell r="C849" t="str">
            <v>TIPO</v>
          </cell>
          <cell r="D849" t="str">
            <v>VOLUMEN/PESO</v>
          </cell>
          <cell r="E849" t="str">
            <v>DISTANCIA</v>
          </cell>
          <cell r="F849" t="str">
            <v>TARIFA</v>
          </cell>
          <cell r="G849" t="str">
            <v>VR. UNITARIO</v>
          </cell>
        </row>
        <row r="850">
          <cell r="A850" t="str">
            <v>TR002</v>
          </cell>
          <cell r="B850" t="str">
            <v>TRANSPORTE DE MATERIALES DE PLAYA</v>
          </cell>
          <cell r="C850" t="str">
            <v>PLAYA</v>
          </cell>
          <cell r="D850">
            <v>1.2389999999999999</v>
          </cell>
          <cell r="E850">
            <v>35.82</v>
          </cell>
          <cell r="F850">
            <v>1200</v>
          </cell>
          <cell r="G850">
            <v>53257.175999999992</v>
          </cell>
        </row>
        <row r="851">
          <cell r="A851" t="str">
            <v>TR001</v>
          </cell>
          <cell r="B851" t="str">
            <v>TRANSPORTE DE INSUMOS GENERALES</v>
          </cell>
          <cell r="C851" t="str">
            <v>INSUMOS</v>
          </cell>
          <cell r="D851">
            <v>0.30200000000000005</v>
          </cell>
          <cell r="E851">
            <v>10</v>
          </cell>
          <cell r="F851">
            <v>2700</v>
          </cell>
          <cell r="G851">
            <v>8154.0000000000009</v>
          </cell>
        </row>
        <row r="852">
          <cell r="A852">
            <v>0</v>
          </cell>
          <cell r="B852" t="str">
            <v/>
          </cell>
          <cell r="C852">
            <v>0</v>
          </cell>
          <cell r="D852">
            <v>0</v>
          </cell>
          <cell r="E852" t="str">
            <v/>
          </cell>
          <cell r="F852" t="str">
            <v/>
          </cell>
          <cell r="G852" t="str">
            <v/>
          </cell>
        </row>
        <row r="853"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 t="str">
            <v>SUBTOTAL</v>
          </cell>
          <cell r="G853">
            <v>61411.175999999992</v>
          </cell>
        </row>
        <row r="854">
          <cell r="A854">
            <v>0</v>
          </cell>
          <cell r="B854">
            <v>0</v>
          </cell>
          <cell r="C854">
            <v>0</v>
          </cell>
          <cell r="D854">
            <v>0</v>
          </cell>
          <cell r="E854">
            <v>0</v>
          </cell>
          <cell r="F854">
            <v>0</v>
          </cell>
        </row>
        <row r="855">
          <cell r="A855" t="str">
            <v>IV. MANO DE OBRA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</row>
        <row r="856">
          <cell r="A856" t="str">
            <v>CÓDIGO</v>
          </cell>
          <cell r="B856" t="str">
            <v>CARGOS PERSONAL</v>
          </cell>
          <cell r="C856">
            <v>0</v>
          </cell>
          <cell r="D856" t="str">
            <v>CANTIDAD</v>
          </cell>
          <cell r="E856" t="str">
            <v>JORNAL TOTAL</v>
          </cell>
          <cell r="F856" t="str">
            <v>RENDIMIENTO</v>
          </cell>
          <cell r="G856" t="str">
            <v>VR. UNITARIO</v>
          </cell>
        </row>
        <row r="857">
          <cell r="A857" t="str">
            <v>MO033</v>
          </cell>
          <cell r="B857" t="str">
            <v>OPERADOR EQUIPO LIVIANO</v>
          </cell>
          <cell r="C857">
            <v>0</v>
          </cell>
          <cell r="D857">
            <v>1</v>
          </cell>
          <cell r="E857">
            <v>66754.128920547955</v>
          </cell>
          <cell r="F857">
            <v>8</v>
          </cell>
          <cell r="G857">
            <v>8344.2661150684944</v>
          </cell>
        </row>
        <row r="858">
          <cell r="A858" t="str">
            <v>MO032</v>
          </cell>
          <cell r="B858" t="str">
            <v>AYUDANTE RASO</v>
          </cell>
          <cell r="C858">
            <v>0</v>
          </cell>
          <cell r="D858">
            <v>2</v>
          </cell>
          <cell r="E858">
            <v>53411.489424657528</v>
          </cell>
          <cell r="F858">
            <v>8</v>
          </cell>
          <cell r="G858">
            <v>13352.872356164382</v>
          </cell>
        </row>
        <row r="859">
          <cell r="A859">
            <v>0</v>
          </cell>
          <cell r="B859" t="str">
            <v/>
          </cell>
          <cell r="C859">
            <v>0</v>
          </cell>
          <cell r="D859">
            <v>0</v>
          </cell>
          <cell r="E859" t="str">
            <v/>
          </cell>
          <cell r="F859" t="str">
            <v/>
          </cell>
          <cell r="G859" t="str">
            <v/>
          </cell>
        </row>
        <row r="860">
          <cell r="A860">
            <v>0</v>
          </cell>
          <cell r="B860" t="str">
            <v/>
          </cell>
          <cell r="C860">
            <v>0</v>
          </cell>
          <cell r="D860">
            <v>0</v>
          </cell>
          <cell r="E860" t="str">
            <v/>
          </cell>
          <cell r="F860" t="str">
            <v/>
          </cell>
          <cell r="G860" t="str">
            <v/>
          </cell>
        </row>
        <row r="861">
          <cell r="B861">
            <v>0</v>
          </cell>
          <cell r="C861">
            <v>0</v>
          </cell>
          <cell r="D861">
            <v>0</v>
          </cell>
          <cell r="E861">
            <v>0</v>
          </cell>
          <cell r="F861" t="str">
            <v>SUBTOTAL</v>
          </cell>
          <cell r="G861">
            <v>21697.138471232876</v>
          </cell>
        </row>
        <row r="862">
          <cell r="A862">
            <v>0</v>
          </cell>
          <cell r="B862">
            <v>0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</row>
        <row r="863">
          <cell r="A863" t="str">
            <v>V. SERVICIOS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</row>
        <row r="864">
          <cell r="A864" t="str">
            <v>CÓDIGO</v>
          </cell>
          <cell r="B864" t="str">
            <v>DESCRIPCIÓN</v>
          </cell>
          <cell r="C864">
            <v>0</v>
          </cell>
          <cell r="D864" t="str">
            <v>UNIDAD</v>
          </cell>
          <cell r="E864" t="str">
            <v>CANTIDAD</v>
          </cell>
          <cell r="F864" t="str">
            <v>PRECIO UNIT.</v>
          </cell>
          <cell r="G864" t="str">
            <v>VR. UNITARIO</v>
          </cell>
        </row>
        <row r="865">
          <cell r="A865">
            <v>0</v>
          </cell>
          <cell r="B865" t="str">
            <v/>
          </cell>
          <cell r="C865">
            <v>0</v>
          </cell>
          <cell r="D865" t="str">
            <v/>
          </cell>
          <cell r="E865">
            <v>0</v>
          </cell>
          <cell r="F865" t="str">
            <v/>
          </cell>
          <cell r="G865" t="str">
            <v/>
          </cell>
        </row>
        <row r="866">
          <cell r="A866">
            <v>0</v>
          </cell>
          <cell r="B866" t="str">
            <v/>
          </cell>
          <cell r="C866">
            <v>0</v>
          </cell>
          <cell r="D866" t="str">
            <v/>
          </cell>
          <cell r="E866">
            <v>0</v>
          </cell>
          <cell r="F866" t="str">
            <v/>
          </cell>
          <cell r="G866" t="str">
            <v/>
          </cell>
        </row>
        <row r="867">
          <cell r="A867">
            <v>0</v>
          </cell>
          <cell r="B867" t="str">
            <v/>
          </cell>
          <cell r="C867">
            <v>0</v>
          </cell>
          <cell r="D867" t="str">
            <v/>
          </cell>
          <cell r="E867">
            <v>0</v>
          </cell>
          <cell r="F867" t="str">
            <v/>
          </cell>
          <cell r="G867" t="str">
            <v/>
          </cell>
        </row>
        <row r="868"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 t="str">
            <v>SUBTOTAL</v>
          </cell>
          <cell r="G868">
            <v>0</v>
          </cell>
        </row>
        <row r="869">
          <cell r="A869">
            <v>0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0</v>
          </cell>
        </row>
        <row r="870">
          <cell r="A870" t="str">
            <v>TOTAL COSTO DIRECTO</v>
          </cell>
          <cell r="B870">
            <v>0</v>
          </cell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327127</v>
          </cell>
        </row>
        <row r="871">
          <cell r="B871">
            <v>0</v>
          </cell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>
            <v>0</v>
          </cell>
          <cell r="G872">
            <v>0</v>
          </cell>
        </row>
        <row r="873">
          <cell r="A873">
            <v>0</v>
          </cell>
          <cell r="B873">
            <v>0</v>
          </cell>
          <cell r="C873">
            <v>0</v>
          </cell>
          <cell r="D873">
            <v>0</v>
          </cell>
          <cell r="G873">
            <v>0</v>
          </cell>
        </row>
        <row r="874">
          <cell r="A874">
            <v>0</v>
          </cell>
          <cell r="B874" t="str">
            <v>JUAN DAVID ZORRILLA</v>
          </cell>
        </row>
        <row r="875">
          <cell r="A875">
            <v>0</v>
          </cell>
          <cell r="B875" t="str">
            <v>SECRETARIO DE PLANEACION</v>
          </cell>
        </row>
        <row r="876">
          <cell r="A876">
            <v>0</v>
          </cell>
          <cell r="B876" t="str">
            <v>PLANEACION MUNICIPAL</v>
          </cell>
        </row>
        <row r="877">
          <cell r="A877">
            <v>0</v>
          </cell>
          <cell r="B877" t="str">
            <v/>
          </cell>
        </row>
        <row r="878">
          <cell r="A878" t="str">
            <v>DEPARTAMENTO DE ANTIOQUIA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 t="str">
            <v/>
          </cell>
          <cell r="G878">
            <v>0</v>
          </cell>
        </row>
        <row r="879">
          <cell r="A879" t="str">
            <v>MUNICIPIO DE SANTO DOMINGO</v>
          </cell>
          <cell r="B879">
            <v>0</v>
          </cell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</row>
        <row r="880">
          <cell r="A880" t="str">
            <v>PROYECTO: Construcción de pavimento rígido en las vías urbanas del corregimiento de Porce y el casco urbano del municipio de Santo Domingo, departamento de Antioquia"</v>
          </cell>
          <cell r="B880">
            <v>0</v>
          </cell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>
            <v>0</v>
          </cell>
          <cell r="F881">
            <v>0</v>
          </cell>
          <cell r="G881">
            <v>0</v>
          </cell>
        </row>
        <row r="882">
          <cell r="A882" t="str">
            <v>ANÁLISIS DE PRECIOS UNITARIOS AUXILIARES</v>
          </cell>
          <cell r="B882">
            <v>0</v>
          </cell>
          <cell r="C882">
            <v>0</v>
          </cell>
          <cell r="D882">
            <v>0</v>
          </cell>
          <cell r="E882">
            <v>0</v>
          </cell>
          <cell r="F882">
            <v>0</v>
          </cell>
          <cell r="G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  <cell r="D883">
            <v>0</v>
          </cell>
        </row>
        <row r="884">
          <cell r="A884" t="str">
            <v>ITEM</v>
          </cell>
          <cell r="B884" t="str">
            <v>DESCRIPCIÓN</v>
          </cell>
          <cell r="C884">
            <v>0</v>
          </cell>
          <cell r="D884">
            <v>0</v>
          </cell>
          <cell r="E884" t="str">
            <v>UNIDAD</v>
          </cell>
          <cell r="F884" t="str">
            <v>CANTIDAD</v>
          </cell>
          <cell r="G884" t="str">
            <v>COSTO DIRECTO</v>
          </cell>
        </row>
        <row r="885">
          <cell r="A885" t="str">
            <v>MA015</v>
          </cell>
          <cell r="B885" t="str">
            <v>MORTERO 1:5 EN OBRA (PEGA)</v>
          </cell>
          <cell r="C885">
            <v>0</v>
          </cell>
          <cell r="D885">
            <v>0</v>
          </cell>
          <cell r="E885" t="str">
            <v>M3</v>
          </cell>
          <cell r="F885" t="str">
            <v>N.D.</v>
          </cell>
          <cell r="G885">
            <v>320795</v>
          </cell>
        </row>
        <row r="886">
          <cell r="A886">
            <v>0</v>
          </cell>
          <cell r="B886">
            <v>0</v>
          </cell>
          <cell r="C886">
            <v>0</v>
          </cell>
          <cell r="D886">
            <v>0</v>
          </cell>
          <cell r="G886">
            <v>0</v>
          </cell>
        </row>
        <row r="887">
          <cell r="A887" t="str">
            <v>1. COSTOS DIRECTOS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</row>
        <row r="888">
          <cell r="A888">
            <v>0</v>
          </cell>
          <cell r="B888">
            <v>0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</row>
        <row r="889">
          <cell r="A889" t="str">
            <v>I. EQUIPO</v>
          </cell>
          <cell r="B889">
            <v>0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</row>
        <row r="890">
          <cell r="A890" t="str">
            <v>CÓDIGO</v>
          </cell>
          <cell r="B890" t="str">
            <v>DESCRIPCIÓN</v>
          </cell>
          <cell r="C890">
            <v>0</v>
          </cell>
          <cell r="D890" t="str">
            <v>UNIDAD</v>
          </cell>
          <cell r="E890" t="str">
            <v>TARIFA</v>
          </cell>
          <cell r="F890" t="str">
            <v>RENDIMIENTO</v>
          </cell>
          <cell r="G890" t="str">
            <v>VR. UNITARIO</v>
          </cell>
        </row>
        <row r="891">
          <cell r="A891" t="str">
            <v>EQ004</v>
          </cell>
          <cell r="B891" t="str">
            <v>CONCRETADORA 1.5 SACOS A GASOLINA</v>
          </cell>
          <cell r="C891">
            <v>0</v>
          </cell>
          <cell r="D891" t="str">
            <v>DÍA</v>
          </cell>
          <cell r="E891">
            <v>53440</v>
          </cell>
          <cell r="F891">
            <v>8</v>
          </cell>
          <cell r="G891">
            <v>6680</v>
          </cell>
        </row>
        <row r="892">
          <cell r="A892">
            <v>0</v>
          </cell>
          <cell r="B892" t="str">
            <v/>
          </cell>
          <cell r="C892">
            <v>0</v>
          </cell>
          <cell r="D892" t="str">
            <v/>
          </cell>
          <cell r="E892" t="str">
            <v/>
          </cell>
          <cell r="F892" t="str">
            <v/>
          </cell>
          <cell r="G892" t="str">
            <v/>
          </cell>
        </row>
        <row r="893">
          <cell r="A893">
            <v>0</v>
          </cell>
          <cell r="B893" t="str">
            <v/>
          </cell>
          <cell r="C893">
            <v>0</v>
          </cell>
          <cell r="D893" t="str">
            <v/>
          </cell>
          <cell r="E893" t="str">
            <v/>
          </cell>
          <cell r="F893" t="str">
            <v/>
          </cell>
          <cell r="G893" t="str">
            <v/>
          </cell>
        </row>
        <row r="894">
          <cell r="A894">
            <v>0</v>
          </cell>
          <cell r="B894" t="str">
            <v/>
          </cell>
          <cell r="C894">
            <v>0</v>
          </cell>
          <cell r="D894" t="str">
            <v/>
          </cell>
          <cell r="E894" t="str">
            <v/>
          </cell>
          <cell r="F894" t="str">
            <v/>
          </cell>
          <cell r="G894" t="str">
            <v/>
          </cell>
        </row>
        <row r="895">
          <cell r="A895" t="str">
            <v>EQ001</v>
          </cell>
          <cell r="B895" t="str">
            <v>HERRAMIENTA MENOR (5% DE LA MANO DE OBRA)</v>
          </cell>
          <cell r="C895">
            <v>0</v>
          </cell>
          <cell r="D895" t="str">
            <v>%</v>
          </cell>
          <cell r="E895">
            <v>0.05</v>
          </cell>
          <cell r="F895">
            <v>21697.138471232876</v>
          </cell>
          <cell r="G895">
            <v>1084.856923561644</v>
          </cell>
        </row>
        <row r="896"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 t="str">
            <v>SUBTOTAL</v>
          </cell>
          <cell r="G896">
            <v>7764.8569235616442</v>
          </cell>
        </row>
        <row r="897">
          <cell r="A897">
            <v>0</v>
          </cell>
          <cell r="B897">
            <v>0</v>
          </cell>
          <cell r="C897">
            <v>0</v>
          </cell>
          <cell r="D897">
            <v>0</v>
          </cell>
          <cell r="E897">
            <v>0</v>
          </cell>
          <cell r="F897">
            <v>0</v>
          </cell>
        </row>
        <row r="898">
          <cell r="A898" t="str">
            <v>II. MATERIALES</v>
          </cell>
          <cell r="B898">
            <v>0</v>
          </cell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</row>
        <row r="899">
          <cell r="A899" t="str">
            <v>CÓDIGO</v>
          </cell>
          <cell r="B899" t="str">
            <v>DESCRIPCIÓN</v>
          </cell>
          <cell r="C899" t="str">
            <v>UNIDAD</v>
          </cell>
          <cell r="D899" t="str">
            <v>CANTIDAD</v>
          </cell>
          <cell r="E899" t="str">
            <v>DESP.</v>
          </cell>
          <cell r="F899" t="str">
            <v>PRECIO UNIT.</v>
          </cell>
          <cell r="G899" t="str">
            <v>VR. UNITARIO</v>
          </cell>
        </row>
        <row r="900">
          <cell r="A900" t="str">
            <v>MA020</v>
          </cell>
          <cell r="B900" t="str">
            <v>CEMENTO GRIS (50 KG) PORTLAND TIPO I</v>
          </cell>
          <cell r="C900" t="str">
            <v>SC</v>
          </cell>
          <cell r="D900">
            <v>6.04</v>
          </cell>
          <cell r="E900">
            <v>0.05</v>
          </cell>
          <cell r="F900">
            <v>26000</v>
          </cell>
          <cell r="G900">
            <v>164892</v>
          </cell>
        </row>
        <row r="901">
          <cell r="A901" t="str">
            <v>MA021</v>
          </cell>
          <cell r="B901" t="str">
            <v xml:space="preserve">ARENA DE PEGA </v>
          </cell>
          <cell r="C901" t="str">
            <v>M3</v>
          </cell>
          <cell r="D901">
            <v>1.18</v>
          </cell>
          <cell r="E901">
            <v>0.05</v>
          </cell>
          <cell r="F901">
            <v>46130</v>
          </cell>
          <cell r="G901">
            <v>57155.07</v>
          </cell>
        </row>
        <row r="902">
          <cell r="A902" t="str">
            <v>MA025</v>
          </cell>
          <cell r="B902" t="str">
            <v>AGUA</v>
          </cell>
          <cell r="C902" t="str">
            <v>LT</v>
          </cell>
          <cell r="D902">
            <v>150</v>
          </cell>
          <cell r="E902">
            <v>0.05</v>
          </cell>
          <cell r="F902">
            <v>50</v>
          </cell>
          <cell r="G902">
            <v>7875</v>
          </cell>
        </row>
        <row r="903">
          <cell r="A903">
            <v>0</v>
          </cell>
          <cell r="B903" t="str">
            <v/>
          </cell>
          <cell r="C903" t="str">
            <v/>
          </cell>
          <cell r="D903">
            <v>0</v>
          </cell>
          <cell r="E903">
            <v>0</v>
          </cell>
          <cell r="F903" t="str">
            <v/>
          </cell>
          <cell r="G903" t="str">
            <v/>
          </cell>
        </row>
        <row r="904">
          <cell r="A904">
            <v>0</v>
          </cell>
          <cell r="B904" t="str">
            <v/>
          </cell>
          <cell r="C904" t="str">
            <v/>
          </cell>
          <cell r="D904">
            <v>0</v>
          </cell>
          <cell r="E904">
            <v>0</v>
          </cell>
          <cell r="F904" t="str">
            <v/>
          </cell>
          <cell r="G904" t="str">
            <v/>
          </cell>
        </row>
        <row r="905">
          <cell r="A905">
            <v>0</v>
          </cell>
          <cell r="B905" t="str">
            <v/>
          </cell>
          <cell r="C905" t="str">
            <v/>
          </cell>
          <cell r="D905">
            <v>0</v>
          </cell>
          <cell r="E905">
            <v>0</v>
          </cell>
          <cell r="F905" t="str">
            <v/>
          </cell>
          <cell r="G905" t="str">
            <v/>
          </cell>
        </row>
        <row r="906">
          <cell r="A906">
            <v>0</v>
          </cell>
          <cell r="B906" t="str">
            <v/>
          </cell>
          <cell r="C906" t="str">
            <v/>
          </cell>
          <cell r="D906">
            <v>0</v>
          </cell>
          <cell r="E906">
            <v>0</v>
          </cell>
          <cell r="F906" t="str">
            <v/>
          </cell>
          <cell r="G906" t="str">
            <v/>
          </cell>
        </row>
        <row r="907">
          <cell r="A907">
            <v>0</v>
          </cell>
          <cell r="B907" t="str">
            <v/>
          </cell>
          <cell r="C907" t="str">
            <v/>
          </cell>
          <cell r="D907">
            <v>0</v>
          </cell>
          <cell r="E907">
            <v>0</v>
          </cell>
          <cell r="F907" t="str">
            <v/>
          </cell>
          <cell r="G907" t="str">
            <v/>
          </cell>
        </row>
        <row r="908"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 t="str">
            <v>SUBTOTAL</v>
          </cell>
          <cell r="G908">
            <v>229922.07</v>
          </cell>
        </row>
        <row r="909">
          <cell r="A909">
            <v>0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0</v>
          </cell>
        </row>
        <row r="910">
          <cell r="A910" t="str">
            <v>III. TRANSPORTES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0</v>
          </cell>
          <cell r="G910">
            <v>0</v>
          </cell>
        </row>
        <row r="911">
          <cell r="A911" t="str">
            <v>CÓDIGO</v>
          </cell>
          <cell r="B911" t="str">
            <v>DESCRIPCIÓN</v>
          </cell>
          <cell r="C911" t="str">
            <v>TIPO</v>
          </cell>
          <cell r="D911" t="str">
            <v>VOLUMEN/PESO</v>
          </cell>
          <cell r="E911" t="str">
            <v>DISTANCIA</v>
          </cell>
          <cell r="F911" t="str">
            <v>TARIFA</v>
          </cell>
          <cell r="G911" t="str">
            <v>VR. UNITARIO</v>
          </cell>
        </row>
        <row r="912">
          <cell r="A912" t="str">
            <v>TR002</v>
          </cell>
          <cell r="B912" t="str">
            <v>TRANSPORTE DE MATERIALES DE PLAYA</v>
          </cell>
          <cell r="C912" t="str">
            <v>PLAYA</v>
          </cell>
          <cell r="D912">
            <v>1.2389999999999999</v>
          </cell>
          <cell r="E912">
            <v>35.82</v>
          </cell>
          <cell r="F912">
            <v>1200</v>
          </cell>
          <cell r="G912">
            <v>53257.175999999992</v>
          </cell>
        </row>
        <row r="913">
          <cell r="A913" t="str">
            <v>TR001</v>
          </cell>
          <cell r="B913" t="str">
            <v>TRANSPORTE DE INSUMOS GENERALES</v>
          </cell>
          <cell r="C913" t="str">
            <v>INSUMOS</v>
          </cell>
          <cell r="D913">
            <v>0.30200000000000005</v>
          </cell>
          <cell r="E913">
            <v>10</v>
          </cell>
          <cell r="F913">
            <v>2700</v>
          </cell>
          <cell r="G913">
            <v>8154.0000000000009</v>
          </cell>
        </row>
        <row r="914">
          <cell r="A914">
            <v>0</v>
          </cell>
          <cell r="B914" t="str">
            <v/>
          </cell>
          <cell r="C914">
            <v>0</v>
          </cell>
          <cell r="D914">
            <v>0</v>
          </cell>
          <cell r="E914" t="str">
            <v/>
          </cell>
          <cell r="F914" t="str">
            <v/>
          </cell>
          <cell r="G914" t="str">
            <v/>
          </cell>
        </row>
        <row r="915">
          <cell r="B915">
            <v>0</v>
          </cell>
          <cell r="C915">
            <v>0</v>
          </cell>
          <cell r="D915">
            <v>0</v>
          </cell>
          <cell r="E915">
            <v>0</v>
          </cell>
          <cell r="F915" t="str">
            <v>SUBTOTAL</v>
          </cell>
          <cell r="G915">
            <v>61411.175999999992</v>
          </cell>
        </row>
        <row r="916">
          <cell r="A916">
            <v>0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</row>
        <row r="917">
          <cell r="A917" t="str">
            <v>IV. MANO DE OBRA</v>
          </cell>
          <cell r="B917">
            <v>0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</row>
        <row r="918">
          <cell r="A918" t="str">
            <v>CÓDIGO</v>
          </cell>
          <cell r="B918" t="str">
            <v>CARGOS PERSONAL</v>
          </cell>
          <cell r="C918">
            <v>0</v>
          </cell>
          <cell r="D918" t="str">
            <v>CANTIDAD</v>
          </cell>
          <cell r="E918" t="str">
            <v>JORNAL TOTAL</v>
          </cell>
          <cell r="F918" t="str">
            <v>RENDIMIENTO</v>
          </cell>
          <cell r="G918" t="str">
            <v>VR. UNITARIO</v>
          </cell>
        </row>
        <row r="919">
          <cell r="A919" t="str">
            <v>MO033</v>
          </cell>
          <cell r="B919" t="str">
            <v>OPERADOR EQUIPO LIVIANO</v>
          </cell>
          <cell r="C919">
            <v>0</v>
          </cell>
          <cell r="D919">
            <v>1</v>
          </cell>
          <cell r="E919">
            <v>66754.128920547955</v>
          </cell>
          <cell r="F919">
            <v>8</v>
          </cell>
          <cell r="G919">
            <v>8344.2661150684944</v>
          </cell>
        </row>
        <row r="920">
          <cell r="A920" t="str">
            <v>MO032</v>
          </cell>
          <cell r="B920" t="str">
            <v>AYUDANTE RASO</v>
          </cell>
          <cell r="C920">
            <v>0</v>
          </cell>
          <cell r="D920">
            <v>2</v>
          </cell>
          <cell r="E920">
            <v>53411.489424657528</v>
          </cell>
          <cell r="F920">
            <v>8</v>
          </cell>
          <cell r="G920">
            <v>13352.872356164382</v>
          </cell>
        </row>
        <row r="921">
          <cell r="A921">
            <v>0</v>
          </cell>
          <cell r="B921" t="str">
            <v/>
          </cell>
          <cell r="C921">
            <v>0</v>
          </cell>
          <cell r="D921">
            <v>0</v>
          </cell>
          <cell r="E921" t="str">
            <v/>
          </cell>
          <cell r="F921" t="str">
            <v/>
          </cell>
          <cell r="G921" t="str">
            <v/>
          </cell>
        </row>
        <row r="922">
          <cell r="A922">
            <v>0</v>
          </cell>
          <cell r="B922" t="str">
            <v/>
          </cell>
          <cell r="C922">
            <v>0</v>
          </cell>
          <cell r="D922">
            <v>0</v>
          </cell>
          <cell r="E922" t="str">
            <v/>
          </cell>
          <cell r="F922" t="str">
            <v/>
          </cell>
          <cell r="G922" t="str">
            <v/>
          </cell>
        </row>
        <row r="923">
          <cell r="B923">
            <v>0</v>
          </cell>
          <cell r="C923">
            <v>0</v>
          </cell>
          <cell r="D923">
            <v>0</v>
          </cell>
          <cell r="E923">
            <v>0</v>
          </cell>
          <cell r="F923" t="str">
            <v>SUBTOTAL</v>
          </cell>
          <cell r="G923">
            <v>21697.138471232876</v>
          </cell>
        </row>
        <row r="924">
          <cell r="A924">
            <v>0</v>
          </cell>
          <cell r="B924">
            <v>0</v>
          </cell>
          <cell r="C924">
            <v>0</v>
          </cell>
          <cell r="D924">
            <v>0</v>
          </cell>
          <cell r="E924">
            <v>0</v>
          </cell>
          <cell r="F924">
            <v>0</v>
          </cell>
        </row>
        <row r="925">
          <cell r="A925" t="str">
            <v>V. SERVICIOS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</row>
        <row r="926">
          <cell r="A926" t="str">
            <v>CÓDIGO</v>
          </cell>
          <cell r="B926" t="str">
            <v>DESCRIPCIÓN</v>
          </cell>
          <cell r="C926">
            <v>0</v>
          </cell>
          <cell r="D926" t="str">
            <v>UNIDAD</v>
          </cell>
          <cell r="E926" t="str">
            <v>CANTIDAD</v>
          </cell>
          <cell r="F926" t="str">
            <v>PRECIO UNIT.</v>
          </cell>
          <cell r="G926" t="str">
            <v>VR. UNITARIO</v>
          </cell>
        </row>
        <row r="927">
          <cell r="A927">
            <v>0</v>
          </cell>
          <cell r="B927" t="str">
            <v/>
          </cell>
          <cell r="C927">
            <v>0</v>
          </cell>
          <cell r="D927" t="str">
            <v/>
          </cell>
          <cell r="E927">
            <v>0</v>
          </cell>
          <cell r="F927" t="str">
            <v/>
          </cell>
          <cell r="G927" t="str">
            <v/>
          </cell>
        </row>
        <row r="928">
          <cell r="A928">
            <v>0</v>
          </cell>
          <cell r="B928" t="str">
            <v/>
          </cell>
          <cell r="C928">
            <v>0</v>
          </cell>
          <cell r="D928" t="str">
            <v/>
          </cell>
          <cell r="E928">
            <v>0</v>
          </cell>
          <cell r="F928" t="str">
            <v/>
          </cell>
          <cell r="G928" t="str">
            <v/>
          </cell>
        </row>
        <row r="929">
          <cell r="A929">
            <v>0</v>
          </cell>
          <cell r="B929" t="str">
            <v/>
          </cell>
          <cell r="C929">
            <v>0</v>
          </cell>
          <cell r="D929" t="str">
            <v/>
          </cell>
          <cell r="E929">
            <v>0</v>
          </cell>
          <cell r="F929" t="str">
            <v/>
          </cell>
          <cell r="G929" t="str">
            <v/>
          </cell>
        </row>
        <row r="930"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 t="str">
            <v>SUBTOTAL</v>
          </cell>
          <cell r="G930">
            <v>0</v>
          </cell>
        </row>
        <row r="931">
          <cell r="A931">
            <v>0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</row>
        <row r="932">
          <cell r="A932" t="str">
            <v>TOTAL COSTO DIRECTO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320795</v>
          </cell>
        </row>
        <row r="933"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</row>
        <row r="934">
          <cell r="A934">
            <v>0</v>
          </cell>
          <cell r="B934">
            <v>0</v>
          </cell>
          <cell r="C934">
            <v>0</v>
          </cell>
          <cell r="D934">
            <v>0</v>
          </cell>
          <cell r="G934">
            <v>0</v>
          </cell>
        </row>
        <row r="935">
          <cell r="A935">
            <v>0</v>
          </cell>
          <cell r="B935">
            <v>0</v>
          </cell>
          <cell r="C935">
            <v>0</v>
          </cell>
          <cell r="D935">
            <v>0</v>
          </cell>
          <cell r="G935">
            <v>0</v>
          </cell>
        </row>
        <row r="936">
          <cell r="A936">
            <v>0</v>
          </cell>
          <cell r="B936" t="str">
            <v>JUAN DAVID ZORRILLA</v>
          </cell>
        </row>
        <row r="937">
          <cell r="A937">
            <v>0</v>
          </cell>
          <cell r="B937" t="str">
            <v>SECRETARIO DE PLANEACION</v>
          </cell>
        </row>
        <row r="938">
          <cell r="A938">
            <v>0</v>
          </cell>
          <cell r="B938" t="str">
            <v>PLANEACION MUNICIPAL</v>
          </cell>
        </row>
        <row r="939">
          <cell r="A939">
            <v>0</v>
          </cell>
          <cell r="B939" t="str">
            <v/>
          </cell>
        </row>
        <row r="940">
          <cell r="A940" t="str">
            <v>DEPARTAMENTO DE ANTIOQUIA</v>
          </cell>
          <cell r="B940">
            <v>0</v>
          </cell>
          <cell r="C940">
            <v>0</v>
          </cell>
          <cell r="D940">
            <v>0</v>
          </cell>
          <cell r="E940">
            <v>0</v>
          </cell>
          <cell r="F940" t="str">
            <v/>
          </cell>
          <cell r="G940">
            <v>0</v>
          </cell>
        </row>
        <row r="941">
          <cell r="A941" t="str">
            <v>MUNICIPIO DE SANTO DOMINGO</v>
          </cell>
          <cell r="B941">
            <v>0</v>
          </cell>
          <cell r="C941">
            <v>0</v>
          </cell>
          <cell r="D941">
            <v>0</v>
          </cell>
          <cell r="E941">
            <v>0</v>
          </cell>
          <cell r="F941">
            <v>0</v>
          </cell>
          <cell r="G941">
            <v>0</v>
          </cell>
        </row>
        <row r="942">
          <cell r="A942" t="str">
            <v>PROYECTO: Construcción de pavimento rígido en las vías urbanas del corregimiento de Porce y el casco urbano del municipio de Santo Domingo, departamento de Antioquia"</v>
          </cell>
          <cell r="B942">
            <v>0</v>
          </cell>
          <cell r="C942">
            <v>0</v>
          </cell>
          <cell r="D942">
            <v>0</v>
          </cell>
          <cell r="E942">
            <v>0</v>
          </cell>
          <cell r="F942">
            <v>0</v>
          </cell>
          <cell r="G942">
            <v>0</v>
          </cell>
        </row>
        <row r="943">
          <cell r="A943">
            <v>0</v>
          </cell>
          <cell r="B943">
            <v>0</v>
          </cell>
          <cell r="C943">
            <v>0</v>
          </cell>
          <cell r="D943">
            <v>0</v>
          </cell>
          <cell r="F943">
            <v>0</v>
          </cell>
          <cell r="G943">
            <v>0</v>
          </cell>
        </row>
        <row r="944">
          <cell r="A944" t="str">
            <v>ANÁLISIS DE PRECIOS UNITARIOS AUXILIARES</v>
          </cell>
          <cell r="B944">
            <v>0</v>
          </cell>
          <cell r="C944">
            <v>0</v>
          </cell>
          <cell r="D944">
            <v>0</v>
          </cell>
          <cell r="E944">
            <v>0</v>
          </cell>
          <cell r="F944">
            <v>0</v>
          </cell>
          <cell r="G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  <cell r="D945">
            <v>0</v>
          </cell>
        </row>
        <row r="946">
          <cell r="A946" t="str">
            <v>ITEM</v>
          </cell>
          <cell r="B946" t="str">
            <v>DESCRIPCIÓN</v>
          </cell>
          <cell r="C946">
            <v>0</v>
          </cell>
          <cell r="D946">
            <v>0</v>
          </cell>
          <cell r="E946" t="str">
            <v>UNIDAD</v>
          </cell>
          <cell r="F946" t="str">
            <v>CANTIDAD</v>
          </cell>
          <cell r="G946" t="str">
            <v>COSTO DIRECTO</v>
          </cell>
        </row>
        <row r="947">
          <cell r="A947" t="str">
            <v>MA016</v>
          </cell>
          <cell r="B947" t="str">
            <v>MORTERO 1:6 EN OBRA (PEGA)</v>
          </cell>
          <cell r="C947">
            <v>0</v>
          </cell>
          <cell r="D947">
            <v>0</v>
          </cell>
          <cell r="E947" t="str">
            <v>M3</v>
          </cell>
          <cell r="F947" t="str">
            <v>N.D.</v>
          </cell>
          <cell r="G947">
            <v>298076</v>
          </cell>
        </row>
        <row r="948">
          <cell r="A948">
            <v>0</v>
          </cell>
          <cell r="B948">
            <v>0</v>
          </cell>
          <cell r="C948">
            <v>0</v>
          </cell>
          <cell r="D948">
            <v>0</v>
          </cell>
          <cell r="G948">
            <v>0</v>
          </cell>
        </row>
        <row r="949">
          <cell r="A949" t="str">
            <v>1. COSTOS DIRECTOS</v>
          </cell>
          <cell r="B949">
            <v>0</v>
          </cell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</row>
        <row r="950">
          <cell r="A950">
            <v>0</v>
          </cell>
          <cell r="B950">
            <v>0</v>
          </cell>
          <cell r="C950">
            <v>0</v>
          </cell>
          <cell r="D950">
            <v>0</v>
          </cell>
          <cell r="E950">
            <v>0</v>
          </cell>
          <cell r="F950">
            <v>0</v>
          </cell>
          <cell r="G950">
            <v>0</v>
          </cell>
        </row>
        <row r="951">
          <cell r="A951" t="str">
            <v>I. EQUIPO</v>
          </cell>
          <cell r="B951">
            <v>0</v>
          </cell>
          <cell r="C951">
            <v>0</v>
          </cell>
          <cell r="D951">
            <v>0</v>
          </cell>
          <cell r="E951">
            <v>0</v>
          </cell>
          <cell r="F951">
            <v>0</v>
          </cell>
          <cell r="G951">
            <v>0</v>
          </cell>
        </row>
        <row r="952">
          <cell r="A952" t="str">
            <v>CÓDIGO</v>
          </cell>
          <cell r="B952" t="str">
            <v>DESCRIPCIÓN</v>
          </cell>
          <cell r="C952">
            <v>0</v>
          </cell>
          <cell r="D952" t="str">
            <v>UNIDAD</v>
          </cell>
          <cell r="E952" t="str">
            <v>TARIFA</v>
          </cell>
          <cell r="F952" t="str">
            <v>RENDIMIENTO</v>
          </cell>
          <cell r="G952" t="str">
            <v>VR. UNITARIO</v>
          </cell>
        </row>
        <row r="953">
          <cell r="A953" t="str">
            <v>EQ004</v>
          </cell>
          <cell r="B953" t="str">
            <v>CONCRETADORA 1.5 SACOS A GASOLINA</v>
          </cell>
          <cell r="C953">
            <v>0</v>
          </cell>
          <cell r="D953" t="str">
            <v>DÍA</v>
          </cell>
          <cell r="E953">
            <v>53440</v>
          </cell>
          <cell r="F953">
            <v>8</v>
          </cell>
          <cell r="G953">
            <v>6680</v>
          </cell>
        </row>
        <row r="954">
          <cell r="A954">
            <v>0</v>
          </cell>
          <cell r="B954" t="str">
            <v/>
          </cell>
          <cell r="C954">
            <v>0</v>
          </cell>
          <cell r="D954" t="str">
            <v/>
          </cell>
          <cell r="E954" t="str">
            <v/>
          </cell>
          <cell r="F954" t="str">
            <v/>
          </cell>
          <cell r="G954" t="str">
            <v/>
          </cell>
        </row>
        <row r="955">
          <cell r="A955">
            <v>0</v>
          </cell>
          <cell r="B955" t="str">
            <v/>
          </cell>
          <cell r="C955">
            <v>0</v>
          </cell>
          <cell r="D955" t="str">
            <v/>
          </cell>
          <cell r="E955" t="str">
            <v/>
          </cell>
          <cell r="F955" t="str">
            <v/>
          </cell>
          <cell r="G955" t="str">
            <v/>
          </cell>
        </row>
        <row r="956">
          <cell r="A956">
            <v>0</v>
          </cell>
          <cell r="B956" t="str">
            <v/>
          </cell>
          <cell r="C956">
            <v>0</v>
          </cell>
          <cell r="D956" t="str">
            <v/>
          </cell>
          <cell r="E956" t="str">
            <v/>
          </cell>
          <cell r="F956" t="str">
            <v/>
          </cell>
          <cell r="G956" t="str">
            <v/>
          </cell>
        </row>
        <row r="957">
          <cell r="A957" t="str">
            <v>EQ001</v>
          </cell>
          <cell r="B957" t="str">
            <v>HERRAMIENTA MENOR (5% DE LA MANO DE OBRA)</v>
          </cell>
          <cell r="C957">
            <v>0</v>
          </cell>
          <cell r="D957" t="str">
            <v>%</v>
          </cell>
          <cell r="E957">
            <v>0.05</v>
          </cell>
          <cell r="F957">
            <v>21697.138471232876</v>
          </cell>
          <cell r="G957">
            <v>1084.856923561644</v>
          </cell>
        </row>
        <row r="958"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 t="str">
            <v>SUBTOTAL</v>
          </cell>
          <cell r="G958">
            <v>7764.8569235616442</v>
          </cell>
        </row>
        <row r="959">
          <cell r="A959">
            <v>0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</row>
        <row r="960">
          <cell r="A960" t="str">
            <v>II. MATERIALES</v>
          </cell>
          <cell r="B960">
            <v>0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</row>
        <row r="961">
          <cell r="A961" t="str">
            <v>CÓDIGO</v>
          </cell>
          <cell r="B961" t="str">
            <v>DESCRIPCIÓN</v>
          </cell>
          <cell r="C961" t="str">
            <v>UNIDAD</v>
          </cell>
          <cell r="D961" t="str">
            <v>CANTIDAD</v>
          </cell>
          <cell r="E961" t="str">
            <v>DESP.</v>
          </cell>
          <cell r="F961" t="str">
            <v>PRECIO UNIT.</v>
          </cell>
          <cell r="G961" t="str">
            <v>VR. UNITARIO</v>
          </cell>
        </row>
        <row r="962">
          <cell r="A962" t="str">
            <v>MA020</v>
          </cell>
          <cell r="B962" t="str">
            <v>CEMENTO GRIS (50 KG) PORTLAND TIPO I</v>
          </cell>
          <cell r="C962" t="str">
            <v>SC</v>
          </cell>
          <cell r="D962">
            <v>5.2</v>
          </cell>
          <cell r="E962">
            <v>0.05</v>
          </cell>
          <cell r="F962">
            <v>26000</v>
          </cell>
          <cell r="G962">
            <v>141960</v>
          </cell>
        </row>
        <row r="963">
          <cell r="A963" t="str">
            <v>MA021</v>
          </cell>
          <cell r="B963" t="str">
            <v xml:space="preserve">ARENA DE PEGA </v>
          </cell>
          <cell r="C963" t="str">
            <v>M3</v>
          </cell>
          <cell r="D963">
            <v>1.2</v>
          </cell>
          <cell r="E963">
            <v>0.05</v>
          </cell>
          <cell r="F963">
            <v>46130</v>
          </cell>
          <cell r="G963">
            <v>58123.8</v>
          </cell>
        </row>
        <row r="964">
          <cell r="A964" t="str">
            <v>MA025</v>
          </cell>
          <cell r="B964" t="str">
            <v>AGUA</v>
          </cell>
          <cell r="C964" t="str">
            <v>LT</v>
          </cell>
          <cell r="D964">
            <v>140</v>
          </cell>
          <cell r="E964">
            <v>0.05</v>
          </cell>
          <cell r="F964">
            <v>50</v>
          </cell>
          <cell r="G964">
            <v>7350</v>
          </cell>
        </row>
        <row r="965">
          <cell r="A965">
            <v>0</v>
          </cell>
          <cell r="B965" t="str">
            <v/>
          </cell>
          <cell r="C965" t="str">
            <v/>
          </cell>
          <cell r="D965">
            <v>0</v>
          </cell>
          <cell r="E965">
            <v>0</v>
          </cell>
          <cell r="F965" t="str">
            <v/>
          </cell>
          <cell r="G965" t="str">
            <v/>
          </cell>
        </row>
        <row r="966">
          <cell r="A966">
            <v>0</v>
          </cell>
          <cell r="B966" t="str">
            <v/>
          </cell>
          <cell r="C966" t="str">
            <v/>
          </cell>
          <cell r="D966">
            <v>0</v>
          </cell>
          <cell r="E966">
            <v>0</v>
          </cell>
          <cell r="F966" t="str">
            <v/>
          </cell>
          <cell r="G966" t="str">
            <v/>
          </cell>
        </row>
        <row r="967">
          <cell r="A967">
            <v>0</v>
          </cell>
          <cell r="B967" t="str">
            <v/>
          </cell>
          <cell r="C967" t="str">
            <v/>
          </cell>
          <cell r="D967">
            <v>0</v>
          </cell>
          <cell r="E967">
            <v>0</v>
          </cell>
          <cell r="F967" t="str">
            <v/>
          </cell>
          <cell r="G967" t="str">
            <v/>
          </cell>
        </row>
        <row r="968">
          <cell r="A968">
            <v>0</v>
          </cell>
          <cell r="B968" t="str">
            <v/>
          </cell>
          <cell r="C968" t="str">
            <v/>
          </cell>
          <cell r="D968">
            <v>0</v>
          </cell>
          <cell r="E968">
            <v>0</v>
          </cell>
          <cell r="F968" t="str">
            <v/>
          </cell>
          <cell r="G968" t="str">
            <v/>
          </cell>
        </row>
        <row r="969">
          <cell r="A969">
            <v>0</v>
          </cell>
          <cell r="B969" t="str">
            <v/>
          </cell>
          <cell r="C969" t="str">
            <v/>
          </cell>
          <cell r="D969">
            <v>0</v>
          </cell>
          <cell r="E969">
            <v>0</v>
          </cell>
          <cell r="F969" t="str">
            <v/>
          </cell>
          <cell r="G969" t="str">
            <v/>
          </cell>
        </row>
        <row r="970">
          <cell r="B970">
            <v>0</v>
          </cell>
          <cell r="C970">
            <v>0</v>
          </cell>
          <cell r="D970">
            <v>0</v>
          </cell>
          <cell r="E970">
            <v>0</v>
          </cell>
          <cell r="F970" t="str">
            <v>SUBTOTAL</v>
          </cell>
          <cell r="G970">
            <v>207433.8</v>
          </cell>
        </row>
        <row r="971">
          <cell r="A971">
            <v>0</v>
          </cell>
          <cell r="B971">
            <v>0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</row>
        <row r="972">
          <cell r="A972" t="str">
            <v>III. TRANSPORTES</v>
          </cell>
          <cell r="B972">
            <v>0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</row>
        <row r="973">
          <cell r="A973" t="str">
            <v>CÓDIGO</v>
          </cell>
          <cell r="B973" t="str">
            <v>DESCRIPCIÓN</v>
          </cell>
          <cell r="C973" t="str">
            <v>TIPO</v>
          </cell>
          <cell r="D973" t="str">
            <v>VOLUMEN/PESO</v>
          </cell>
          <cell r="E973" t="str">
            <v>DISTANCIA</v>
          </cell>
          <cell r="F973" t="str">
            <v>TARIFA</v>
          </cell>
          <cell r="G973" t="str">
            <v>VR. UNITARIO</v>
          </cell>
        </row>
        <row r="974">
          <cell r="A974" t="str">
            <v>TR002</v>
          </cell>
          <cell r="B974" t="str">
            <v>TRANSPORTE DE MATERIALES DE PLAYA</v>
          </cell>
          <cell r="C974" t="str">
            <v>PLAYA</v>
          </cell>
          <cell r="D974">
            <v>1.26</v>
          </cell>
          <cell r="E974">
            <v>35.82</v>
          </cell>
          <cell r="F974">
            <v>1200</v>
          </cell>
          <cell r="G974">
            <v>54159.840000000004</v>
          </cell>
        </row>
        <row r="975">
          <cell r="A975" t="str">
            <v>TR001</v>
          </cell>
          <cell r="B975" t="str">
            <v>TRANSPORTE DE INSUMOS GENERALES</v>
          </cell>
          <cell r="C975" t="str">
            <v>INSUMOS</v>
          </cell>
          <cell r="D975">
            <v>0.26</v>
          </cell>
          <cell r="E975">
            <v>10</v>
          </cell>
          <cell r="F975">
            <v>2700</v>
          </cell>
          <cell r="G975">
            <v>7020</v>
          </cell>
        </row>
        <row r="976">
          <cell r="A976">
            <v>0</v>
          </cell>
          <cell r="B976" t="str">
            <v/>
          </cell>
          <cell r="C976">
            <v>0</v>
          </cell>
          <cell r="D976">
            <v>0</v>
          </cell>
          <cell r="E976" t="str">
            <v/>
          </cell>
          <cell r="F976" t="str">
            <v/>
          </cell>
          <cell r="G976" t="str">
            <v/>
          </cell>
        </row>
        <row r="977">
          <cell r="B977">
            <v>0</v>
          </cell>
          <cell r="C977">
            <v>0</v>
          </cell>
          <cell r="D977">
            <v>0</v>
          </cell>
          <cell r="E977">
            <v>0</v>
          </cell>
          <cell r="F977" t="str">
            <v>SUBTOTAL</v>
          </cell>
          <cell r="G977">
            <v>61179.840000000004</v>
          </cell>
        </row>
        <row r="978">
          <cell r="A978">
            <v>0</v>
          </cell>
          <cell r="B978">
            <v>0</v>
          </cell>
          <cell r="C978">
            <v>0</v>
          </cell>
          <cell r="D978">
            <v>0</v>
          </cell>
          <cell r="E978">
            <v>0</v>
          </cell>
          <cell r="F978">
            <v>0</v>
          </cell>
        </row>
        <row r="979">
          <cell r="A979" t="str">
            <v>IV. MANO DE OBRA</v>
          </cell>
          <cell r="B979">
            <v>0</v>
          </cell>
          <cell r="C979">
            <v>0</v>
          </cell>
          <cell r="D979">
            <v>0</v>
          </cell>
          <cell r="E979">
            <v>0</v>
          </cell>
          <cell r="F979">
            <v>0</v>
          </cell>
          <cell r="G979">
            <v>0</v>
          </cell>
        </row>
        <row r="980">
          <cell r="A980" t="str">
            <v>CÓDIGO</v>
          </cell>
          <cell r="B980" t="str">
            <v>CARGOS PERSONAL</v>
          </cell>
          <cell r="C980">
            <v>0</v>
          </cell>
          <cell r="D980" t="str">
            <v>CANTIDAD</v>
          </cell>
          <cell r="E980" t="str">
            <v>JORNAL TOTAL</v>
          </cell>
          <cell r="F980" t="str">
            <v>RENDIMIENTO</v>
          </cell>
          <cell r="G980" t="str">
            <v>VR. UNITARIO</v>
          </cell>
        </row>
        <row r="981">
          <cell r="A981" t="str">
            <v>MO033</v>
          </cell>
          <cell r="B981" t="str">
            <v>OPERADOR EQUIPO LIVIANO</v>
          </cell>
          <cell r="C981">
            <v>0</v>
          </cell>
          <cell r="D981">
            <v>1</v>
          </cell>
          <cell r="E981">
            <v>66754.128920547955</v>
          </cell>
          <cell r="F981">
            <v>8</v>
          </cell>
          <cell r="G981">
            <v>8344.2661150684944</v>
          </cell>
        </row>
        <row r="982">
          <cell r="A982" t="str">
            <v>MO032</v>
          </cell>
          <cell r="B982" t="str">
            <v>AYUDANTE RASO</v>
          </cell>
          <cell r="C982">
            <v>0</v>
          </cell>
          <cell r="D982">
            <v>2</v>
          </cell>
          <cell r="E982">
            <v>53411.489424657528</v>
          </cell>
          <cell r="F982">
            <v>8</v>
          </cell>
          <cell r="G982">
            <v>13352.872356164382</v>
          </cell>
        </row>
        <row r="983">
          <cell r="A983">
            <v>0</v>
          </cell>
          <cell r="B983" t="str">
            <v/>
          </cell>
          <cell r="C983">
            <v>0</v>
          </cell>
          <cell r="D983">
            <v>0</v>
          </cell>
          <cell r="E983" t="str">
            <v/>
          </cell>
          <cell r="F983" t="str">
            <v/>
          </cell>
          <cell r="G983" t="str">
            <v/>
          </cell>
        </row>
        <row r="984">
          <cell r="A984">
            <v>0</v>
          </cell>
          <cell r="B984" t="str">
            <v/>
          </cell>
          <cell r="C984">
            <v>0</v>
          </cell>
          <cell r="D984">
            <v>0</v>
          </cell>
          <cell r="E984" t="str">
            <v/>
          </cell>
          <cell r="F984" t="str">
            <v/>
          </cell>
          <cell r="G984" t="str">
            <v/>
          </cell>
        </row>
        <row r="985">
          <cell r="B985">
            <v>0</v>
          </cell>
          <cell r="C985">
            <v>0</v>
          </cell>
          <cell r="D985">
            <v>0</v>
          </cell>
          <cell r="E985">
            <v>0</v>
          </cell>
          <cell r="F985" t="str">
            <v>SUBTOTAL</v>
          </cell>
          <cell r="G985">
            <v>21697.138471232876</v>
          </cell>
        </row>
        <row r="986">
          <cell r="A986">
            <v>0</v>
          </cell>
          <cell r="B986">
            <v>0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</row>
        <row r="987">
          <cell r="A987" t="str">
            <v>V. SERVICIOS</v>
          </cell>
          <cell r="B987">
            <v>0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</row>
        <row r="988">
          <cell r="A988" t="str">
            <v>CÓDIGO</v>
          </cell>
          <cell r="B988" t="str">
            <v>DESCRIPCIÓN</v>
          </cell>
          <cell r="C988">
            <v>0</v>
          </cell>
          <cell r="D988" t="str">
            <v>UNIDAD</v>
          </cell>
          <cell r="E988" t="str">
            <v>CANTIDAD</v>
          </cell>
          <cell r="F988" t="str">
            <v>PRECIO UNIT.</v>
          </cell>
          <cell r="G988" t="str">
            <v>VR. UNITARIO</v>
          </cell>
        </row>
        <row r="989">
          <cell r="A989">
            <v>0</v>
          </cell>
          <cell r="B989" t="str">
            <v/>
          </cell>
          <cell r="C989">
            <v>0</v>
          </cell>
          <cell r="D989" t="str">
            <v/>
          </cell>
          <cell r="E989">
            <v>0</v>
          </cell>
          <cell r="F989" t="str">
            <v/>
          </cell>
          <cell r="G989" t="str">
            <v/>
          </cell>
        </row>
        <row r="990">
          <cell r="A990">
            <v>0</v>
          </cell>
          <cell r="B990" t="str">
            <v/>
          </cell>
          <cell r="C990">
            <v>0</v>
          </cell>
          <cell r="D990" t="str">
            <v/>
          </cell>
          <cell r="E990">
            <v>0</v>
          </cell>
          <cell r="F990" t="str">
            <v/>
          </cell>
          <cell r="G990" t="str">
            <v/>
          </cell>
        </row>
        <row r="991">
          <cell r="A991">
            <v>0</v>
          </cell>
          <cell r="B991" t="str">
            <v/>
          </cell>
          <cell r="C991">
            <v>0</v>
          </cell>
          <cell r="D991" t="str">
            <v/>
          </cell>
          <cell r="E991">
            <v>0</v>
          </cell>
          <cell r="F991" t="str">
            <v/>
          </cell>
          <cell r="G991" t="str">
            <v/>
          </cell>
        </row>
        <row r="992">
          <cell r="B992">
            <v>0</v>
          </cell>
          <cell r="C992">
            <v>0</v>
          </cell>
          <cell r="D992">
            <v>0</v>
          </cell>
          <cell r="E992">
            <v>0</v>
          </cell>
          <cell r="F992" t="str">
            <v>SUBTOTAL</v>
          </cell>
          <cell r="G992">
            <v>0</v>
          </cell>
        </row>
        <row r="993">
          <cell r="A993">
            <v>0</v>
          </cell>
          <cell r="B993">
            <v>0</v>
          </cell>
          <cell r="C993">
            <v>0</v>
          </cell>
          <cell r="D993">
            <v>0</v>
          </cell>
          <cell r="E993">
            <v>0</v>
          </cell>
          <cell r="F993">
            <v>0</v>
          </cell>
        </row>
        <row r="994">
          <cell r="A994" t="str">
            <v>TOTAL COSTO DIRECTO</v>
          </cell>
          <cell r="B994">
            <v>0</v>
          </cell>
          <cell r="C994">
            <v>0</v>
          </cell>
          <cell r="D994">
            <v>0</v>
          </cell>
          <cell r="E994">
            <v>0</v>
          </cell>
          <cell r="F994">
            <v>0</v>
          </cell>
          <cell r="G994">
            <v>298076</v>
          </cell>
        </row>
        <row r="995">
          <cell r="B995">
            <v>0</v>
          </cell>
          <cell r="C995">
            <v>0</v>
          </cell>
          <cell r="D995">
            <v>0</v>
          </cell>
          <cell r="E995">
            <v>0</v>
          </cell>
          <cell r="F995">
            <v>0</v>
          </cell>
          <cell r="G995">
            <v>0</v>
          </cell>
        </row>
        <row r="996">
          <cell r="A996">
            <v>0</v>
          </cell>
          <cell r="B996">
            <v>0</v>
          </cell>
          <cell r="C996">
            <v>0</v>
          </cell>
          <cell r="D996">
            <v>0</v>
          </cell>
          <cell r="G996">
            <v>0</v>
          </cell>
        </row>
        <row r="997">
          <cell r="A997">
            <v>0</v>
          </cell>
          <cell r="B997">
            <v>0</v>
          </cell>
          <cell r="C997">
            <v>0</v>
          </cell>
          <cell r="D997">
            <v>0</v>
          </cell>
          <cell r="G997">
            <v>0</v>
          </cell>
        </row>
        <row r="998">
          <cell r="A998">
            <v>0</v>
          </cell>
          <cell r="B998" t="str">
            <v>JUAN DAVID ZORRILLA</v>
          </cell>
        </row>
        <row r="999">
          <cell r="A999">
            <v>0</v>
          </cell>
          <cell r="B999" t="str">
            <v>SECRETARIO DE PLANEACION</v>
          </cell>
        </row>
        <row r="1000">
          <cell r="A1000">
            <v>0</v>
          </cell>
          <cell r="B1000" t="str">
            <v>PLANEACION MUNICIPAL</v>
          </cell>
        </row>
        <row r="1001">
          <cell r="A1001">
            <v>0</v>
          </cell>
          <cell r="B1001" t="str">
            <v/>
          </cell>
        </row>
        <row r="1002">
          <cell r="A1002" t="str">
            <v>DEPARTAMENTO DE ANTIOQUIA</v>
          </cell>
          <cell r="B1002">
            <v>0</v>
          </cell>
          <cell r="C1002">
            <v>0</v>
          </cell>
          <cell r="D1002">
            <v>0</v>
          </cell>
          <cell r="E1002">
            <v>0</v>
          </cell>
          <cell r="F1002" t="str">
            <v/>
          </cell>
          <cell r="G1002">
            <v>0</v>
          </cell>
        </row>
        <row r="1003">
          <cell r="A1003" t="str">
            <v>MUNICIPIO DE SANTO DOMINGO</v>
          </cell>
          <cell r="B1003">
            <v>0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</row>
        <row r="1004">
          <cell r="A1004" t="str">
            <v>PROYECTO: Construcción de pavimento rígido en las vías urbanas del corregimiento de Porce y el casco urbano del municipio de Santo Domingo, departamento de Antioquia"</v>
          </cell>
          <cell r="B1004">
            <v>0</v>
          </cell>
          <cell r="C1004">
            <v>0</v>
          </cell>
          <cell r="D1004">
            <v>0</v>
          </cell>
          <cell r="E1004">
            <v>0</v>
          </cell>
          <cell r="F1004">
            <v>0</v>
          </cell>
          <cell r="G1004">
            <v>0</v>
          </cell>
        </row>
        <row r="1005">
          <cell r="A1005">
            <v>0</v>
          </cell>
          <cell r="B1005">
            <v>0</v>
          </cell>
          <cell r="C1005">
            <v>0</v>
          </cell>
          <cell r="D1005">
            <v>0</v>
          </cell>
          <cell r="F1005">
            <v>0</v>
          </cell>
          <cell r="G1005">
            <v>0</v>
          </cell>
        </row>
        <row r="1006">
          <cell r="A1006" t="str">
            <v>ANÁLISIS DE PRECIOS UNITARIOS AUXILIARES</v>
          </cell>
          <cell r="B1006">
            <v>0</v>
          </cell>
          <cell r="C1006">
            <v>0</v>
          </cell>
          <cell r="D1006">
            <v>0</v>
          </cell>
          <cell r="E1006">
            <v>0</v>
          </cell>
          <cell r="F1006">
            <v>0</v>
          </cell>
          <cell r="G1006">
            <v>0</v>
          </cell>
        </row>
        <row r="1007">
          <cell r="A1007">
            <v>0</v>
          </cell>
          <cell r="B1007">
            <v>0</v>
          </cell>
          <cell r="C1007">
            <v>0</v>
          </cell>
          <cell r="D1007">
            <v>0</v>
          </cell>
        </row>
        <row r="1008">
          <cell r="A1008" t="str">
            <v>ITEM</v>
          </cell>
          <cell r="B1008" t="str">
            <v>DESCRIPCIÓN</v>
          </cell>
          <cell r="C1008">
            <v>0</v>
          </cell>
          <cell r="D1008">
            <v>0</v>
          </cell>
          <cell r="E1008" t="str">
            <v>UNIDAD</v>
          </cell>
          <cell r="F1008" t="str">
            <v>CANTIDAD</v>
          </cell>
          <cell r="G1008" t="str">
            <v>COSTO DIRECTO</v>
          </cell>
        </row>
        <row r="1009">
          <cell r="A1009" t="str">
            <v>MA017</v>
          </cell>
          <cell r="B1009" t="str">
            <v>FORMALETA PARA MUROS, ALETAS, DISIPADORES Y ESTRIBOS (6 USOS)</v>
          </cell>
          <cell r="C1009">
            <v>0</v>
          </cell>
          <cell r="D1009">
            <v>0</v>
          </cell>
          <cell r="E1009" t="str">
            <v>M2</v>
          </cell>
          <cell r="F1009" t="str">
            <v>N.D.</v>
          </cell>
          <cell r="G1009">
            <v>55068</v>
          </cell>
        </row>
        <row r="1010">
          <cell r="A1010">
            <v>0</v>
          </cell>
          <cell r="B1010">
            <v>0</v>
          </cell>
          <cell r="C1010">
            <v>0</v>
          </cell>
          <cell r="D1010">
            <v>0</v>
          </cell>
          <cell r="G1010">
            <v>0</v>
          </cell>
        </row>
        <row r="1011">
          <cell r="A1011" t="str">
            <v>1. COSTOS DIRECTOS</v>
          </cell>
          <cell r="B1011">
            <v>0</v>
          </cell>
          <cell r="C1011">
            <v>0</v>
          </cell>
          <cell r="D1011">
            <v>0</v>
          </cell>
          <cell r="E1011">
            <v>0</v>
          </cell>
          <cell r="F1011">
            <v>0</v>
          </cell>
          <cell r="G1011">
            <v>0</v>
          </cell>
        </row>
        <row r="1012">
          <cell r="A1012">
            <v>0</v>
          </cell>
          <cell r="B1012">
            <v>0</v>
          </cell>
          <cell r="C1012">
            <v>0</v>
          </cell>
          <cell r="D1012">
            <v>0</v>
          </cell>
          <cell r="E1012">
            <v>0</v>
          </cell>
          <cell r="F1012">
            <v>0</v>
          </cell>
          <cell r="G1012">
            <v>0</v>
          </cell>
        </row>
        <row r="1013">
          <cell r="A1013" t="str">
            <v>I. EQUIPO</v>
          </cell>
          <cell r="B1013">
            <v>0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</row>
        <row r="1014">
          <cell r="A1014" t="str">
            <v>CÓDIGO</v>
          </cell>
          <cell r="B1014" t="str">
            <v>DESCRIPCIÓN</v>
          </cell>
          <cell r="C1014">
            <v>0</v>
          </cell>
          <cell r="D1014" t="str">
            <v>UNIDAD</v>
          </cell>
          <cell r="E1014" t="str">
            <v>TARIFA</v>
          </cell>
          <cell r="F1014" t="str">
            <v>RENDIMIENTO</v>
          </cell>
          <cell r="G1014" t="str">
            <v>VR. UNITARIO</v>
          </cell>
        </row>
        <row r="1015">
          <cell r="A1015" t="str">
            <v>EQ023</v>
          </cell>
          <cell r="B1015" t="str">
            <v>SIERRA CIRCULAR</v>
          </cell>
          <cell r="C1015">
            <v>0</v>
          </cell>
          <cell r="D1015" t="str">
            <v>DÍA</v>
          </cell>
          <cell r="E1015">
            <v>22800</v>
          </cell>
          <cell r="F1015">
            <v>35.721600000000002</v>
          </cell>
          <cell r="G1015">
            <v>638.26928245095405</v>
          </cell>
        </row>
        <row r="1016">
          <cell r="A1016">
            <v>0</v>
          </cell>
          <cell r="B1016" t="str">
            <v/>
          </cell>
          <cell r="C1016">
            <v>0</v>
          </cell>
          <cell r="D1016" t="str">
            <v/>
          </cell>
          <cell r="E1016" t="str">
            <v/>
          </cell>
          <cell r="F1016" t="str">
            <v/>
          </cell>
          <cell r="G1016" t="str">
            <v/>
          </cell>
        </row>
        <row r="1017">
          <cell r="A1017">
            <v>0</v>
          </cell>
          <cell r="B1017" t="str">
            <v/>
          </cell>
          <cell r="C1017">
            <v>0</v>
          </cell>
          <cell r="D1017" t="str">
            <v/>
          </cell>
          <cell r="E1017" t="str">
            <v/>
          </cell>
          <cell r="F1017" t="str">
            <v/>
          </cell>
          <cell r="G1017" t="str">
            <v/>
          </cell>
        </row>
        <row r="1018">
          <cell r="A1018">
            <v>0</v>
          </cell>
          <cell r="B1018" t="str">
            <v/>
          </cell>
          <cell r="C1018">
            <v>0</v>
          </cell>
          <cell r="D1018" t="str">
            <v/>
          </cell>
          <cell r="E1018" t="str">
            <v/>
          </cell>
          <cell r="F1018" t="str">
            <v/>
          </cell>
          <cell r="G1018" t="str">
            <v/>
          </cell>
        </row>
        <row r="1019">
          <cell r="A1019" t="str">
            <v>EQ001</v>
          </cell>
          <cell r="B1019" t="str">
            <v>HERRAMIENTA MENOR (5% DE LA MANO DE OBRA)</v>
          </cell>
          <cell r="C1019">
            <v>0</v>
          </cell>
          <cell r="D1019" t="str">
            <v>%</v>
          </cell>
          <cell r="E1019">
            <v>0.05</v>
          </cell>
          <cell r="F1019">
            <v>500.31523415785267</v>
          </cell>
          <cell r="G1019">
            <v>25.015761707892636</v>
          </cell>
        </row>
        <row r="1020">
          <cell r="B1020">
            <v>0</v>
          </cell>
          <cell r="C1020">
            <v>0</v>
          </cell>
          <cell r="D1020">
            <v>0</v>
          </cell>
          <cell r="E1020">
            <v>0</v>
          </cell>
          <cell r="F1020" t="str">
            <v>SUBTOTAL</v>
          </cell>
          <cell r="G1020">
            <v>663.28504415884663</v>
          </cell>
        </row>
        <row r="1021">
          <cell r="A1021">
            <v>0</v>
          </cell>
          <cell r="B1021">
            <v>0</v>
          </cell>
          <cell r="C1021">
            <v>0</v>
          </cell>
          <cell r="D1021">
            <v>0</v>
          </cell>
          <cell r="E1021">
            <v>0</v>
          </cell>
          <cell r="F1021">
            <v>0</v>
          </cell>
        </row>
        <row r="1022">
          <cell r="A1022" t="str">
            <v>II. MATERIALES</v>
          </cell>
          <cell r="B1022">
            <v>0</v>
          </cell>
          <cell r="C1022">
            <v>0</v>
          </cell>
          <cell r="D1022">
            <v>0</v>
          </cell>
          <cell r="E1022">
            <v>0</v>
          </cell>
          <cell r="F1022">
            <v>0</v>
          </cell>
          <cell r="G1022">
            <v>0</v>
          </cell>
        </row>
        <row r="1023">
          <cell r="A1023" t="str">
            <v>CÓDIGO</v>
          </cell>
          <cell r="B1023" t="str">
            <v>DESCRIPCIÓN</v>
          </cell>
          <cell r="C1023" t="str">
            <v>UNIDAD</v>
          </cell>
          <cell r="D1023" t="str">
            <v>CANTIDAD</v>
          </cell>
          <cell r="E1023" t="str">
            <v>DESP.</v>
          </cell>
          <cell r="F1023" t="str">
            <v>PRECIO UNIT.</v>
          </cell>
          <cell r="G1023" t="str">
            <v>VR. UNITARIO</v>
          </cell>
        </row>
        <row r="1024">
          <cell r="A1024" t="str">
            <v>MA031</v>
          </cell>
          <cell r="B1024" t="str">
            <v>TABLERO AGLOMERADO MDP (SUPER T) 1.83 X 2.44</v>
          </cell>
          <cell r="C1024" t="str">
            <v>UN</v>
          </cell>
          <cell r="D1024">
            <v>0.33333333333333331</v>
          </cell>
          <cell r="E1024">
            <v>0.05</v>
          </cell>
          <cell r="F1024">
            <v>151900</v>
          </cell>
          <cell r="G1024">
            <v>53165</v>
          </cell>
        </row>
        <row r="1025">
          <cell r="A1025" t="str">
            <v>MA032</v>
          </cell>
          <cell r="B1025" t="str">
            <v>CLAVOS COMUNES 1½ A 3½"</v>
          </cell>
          <cell r="C1025" t="str">
            <v>LB</v>
          </cell>
          <cell r="D1025">
            <v>7.4999999999999997E-2</v>
          </cell>
          <cell r="E1025">
            <v>0.05</v>
          </cell>
          <cell r="F1025">
            <v>2500</v>
          </cell>
          <cell r="G1025">
            <v>196.875</v>
          </cell>
        </row>
        <row r="1026">
          <cell r="A1026" t="str">
            <v>MA033</v>
          </cell>
          <cell r="B1026" t="str">
            <v>ESFERA REFLECTIVA</v>
          </cell>
          <cell r="C1026" t="str">
            <v>KG</v>
          </cell>
          <cell r="D1026">
            <v>8.3333333333333329E-2</v>
          </cell>
          <cell r="E1026">
            <v>0.05</v>
          </cell>
          <cell r="F1026">
            <v>6200</v>
          </cell>
          <cell r="G1026">
            <v>542.5</v>
          </cell>
        </row>
        <row r="1027">
          <cell r="A1027">
            <v>0</v>
          </cell>
          <cell r="B1027" t="str">
            <v/>
          </cell>
          <cell r="C1027" t="str">
            <v/>
          </cell>
          <cell r="D1027">
            <v>0</v>
          </cell>
          <cell r="E1027">
            <v>0</v>
          </cell>
          <cell r="F1027" t="str">
            <v/>
          </cell>
          <cell r="G1027" t="str">
            <v/>
          </cell>
        </row>
        <row r="1028">
          <cell r="A1028">
            <v>0</v>
          </cell>
          <cell r="B1028" t="str">
            <v/>
          </cell>
          <cell r="C1028" t="str">
            <v/>
          </cell>
          <cell r="D1028">
            <v>0</v>
          </cell>
          <cell r="E1028">
            <v>0</v>
          </cell>
          <cell r="F1028" t="str">
            <v/>
          </cell>
          <cell r="G1028" t="str">
            <v/>
          </cell>
        </row>
        <row r="1029">
          <cell r="A1029">
            <v>0</v>
          </cell>
          <cell r="B1029" t="str">
            <v/>
          </cell>
          <cell r="C1029" t="str">
            <v/>
          </cell>
          <cell r="D1029">
            <v>0</v>
          </cell>
          <cell r="E1029">
            <v>0</v>
          </cell>
          <cell r="F1029" t="str">
            <v/>
          </cell>
          <cell r="G1029" t="str">
            <v/>
          </cell>
        </row>
        <row r="1030">
          <cell r="A1030">
            <v>0</v>
          </cell>
          <cell r="B1030" t="str">
            <v/>
          </cell>
          <cell r="C1030" t="str">
            <v/>
          </cell>
          <cell r="D1030">
            <v>0</v>
          </cell>
          <cell r="E1030">
            <v>0</v>
          </cell>
          <cell r="F1030" t="str">
            <v/>
          </cell>
          <cell r="G1030" t="str">
            <v/>
          </cell>
        </row>
        <row r="1031">
          <cell r="B1031">
            <v>0</v>
          </cell>
          <cell r="C1031">
            <v>0</v>
          </cell>
          <cell r="D1031">
            <v>0</v>
          </cell>
          <cell r="E1031">
            <v>0</v>
          </cell>
          <cell r="F1031" t="str">
            <v>SUBTOTAL</v>
          </cell>
          <cell r="G1031">
            <v>53904.375</v>
          </cell>
        </row>
        <row r="1032">
          <cell r="A1032">
            <v>0</v>
          </cell>
          <cell r="B1032">
            <v>0</v>
          </cell>
          <cell r="C1032">
            <v>0</v>
          </cell>
          <cell r="D1032">
            <v>0</v>
          </cell>
          <cell r="E1032">
            <v>0</v>
          </cell>
          <cell r="F1032">
            <v>0</v>
          </cell>
        </row>
        <row r="1033">
          <cell r="A1033" t="str">
            <v>III. TRANSPORTES</v>
          </cell>
          <cell r="B1033">
            <v>0</v>
          </cell>
          <cell r="C1033">
            <v>0</v>
          </cell>
          <cell r="D1033">
            <v>0</v>
          </cell>
          <cell r="E1033">
            <v>0</v>
          </cell>
          <cell r="F1033">
            <v>0</v>
          </cell>
          <cell r="G1033">
            <v>0</v>
          </cell>
        </row>
        <row r="1034">
          <cell r="A1034" t="str">
            <v>CÓDIGO</v>
          </cell>
          <cell r="B1034" t="str">
            <v>DESCRIPCIÓN</v>
          </cell>
          <cell r="C1034" t="str">
            <v>TIPO</v>
          </cell>
          <cell r="D1034" t="str">
            <v>VOLUMEN/PESO</v>
          </cell>
          <cell r="E1034" t="str">
            <v>DISTANCIA</v>
          </cell>
          <cell r="F1034" t="str">
            <v>TARIFA</v>
          </cell>
          <cell r="G1034" t="str">
            <v>VR. UNITARIO</v>
          </cell>
        </row>
        <row r="1035">
          <cell r="A1035">
            <v>0</v>
          </cell>
          <cell r="B1035" t="str">
            <v/>
          </cell>
          <cell r="C1035">
            <v>0</v>
          </cell>
          <cell r="D1035">
            <v>0</v>
          </cell>
          <cell r="E1035" t="str">
            <v/>
          </cell>
          <cell r="F1035" t="str">
            <v/>
          </cell>
          <cell r="G1035" t="str">
            <v/>
          </cell>
        </row>
        <row r="1036">
          <cell r="A1036">
            <v>0</v>
          </cell>
          <cell r="B1036" t="str">
            <v/>
          </cell>
          <cell r="C1036">
            <v>0</v>
          </cell>
          <cell r="D1036">
            <v>0</v>
          </cell>
          <cell r="E1036" t="str">
            <v/>
          </cell>
          <cell r="F1036" t="str">
            <v/>
          </cell>
          <cell r="G1036" t="str">
            <v/>
          </cell>
        </row>
        <row r="1037">
          <cell r="A1037">
            <v>0</v>
          </cell>
          <cell r="B1037" t="str">
            <v/>
          </cell>
          <cell r="C1037">
            <v>0</v>
          </cell>
          <cell r="D1037">
            <v>0</v>
          </cell>
          <cell r="E1037" t="str">
            <v/>
          </cell>
          <cell r="F1037" t="str">
            <v/>
          </cell>
          <cell r="G1037" t="str">
            <v/>
          </cell>
        </row>
        <row r="1038">
          <cell r="B1038">
            <v>0</v>
          </cell>
          <cell r="C1038">
            <v>0</v>
          </cell>
          <cell r="D1038">
            <v>0</v>
          </cell>
          <cell r="E1038">
            <v>0</v>
          </cell>
          <cell r="F1038" t="str">
            <v>SUBTOTAL</v>
          </cell>
          <cell r="G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  <cell r="D1039">
            <v>0</v>
          </cell>
          <cell r="E1039">
            <v>0</v>
          </cell>
          <cell r="F1039">
            <v>0</v>
          </cell>
        </row>
        <row r="1040">
          <cell r="A1040" t="str">
            <v>IV. MANO DE OBRA</v>
          </cell>
          <cell r="B1040">
            <v>0</v>
          </cell>
          <cell r="C1040">
            <v>0</v>
          </cell>
          <cell r="D1040">
            <v>0</v>
          </cell>
          <cell r="E1040">
            <v>0</v>
          </cell>
          <cell r="F1040">
            <v>0</v>
          </cell>
          <cell r="G1040">
            <v>0</v>
          </cell>
        </row>
        <row r="1041">
          <cell r="A1041" t="str">
            <v>CÓDIGO</v>
          </cell>
          <cell r="B1041" t="str">
            <v>CARGOS PERSONAL</v>
          </cell>
          <cell r="C1041">
            <v>0</v>
          </cell>
          <cell r="D1041" t="str">
            <v>CANTIDAD</v>
          </cell>
          <cell r="E1041" t="str">
            <v>JORNAL TOTAL</v>
          </cell>
          <cell r="F1041" t="str">
            <v>RENDIMIENTO</v>
          </cell>
          <cell r="G1041" t="str">
            <v>VR. UNITARIO</v>
          </cell>
        </row>
        <row r="1042">
          <cell r="A1042" t="str">
            <v>MO025</v>
          </cell>
          <cell r="B1042" t="str">
            <v>OFICIAL CARPINTERO</v>
          </cell>
          <cell r="C1042">
            <v>0</v>
          </cell>
          <cell r="D1042">
            <v>1</v>
          </cell>
          <cell r="E1042">
            <v>8936.0303342465759</v>
          </cell>
          <cell r="F1042">
            <v>35.721600000000002</v>
          </cell>
          <cell r="G1042">
            <v>250.15761707892634</v>
          </cell>
        </row>
        <row r="1043">
          <cell r="A1043" t="str">
            <v>MO026</v>
          </cell>
          <cell r="B1043" t="str">
            <v>AYUDANTE CARPINTERO</v>
          </cell>
          <cell r="C1043">
            <v>0</v>
          </cell>
          <cell r="D1043">
            <v>1</v>
          </cell>
          <cell r="E1043">
            <v>8936.0303342465759</v>
          </cell>
          <cell r="F1043">
            <v>35.721600000000002</v>
          </cell>
          <cell r="G1043">
            <v>250.15761707892634</v>
          </cell>
        </row>
        <row r="1044">
          <cell r="A1044">
            <v>0</v>
          </cell>
          <cell r="B1044" t="str">
            <v/>
          </cell>
          <cell r="C1044">
            <v>0</v>
          </cell>
          <cell r="D1044">
            <v>0</v>
          </cell>
          <cell r="E1044" t="str">
            <v/>
          </cell>
          <cell r="F1044" t="str">
            <v/>
          </cell>
          <cell r="G1044" t="str">
            <v/>
          </cell>
        </row>
        <row r="1045">
          <cell r="A1045">
            <v>0</v>
          </cell>
          <cell r="B1045" t="str">
            <v/>
          </cell>
          <cell r="C1045">
            <v>0</v>
          </cell>
          <cell r="D1045">
            <v>0</v>
          </cell>
          <cell r="E1045" t="str">
            <v/>
          </cell>
          <cell r="F1045" t="str">
            <v/>
          </cell>
          <cell r="G1045" t="str">
            <v/>
          </cell>
        </row>
        <row r="1046">
          <cell r="B1046">
            <v>0</v>
          </cell>
          <cell r="C1046">
            <v>0</v>
          </cell>
          <cell r="D1046">
            <v>0</v>
          </cell>
          <cell r="E1046">
            <v>0</v>
          </cell>
          <cell r="F1046" t="str">
            <v>SUBTOTAL</v>
          </cell>
          <cell r="G1046">
            <v>500.31523415785267</v>
          </cell>
        </row>
        <row r="1047">
          <cell r="A1047">
            <v>0</v>
          </cell>
          <cell r="B1047">
            <v>0</v>
          </cell>
          <cell r="C1047">
            <v>0</v>
          </cell>
          <cell r="D1047">
            <v>0</v>
          </cell>
          <cell r="E1047">
            <v>0</v>
          </cell>
          <cell r="F1047">
            <v>0</v>
          </cell>
        </row>
        <row r="1048">
          <cell r="A1048" t="str">
            <v>V. SERVICIOS</v>
          </cell>
          <cell r="B1048">
            <v>0</v>
          </cell>
          <cell r="C1048">
            <v>0</v>
          </cell>
          <cell r="D1048">
            <v>0</v>
          </cell>
          <cell r="E1048">
            <v>0</v>
          </cell>
          <cell r="F1048">
            <v>0</v>
          </cell>
          <cell r="G1048">
            <v>0</v>
          </cell>
        </row>
        <row r="1049">
          <cell r="A1049" t="str">
            <v>CÓDIGO</v>
          </cell>
          <cell r="B1049" t="str">
            <v>DESCRIPCIÓN</v>
          </cell>
          <cell r="C1049">
            <v>0</v>
          </cell>
          <cell r="D1049" t="str">
            <v>UNIDAD</v>
          </cell>
          <cell r="E1049" t="str">
            <v>CANTIDAD</v>
          </cell>
          <cell r="F1049" t="str">
            <v>PRECIO UNIT.</v>
          </cell>
          <cell r="G1049" t="str">
            <v>VR. UNITARIO</v>
          </cell>
        </row>
        <row r="1050">
          <cell r="A1050">
            <v>0</v>
          </cell>
          <cell r="B1050" t="str">
            <v/>
          </cell>
          <cell r="C1050">
            <v>0</v>
          </cell>
          <cell r="D1050" t="str">
            <v/>
          </cell>
          <cell r="E1050">
            <v>0</v>
          </cell>
          <cell r="F1050" t="str">
            <v/>
          </cell>
          <cell r="G1050" t="str">
            <v/>
          </cell>
        </row>
        <row r="1051">
          <cell r="A1051">
            <v>0</v>
          </cell>
          <cell r="B1051" t="str">
            <v/>
          </cell>
          <cell r="C1051">
            <v>0</v>
          </cell>
          <cell r="D1051" t="str">
            <v/>
          </cell>
          <cell r="E1051">
            <v>0</v>
          </cell>
          <cell r="F1051" t="str">
            <v/>
          </cell>
          <cell r="G1051" t="str">
            <v/>
          </cell>
        </row>
        <row r="1052">
          <cell r="A1052">
            <v>0</v>
          </cell>
          <cell r="B1052" t="str">
            <v/>
          </cell>
          <cell r="C1052">
            <v>0</v>
          </cell>
          <cell r="D1052" t="str">
            <v/>
          </cell>
          <cell r="E1052">
            <v>0</v>
          </cell>
          <cell r="F1052" t="str">
            <v/>
          </cell>
          <cell r="G1052" t="str">
            <v/>
          </cell>
        </row>
        <row r="1053">
          <cell r="B1053">
            <v>0</v>
          </cell>
          <cell r="C1053">
            <v>0</v>
          </cell>
          <cell r="D1053">
            <v>0</v>
          </cell>
          <cell r="E1053">
            <v>0</v>
          </cell>
          <cell r="F1053" t="str">
            <v>SUBTOTAL</v>
          </cell>
          <cell r="G1053">
            <v>0</v>
          </cell>
        </row>
        <row r="1054">
          <cell r="A1054">
            <v>0</v>
          </cell>
          <cell r="B1054">
            <v>0</v>
          </cell>
          <cell r="C1054">
            <v>0</v>
          </cell>
          <cell r="D1054">
            <v>0</v>
          </cell>
          <cell r="E1054">
            <v>0</v>
          </cell>
          <cell r="F1054">
            <v>0</v>
          </cell>
        </row>
        <row r="1055">
          <cell r="A1055" t="str">
            <v>TOTAL COSTO DIRECTO</v>
          </cell>
          <cell r="B1055">
            <v>0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55068</v>
          </cell>
        </row>
        <row r="1056">
          <cell r="B1056">
            <v>0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</row>
        <row r="1057">
          <cell r="A1057">
            <v>0</v>
          </cell>
          <cell r="B1057">
            <v>0</v>
          </cell>
          <cell r="C1057">
            <v>0</v>
          </cell>
          <cell r="D1057">
            <v>0</v>
          </cell>
          <cell r="G1057">
            <v>0</v>
          </cell>
        </row>
        <row r="1058">
          <cell r="A1058">
            <v>0</v>
          </cell>
          <cell r="B1058">
            <v>0</v>
          </cell>
          <cell r="C1058">
            <v>0</v>
          </cell>
          <cell r="D1058">
            <v>0</v>
          </cell>
          <cell r="G1058">
            <v>0</v>
          </cell>
        </row>
        <row r="1059">
          <cell r="A1059">
            <v>0</v>
          </cell>
          <cell r="B1059" t="str">
            <v>JUAN DAVID ZORRILLA</v>
          </cell>
        </row>
        <row r="1060">
          <cell r="A1060">
            <v>0</v>
          </cell>
          <cell r="B1060" t="str">
            <v>SECRETARIO DE PLANEACION</v>
          </cell>
        </row>
        <row r="1061">
          <cell r="A1061">
            <v>0</v>
          </cell>
          <cell r="B1061" t="str">
            <v>PLANEACION MUNICIPAL</v>
          </cell>
        </row>
        <row r="1062">
          <cell r="A1062">
            <v>0</v>
          </cell>
          <cell r="B1062" t="str">
            <v/>
          </cell>
        </row>
        <row r="1063">
          <cell r="A1063" t="str">
            <v>DEPARTAMENTO DE ANTIOQUIA</v>
          </cell>
          <cell r="B1063">
            <v>0</v>
          </cell>
          <cell r="C1063">
            <v>0</v>
          </cell>
          <cell r="D1063">
            <v>0</v>
          </cell>
          <cell r="E1063">
            <v>0</v>
          </cell>
          <cell r="F1063" t="str">
            <v/>
          </cell>
          <cell r="G1063">
            <v>0</v>
          </cell>
        </row>
        <row r="1064">
          <cell r="A1064" t="str">
            <v>MUNICIPIO DE SANTO DOMINGO</v>
          </cell>
          <cell r="B1064">
            <v>0</v>
          </cell>
          <cell r="C1064">
            <v>0</v>
          </cell>
          <cell r="D1064">
            <v>0</v>
          </cell>
          <cell r="E1064">
            <v>0</v>
          </cell>
          <cell r="F1064">
            <v>0</v>
          </cell>
          <cell r="G1064">
            <v>0</v>
          </cell>
        </row>
        <row r="1065">
          <cell r="A1065" t="str">
            <v>PROYECTO: Construcción de pavimento rígido en las vías urbanas del corregimiento de Porce y el casco urbano del municipio de Santo Domingo, departamento de Antioquia"</v>
          </cell>
          <cell r="B1065">
            <v>0</v>
          </cell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  <cell r="D1066">
            <v>0</v>
          </cell>
          <cell r="F1066">
            <v>0</v>
          </cell>
          <cell r="G1066">
            <v>0</v>
          </cell>
        </row>
        <row r="1067">
          <cell r="A1067" t="str">
            <v>ANÁLISIS DE PRECIOS UNITARIOS AUXILIARES</v>
          </cell>
          <cell r="B1067">
            <v>0</v>
          </cell>
          <cell r="C1067">
            <v>0</v>
          </cell>
          <cell r="D1067">
            <v>0</v>
          </cell>
          <cell r="E1067">
            <v>0</v>
          </cell>
          <cell r="F1067">
            <v>0</v>
          </cell>
          <cell r="G1067">
            <v>0</v>
          </cell>
        </row>
        <row r="1068">
          <cell r="A1068">
            <v>0</v>
          </cell>
          <cell r="B1068">
            <v>0</v>
          </cell>
          <cell r="C1068">
            <v>0</v>
          </cell>
          <cell r="D1068">
            <v>0</v>
          </cell>
        </row>
        <row r="1069">
          <cell r="A1069" t="str">
            <v>ITEM</v>
          </cell>
          <cell r="B1069" t="str">
            <v>DESCRIPCIÓN</v>
          </cell>
          <cell r="C1069">
            <v>0</v>
          </cell>
          <cell r="D1069">
            <v>0</v>
          </cell>
          <cell r="E1069" t="str">
            <v>UNIDAD</v>
          </cell>
          <cell r="F1069" t="str">
            <v>CANTIDAD</v>
          </cell>
          <cell r="G1069" t="str">
            <v>COSTO DIRECTO</v>
          </cell>
        </row>
        <row r="1070">
          <cell r="A1070">
            <v>0</v>
          </cell>
          <cell r="B1070" t="str">
            <v/>
          </cell>
          <cell r="C1070">
            <v>0</v>
          </cell>
          <cell r="D1070">
            <v>0</v>
          </cell>
          <cell r="E1070" t="str">
            <v/>
          </cell>
          <cell r="F1070" t="str">
            <v>N.D.</v>
          </cell>
          <cell r="G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  <cell r="D1071">
            <v>0</v>
          </cell>
          <cell r="G1071">
            <v>0</v>
          </cell>
        </row>
        <row r="1072">
          <cell r="A1072" t="str">
            <v>1. COSTOS DIRECTOS</v>
          </cell>
          <cell r="B1072">
            <v>0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</row>
        <row r="1073">
          <cell r="A1073">
            <v>0</v>
          </cell>
          <cell r="B1073">
            <v>0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</row>
        <row r="1074">
          <cell r="A1074" t="str">
            <v>I. EQUIPO</v>
          </cell>
          <cell r="B1074">
            <v>0</v>
          </cell>
          <cell r="C1074">
            <v>0</v>
          </cell>
          <cell r="D1074">
            <v>0</v>
          </cell>
          <cell r="E1074">
            <v>0</v>
          </cell>
          <cell r="F1074">
            <v>0</v>
          </cell>
          <cell r="G1074">
            <v>0</v>
          </cell>
        </row>
        <row r="1075">
          <cell r="A1075" t="str">
            <v>CÓDIGO</v>
          </cell>
          <cell r="B1075" t="str">
            <v>DESCRIPCIÓN</v>
          </cell>
          <cell r="C1075">
            <v>0</v>
          </cell>
          <cell r="D1075" t="str">
            <v>UNIDAD</v>
          </cell>
          <cell r="E1075" t="str">
            <v>TARIFA</v>
          </cell>
          <cell r="F1075" t="str">
            <v>RENDIMIENTO</v>
          </cell>
          <cell r="G1075" t="str">
            <v>VR. UNITARIO</v>
          </cell>
        </row>
        <row r="1076">
          <cell r="A1076">
            <v>0</v>
          </cell>
          <cell r="B1076" t="str">
            <v/>
          </cell>
          <cell r="C1076">
            <v>0</v>
          </cell>
          <cell r="D1076" t="str">
            <v/>
          </cell>
          <cell r="E1076" t="str">
            <v/>
          </cell>
          <cell r="F1076" t="str">
            <v/>
          </cell>
          <cell r="G1076" t="str">
            <v/>
          </cell>
        </row>
        <row r="1077">
          <cell r="A1077">
            <v>0</v>
          </cell>
          <cell r="B1077" t="str">
            <v/>
          </cell>
          <cell r="C1077">
            <v>0</v>
          </cell>
          <cell r="D1077" t="str">
            <v/>
          </cell>
          <cell r="E1077" t="str">
            <v/>
          </cell>
          <cell r="F1077" t="str">
            <v/>
          </cell>
          <cell r="G1077" t="str">
            <v/>
          </cell>
        </row>
        <row r="1078">
          <cell r="A1078">
            <v>0</v>
          </cell>
          <cell r="B1078" t="str">
            <v/>
          </cell>
          <cell r="C1078">
            <v>0</v>
          </cell>
          <cell r="D1078" t="str">
            <v/>
          </cell>
          <cell r="E1078" t="str">
            <v/>
          </cell>
          <cell r="F1078" t="str">
            <v/>
          </cell>
          <cell r="G1078" t="str">
            <v/>
          </cell>
        </row>
        <row r="1079">
          <cell r="A1079">
            <v>0</v>
          </cell>
          <cell r="B1079" t="str">
            <v/>
          </cell>
          <cell r="C1079">
            <v>0</v>
          </cell>
          <cell r="D1079" t="str">
            <v/>
          </cell>
          <cell r="E1079" t="str">
            <v/>
          </cell>
          <cell r="F1079" t="str">
            <v/>
          </cell>
          <cell r="G1079" t="str">
            <v/>
          </cell>
        </row>
        <row r="1080">
          <cell r="A1080" t="str">
            <v>EQ001</v>
          </cell>
          <cell r="B1080" t="str">
            <v>HERRAMIENTA MENOR (5% DE LA MANO DE OBRA)</v>
          </cell>
          <cell r="C1080">
            <v>0</v>
          </cell>
          <cell r="D1080" t="str">
            <v>%</v>
          </cell>
          <cell r="E1080">
            <v>0.05</v>
          </cell>
          <cell r="F1080" t="str">
            <v/>
          </cell>
          <cell r="G1080" t="str">
            <v/>
          </cell>
        </row>
        <row r="1081">
          <cell r="B1081">
            <v>0</v>
          </cell>
          <cell r="C1081">
            <v>0</v>
          </cell>
          <cell r="D1081">
            <v>0</v>
          </cell>
          <cell r="E1081">
            <v>0</v>
          </cell>
          <cell r="F1081" t="str">
            <v>SUBTOTAL</v>
          </cell>
          <cell r="G1081">
            <v>0</v>
          </cell>
        </row>
        <row r="1082">
          <cell r="A1082">
            <v>0</v>
          </cell>
          <cell r="B1082">
            <v>0</v>
          </cell>
          <cell r="C1082">
            <v>0</v>
          </cell>
          <cell r="D1082">
            <v>0</v>
          </cell>
          <cell r="E1082">
            <v>0</v>
          </cell>
          <cell r="F1082">
            <v>0</v>
          </cell>
        </row>
        <row r="1083">
          <cell r="A1083" t="str">
            <v>II. MATERIALES</v>
          </cell>
          <cell r="B1083">
            <v>0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</row>
        <row r="1084">
          <cell r="A1084" t="str">
            <v>CÓDIGO</v>
          </cell>
          <cell r="B1084" t="str">
            <v>DESCRIPCIÓN</v>
          </cell>
          <cell r="C1084" t="str">
            <v>UNIDAD</v>
          </cell>
          <cell r="D1084" t="str">
            <v>CANTIDAD</v>
          </cell>
          <cell r="E1084" t="str">
            <v>DESP.</v>
          </cell>
          <cell r="F1084" t="str">
            <v>PRECIO UNIT.</v>
          </cell>
          <cell r="G1084" t="str">
            <v>VR. UNITARIO</v>
          </cell>
        </row>
        <row r="1085">
          <cell r="A1085">
            <v>0</v>
          </cell>
          <cell r="B1085" t="str">
            <v/>
          </cell>
          <cell r="C1085" t="str">
            <v/>
          </cell>
          <cell r="D1085">
            <v>0</v>
          </cell>
          <cell r="E1085">
            <v>0</v>
          </cell>
          <cell r="F1085" t="str">
            <v/>
          </cell>
          <cell r="G1085" t="str">
            <v/>
          </cell>
        </row>
        <row r="1086">
          <cell r="A1086">
            <v>0</v>
          </cell>
          <cell r="B1086" t="str">
            <v/>
          </cell>
          <cell r="C1086" t="str">
            <v/>
          </cell>
          <cell r="D1086">
            <v>0</v>
          </cell>
          <cell r="E1086">
            <v>0</v>
          </cell>
          <cell r="F1086" t="str">
            <v/>
          </cell>
          <cell r="G1086" t="str">
            <v/>
          </cell>
        </row>
        <row r="1087">
          <cell r="A1087">
            <v>0</v>
          </cell>
          <cell r="B1087" t="str">
            <v/>
          </cell>
          <cell r="C1087" t="str">
            <v/>
          </cell>
          <cell r="D1087">
            <v>0</v>
          </cell>
          <cell r="E1087">
            <v>0</v>
          </cell>
          <cell r="F1087" t="str">
            <v/>
          </cell>
          <cell r="G1087" t="str">
            <v/>
          </cell>
        </row>
        <row r="1088">
          <cell r="A1088">
            <v>0</v>
          </cell>
          <cell r="B1088" t="str">
            <v/>
          </cell>
          <cell r="C1088" t="str">
            <v/>
          </cell>
          <cell r="D1088">
            <v>0</v>
          </cell>
          <cell r="E1088">
            <v>0</v>
          </cell>
          <cell r="F1088" t="str">
            <v/>
          </cell>
          <cell r="G1088" t="str">
            <v/>
          </cell>
        </row>
        <row r="1089">
          <cell r="A1089">
            <v>0</v>
          </cell>
          <cell r="B1089" t="str">
            <v/>
          </cell>
          <cell r="C1089" t="str">
            <v/>
          </cell>
          <cell r="D1089">
            <v>0</v>
          </cell>
          <cell r="E1089">
            <v>0</v>
          </cell>
          <cell r="F1089" t="str">
            <v/>
          </cell>
          <cell r="G1089" t="str">
            <v/>
          </cell>
        </row>
        <row r="1090">
          <cell r="A1090">
            <v>0</v>
          </cell>
          <cell r="B1090" t="str">
            <v/>
          </cell>
          <cell r="C1090" t="str">
            <v/>
          </cell>
          <cell r="D1090">
            <v>0</v>
          </cell>
          <cell r="E1090">
            <v>0</v>
          </cell>
          <cell r="F1090" t="str">
            <v/>
          </cell>
          <cell r="G1090" t="str">
            <v/>
          </cell>
        </row>
        <row r="1091">
          <cell r="A1091">
            <v>0</v>
          </cell>
          <cell r="B1091" t="str">
            <v/>
          </cell>
          <cell r="C1091" t="str">
            <v/>
          </cell>
          <cell r="D1091">
            <v>0</v>
          </cell>
          <cell r="E1091">
            <v>0</v>
          </cell>
          <cell r="F1091" t="str">
            <v/>
          </cell>
          <cell r="G1091" t="str">
            <v/>
          </cell>
        </row>
        <row r="1092">
          <cell r="A1092">
            <v>0</v>
          </cell>
          <cell r="B1092" t="str">
            <v/>
          </cell>
          <cell r="C1092" t="str">
            <v/>
          </cell>
          <cell r="D1092">
            <v>0</v>
          </cell>
          <cell r="E1092">
            <v>0</v>
          </cell>
          <cell r="F1092" t="str">
            <v/>
          </cell>
          <cell r="G1092" t="str">
            <v/>
          </cell>
        </row>
        <row r="1093">
          <cell r="B1093">
            <v>0</v>
          </cell>
          <cell r="C1093">
            <v>0</v>
          </cell>
          <cell r="D1093">
            <v>0</v>
          </cell>
          <cell r="E1093">
            <v>0</v>
          </cell>
          <cell r="F1093" t="str">
            <v>SUBTOTAL</v>
          </cell>
          <cell r="G1093">
            <v>0</v>
          </cell>
        </row>
        <row r="1094">
          <cell r="A1094">
            <v>0</v>
          </cell>
          <cell r="B1094">
            <v>0</v>
          </cell>
          <cell r="C1094">
            <v>0</v>
          </cell>
          <cell r="D1094">
            <v>0</v>
          </cell>
          <cell r="E1094">
            <v>0</v>
          </cell>
          <cell r="F1094">
            <v>0</v>
          </cell>
        </row>
        <row r="1095">
          <cell r="A1095" t="str">
            <v>III. TRANSPORTES</v>
          </cell>
          <cell r="B1095">
            <v>0</v>
          </cell>
          <cell r="C1095">
            <v>0</v>
          </cell>
          <cell r="D1095">
            <v>0</v>
          </cell>
          <cell r="E1095">
            <v>0</v>
          </cell>
          <cell r="F1095">
            <v>0</v>
          </cell>
          <cell r="G1095">
            <v>0</v>
          </cell>
        </row>
        <row r="1096">
          <cell r="A1096" t="str">
            <v>CÓDIGO</v>
          </cell>
          <cell r="B1096" t="str">
            <v>DESCRIPCIÓN</v>
          </cell>
          <cell r="C1096" t="str">
            <v>TIPO</v>
          </cell>
          <cell r="D1096" t="str">
            <v>VOLUMEN/PESO</v>
          </cell>
          <cell r="E1096" t="str">
            <v>DISTANCIA</v>
          </cell>
          <cell r="F1096" t="str">
            <v>TARIFA</v>
          </cell>
          <cell r="G1096" t="str">
            <v>VR. UNITARIO</v>
          </cell>
        </row>
        <row r="1097">
          <cell r="A1097">
            <v>0</v>
          </cell>
          <cell r="B1097" t="str">
            <v/>
          </cell>
          <cell r="C1097">
            <v>0</v>
          </cell>
          <cell r="D1097">
            <v>0</v>
          </cell>
          <cell r="E1097" t="str">
            <v/>
          </cell>
          <cell r="F1097" t="str">
            <v/>
          </cell>
          <cell r="G1097" t="str">
            <v/>
          </cell>
        </row>
        <row r="1098">
          <cell r="A1098">
            <v>0</v>
          </cell>
          <cell r="B1098" t="str">
            <v/>
          </cell>
          <cell r="C1098">
            <v>0</v>
          </cell>
          <cell r="D1098">
            <v>0</v>
          </cell>
          <cell r="E1098" t="str">
            <v/>
          </cell>
          <cell r="F1098" t="str">
            <v/>
          </cell>
          <cell r="G1098" t="str">
            <v/>
          </cell>
        </row>
        <row r="1099">
          <cell r="A1099">
            <v>0</v>
          </cell>
          <cell r="B1099" t="str">
            <v/>
          </cell>
          <cell r="C1099">
            <v>0</v>
          </cell>
          <cell r="D1099">
            <v>0</v>
          </cell>
          <cell r="E1099" t="str">
            <v/>
          </cell>
          <cell r="F1099" t="str">
            <v/>
          </cell>
          <cell r="G1099" t="str">
            <v/>
          </cell>
        </row>
        <row r="1100">
          <cell r="B1100">
            <v>0</v>
          </cell>
          <cell r="C1100">
            <v>0</v>
          </cell>
          <cell r="D1100">
            <v>0</v>
          </cell>
          <cell r="E1100">
            <v>0</v>
          </cell>
          <cell r="F1100" t="str">
            <v>SUBTOTAL</v>
          </cell>
          <cell r="G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</row>
        <row r="1102">
          <cell r="A1102" t="str">
            <v>IV. MANO DE OBRA</v>
          </cell>
          <cell r="B1102">
            <v>0</v>
          </cell>
          <cell r="C1102">
            <v>0</v>
          </cell>
          <cell r="D1102">
            <v>0</v>
          </cell>
          <cell r="E1102">
            <v>0</v>
          </cell>
          <cell r="F1102">
            <v>0</v>
          </cell>
          <cell r="G1102">
            <v>0</v>
          </cell>
        </row>
        <row r="1103">
          <cell r="A1103" t="str">
            <v>CÓDIGO</v>
          </cell>
          <cell r="B1103" t="str">
            <v>CARGOS PERSONAL</v>
          </cell>
          <cell r="C1103">
            <v>0</v>
          </cell>
          <cell r="D1103" t="str">
            <v>CANTIDAD</v>
          </cell>
          <cell r="E1103" t="str">
            <v>JORNAL TOTAL</v>
          </cell>
          <cell r="F1103" t="str">
            <v>RENDIMIENTO</v>
          </cell>
          <cell r="G1103" t="str">
            <v>VR. UNITARIO</v>
          </cell>
        </row>
        <row r="1104">
          <cell r="A1104">
            <v>0</v>
          </cell>
          <cell r="B1104" t="str">
            <v/>
          </cell>
          <cell r="C1104">
            <v>0</v>
          </cell>
          <cell r="D1104">
            <v>0</v>
          </cell>
          <cell r="E1104" t="str">
            <v/>
          </cell>
          <cell r="F1104">
            <v>0</v>
          </cell>
          <cell r="G1104" t="str">
            <v/>
          </cell>
        </row>
        <row r="1105">
          <cell r="A1105">
            <v>0</v>
          </cell>
          <cell r="B1105" t="str">
            <v/>
          </cell>
          <cell r="C1105">
            <v>0</v>
          </cell>
          <cell r="D1105">
            <v>0</v>
          </cell>
          <cell r="E1105" t="str">
            <v/>
          </cell>
          <cell r="F1105" t="str">
            <v/>
          </cell>
          <cell r="G1105" t="str">
            <v/>
          </cell>
        </row>
        <row r="1106">
          <cell r="A1106">
            <v>0</v>
          </cell>
          <cell r="B1106" t="str">
            <v/>
          </cell>
          <cell r="C1106">
            <v>0</v>
          </cell>
          <cell r="D1106">
            <v>0</v>
          </cell>
          <cell r="E1106" t="str">
            <v/>
          </cell>
          <cell r="F1106" t="str">
            <v/>
          </cell>
          <cell r="G1106" t="str">
            <v/>
          </cell>
        </row>
        <row r="1107">
          <cell r="A1107">
            <v>0</v>
          </cell>
          <cell r="B1107" t="str">
            <v/>
          </cell>
          <cell r="C1107">
            <v>0</v>
          </cell>
          <cell r="D1107">
            <v>0</v>
          </cell>
          <cell r="E1107" t="str">
            <v/>
          </cell>
          <cell r="F1107" t="str">
            <v/>
          </cell>
          <cell r="G1107" t="str">
            <v/>
          </cell>
        </row>
        <row r="1108">
          <cell r="B1108">
            <v>0</v>
          </cell>
          <cell r="C1108">
            <v>0</v>
          </cell>
          <cell r="D1108">
            <v>0</v>
          </cell>
          <cell r="E1108">
            <v>0</v>
          </cell>
          <cell r="F1108" t="str">
            <v>SUBTOTAL</v>
          </cell>
          <cell r="G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  <cell r="D1109">
            <v>0</v>
          </cell>
          <cell r="E1109">
            <v>0</v>
          </cell>
          <cell r="F1109">
            <v>0</v>
          </cell>
        </row>
        <row r="1110">
          <cell r="A1110" t="str">
            <v>V. SERVICIOS</v>
          </cell>
          <cell r="B1110">
            <v>0</v>
          </cell>
          <cell r="C1110">
            <v>0</v>
          </cell>
          <cell r="D1110">
            <v>0</v>
          </cell>
          <cell r="E1110">
            <v>0</v>
          </cell>
          <cell r="F1110">
            <v>0</v>
          </cell>
          <cell r="G1110">
            <v>0</v>
          </cell>
        </row>
        <row r="1111">
          <cell r="A1111" t="str">
            <v>CÓDIGO</v>
          </cell>
          <cell r="B1111" t="str">
            <v>DESCRIPCIÓN</v>
          </cell>
          <cell r="C1111">
            <v>0</v>
          </cell>
          <cell r="D1111" t="str">
            <v>UNIDAD</v>
          </cell>
          <cell r="E1111" t="str">
            <v>CANTIDAD</v>
          </cell>
          <cell r="F1111" t="str">
            <v>PRECIO UNIT.</v>
          </cell>
          <cell r="G1111" t="str">
            <v>VR. UNITARIO</v>
          </cell>
        </row>
        <row r="1112">
          <cell r="A1112">
            <v>0</v>
          </cell>
          <cell r="B1112" t="str">
            <v/>
          </cell>
          <cell r="C1112">
            <v>0</v>
          </cell>
          <cell r="D1112" t="str">
            <v/>
          </cell>
          <cell r="E1112">
            <v>0</v>
          </cell>
          <cell r="F1112" t="str">
            <v/>
          </cell>
          <cell r="G1112" t="str">
            <v/>
          </cell>
        </row>
        <row r="1113">
          <cell r="A1113">
            <v>0</v>
          </cell>
          <cell r="B1113" t="str">
            <v/>
          </cell>
          <cell r="C1113">
            <v>0</v>
          </cell>
          <cell r="D1113" t="str">
            <v/>
          </cell>
          <cell r="E1113">
            <v>0</v>
          </cell>
          <cell r="F1113" t="str">
            <v/>
          </cell>
          <cell r="G1113" t="str">
            <v/>
          </cell>
        </row>
        <row r="1114">
          <cell r="A1114">
            <v>0</v>
          </cell>
          <cell r="B1114" t="str">
            <v/>
          </cell>
          <cell r="C1114">
            <v>0</v>
          </cell>
          <cell r="D1114" t="str">
            <v/>
          </cell>
          <cell r="E1114">
            <v>0</v>
          </cell>
          <cell r="F1114" t="str">
            <v/>
          </cell>
          <cell r="G1114" t="str">
            <v/>
          </cell>
        </row>
        <row r="1115">
          <cell r="B1115">
            <v>0</v>
          </cell>
          <cell r="C1115">
            <v>0</v>
          </cell>
          <cell r="D1115">
            <v>0</v>
          </cell>
          <cell r="E1115">
            <v>0</v>
          </cell>
          <cell r="F1115" t="str">
            <v>SUBTOTAL</v>
          </cell>
          <cell r="G1115">
            <v>0</v>
          </cell>
        </row>
        <row r="1116">
          <cell r="A1116">
            <v>0</v>
          </cell>
          <cell r="B1116">
            <v>0</v>
          </cell>
          <cell r="C1116">
            <v>0</v>
          </cell>
          <cell r="D1116">
            <v>0</v>
          </cell>
          <cell r="E1116">
            <v>0</v>
          </cell>
          <cell r="F1116">
            <v>0</v>
          </cell>
        </row>
        <row r="1117">
          <cell r="A1117" t="str">
            <v>TOTAL COSTO DIRECTO</v>
          </cell>
          <cell r="B1117">
            <v>0</v>
          </cell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</row>
        <row r="1118">
          <cell r="B1118">
            <v>0</v>
          </cell>
          <cell r="C1118">
            <v>0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>
            <v>0</v>
          </cell>
          <cell r="B1119">
            <v>0</v>
          </cell>
          <cell r="C1119">
            <v>0</v>
          </cell>
          <cell r="D1119">
            <v>0</v>
          </cell>
          <cell r="G1119">
            <v>0</v>
          </cell>
        </row>
        <row r="1120">
          <cell r="A1120">
            <v>0</v>
          </cell>
          <cell r="B1120">
            <v>0</v>
          </cell>
          <cell r="C1120">
            <v>0</v>
          </cell>
          <cell r="D1120">
            <v>0</v>
          </cell>
          <cell r="G1120">
            <v>0</v>
          </cell>
        </row>
        <row r="1121">
          <cell r="A1121">
            <v>0</v>
          </cell>
          <cell r="B1121" t="str">
            <v>JUAN DAVID ZORRILLA</v>
          </cell>
        </row>
        <row r="1122">
          <cell r="A1122">
            <v>0</v>
          </cell>
          <cell r="B1122" t="str">
            <v>SECRETARIO DE PLANEACION</v>
          </cell>
        </row>
        <row r="1123">
          <cell r="A1123">
            <v>0</v>
          </cell>
          <cell r="B1123" t="str">
            <v>PLANEACION MUNICIPAL</v>
          </cell>
        </row>
        <row r="1124">
          <cell r="A1124">
            <v>0</v>
          </cell>
          <cell r="B1124" t="str">
            <v/>
          </cell>
        </row>
        <row r="1125">
          <cell r="A1125" t="str">
            <v>DEPARTAMENTO DE ANTIOQUIA</v>
          </cell>
          <cell r="B1125">
            <v>0</v>
          </cell>
          <cell r="C1125">
            <v>0</v>
          </cell>
          <cell r="D1125">
            <v>0</v>
          </cell>
          <cell r="E1125">
            <v>0</v>
          </cell>
          <cell r="F1125" t="str">
            <v/>
          </cell>
          <cell r="G1125">
            <v>0</v>
          </cell>
        </row>
        <row r="1126">
          <cell r="A1126" t="str">
            <v>MUNICIPIO DE SANTO DOMINGO</v>
          </cell>
          <cell r="B1126">
            <v>0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</row>
        <row r="1127">
          <cell r="A1127" t="str">
            <v>PROYECTO: Construcción de pavimento rígido en las vías urbanas del corregimiento de Porce y el casco urbano del municipio de Santo Domingo, departamento de Antioquia"</v>
          </cell>
          <cell r="B1127">
            <v>0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  <cell r="D1128">
            <v>0</v>
          </cell>
          <cell r="F1128">
            <v>0</v>
          </cell>
          <cell r="G1128">
            <v>0</v>
          </cell>
        </row>
        <row r="1129">
          <cell r="A1129" t="str">
            <v>ANÁLISIS DE PRECIOS UNITARIOS AUXILIARES</v>
          </cell>
          <cell r="B1129">
            <v>0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</row>
        <row r="1130">
          <cell r="A1130">
            <v>0</v>
          </cell>
          <cell r="B1130">
            <v>0</v>
          </cell>
          <cell r="C1130">
            <v>0</v>
          </cell>
          <cell r="D1130">
            <v>0</v>
          </cell>
        </row>
        <row r="1131">
          <cell r="A1131" t="str">
            <v>ITEM</v>
          </cell>
          <cell r="B1131" t="str">
            <v>DESCRIPCIÓN</v>
          </cell>
          <cell r="C1131">
            <v>0</v>
          </cell>
          <cell r="D1131">
            <v>0</v>
          </cell>
          <cell r="E1131" t="str">
            <v>UNIDAD</v>
          </cell>
          <cell r="F1131" t="str">
            <v>CANTIDAD</v>
          </cell>
          <cell r="G1131" t="str">
            <v>COSTO DIRECTO</v>
          </cell>
        </row>
        <row r="1132">
          <cell r="A1132">
            <v>0</v>
          </cell>
          <cell r="B1132" t="str">
            <v/>
          </cell>
          <cell r="C1132">
            <v>0</v>
          </cell>
          <cell r="D1132">
            <v>0</v>
          </cell>
          <cell r="E1132" t="str">
            <v/>
          </cell>
          <cell r="F1132" t="str">
            <v>N.D.</v>
          </cell>
          <cell r="G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  <cell r="D1133">
            <v>0</v>
          </cell>
          <cell r="G1133">
            <v>0</v>
          </cell>
        </row>
        <row r="1134">
          <cell r="A1134" t="str">
            <v>1. COSTOS DIRECTOS</v>
          </cell>
          <cell r="B1134">
            <v>0</v>
          </cell>
          <cell r="C1134">
            <v>0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</row>
        <row r="1135">
          <cell r="A1135">
            <v>0</v>
          </cell>
          <cell r="B1135">
            <v>0</v>
          </cell>
          <cell r="C1135">
            <v>0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</row>
        <row r="1136">
          <cell r="A1136" t="str">
            <v>I. EQUIPO</v>
          </cell>
          <cell r="B1136">
            <v>0</v>
          </cell>
          <cell r="C1136">
            <v>0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</row>
        <row r="1137">
          <cell r="A1137" t="str">
            <v>CÓDIGO</v>
          </cell>
          <cell r="B1137" t="str">
            <v>DESCRIPCIÓN</v>
          </cell>
          <cell r="C1137">
            <v>0</v>
          </cell>
          <cell r="D1137" t="str">
            <v>UNIDAD</v>
          </cell>
          <cell r="E1137" t="str">
            <v>TARIFA</v>
          </cell>
          <cell r="F1137" t="str">
            <v>RENDIMIENTO</v>
          </cell>
          <cell r="G1137" t="str">
            <v>VR. UNITARIO</v>
          </cell>
        </row>
        <row r="1138">
          <cell r="A1138">
            <v>0</v>
          </cell>
          <cell r="B1138" t="str">
            <v/>
          </cell>
          <cell r="C1138">
            <v>0</v>
          </cell>
          <cell r="D1138" t="str">
            <v/>
          </cell>
          <cell r="E1138" t="str">
            <v/>
          </cell>
          <cell r="F1138" t="str">
            <v/>
          </cell>
          <cell r="G1138" t="str">
            <v/>
          </cell>
        </row>
        <row r="1139">
          <cell r="A1139">
            <v>0</v>
          </cell>
          <cell r="B1139" t="str">
            <v/>
          </cell>
          <cell r="C1139">
            <v>0</v>
          </cell>
          <cell r="D1139" t="str">
            <v/>
          </cell>
          <cell r="E1139" t="str">
            <v/>
          </cell>
          <cell r="F1139" t="str">
            <v/>
          </cell>
          <cell r="G1139" t="str">
            <v/>
          </cell>
        </row>
        <row r="1140">
          <cell r="A1140">
            <v>0</v>
          </cell>
          <cell r="B1140" t="str">
            <v/>
          </cell>
          <cell r="C1140">
            <v>0</v>
          </cell>
          <cell r="D1140" t="str">
            <v/>
          </cell>
          <cell r="E1140" t="str">
            <v/>
          </cell>
          <cell r="F1140" t="str">
            <v/>
          </cell>
          <cell r="G1140" t="str">
            <v/>
          </cell>
        </row>
        <row r="1141">
          <cell r="A1141">
            <v>0</v>
          </cell>
          <cell r="B1141" t="str">
            <v/>
          </cell>
          <cell r="C1141">
            <v>0</v>
          </cell>
          <cell r="D1141" t="str">
            <v/>
          </cell>
          <cell r="E1141" t="str">
            <v/>
          </cell>
          <cell r="F1141" t="str">
            <v/>
          </cell>
          <cell r="G1141" t="str">
            <v/>
          </cell>
        </row>
        <row r="1142">
          <cell r="A1142" t="str">
            <v>EQ001</v>
          </cell>
          <cell r="B1142" t="str">
            <v>HERRAMIENTA MENOR (5% DE LA MANO DE OBRA)</v>
          </cell>
          <cell r="C1142">
            <v>0</v>
          </cell>
          <cell r="D1142" t="str">
            <v>%</v>
          </cell>
          <cell r="E1142">
            <v>0.05</v>
          </cell>
          <cell r="F1142" t="str">
            <v/>
          </cell>
          <cell r="G1142" t="str">
            <v/>
          </cell>
        </row>
        <row r="1143">
          <cell r="B1143">
            <v>0</v>
          </cell>
          <cell r="C1143">
            <v>0</v>
          </cell>
          <cell r="D1143">
            <v>0</v>
          </cell>
          <cell r="E1143">
            <v>0</v>
          </cell>
          <cell r="F1143" t="str">
            <v>SUBTOTAL</v>
          </cell>
          <cell r="G1143">
            <v>0</v>
          </cell>
        </row>
        <row r="1144">
          <cell r="A1144">
            <v>0</v>
          </cell>
          <cell r="B1144">
            <v>0</v>
          </cell>
          <cell r="C1144">
            <v>0</v>
          </cell>
          <cell r="D1144">
            <v>0</v>
          </cell>
          <cell r="E1144">
            <v>0</v>
          </cell>
          <cell r="F1144">
            <v>0</v>
          </cell>
        </row>
        <row r="1145">
          <cell r="A1145" t="str">
            <v>II. MATERIALES</v>
          </cell>
          <cell r="B1145">
            <v>0</v>
          </cell>
          <cell r="C1145">
            <v>0</v>
          </cell>
          <cell r="D1145">
            <v>0</v>
          </cell>
          <cell r="E1145">
            <v>0</v>
          </cell>
          <cell r="F1145">
            <v>0</v>
          </cell>
          <cell r="G1145">
            <v>0</v>
          </cell>
        </row>
        <row r="1146">
          <cell r="A1146" t="str">
            <v>CÓDIGO</v>
          </cell>
          <cell r="B1146" t="str">
            <v>DESCRIPCIÓN</v>
          </cell>
          <cell r="C1146" t="str">
            <v>UNIDAD</v>
          </cell>
          <cell r="D1146" t="str">
            <v>CANTIDAD</v>
          </cell>
          <cell r="E1146" t="str">
            <v>DESP.</v>
          </cell>
          <cell r="F1146" t="str">
            <v>PRECIO UNIT.</v>
          </cell>
          <cell r="G1146" t="str">
            <v>VR. UNITARIO</v>
          </cell>
        </row>
        <row r="1147">
          <cell r="A1147">
            <v>0</v>
          </cell>
          <cell r="B1147" t="str">
            <v/>
          </cell>
          <cell r="C1147" t="str">
            <v/>
          </cell>
          <cell r="D1147">
            <v>0</v>
          </cell>
          <cell r="E1147">
            <v>0</v>
          </cell>
          <cell r="F1147" t="str">
            <v/>
          </cell>
          <cell r="G1147" t="str">
            <v/>
          </cell>
        </row>
        <row r="1148">
          <cell r="A1148">
            <v>0</v>
          </cell>
          <cell r="B1148" t="str">
            <v/>
          </cell>
          <cell r="C1148" t="str">
            <v/>
          </cell>
          <cell r="D1148">
            <v>0</v>
          </cell>
          <cell r="E1148">
            <v>0</v>
          </cell>
          <cell r="F1148" t="str">
            <v/>
          </cell>
          <cell r="G1148" t="str">
            <v/>
          </cell>
        </row>
        <row r="1149">
          <cell r="A1149">
            <v>0</v>
          </cell>
          <cell r="B1149" t="str">
            <v/>
          </cell>
          <cell r="C1149" t="str">
            <v/>
          </cell>
          <cell r="D1149">
            <v>0</v>
          </cell>
          <cell r="E1149">
            <v>0</v>
          </cell>
          <cell r="F1149" t="str">
            <v/>
          </cell>
          <cell r="G1149" t="str">
            <v/>
          </cell>
        </row>
        <row r="1150">
          <cell r="A1150">
            <v>0</v>
          </cell>
          <cell r="B1150" t="str">
            <v/>
          </cell>
          <cell r="C1150" t="str">
            <v/>
          </cell>
          <cell r="D1150">
            <v>0</v>
          </cell>
          <cell r="E1150">
            <v>0</v>
          </cell>
          <cell r="F1150" t="str">
            <v/>
          </cell>
          <cell r="G1150" t="str">
            <v/>
          </cell>
        </row>
        <row r="1151">
          <cell r="A1151">
            <v>0</v>
          </cell>
          <cell r="B1151" t="str">
            <v/>
          </cell>
          <cell r="C1151" t="str">
            <v/>
          </cell>
          <cell r="D1151">
            <v>0</v>
          </cell>
          <cell r="E1151">
            <v>0</v>
          </cell>
          <cell r="F1151" t="str">
            <v/>
          </cell>
          <cell r="G1151" t="str">
            <v/>
          </cell>
        </row>
        <row r="1152">
          <cell r="A1152">
            <v>0</v>
          </cell>
          <cell r="B1152" t="str">
            <v/>
          </cell>
          <cell r="C1152" t="str">
            <v/>
          </cell>
          <cell r="D1152">
            <v>0</v>
          </cell>
          <cell r="E1152">
            <v>0</v>
          </cell>
          <cell r="F1152" t="str">
            <v/>
          </cell>
          <cell r="G1152" t="str">
            <v/>
          </cell>
        </row>
        <row r="1153">
          <cell r="A1153">
            <v>0</v>
          </cell>
          <cell r="B1153" t="str">
            <v/>
          </cell>
          <cell r="C1153" t="str">
            <v/>
          </cell>
          <cell r="D1153">
            <v>0</v>
          </cell>
          <cell r="E1153">
            <v>0</v>
          </cell>
          <cell r="F1153" t="str">
            <v/>
          </cell>
          <cell r="G1153" t="str">
            <v/>
          </cell>
        </row>
        <row r="1154">
          <cell r="A1154">
            <v>0</v>
          </cell>
          <cell r="B1154" t="str">
            <v/>
          </cell>
          <cell r="C1154" t="str">
            <v/>
          </cell>
          <cell r="D1154">
            <v>0</v>
          </cell>
          <cell r="E1154">
            <v>0</v>
          </cell>
          <cell r="F1154" t="str">
            <v/>
          </cell>
          <cell r="G1154" t="str">
            <v/>
          </cell>
        </row>
        <row r="1155">
          <cell r="B1155">
            <v>0</v>
          </cell>
          <cell r="C1155">
            <v>0</v>
          </cell>
          <cell r="D1155">
            <v>0</v>
          </cell>
          <cell r="E1155">
            <v>0</v>
          </cell>
          <cell r="F1155" t="str">
            <v>SUBTOTAL</v>
          </cell>
          <cell r="G1155">
            <v>0</v>
          </cell>
        </row>
        <row r="1156">
          <cell r="A1156">
            <v>0</v>
          </cell>
          <cell r="B1156">
            <v>0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</row>
        <row r="1157">
          <cell r="A1157" t="str">
            <v>III. TRANSPORTES</v>
          </cell>
          <cell r="B1157">
            <v>0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</row>
        <row r="1158">
          <cell r="A1158" t="str">
            <v>CÓDIGO</v>
          </cell>
          <cell r="B1158" t="str">
            <v>DESCRIPCIÓN</v>
          </cell>
          <cell r="C1158" t="str">
            <v>TIPO</v>
          </cell>
          <cell r="D1158" t="str">
            <v>VOLUMEN/PESO</v>
          </cell>
          <cell r="E1158" t="str">
            <v>DISTANCIA</v>
          </cell>
          <cell r="F1158" t="str">
            <v>TARIFA</v>
          </cell>
          <cell r="G1158" t="str">
            <v>VR. UNITARIO</v>
          </cell>
        </row>
        <row r="1159">
          <cell r="A1159">
            <v>0</v>
          </cell>
          <cell r="B1159" t="str">
            <v/>
          </cell>
          <cell r="C1159">
            <v>0</v>
          </cell>
          <cell r="D1159">
            <v>0</v>
          </cell>
          <cell r="E1159" t="str">
            <v/>
          </cell>
          <cell r="F1159" t="str">
            <v/>
          </cell>
          <cell r="G1159" t="str">
            <v/>
          </cell>
        </row>
        <row r="1160">
          <cell r="A1160">
            <v>0</v>
          </cell>
          <cell r="B1160" t="str">
            <v/>
          </cell>
          <cell r="C1160">
            <v>0</v>
          </cell>
          <cell r="D1160">
            <v>0</v>
          </cell>
          <cell r="E1160" t="str">
            <v/>
          </cell>
          <cell r="F1160" t="str">
            <v/>
          </cell>
          <cell r="G1160" t="str">
            <v/>
          </cell>
        </row>
        <row r="1161">
          <cell r="A1161">
            <v>0</v>
          </cell>
          <cell r="B1161" t="str">
            <v/>
          </cell>
          <cell r="C1161">
            <v>0</v>
          </cell>
          <cell r="D1161">
            <v>0</v>
          </cell>
          <cell r="E1161" t="str">
            <v/>
          </cell>
          <cell r="F1161" t="str">
            <v/>
          </cell>
          <cell r="G1161" t="str">
            <v/>
          </cell>
        </row>
        <row r="1162">
          <cell r="B1162">
            <v>0</v>
          </cell>
          <cell r="C1162">
            <v>0</v>
          </cell>
          <cell r="D1162">
            <v>0</v>
          </cell>
          <cell r="E1162">
            <v>0</v>
          </cell>
          <cell r="F1162" t="str">
            <v>SUBTOTAL</v>
          </cell>
          <cell r="G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  <cell r="D1163">
            <v>0</v>
          </cell>
          <cell r="E1163">
            <v>0</v>
          </cell>
          <cell r="F1163">
            <v>0</v>
          </cell>
        </row>
        <row r="1164">
          <cell r="A1164" t="str">
            <v>IV. MANO DE OBRA</v>
          </cell>
          <cell r="B1164">
            <v>0</v>
          </cell>
          <cell r="C1164">
            <v>0</v>
          </cell>
          <cell r="D1164">
            <v>0</v>
          </cell>
          <cell r="E1164">
            <v>0</v>
          </cell>
          <cell r="F1164">
            <v>0</v>
          </cell>
          <cell r="G1164">
            <v>0</v>
          </cell>
        </row>
        <row r="1165">
          <cell r="A1165" t="str">
            <v>CÓDIGO</v>
          </cell>
          <cell r="B1165" t="str">
            <v>CARGOS PERSONAL</v>
          </cell>
          <cell r="C1165">
            <v>0</v>
          </cell>
          <cell r="D1165" t="str">
            <v>CANTIDAD</v>
          </cell>
          <cell r="E1165" t="str">
            <v>JORNAL TOTAL</v>
          </cell>
          <cell r="F1165" t="str">
            <v>RENDIMIENTO</v>
          </cell>
          <cell r="G1165" t="str">
            <v>VR. UNITARIO</v>
          </cell>
        </row>
        <row r="1166">
          <cell r="A1166">
            <v>0</v>
          </cell>
          <cell r="B1166" t="str">
            <v/>
          </cell>
          <cell r="C1166">
            <v>0</v>
          </cell>
          <cell r="D1166">
            <v>0</v>
          </cell>
          <cell r="E1166" t="str">
            <v/>
          </cell>
          <cell r="F1166">
            <v>0</v>
          </cell>
          <cell r="G1166" t="str">
            <v/>
          </cell>
        </row>
        <row r="1167">
          <cell r="A1167">
            <v>0</v>
          </cell>
          <cell r="B1167" t="str">
            <v/>
          </cell>
          <cell r="C1167">
            <v>0</v>
          </cell>
          <cell r="D1167">
            <v>0</v>
          </cell>
          <cell r="E1167" t="str">
            <v/>
          </cell>
          <cell r="F1167" t="str">
            <v/>
          </cell>
          <cell r="G1167" t="str">
            <v/>
          </cell>
        </row>
        <row r="1168">
          <cell r="A1168">
            <v>0</v>
          </cell>
          <cell r="B1168" t="str">
            <v/>
          </cell>
          <cell r="C1168">
            <v>0</v>
          </cell>
          <cell r="D1168">
            <v>0</v>
          </cell>
          <cell r="E1168" t="str">
            <v/>
          </cell>
          <cell r="F1168" t="str">
            <v/>
          </cell>
          <cell r="G1168" t="str">
            <v/>
          </cell>
        </row>
        <row r="1169">
          <cell r="A1169">
            <v>0</v>
          </cell>
          <cell r="B1169" t="str">
            <v/>
          </cell>
          <cell r="C1169">
            <v>0</v>
          </cell>
          <cell r="D1169">
            <v>0</v>
          </cell>
          <cell r="E1169" t="str">
            <v/>
          </cell>
          <cell r="F1169" t="str">
            <v/>
          </cell>
          <cell r="G1169" t="str">
            <v/>
          </cell>
        </row>
        <row r="1170">
          <cell r="B1170">
            <v>0</v>
          </cell>
          <cell r="C1170">
            <v>0</v>
          </cell>
          <cell r="D1170">
            <v>0</v>
          </cell>
          <cell r="E1170">
            <v>0</v>
          </cell>
          <cell r="F1170" t="str">
            <v>SUBTOTAL</v>
          </cell>
          <cell r="G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</row>
        <row r="1172">
          <cell r="A1172" t="str">
            <v>V. SERVICIOS</v>
          </cell>
          <cell r="B1172">
            <v>0</v>
          </cell>
          <cell r="C1172">
            <v>0</v>
          </cell>
          <cell r="D1172">
            <v>0</v>
          </cell>
          <cell r="E1172">
            <v>0</v>
          </cell>
          <cell r="F1172">
            <v>0</v>
          </cell>
          <cell r="G1172">
            <v>0</v>
          </cell>
        </row>
        <row r="1173">
          <cell r="A1173" t="str">
            <v>CÓDIGO</v>
          </cell>
          <cell r="B1173" t="str">
            <v>DESCRIPCIÓN</v>
          </cell>
          <cell r="C1173">
            <v>0</v>
          </cell>
          <cell r="D1173" t="str">
            <v>UNIDAD</v>
          </cell>
          <cell r="E1173" t="str">
            <v>CANTIDAD</v>
          </cell>
          <cell r="F1173" t="str">
            <v>PRECIO UNIT.</v>
          </cell>
          <cell r="G1173" t="str">
            <v>VR. UNITARIO</v>
          </cell>
        </row>
        <row r="1174">
          <cell r="A1174">
            <v>0</v>
          </cell>
          <cell r="B1174" t="str">
            <v/>
          </cell>
          <cell r="C1174">
            <v>0</v>
          </cell>
          <cell r="D1174" t="str">
            <v/>
          </cell>
          <cell r="E1174">
            <v>0</v>
          </cell>
          <cell r="F1174" t="str">
            <v/>
          </cell>
          <cell r="G1174" t="str">
            <v/>
          </cell>
        </row>
        <row r="1175">
          <cell r="A1175">
            <v>0</v>
          </cell>
          <cell r="B1175" t="str">
            <v/>
          </cell>
          <cell r="C1175">
            <v>0</v>
          </cell>
          <cell r="D1175" t="str">
            <v/>
          </cell>
          <cell r="E1175">
            <v>0</v>
          </cell>
          <cell r="F1175" t="str">
            <v/>
          </cell>
          <cell r="G1175" t="str">
            <v/>
          </cell>
        </row>
        <row r="1176">
          <cell r="A1176">
            <v>0</v>
          </cell>
          <cell r="B1176" t="str">
            <v/>
          </cell>
          <cell r="C1176">
            <v>0</v>
          </cell>
          <cell r="D1176" t="str">
            <v/>
          </cell>
          <cell r="E1176">
            <v>0</v>
          </cell>
          <cell r="F1176" t="str">
            <v/>
          </cell>
          <cell r="G1176" t="str">
            <v/>
          </cell>
        </row>
        <row r="1177">
          <cell r="B1177">
            <v>0</v>
          </cell>
          <cell r="C1177">
            <v>0</v>
          </cell>
          <cell r="D1177">
            <v>0</v>
          </cell>
          <cell r="E1177">
            <v>0</v>
          </cell>
          <cell r="F1177" t="str">
            <v>SUBTOTAL</v>
          </cell>
          <cell r="G1177">
            <v>0</v>
          </cell>
        </row>
        <row r="1178">
          <cell r="A1178">
            <v>0</v>
          </cell>
          <cell r="B1178">
            <v>0</v>
          </cell>
          <cell r="C1178">
            <v>0</v>
          </cell>
          <cell r="D1178">
            <v>0</v>
          </cell>
          <cell r="E1178">
            <v>0</v>
          </cell>
          <cell r="F1178">
            <v>0</v>
          </cell>
        </row>
        <row r="1179">
          <cell r="A1179" t="str">
            <v>TOTAL COSTO DIRECTO</v>
          </cell>
          <cell r="B1179">
            <v>0</v>
          </cell>
          <cell r="C1179">
            <v>0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</row>
        <row r="1180">
          <cell r="B1180">
            <v>0</v>
          </cell>
          <cell r="C1180">
            <v>0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</row>
        <row r="1181">
          <cell r="A1181">
            <v>0</v>
          </cell>
          <cell r="B1181">
            <v>0</v>
          </cell>
          <cell r="C1181">
            <v>0</v>
          </cell>
          <cell r="D1181">
            <v>0</v>
          </cell>
          <cell r="G1181">
            <v>0</v>
          </cell>
        </row>
        <row r="1182">
          <cell r="A1182">
            <v>0</v>
          </cell>
          <cell r="B1182">
            <v>0</v>
          </cell>
          <cell r="C1182">
            <v>0</v>
          </cell>
          <cell r="D1182">
            <v>0</v>
          </cell>
          <cell r="G1182">
            <v>0</v>
          </cell>
        </row>
        <row r="1183">
          <cell r="A1183">
            <v>0</v>
          </cell>
          <cell r="B1183" t="str">
            <v>JUAN DAVID ZORRILLA</v>
          </cell>
        </row>
        <row r="1184">
          <cell r="A1184">
            <v>0</v>
          </cell>
          <cell r="B1184" t="str">
            <v>SECRETARIO DE PLANEACION</v>
          </cell>
        </row>
        <row r="1185">
          <cell r="A1185">
            <v>0</v>
          </cell>
          <cell r="B1185" t="str">
            <v>PLANEACION MUNICIPAL</v>
          </cell>
        </row>
        <row r="1186">
          <cell r="A1186">
            <v>0</v>
          </cell>
          <cell r="B1186" t="str">
            <v/>
          </cell>
        </row>
        <row r="1187">
          <cell r="A1187" t="str">
            <v>DEPARTAMENTO DE ANTIOQUIA</v>
          </cell>
          <cell r="B1187">
            <v>0</v>
          </cell>
          <cell r="C1187">
            <v>0</v>
          </cell>
          <cell r="D1187">
            <v>0</v>
          </cell>
          <cell r="E1187">
            <v>0</v>
          </cell>
          <cell r="F1187" t="str">
            <v/>
          </cell>
          <cell r="G1187">
            <v>0</v>
          </cell>
        </row>
        <row r="1188">
          <cell r="A1188" t="str">
            <v>MUNICIPIO DE SANTO DOMINGO</v>
          </cell>
          <cell r="B1188">
            <v>0</v>
          </cell>
          <cell r="C1188">
            <v>0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</row>
        <row r="1189">
          <cell r="A1189" t="str">
            <v>PROYECTO: Construcción de pavimento rígido en las vías urbanas del corregimiento de Porce y el casco urbano del municipio de Santo Domingo, departamento de Antioquia"</v>
          </cell>
          <cell r="B1189">
            <v>0</v>
          </cell>
          <cell r="C1189">
            <v>0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  <cell r="D1190">
            <v>0</v>
          </cell>
          <cell r="F1190">
            <v>0</v>
          </cell>
          <cell r="G1190">
            <v>0</v>
          </cell>
        </row>
        <row r="1191">
          <cell r="A1191" t="str">
            <v>ANÁLISIS DE PRECIOS UNITARIOS AUXILIARES</v>
          </cell>
          <cell r="B1191">
            <v>0</v>
          </cell>
          <cell r="C1191">
            <v>0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</row>
        <row r="1192">
          <cell r="A1192">
            <v>0</v>
          </cell>
          <cell r="B1192">
            <v>0</v>
          </cell>
          <cell r="C1192">
            <v>0</v>
          </cell>
          <cell r="D1192">
            <v>0</v>
          </cell>
        </row>
        <row r="1193">
          <cell r="A1193" t="str">
            <v>ITEM</v>
          </cell>
          <cell r="B1193" t="str">
            <v>DESCRIPCIÓN</v>
          </cell>
          <cell r="C1193">
            <v>0</v>
          </cell>
          <cell r="D1193">
            <v>0</v>
          </cell>
          <cell r="E1193" t="str">
            <v>UNIDAD</v>
          </cell>
          <cell r="F1193" t="str">
            <v>CANTIDAD</v>
          </cell>
          <cell r="G1193" t="str">
            <v>COSTO DIRECTO</v>
          </cell>
        </row>
        <row r="1194">
          <cell r="A1194">
            <v>0</v>
          </cell>
          <cell r="B1194" t="str">
            <v/>
          </cell>
          <cell r="C1194">
            <v>0</v>
          </cell>
          <cell r="D1194">
            <v>0</v>
          </cell>
          <cell r="E1194" t="str">
            <v/>
          </cell>
          <cell r="F1194" t="str">
            <v>N.D.</v>
          </cell>
          <cell r="G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  <cell r="D1195">
            <v>0</v>
          </cell>
          <cell r="G1195">
            <v>0</v>
          </cell>
        </row>
        <row r="1196">
          <cell r="A1196" t="str">
            <v>1. COSTOS DIRECTOS</v>
          </cell>
          <cell r="B1196">
            <v>0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</row>
        <row r="1197">
          <cell r="A1197">
            <v>0</v>
          </cell>
          <cell r="B1197">
            <v>0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</row>
        <row r="1198">
          <cell r="A1198" t="str">
            <v>I. EQUIPO</v>
          </cell>
          <cell r="B1198">
            <v>0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</row>
        <row r="1199">
          <cell r="A1199" t="str">
            <v>CÓDIGO</v>
          </cell>
          <cell r="B1199" t="str">
            <v>DESCRIPCIÓN</v>
          </cell>
          <cell r="C1199">
            <v>0</v>
          </cell>
          <cell r="D1199" t="str">
            <v>UNIDAD</v>
          </cell>
          <cell r="E1199" t="str">
            <v>TARIFA</v>
          </cell>
          <cell r="F1199" t="str">
            <v>RENDIMIENTO</v>
          </cell>
          <cell r="G1199" t="str">
            <v>VR. UNITARIO</v>
          </cell>
        </row>
        <row r="1200">
          <cell r="A1200">
            <v>0</v>
          </cell>
          <cell r="B1200" t="str">
            <v/>
          </cell>
          <cell r="C1200">
            <v>0</v>
          </cell>
          <cell r="D1200" t="str">
            <v/>
          </cell>
          <cell r="E1200" t="str">
            <v/>
          </cell>
          <cell r="F1200" t="str">
            <v/>
          </cell>
          <cell r="G1200" t="str">
            <v/>
          </cell>
        </row>
        <row r="1201">
          <cell r="A1201">
            <v>0</v>
          </cell>
          <cell r="B1201" t="str">
            <v/>
          </cell>
          <cell r="C1201">
            <v>0</v>
          </cell>
          <cell r="D1201" t="str">
            <v/>
          </cell>
          <cell r="E1201" t="str">
            <v/>
          </cell>
          <cell r="F1201" t="str">
            <v/>
          </cell>
          <cell r="G1201" t="str">
            <v/>
          </cell>
        </row>
        <row r="1202">
          <cell r="A1202">
            <v>0</v>
          </cell>
          <cell r="B1202" t="str">
            <v/>
          </cell>
          <cell r="C1202">
            <v>0</v>
          </cell>
          <cell r="D1202" t="str">
            <v/>
          </cell>
          <cell r="E1202" t="str">
            <v/>
          </cell>
          <cell r="F1202" t="str">
            <v/>
          </cell>
          <cell r="G1202" t="str">
            <v/>
          </cell>
        </row>
        <row r="1203">
          <cell r="A1203">
            <v>0</v>
          </cell>
          <cell r="B1203" t="str">
            <v/>
          </cell>
          <cell r="C1203">
            <v>0</v>
          </cell>
          <cell r="D1203" t="str">
            <v/>
          </cell>
          <cell r="E1203" t="str">
            <v/>
          </cell>
          <cell r="F1203" t="str">
            <v/>
          </cell>
          <cell r="G1203" t="str">
            <v/>
          </cell>
        </row>
        <row r="1204">
          <cell r="A1204" t="str">
            <v>EQ001</v>
          </cell>
          <cell r="B1204" t="str">
            <v>HERRAMIENTA MENOR (5% DE LA MANO DE OBRA)</v>
          </cell>
          <cell r="C1204">
            <v>0</v>
          </cell>
          <cell r="D1204" t="str">
            <v>%</v>
          </cell>
          <cell r="E1204">
            <v>0.05</v>
          </cell>
          <cell r="F1204" t="str">
            <v/>
          </cell>
          <cell r="G1204" t="str">
            <v/>
          </cell>
        </row>
        <row r="1205">
          <cell r="B1205">
            <v>0</v>
          </cell>
          <cell r="C1205">
            <v>0</v>
          </cell>
          <cell r="D1205">
            <v>0</v>
          </cell>
          <cell r="E1205">
            <v>0</v>
          </cell>
          <cell r="F1205" t="str">
            <v>SUBTOTAL</v>
          </cell>
          <cell r="G1205">
            <v>0</v>
          </cell>
        </row>
        <row r="1206">
          <cell r="A1206">
            <v>0</v>
          </cell>
          <cell r="B1206">
            <v>0</v>
          </cell>
          <cell r="C1206">
            <v>0</v>
          </cell>
          <cell r="D1206">
            <v>0</v>
          </cell>
          <cell r="E1206">
            <v>0</v>
          </cell>
          <cell r="F1206">
            <v>0</v>
          </cell>
        </row>
        <row r="1207">
          <cell r="A1207" t="str">
            <v>II. MATERIALES</v>
          </cell>
          <cell r="B1207">
            <v>0</v>
          </cell>
          <cell r="C1207">
            <v>0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</row>
        <row r="1208">
          <cell r="A1208" t="str">
            <v>CÓDIGO</v>
          </cell>
          <cell r="B1208" t="str">
            <v>DESCRIPCIÓN</v>
          </cell>
          <cell r="C1208" t="str">
            <v>UNIDAD</v>
          </cell>
          <cell r="D1208" t="str">
            <v>CANTIDAD</v>
          </cell>
          <cell r="E1208" t="str">
            <v>DESP.</v>
          </cell>
          <cell r="F1208" t="str">
            <v>PRECIO UNIT.</v>
          </cell>
          <cell r="G1208" t="str">
            <v>VR. UNITARIO</v>
          </cell>
        </row>
        <row r="1209">
          <cell r="A1209">
            <v>0</v>
          </cell>
          <cell r="B1209" t="str">
            <v/>
          </cell>
          <cell r="C1209" t="str">
            <v/>
          </cell>
          <cell r="D1209">
            <v>0</v>
          </cell>
          <cell r="E1209">
            <v>0</v>
          </cell>
          <cell r="F1209" t="str">
            <v/>
          </cell>
          <cell r="G1209" t="str">
            <v/>
          </cell>
        </row>
        <row r="1210">
          <cell r="A1210">
            <v>0</v>
          </cell>
          <cell r="B1210" t="str">
            <v/>
          </cell>
          <cell r="C1210" t="str">
            <v/>
          </cell>
          <cell r="D1210">
            <v>0</v>
          </cell>
          <cell r="E1210">
            <v>0</v>
          </cell>
          <cell r="F1210" t="str">
            <v/>
          </cell>
          <cell r="G1210" t="str">
            <v/>
          </cell>
        </row>
        <row r="1211">
          <cell r="A1211">
            <v>0</v>
          </cell>
          <cell r="B1211" t="str">
            <v/>
          </cell>
          <cell r="C1211" t="str">
            <v/>
          </cell>
          <cell r="D1211">
            <v>0</v>
          </cell>
          <cell r="E1211">
            <v>0</v>
          </cell>
          <cell r="F1211" t="str">
            <v/>
          </cell>
          <cell r="G1211" t="str">
            <v/>
          </cell>
        </row>
        <row r="1212">
          <cell r="A1212">
            <v>0</v>
          </cell>
          <cell r="B1212" t="str">
            <v/>
          </cell>
          <cell r="C1212" t="str">
            <v/>
          </cell>
          <cell r="D1212">
            <v>0</v>
          </cell>
          <cell r="E1212">
            <v>0</v>
          </cell>
          <cell r="F1212" t="str">
            <v/>
          </cell>
          <cell r="G1212" t="str">
            <v/>
          </cell>
        </row>
        <row r="1213">
          <cell r="A1213">
            <v>0</v>
          </cell>
          <cell r="B1213" t="str">
            <v/>
          </cell>
          <cell r="C1213" t="str">
            <v/>
          </cell>
          <cell r="D1213">
            <v>0</v>
          </cell>
          <cell r="E1213">
            <v>0</v>
          </cell>
          <cell r="F1213" t="str">
            <v/>
          </cell>
          <cell r="G1213" t="str">
            <v/>
          </cell>
        </row>
        <row r="1214">
          <cell r="A1214">
            <v>0</v>
          </cell>
          <cell r="B1214" t="str">
            <v/>
          </cell>
          <cell r="C1214" t="str">
            <v/>
          </cell>
          <cell r="D1214">
            <v>0</v>
          </cell>
          <cell r="E1214">
            <v>0</v>
          </cell>
          <cell r="F1214" t="str">
            <v/>
          </cell>
          <cell r="G1214" t="str">
            <v/>
          </cell>
        </row>
        <row r="1215">
          <cell r="A1215">
            <v>0</v>
          </cell>
          <cell r="B1215" t="str">
            <v/>
          </cell>
          <cell r="C1215" t="str">
            <v/>
          </cell>
          <cell r="D1215">
            <v>0</v>
          </cell>
          <cell r="E1215">
            <v>0</v>
          </cell>
          <cell r="F1215" t="str">
            <v/>
          </cell>
          <cell r="G1215" t="str">
            <v/>
          </cell>
        </row>
        <row r="1216">
          <cell r="A1216">
            <v>0</v>
          </cell>
          <cell r="B1216" t="str">
            <v/>
          </cell>
          <cell r="C1216" t="str">
            <v/>
          </cell>
          <cell r="D1216">
            <v>0</v>
          </cell>
          <cell r="E1216">
            <v>0</v>
          </cell>
          <cell r="F1216" t="str">
            <v/>
          </cell>
          <cell r="G1216" t="str">
            <v/>
          </cell>
        </row>
        <row r="1217">
          <cell r="B1217">
            <v>0</v>
          </cell>
          <cell r="C1217">
            <v>0</v>
          </cell>
          <cell r="D1217">
            <v>0</v>
          </cell>
          <cell r="E1217">
            <v>0</v>
          </cell>
          <cell r="F1217" t="str">
            <v>SUBTOTAL</v>
          </cell>
          <cell r="G1217">
            <v>0</v>
          </cell>
        </row>
        <row r="1218">
          <cell r="A1218">
            <v>0</v>
          </cell>
          <cell r="B1218">
            <v>0</v>
          </cell>
          <cell r="C1218">
            <v>0</v>
          </cell>
          <cell r="D1218">
            <v>0</v>
          </cell>
          <cell r="E1218">
            <v>0</v>
          </cell>
          <cell r="F1218">
            <v>0</v>
          </cell>
        </row>
        <row r="1219">
          <cell r="A1219" t="str">
            <v>III. TRANSPORTES</v>
          </cell>
          <cell r="B1219">
            <v>0</v>
          </cell>
          <cell r="C1219">
            <v>0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</row>
        <row r="1220">
          <cell r="A1220" t="str">
            <v>CÓDIGO</v>
          </cell>
          <cell r="B1220" t="str">
            <v>DESCRIPCIÓN</v>
          </cell>
          <cell r="C1220" t="str">
            <v>TIPO</v>
          </cell>
          <cell r="D1220" t="str">
            <v>VOLUMEN/PESO</v>
          </cell>
          <cell r="E1220" t="str">
            <v>DISTANCIA</v>
          </cell>
          <cell r="F1220" t="str">
            <v>TARIFA</v>
          </cell>
          <cell r="G1220" t="str">
            <v>VR. UNITARIO</v>
          </cell>
        </row>
        <row r="1221">
          <cell r="A1221">
            <v>0</v>
          </cell>
          <cell r="B1221" t="str">
            <v/>
          </cell>
          <cell r="C1221">
            <v>0</v>
          </cell>
          <cell r="D1221">
            <v>0</v>
          </cell>
          <cell r="E1221" t="str">
            <v/>
          </cell>
          <cell r="F1221" t="str">
            <v/>
          </cell>
          <cell r="G1221" t="str">
            <v/>
          </cell>
        </row>
        <row r="1222">
          <cell r="A1222">
            <v>0</v>
          </cell>
          <cell r="B1222" t="str">
            <v/>
          </cell>
          <cell r="C1222">
            <v>0</v>
          </cell>
          <cell r="D1222">
            <v>0</v>
          </cell>
          <cell r="E1222" t="str">
            <v/>
          </cell>
          <cell r="F1222" t="str">
            <v/>
          </cell>
          <cell r="G1222" t="str">
            <v/>
          </cell>
        </row>
        <row r="1223">
          <cell r="A1223">
            <v>0</v>
          </cell>
          <cell r="B1223" t="str">
            <v/>
          </cell>
          <cell r="C1223">
            <v>0</v>
          </cell>
          <cell r="D1223">
            <v>0</v>
          </cell>
          <cell r="E1223" t="str">
            <v/>
          </cell>
          <cell r="F1223" t="str">
            <v/>
          </cell>
          <cell r="G1223" t="str">
            <v/>
          </cell>
        </row>
        <row r="1224">
          <cell r="B1224">
            <v>0</v>
          </cell>
          <cell r="C1224">
            <v>0</v>
          </cell>
          <cell r="D1224">
            <v>0</v>
          </cell>
          <cell r="E1224">
            <v>0</v>
          </cell>
          <cell r="F1224" t="str">
            <v>SUBTOTAL</v>
          </cell>
          <cell r="G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</row>
        <row r="1226">
          <cell r="A1226" t="str">
            <v>IV. MANO DE OBRA</v>
          </cell>
          <cell r="B1226">
            <v>0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</row>
        <row r="1227">
          <cell r="A1227" t="str">
            <v>CÓDIGO</v>
          </cell>
          <cell r="B1227" t="str">
            <v>CARGOS PERSONAL</v>
          </cell>
          <cell r="C1227">
            <v>0</v>
          </cell>
          <cell r="D1227" t="str">
            <v>CANTIDAD</v>
          </cell>
          <cell r="E1227" t="str">
            <v>JORNAL TOTAL</v>
          </cell>
          <cell r="F1227" t="str">
            <v>RENDIMIENTO</v>
          </cell>
          <cell r="G1227" t="str">
            <v>VR. UNITARIO</v>
          </cell>
        </row>
        <row r="1228">
          <cell r="A1228">
            <v>0</v>
          </cell>
          <cell r="B1228" t="str">
            <v/>
          </cell>
          <cell r="C1228">
            <v>0</v>
          </cell>
          <cell r="D1228">
            <v>0</v>
          </cell>
          <cell r="E1228" t="str">
            <v/>
          </cell>
          <cell r="F1228">
            <v>0</v>
          </cell>
          <cell r="G1228" t="str">
            <v/>
          </cell>
        </row>
        <row r="1229">
          <cell r="A1229">
            <v>0</v>
          </cell>
          <cell r="B1229" t="str">
            <v/>
          </cell>
          <cell r="C1229">
            <v>0</v>
          </cell>
          <cell r="D1229">
            <v>0</v>
          </cell>
          <cell r="E1229" t="str">
            <v/>
          </cell>
          <cell r="F1229" t="str">
            <v/>
          </cell>
          <cell r="G1229" t="str">
            <v/>
          </cell>
        </row>
        <row r="1230">
          <cell r="A1230">
            <v>0</v>
          </cell>
          <cell r="B1230" t="str">
            <v/>
          </cell>
          <cell r="C1230">
            <v>0</v>
          </cell>
          <cell r="D1230">
            <v>0</v>
          </cell>
          <cell r="E1230" t="str">
            <v/>
          </cell>
          <cell r="F1230" t="str">
            <v/>
          </cell>
          <cell r="G1230" t="str">
            <v/>
          </cell>
        </row>
        <row r="1231">
          <cell r="A1231">
            <v>0</v>
          </cell>
          <cell r="B1231" t="str">
            <v/>
          </cell>
          <cell r="C1231">
            <v>0</v>
          </cell>
          <cell r="D1231">
            <v>0</v>
          </cell>
          <cell r="E1231" t="str">
            <v/>
          </cell>
          <cell r="F1231" t="str">
            <v/>
          </cell>
          <cell r="G1231" t="str">
            <v/>
          </cell>
        </row>
        <row r="1232">
          <cell r="B1232">
            <v>0</v>
          </cell>
          <cell r="C1232">
            <v>0</v>
          </cell>
          <cell r="D1232">
            <v>0</v>
          </cell>
          <cell r="E1232">
            <v>0</v>
          </cell>
          <cell r="F1232" t="str">
            <v>SUBTOTAL</v>
          </cell>
          <cell r="G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  <cell r="D1233">
            <v>0</v>
          </cell>
          <cell r="E1233">
            <v>0</v>
          </cell>
          <cell r="F1233">
            <v>0</v>
          </cell>
        </row>
        <row r="1234">
          <cell r="A1234" t="str">
            <v>V. SERVICIOS</v>
          </cell>
          <cell r="B1234">
            <v>0</v>
          </cell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</row>
        <row r="1235">
          <cell r="A1235" t="str">
            <v>CÓDIGO</v>
          </cell>
          <cell r="B1235" t="str">
            <v>DESCRIPCIÓN</v>
          </cell>
          <cell r="C1235">
            <v>0</v>
          </cell>
          <cell r="D1235" t="str">
            <v>UNIDAD</v>
          </cell>
          <cell r="E1235" t="str">
            <v>CANTIDAD</v>
          </cell>
          <cell r="F1235" t="str">
            <v>PRECIO UNIT.</v>
          </cell>
          <cell r="G1235" t="str">
            <v>VR. UNITARIO</v>
          </cell>
        </row>
        <row r="1236">
          <cell r="A1236">
            <v>0</v>
          </cell>
          <cell r="B1236" t="str">
            <v/>
          </cell>
          <cell r="C1236">
            <v>0</v>
          </cell>
          <cell r="D1236" t="str">
            <v/>
          </cell>
          <cell r="E1236">
            <v>0</v>
          </cell>
          <cell r="F1236" t="str">
            <v/>
          </cell>
          <cell r="G1236" t="str">
            <v/>
          </cell>
        </row>
        <row r="1237">
          <cell r="A1237">
            <v>0</v>
          </cell>
          <cell r="B1237" t="str">
            <v/>
          </cell>
          <cell r="C1237">
            <v>0</v>
          </cell>
          <cell r="D1237" t="str">
            <v/>
          </cell>
          <cell r="E1237">
            <v>0</v>
          </cell>
          <cell r="F1237" t="str">
            <v/>
          </cell>
          <cell r="G1237" t="str">
            <v/>
          </cell>
        </row>
        <row r="1238">
          <cell r="A1238">
            <v>0</v>
          </cell>
          <cell r="B1238" t="str">
            <v/>
          </cell>
          <cell r="C1238">
            <v>0</v>
          </cell>
          <cell r="D1238" t="str">
            <v/>
          </cell>
          <cell r="E1238">
            <v>0</v>
          </cell>
          <cell r="F1238" t="str">
            <v/>
          </cell>
          <cell r="G1238" t="str">
            <v/>
          </cell>
        </row>
        <row r="1239">
          <cell r="B1239">
            <v>0</v>
          </cell>
          <cell r="C1239">
            <v>0</v>
          </cell>
          <cell r="D1239">
            <v>0</v>
          </cell>
          <cell r="E1239">
            <v>0</v>
          </cell>
          <cell r="F1239" t="str">
            <v>SUBTOTAL</v>
          </cell>
          <cell r="G1239">
            <v>0</v>
          </cell>
        </row>
        <row r="1240">
          <cell r="A1240">
            <v>0</v>
          </cell>
          <cell r="B1240">
            <v>0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</row>
        <row r="1241">
          <cell r="A1241" t="str">
            <v>TOTAL COSTO DIRECTO</v>
          </cell>
          <cell r="B1241">
            <v>0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</row>
        <row r="1242">
          <cell r="B1242">
            <v>0</v>
          </cell>
          <cell r="C1242">
            <v>0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</row>
        <row r="1243">
          <cell r="A1243">
            <v>0</v>
          </cell>
          <cell r="B1243">
            <v>0</v>
          </cell>
          <cell r="C1243">
            <v>0</v>
          </cell>
          <cell r="D1243">
            <v>0</v>
          </cell>
          <cell r="G1243">
            <v>0</v>
          </cell>
        </row>
        <row r="1244">
          <cell r="A1244">
            <v>0</v>
          </cell>
          <cell r="B1244">
            <v>0</v>
          </cell>
          <cell r="C1244">
            <v>0</v>
          </cell>
          <cell r="D1244">
            <v>0</v>
          </cell>
          <cell r="G1244">
            <v>0</v>
          </cell>
        </row>
        <row r="1245">
          <cell r="A1245">
            <v>0</v>
          </cell>
          <cell r="B1245" t="str">
            <v>JUAN DAVID ZORRILLA</v>
          </cell>
        </row>
        <row r="1246">
          <cell r="A1246">
            <v>0</v>
          </cell>
          <cell r="B1246" t="str">
            <v>SECRETARIO DE PLANEACION</v>
          </cell>
        </row>
        <row r="1247">
          <cell r="A1247">
            <v>0</v>
          </cell>
          <cell r="B1247" t="str">
            <v>PLANEACION MUNICIPAL</v>
          </cell>
        </row>
        <row r="1248">
          <cell r="A1248">
            <v>0</v>
          </cell>
          <cell r="B1248" t="str">
            <v/>
          </cell>
        </row>
      </sheetData>
      <sheetData sheetId="12">
        <row r="1">
          <cell r="A1" t="str">
            <v>DEPARTAMENTO DE ANTIOQUIA</v>
          </cell>
          <cell r="B1">
            <v>0</v>
          </cell>
          <cell r="C1" t="str">
            <v/>
          </cell>
          <cell r="D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</row>
        <row r="5">
          <cell r="A5" t="str">
            <v>LISTADO DE INSUMOS - EQUIPOS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EQ001</v>
          </cell>
          <cell r="B8" t="str">
            <v>HERRAMIENTA MENOR (5% DE LA MANO DE OBRA)</v>
          </cell>
          <cell r="C8" t="str">
            <v>%</v>
          </cell>
          <cell r="D8">
            <v>0.05</v>
          </cell>
        </row>
        <row r="9">
          <cell r="A9" t="str">
            <v>EQ002</v>
          </cell>
          <cell r="B9" t="str">
            <v>ESTACIÓN TOTAL</v>
          </cell>
          <cell r="C9" t="str">
            <v>DÍA</v>
          </cell>
          <cell r="D9">
            <v>78710</v>
          </cell>
        </row>
        <row r="10">
          <cell r="A10" t="str">
            <v>EQ003</v>
          </cell>
          <cell r="B10" t="str">
            <v>NIVEL DE PRECISIÓN</v>
          </cell>
          <cell r="C10" t="str">
            <v>DÍA</v>
          </cell>
          <cell r="D10">
            <v>45260</v>
          </cell>
        </row>
        <row r="11">
          <cell r="A11" t="str">
            <v>EQ004</v>
          </cell>
          <cell r="B11" t="str">
            <v>CONCRETADORA 1.5 SACOS A GASOLINA</v>
          </cell>
          <cell r="C11" t="str">
            <v>DÍA</v>
          </cell>
          <cell r="D11">
            <v>53440</v>
          </cell>
        </row>
        <row r="12">
          <cell r="A12" t="str">
            <v>EQ005</v>
          </cell>
          <cell r="B12" t="str">
            <v>VEHÍCULO DOBLE TRACCIÓN, DOBLE CABINA, 2000 CC O SUPERIOR (MODELO 2015 O SUPERIOR)  TARIFA DE ALQUILER TIEMPO COMPLETO. SE DEBE GARANTIZAR PERMANENCIA DE LOS VEHÍCULOS DURANTE TODA LA EJECUCIÓN DEL PROYECTO.</v>
          </cell>
          <cell r="C12" t="str">
            <v>MES</v>
          </cell>
          <cell r="D12">
            <v>4400000</v>
          </cell>
        </row>
        <row r="13">
          <cell r="A13" t="str">
            <v>EQ006</v>
          </cell>
          <cell r="B13" t="str">
            <v xml:space="preserve">MOTO ALQUILER MODELO 2014 O SUPERIOR  - TARIFA DE ALQUILER </v>
          </cell>
          <cell r="C13" t="str">
            <v>MES</v>
          </cell>
          <cell r="D13">
            <v>422000</v>
          </cell>
        </row>
        <row r="14">
          <cell r="A14" t="str">
            <v>EQ007</v>
          </cell>
          <cell r="B14" t="str">
            <v>TARIFA PUESTO DE TRABAJO DEL PERSONAL DE OFICINA DE CAMPO, INCLUYE: ALQUILER DE UN (1) EQUIPO DE COMPUTO COMPLETO, ESCRITORIO, SILLA Y OTROS ENSERES DE OFICINA POR PUESTO DE TRABAJO</v>
          </cell>
          <cell r="C14" t="str">
            <v>MES</v>
          </cell>
          <cell r="D14">
            <v>203000</v>
          </cell>
        </row>
        <row r="15">
          <cell r="A15" t="str">
            <v>EQ008</v>
          </cell>
          <cell r="B15" t="str">
            <v>IMPRESORA EN OBRA (ALQUILER)</v>
          </cell>
          <cell r="C15" t="str">
            <v>MES</v>
          </cell>
          <cell r="D15">
            <v>81000</v>
          </cell>
        </row>
        <row r="16">
          <cell r="A16" t="str">
            <v>EQ009</v>
          </cell>
          <cell r="B16" t="str">
            <v>COMUNICACIONES (TELÉFONO, FAX, CELULAR, INTERNET, ETC.) MENSUAL EN CAMPO</v>
          </cell>
          <cell r="C16" t="str">
            <v>MES</v>
          </cell>
          <cell r="D16">
            <v>110000</v>
          </cell>
        </row>
        <row r="17">
          <cell r="A17" t="str">
            <v>EQ010</v>
          </cell>
          <cell r="B17" t="str">
            <v>RADIOTELÉFONOS PARE-SIGA</v>
          </cell>
          <cell r="C17" t="str">
            <v>MES</v>
          </cell>
          <cell r="D17">
            <v>51800</v>
          </cell>
        </row>
        <row r="18">
          <cell r="A18" t="str">
            <v>EQ011</v>
          </cell>
          <cell r="B18" t="str">
            <v>ALQUILER BAÑOS PORTÁTILES + MANTENIMIENTO Y LIMPIEZA</v>
          </cell>
          <cell r="C18" t="str">
            <v>MES</v>
          </cell>
          <cell r="D18">
            <v>1400000</v>
          </cell>
        </row>
        <row r="19">
          <cell r="A19" t="str">
            <v>EQ012</v>
          </cell>
          <cell r="B19" t="str">
            <v>EQUIPO COMPLETO PARA GEORREFERENCIACIÓN Y CAPTURA , ALMACENAMIENTO, ANALISIS, TRANSFORMACIÓN Y PRESENTACIÓN DE TODA LA INFORMACIÓN GEOGRÁFICA Y SUS ATRIBUTOS, INCLUYE SOFTWARE</v>
          </cell>
          <cell r="C19" t="str">
            <v>MES</v>
          </cell>
          <cell r="D19">
            <v>650000</v>
          </cell>
        </row>
        <row r="20">
          <cell r="A20" t="str">
            <v>EQ013</v>
          </cell>
          <cell r="B20" t="str">
            <v>HERRAMIENTAS DE CAMPO (CÁMARA-EQUIPO DE MEDICIÓN-LASER Y HERRAMIENTA MENOR)</v>
          </cell>
          <cell r="C20" t="str">
            <v>MES</v>
          </cell>
          <cell r="D20">
            <v>221640</v>
          </cell>
        </row>
        <row r="21">
          <cell r="A21" t="str">
            <v>EQ014</v>
          </cell>
          <cell r="B21" t="str">
            <v>RETROEXCAVADORA ORUGA</v>
          </cell>
          <cell r="C21" t="str">
            <v>HORA</v>
          </cell>
          <cell r="D21">
            <v>232050</v>
          </cell>
        </row>
        <row r="22">
          <cell r="A22" t="str">
            <v>EQ015</v>
          </cell>
          <cell r="B22" t="str">
            <v>BULLDOZER CAT D6H O SIMLAR</v>
          </cell>
          <cell r="C22" t="str">
            <v>HORA</v>
          </cell>
          <cell r="D22">
            <v>202300</v>
          </cell>
        </row>
        <row r="23">
          <cell r="A23" t="str">
            <v>EQ016</v>
          </cell>
          <cell r="B23" t="str">
            <v>COMPACTADOR VIBRATORIO INGERSOLL RAND DD-110HF O EQUIVALENTE</v>
          </cell>
          <cell r="C23" t="str">
            <v>HORA</v>
          </cell>
          <cell r="D23">
            <v>176120</v>
          </cell>
        </row>
        <row r="24">
          <cell r="A24" t="str">
            <v>EQ017</v>
          </cell>
          <cell r="B24" t="str">
            <v>MOTONIVELADORA CATERPILLAR 120 - 140</v>
          </cell>
          <cell r="C24" t="str">
            <v>HORA</v>
          </cell>
          <cell r="D24">
            <v>202300</v>
          </cell>
        </row>
        <row r="25">
          <cell r="A25" t="str">
            <v>EQ018</v>
          </cell>
          <cell r="B25" t="str">
            <v>CARROTANQUE  AGUA</v>
          </cell>
          <cell r="C25" t="str">
            <v>HORA</v>
          </cell>
          <cell r="D25">
            <v>88694</v>
          </cell>
        </row>
        <row r="26">
          <cell r="A26" t="str">
            <v>EQ019</v>
          </cell>
          <cell r="B26" t="str">
            <v>COMPACTADOR TIPO RANA A GASOLINA (INCLUYE COMBUSTIBLE)</v>
          </cell>
          <cell r="C26" t="str">
            <v>DÍA</v>
          </cell>
          <cell r="D26">
            <v>57540</v>
          </cell>
        </row>
        <row r="27">
          <cell r="A27" t="str">
            <v>EQ020</v>
          </cell>
          <cell r="B27" t="str">
            <v>RETROEXCAVADORA LLANTA</v>
          </cell>
          <cell r="C27" t="str">
            <v>HORA</v>
          </cell>
          <cell r="D27">
            <v>124950</v>
          </cell>
        </row>
        <row r="28">
          <cell r="A28" t="str">
            <v>EQ021</v>
          </cell>
          <cell r="B28" t="str">
            <v>COMPACTADOR VIBRATORIO 11 TON.</v>
          </cell>
          <cell r="C28" t="str">
            <v>HORA</v>
          </cell>
          <cell r="D28">
            <v>142800</v>
          </cell>
        </row>
        <row r="29">
          <cell r="A29" t="str">
            <v>EQ022</v>
          </cell>
          <cell r="B29" t="str">
            <v>CIZALLA DE BANCO CORTA PERNO, INCLUYE DADOS</v>
          </cell>
          <cell r="C29" t="str">
            <v>HORA</v>
          </cell>
          <cell r="D29">
            <v>1870</v>
          </cell>
        </row>
        <row r="30">
          <cell r="A30" t="str">
            <v>EQ023</v>
          </cell>
          <cell r="B30" t="str">
            <v>SIERRA CIRCULAR</v>
          </cell>
          <cell r="C30" t="str">
            <v>DÍA</v>
          </cell>
          <cell r="D30">
            <v>22800</v>
          </cell>
        </row>
        <row r="31">
          <cell r="A31" t="str">
            <v>EQ024</v>
          </cell>
          <cell r="B31" t="str">
            <v>VIBRADOR DE CONCRETO A GASOLINA (ALQUILER)</v>
          </cell>
          <cell r="C31" t="str">
            <v>DÍA</v>
          </cell>
          <cell r="D31">
            <v>53580</v>
          </cell>
        </row>
        <row r="32">
          <cell r="A32" t="str">
            <v>EQ025</v>
          </cell>
          <cell r="B32" t="str">
            <v>FINISHER</v>
          </cell>
          <cell r="C32" t="str">
            <v>HORA</v>
          </cell>
          <cell r="D32">
            <v>291550</v>
          </cell>
        </row>
        <row r="33">
          <cell r="A33" t="str">
            <v>EQ026</v>
          </cell>
          <cell r="B33" t="str">
            <v>VEHÍCULO DELINEADOR PARA PINTAR LÍNEAS DE 10 A 20 CM</v>
          </cell>
          <cell r="C33" t="str">
            <v>DÍA</v>
          </cell>
          <cell r="D33">
            <v>149880</v>
          </cell>
        </row>
        <row r="34">
          <cell r="A34" t="str">
            <v>EQ027</v>
          </cell>
          <cell r="B34" t="str">
            <v>CAMIONETA D300</v>
          </cell>
          <cell r="C34" t="str">
            <v>DÍA</v>
          </cell>
          <cell r="D34">
            <v>281800</v>
          </cell>
        </row>
        <row r="35">
          <cell r="A35" t="str">
            <v>EQ028</v>
          </cell>
          <cell r="B35" t="str">
            <v>COMPACTADOR NEUMATICO O DE LLANTAS</v>
          </cell>
          <cell r="C35" t="str">
            <v>HORA</v>
          </cell>
          <cell r="D35">
            <v>113050</v>
          </cell>
        </row>
        <row r="36">
          <cell r="A36" t="str">
            <v>EQ029</v>
          </cell>
          <cell r="B36" t="str">
            <v>COMPRESOR CON TALADRO</v>
          </cell>
          <cell r="C36" t="str">
            <v>DÍA</v>
          </cell>
          <cell r="D36">
            <v>81650</v>
          </cell>
        </row>
        <row r="37">
          <cell r="A37" t="str">
            <v>EQ030</v>
          </cell>
          <cell r="B37" t="str">
            <v>CARGADOR</v>
          </cell>
          <cell r="C37" t="str">
            <v>DÍA</v>
          </cell>
          <cell r="D37">
            <v>109180</v>
          </cell>
        </row>
        <row r="38">
          <cell r="A38" t="str">
            <v>EQ031</v>
          </cell>
          <cell r="B38" t="str">
            <v>VOLQUETA DE 6.0 M3</v>
          </cell>
          <cell r="C38" t="str">
            <v>HORA</v>
          </cell>
          <cell r="D38">
            <v>85000</v>
          </cell>
        </row>
        <row r="39">
          <cell r="A39" t="str">
            <v>EQ032</v>
          </cell>
          <cell r="B39" t="str">
            <v>VIBRADOR DE CONCRETO</v>
          </cell>
          <cell r="C39" t="str">
            <v>HORA</v>
          </cell>
          <cell r="D39">
            <v>9500</v>
          </cell>
        </row>
        <row r="40">
          <cell r="A40" t="str">
            <v>EQ033</v>
          </cell>
          <cell r="B40" t="str">
            <v xml:space="preserve">REGLA VIBRATORIA </v>
          </cell>
          <cell r="C40" t="str">
            <v>HORA</v>
          </cell>
          <cell r="D40">
            <v>6250</v>
          </cell>
        </row>
        <row r="41">
          <cell r="A41" t="str">
            <v>EQ034</v>
          </cell>
          <cell r="B41" t="str">
            <v xml:space="preserve">FLOTA CANAL Y CEPILLO TEXTURIZADOR </v>
          </cell>
          <cell r="C41" t="str">
            <v>HORA</v>
          </cell>
          <cell r="D41">
            <v>6600</v>
          </cell>
        </row>
        <row r="42">
          <cell r="A42" t="str">
            <v>EQ035</v>
          </cell>
          <cell r="B42" t="str">
            <v xml:space="preserve">RIELES </v>
          </cell>
          <cell r="C42" t="str">
            <v>HORA</v>
          </cell>
          <cell r="D42">
            <v>390</v>
          </cell>
        </row>
        <row r="43">
          <cell r="A43" t="str">
            <v>EQ036</v>
          </cell>
          <cell r="B43" t="str">
            <v xml:space="preserve">FORMALETA METALICA </v>
          </cell>
          <cell r="C43" t="str">
            <v>HORA</v>
          </cell>
          <cell r="D43">
            <v>6750</v>
          </cell>
        </row>
        <row r="44">
          <cell r="A44" t="str">
            <v>EQ037</v>
          </cell>
          <cell r="B44" t="str">
            <v>CORTADORA DE CONCRETO</v>
          </cell>
          <cell r="C44" t="str">
            <v>HORA</v>
          </cell>
          <cell r="D44">
            <v>25000</v>
          </cell>
        </row>
        <row r="45">
          <cell r="A45" t="str">
            <v>EQ038</v>
          </cell>
          <cell r="B45" t="str">
            <v>TROZADORA</v>
          </cell>
          <cell r="C45" t="str">
            <v>HORA</v>
          </cell>
          <cell r="D45">
            <v>6750</v>
          </cell>
        </row>
        <row r="46">
          <cell r="A46" t="str">
            <v>EQ039</v>
          </cell>
          <cell r="B46" t="str">
            <v>Arrendamiento de Oficina + Dotacion</v>
          </cell>
          <cell r="C46" t="str">
            <v>Mes</v>
          </cell>
          <cell r="D46">
            <v>300000</v>
          </cell>
        </row>
        <row r="47">
          <cell r="A47" t="str">
            <v>EQ040</v>
          </cell>
          <cell r="B47" t="str">
            <v>Servicios Publicos</v>
          </cell>
          <cell r="C47" t="str">
            <v>Mes</v>
          </cell>
          <cell r="D47">
            <v>300000</v>
          </cell>
        </row>
        <row r="48">
          <cell r="A48" t="str">
            <v>EQ041</v>
          </cell>
          <cell r="B48" t="str">
            <v>Transporte</v>
          </cell>
          <cell r="C48" t="str">
            <v>Mes</v>
          </cell>
          <cell r="D48">
            <v>200000</v>
          </cell>
        </row>
        <row r="49">
          <cell r="A49" t="str">
            <v>EQ042</v>
          </cell>
          <cell r="B49" t="str">
            <v>ENSAYOS DE LABORATORIO:  LÍMITES DE ATTERBERG</v>
          </cell>
          <cell r="C49" t="str">
            <v>UN</v>
          </cell>
          <cell r="D49">
            <v>55000</v>
          </cell>
        </row>
        <row r="50">
          <cell r="A50" t="str">
            <v>EQ043</v>
          </cell>
          <cell r="B50" t="str">
            <v>ENSAYOS DE LABORATORIO: GRANULOMETRÍA</v>
          </cell>
          <cell r="C50" t="str">
            <v>UN</v>
          </cell>
          <cell r="D50">
            <v>130000</v>
          </cell>
        </row>
        <row r="51">
          <cell r="A51" t="str">
            <v>EQ044</v>
          </cell>
          <cell r="B51" t="str">
            <v>ENSAYOS DE LABORATORIO: CBR</v>
          </cell>
          <cell r="C51" t="str">
            <v>UN</v>
          </cell>
          <cell r="D51">
            <v>150000</v>
          </cell>
        </row>
        <row r="52">
          <cell r="A52" t="str">
            <v>EQ045</v>
          </cell>
          <cell r="B52" t="str">
            <v>ENSAYOS DE LABORATORIO:  COMPRESIÓN SIMPLE</v>
          </cell>
          <cell r="C52" t="str">
            <v>UN</v>
          </cell>
          <cell r="D52">
            <v>15000</v>
          </cell>
        </row>
        <row r="53">
          <cell r="A53" t="str">
            <v>EQ046</v>
          </cell>
          <cell r="B53" t="str">
            <v xml:space="preserve">RETRO TIPO PAJARITA </v>
          </cell>
          <cell r="C53" t="str">
            <v xml:space="preserve">DIA </v>
          </cell>
          <cell r="D53">
            <v>950000</v>
          </cell>
        </row>
        <row r="54">
          <cell r="A54" t="str">
            <v>EQ047</v>
          </cell>
          <cell r="B54">
            <v>0</v>
          </cell>
          <cell r="C54">
            <v>0</v>
          </cell>
          <cell r="D54">
            <v>0</v>
          </cell>
        </row>
        <row r="55">
          <cell r="A55" t="str">
            <v>EQ048</v>
          </cell>
          <cell r="B55">
            <v>0</v>
          </cell>
          <cell r="C55">
            <v>0</v>
          </cell>
          <cell r="D55">
            <v>0</v>
          </cell>
        </row>
        <row r="56">
          <cell r="A56" t="str">
            <v>EQ049</v>
          </cell>
          <cell r="B56">
            <v>0</v>
          </cell>
          <cell r="C56">
            <v>0</v>
          </cell>
          <cell r="D56">
            <v>0</v>
          </cell>
        </row>
        <row r="57">
          <cell r="A57" t="str">
            <v>EQ050</v>
          </cell>
          <cell r="B57">
            <v>0</v>
          </cell>
          <cell r="C57">
            <v>0</v>
          </cell>
          <cell r="D57">
            <v>0</v>
          </cell>
        </row>
        <row r="58">
          <cell r="A58" t="str">
            <v>EQ051</v>
          </cell>
          <cell r="B58">
            <v>0</v>
          </cell>
          <cell r="C58">
            <v>0</v>
          </cell>
          <cell r="D58">
            <v>0</v>
          </cell>
        </row>
        <row r="59">
          <cell r="A59" t="str">
            <v>EQ052</v>
          </cell>
          <cell r="B59">
            <v>0</v>
          </cell>
          <cell r="C59">
            <v>0</v>
          </cell>
          <cell r="D59">
            <v>0</v>
          </cell>
        </row>
        <row r="60">
          <cell r="A60" t="str">
            <v>EQ053</v>
          </cell>
          <cell r="B60">
            <v>0</v>
          </cell>
          <cell r="C60">
            <v>0</v>
          </cell>
          <cell r="D60">
            <v>0</v>
          </cell>
        </row>
        <row r="61">
          <cell r="A61" t="str">
            <v>EQ054</v>
          </cell>
          <cell r="B61">
            <v>0</v>
          </cell>
          <cell r="C61">
            <v>0</v>
          </cell>
          <cell r="D61">
            <v>0</v>
          </cell>
        </row>
        <row r="62">
          <cell r="A62" t="str">
            <v>EQ055</v>
          </cell>
          <cell r="B62">
            <v>0</v>
          </cell>
          <cell r="C62">
            <v>0</v>
          </cell>
          <cell r="D62">
            <v>0</v>
          </cell>
        </row>
        <row r="63">
          <cell r="A63" t="str">
            <v>EQ056</v>
          </cell>
          <cell r="B63">
            <v>0</v>
          </cell>
          <cell r="C63">
            <v>0</v>
          </cell>
          <cell r="D63">
            <v>0</v>
          </cell>
        </row>
        <row r="64">
          <cell r="A64" t="str">
            <v>EQ057</v>
          </cell>
          <cell r="B64">
            <v>0</v>
          </cell>
          <cell r="C64">
            <v>0</v>
          </cell>
          <cell r="D64">
            <v>0</v>
          </cell>
        </row>
        <row r="65">
          <cell r="A65" t="str">
            <v>EQ058</v>
          </cell>
          <cell r="B65">
            <v>0</v>
          </cell>
          <cell r="C65">
            <v>0</v>
          </cell>
          <cell r="D65">
            <v>0</v>
          </cell>
        </row>
        <row r="66">
          <cell r="A66" t="str">
            <v>EQ059</v>
          </cell>
          <cell r="B66">
            <v>0</v>
          </cell>
          <cell r="C66">
            <v>0</v>
          </cell>
          <cell r="D66">
            <v>0</v>
          </cell>
        </row>
        <row r="67">
          <cell r="A67" t="str">
            <v>EQ060</v>
          </cell>
          <cell r="B67">
            <v>0</v>
          </cell>
          <cell r="C67">
            <v>0</v>
          </cell>
          <cell r="D67">
            <v>0</v>
          </cell>
        </row>
        <row r="68">
          <cell r="A68" t="str">
            <v>EQ061</v>
          </cell>
          <cell r="B68">
            <v>0</v>
          </cell>
          <cell r="C68">
            <v>0</v>
          </cell>
          <cell r="D68">
            <v>0</v>
          </cell>
        </row>
        <row r="69">
          <cell r="A69" t="str">
            <v>EQ062</v>
          </cell>
          <cell r="B69">
            <v>0</v>
          </cell>
          <cell r="C69">
            <v>0</v>
          </cell>
          <cell r="D69">
            <v>0</v>
          </cell>
        </row>
        <row r="70">
          <cell r="A70" t="str">
            <v>EQ063</v>
          </cell>
          <cell r="B70">
            <v>0</v>
          </cell>
          <cell r="C70">
            <v>0</v>
          </cell>
          <cell r="D70">
            <v>0</v>
          </cell>
        </row>
        <row r="71">
          <cell r="A71" t="str">
            <v>EQ064</v>
          </cell>
          <cell r="B71">
            <v>0</v>
          </cell>
          <cell r="C71">
            <v>0</v>
          </cell>
          <cell r="D71">
            <v>0</v>
          </cell>
        </row>
        <row r="72">
          <cell r="A72" t="str">
            <v>EQ065</v>
          </cell>
          <cell r="B72">
            <v>0</v>
          </cell>
          <cell r="C72">
            <v>0</v>
          </cell>
          <cell r="D72">
            <v>0</v>
          </cell>
        </row>
        <row r="73">
          <cell r="A73" t="str">
            <v>EQ066</v>
          </cell>
          <cell r="B73">
            <v>0</v>
          </cell>
          <cell r="C73">
            <v>0</v>
          </cell>
          <cell r="D73">
            <v>0</v>
          </cell>
        </row>
        <row r="74">
          <cell r="A74" t="str">
            <v>EQ067</v>
          </cell>
          <cell r="B74">
            <v>0</v>
          </cell>
          <cell r="C74">
            <v>0</v>
          </cell>
          <cell r="D74">
            <v>0</v>
          </cell>
        </row>
        <row r="75">
          <cell r="A75" t="str">
            <v>EQ068</v>
          </cell>
          <cell r="B75">
            <v>0</v>
          </cell>
          <cell r="C75">
            <v>0</v>
          </cell>
          <cell r="D75">
            <v>0</v>
          </cell>
        </row>
        <row r="76">
          <cell r="A76" t="str">
            <v>EQ069</v>
          </cell>
          <cell r="B76">
            <v>0</v>
          </cell>
          <cell r="C76">
            <v>0</v>
          </cell>
          <cell r="D76">
            <v>0</v>
          </cell>
        </row>
        <row r="77">
          <cell r="A77" t="str">
            <v>EQ070</v>
          </cell>
          <cell r="B77">
            <v>0</v>
          </cell>
          <cell r="C77">
            <v>0</v>
          </cell>
          <cell r="D77">
            <v>0</v>
          </cell>
        </row>
        <row r="78">
          <cell r="A78" t="str">
            <v>EQ071</v>
          </cell>
          <cell r="B78">
            <v>0</v>
          </cell>
          <cell r="C78">
            <v>0</v>
          </cell>
          <cell r="D78">
            <v>0</v>
          </cell>
        </row>
        <row r="79">
          <cell r="A79" t="str">
            <v>EQ072</v>
          </cell>
          <cell r="B79">
            <v>0</v>
          </cell>
          <cell r="C79">
            <v>0</v>
          </cell>
          <cell r="D79">
            <v>0</v>
          </cell>
        </row>
        <row r="80">
          <cell r="A80" t="str">
            <v>EQ073</v>
          </cell>
          <cell r="B80">
            <v>0</v>
          </cell>
          <cell r="C80">
            <v>0</v>
          </cell>
          <cell r="D80">
            <v>0</v>
          </cell>
        </row>
        <row r="81">
          <cell r="A81" t="str">
            <v>EQ074</v>
          </cell>
          <cell r="B81">
            <v>0</v>
          </cell>
          <cell r="C81">
            <v>0</v>
          </cell>
          <cell r="D81">
            <v>0</v>
          </cell>
        </row>
        <row r="82">
          <cell r="A82" t="str">
            <v>EQ075</v>
          </cell>
          <cell r="B82">
            <v>0</v>
          </cell>
          <cell r="C82">
            <v>0</v>
          </cell>
          <cell r="D82">
            <v>0</v>
          </cell>
        </row>
        <row r="83">
          <cell r="A83" t="str">
            <v>EQ076</v>
          </cell>
          <cell r="B83">
            <v>0</v>
          </cell>
          <cell r="C83">
            <v>0</v>
          </cell>
          <cell r="D83">
            <v>0</v>
          </cell>
        </row>
        <row r="84">
          <cell r="A84" t="str">
            <v>EQ077</v>
          </cell>
          <cell r="B84">
            <v>0</v>
          </cell>
          <cell r="C84">
            <v>0</v>
          </cell>
          <cell r="D84">
            <v>0</v>
          </cell>
        </row>
        <row r="85">
          <cell r="A85" t="str">
            <v>EQ078</v>
          </cell>
          <cell r="B85">
            <v>0</v>
          </cell>
          <cell r="C85">
            <v>0</v>
          </cell>
          <cell r="D85">
            <v>0</v>
          </cell>
        </row>
        <row r="86">
          <cell r="A86" t="str">
            <v>EQ079</v>
          </cell>
          <cell r="B86">
            <v>0</v>
          </cell>
          <cell r="C86">
            <v>0</v>
          </cell>
          <cell r="D86">
            <v>0</v>
          </cell>
        </row>
        <row r="87">
          <cell r="A87" t="str">
            <v>EQ080</v>
          </cell>
          <cell r="B87">
            <v>0</v>
          </cell>
          <cell r="C87">
            <v>0</v>
          </cell>
          <cell r="D87">
            <v>0</v>
          </cell>
        </row>
        <row r="88">
          <cell r="A88" t="str">
            <v>EQ081</v>
          </cell>
          <cell r="B88">
            <v>0</v>
          </cell>
          <cell r="C88">
            <v>0</v>
          </cell>
          <cell r="D88">
            <v>0</v>
          </cell>
        </row>
        <row r="89">
          <cell r="A89" t="str">
            <v>EQ082</v>
          </cell>
          <cell r="B89">
            <v>0</v>
          </cell>
          <cell r="C89">
            <v>0</v>
          </cell>
          <cell r="D89">
            <v>0</v>
          </cell>
        </row>
        <row r="90">
          <cell r="A90" t="str">
            <v>EQ083</v>
          </cell>
          <cell r="B90">
            <v>0</v>
          </cell>
          <cell r="C90">
            <v>0</v>
          </cell>
          <cell r="D90">
            <v>0</v>
          </cell>
        </row>
        <row r="91">
          <cell r="A91" t="str">
            <v>EQ084</v>
          </cell>
          <cell r="B91">
            <v>0</v>
          </cell>
          <cell r="C91">
            <v>0</v>
          </cell>
          <cell r="D91">
            <v>0</v>
          </cell>
        </row>
        <row r="92">
          <cell r="A92" t="str">
            <v>EQ085</v>
          </cell>
          <cell r="B92">
            <v>0</v>
          </cell>
          <cell r="C92">
            <v>0</v>
          </cell>
          <cell r="D92">
            <v>0</v>
          </cell>
        </row>
        <row r="93">
          <cell r="A93" t="str">
            <v>EQ086</v>
          </cell>
          <cell r="B93">
            <v>0</v>
          </cell>
          <cell r="C93">
            <v>0</v>
          </cell>
          <cell r="D93">
            <v>0</v>
          </cell>
        </row>
        <row r="94">
          <cell r="A94" t="str">
            <v>EQ087</v>
          </cell>
          <cell r="B94">
            <v>0</v>
          </cell>
          <cell r="C94">
            <v>0</v>
          </cell>
          <cell r="D94">
            <v>0</v>
          </cell>
        </row>
        <row r="95">
          <cell r="A95" t="str">
            <v>EQ088</v>
          </cell>
          <cell r="B95">
            <v>0</v>
          </cell>
          <cell r="C95">
            <v>0</v>
          </cell>
          <cell r="D95">
            <v>0</v>
          </cell>
        </row>
        <row r="96">
          <cell r="A96" t="str">
            <v>EQ089</v>
          </cell>
          <cell r="B96">
            <v>0</v>
          </cell>
          <cell r="C96">
            <v>0</v>
          </cell>
          <cell r="D96">
            <v>0</v>
          </cell>
        </row>
        <row r="97">
          <cell r="A97" t="str">
            <v>EQ090</v>
          </cell>
          <cell r="B97">
            <v>0</v>
          </cell>
          <cell r="C97">
            <v>0</v>
          </cell>
          <cell r="D97">
            <v>0</v>
          </cell>
        </row>
        <row r="98">
          <cell r="A98" t="str">
            <v>EQ091</v>
          </cell>
          <cell r="B98">
            <v>0</v>
          </cell>
          <cell r="C98">
            <v>0</v>
          </cell>
          <cell r="D98">
            <v>0</v>
          </cell>
        </row>
        <row r="99">
          <cell r="A99" t="str">
            <v>EQ092</v>
          </cell>
          <cell r="B99">
            <v>0</v>
          </cell>
          <cell r="C99">
            <v>0</v>
          </cell>
          <cell r="D99">
            <v>0</v>
          </cell>
        </row>
        <row r="100">
          <cell r="A100" t="str">
            <v>EQ093</v>
          </cell>
          <cell r="B100">
            <v>0</v>
          </cell>
          <cell r="C100">
            <v>0</v>
          </cell>
          <cell r="D100">
            <v>0</v>
          </cell>
        </row>
        <row r="101">
          <cell r="A101" t="str">
            <v>EQ094</v>
          </cell>
          <cell r="B101">
            <v>0</v>
          </cell>
          <cell r="C101">
            <v>0</v>
          </cell>
          <cell r="D101">
            <v>0</v>
          </cell>
        </row>
        <row r="102">
          <cell r="A102" t="str">
            <v>EQ095</v>
          </cell>
          <cell r="B102">
            <v>0</v>
          </cell>
          <cell r="C102">
            <v>0</v>
          </cell>
          <cell r="D102">
            <v>0</v>
          </cell>
        </row>
        <row r="103">
          <cell r="A103" t="str">
            <v>EQ096</v>
          </cell>
          <cell r="B103">
            <v>0</v>
          </cell>
          <cell r="C103">
            <v>0</v>
          </cell>
          <cell r="D103">
            <v>0</v>
          </cell>
        </row>
        <row r="104">
          <cell r="A104" t="str">
            <v>EQ097</v>
          </cell>
          <cell r="B104">
            <v>0</v>
          </cell>
          <cell r="C104">
            <v>0</v>
          </cell>
          <cell r="D104">
            <v>0</v>
          </cell>
        </row>
        <row r="105">
          <cell r="A105" t="str">
            <v>EQ098</v>
          </cell>
          <cell r="B105">
            <v>0</v>
          </cell>
          <cell r="C105">
            <v>0</v>
          </cell>
          <cell r="D105">
            <v>0</v>
          </cell>
        </row>
      </sheetData>
      <sheetData sheetId="13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</row>
        <row r="5">
          <cell r="A5" t="str">
            <v>LISTADO DE INSUMOS - SERVICIOS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VALOR UNITARIO</v>
          </cell>
        </row>
        <row r="8">
          <cell r="A8" t="str">
            <v>SE001</v>
          </cell>
          <cell r="B8" t="str">
            <v>COMISIÓN TOPOGRÁFICA (1 TOP. + 1 CAD. 1 + 1 CAD. 2) INCLUYE EQUIPOS DE MEDICIÓN</v>
          </cell>
          <cell r="C8" t="str">
            <v>DÍA</v>
          </cell>
          <cell r="D8">
            <v>516617.33808219177</v>
          </cell>
        </row>
        <row r="9">
          <cell r="A9" t="str">
            <v>SE002</v>
          </cell>
          <cell r="B9" t="str">
            <v>COMISIÓN TOPOGRÁFICA (1 TOP. + 1 CAD. 1)</v>
          </cell>
          <cell r="C9" t="str">
            <v>DÍA</v>
          </cell>
          <cell r="D9">
            <v>447639.43886027398</v>
          </cell>
        </row>
        <row r="10">
          <cell r="A10" t="str">
            <v>SE003</v>
          </cell>
          <cell r="B10" t="str">
            <v>ARRIENDO OFICINA DE CAMPO + DOTACIÓN</v>
          </cell>
          <cell r="C10" t="str">
            <v>MES</v>
          </cell>
          <cell r="D10">
            <v>450000</v>
          </cell>
        </row>
        <row r="11">
          <cell r="A11" t="str">
            <v>SE004</v>
          </cell>
          <cell r="B11" t="str">
            <v>DERECHO A BOTADERO</v>
          </cell>
          <cell r="C11" t="str">
            <v>M3</v>
          </cell>
          <cell r="D11">
            <v>5000</v>
          </cell>
        </row>
        <row r="12">
          <cell r="A12" t="str">
            <v>SE005</v>
          </cell>
          <cell r="B12" t="str">
            <v>ADQUISICIÓN DE CARTOGRAFIA (IMÁGENES DE SATELITE Y FOTOS AÉREAS EXISTENTES) S/COMPROBANTE PAGO</v>
          </cell>
          <cell r="C12" t="str">
            <v>UN</v>
          </cell>
          <cell r="D12">
            <v>100000</v>
          </cell>
        </row>
        <row r="13">
          <cell r="A13" t="str">
            <v>SEL001</v>
          </cell>
          <cell r="B13" t="str">
            <v>Granulometría por tamizado con lavado sobre tamiz No 200</v>
          </cell>
          <cell r="C13" t="str">
            <v>UN</v>
          </cell>
          <cell r="D13">
            <v>107000</v>
          </cell>
        </row>
        <row r="14">
          <cell r="A14" t="str">
            <v>SEL002</v>
          </cell>
          <cell r="B14" t="str">
            <v>Resistencia al desgaste de los agregados de tamaños menores a 37,5 mm (1 1/2") por medio de la máquina de los ángeles.</v>
          </cell>
          <cell r="C14" t="str">
            <v>UN</v>
          </cell>
          <cell r="D14">
            <v>145000</v>
          </cell>
        </row>
        <row r="15">
          <cell r="A15" t="str">
            <v>SEL003</v>
          </cell>
          <cell r="B15" t="str">
            <v>Determinación de terrones de arcilla y partículas deleznables en los agregados</v>
          </cell>
          <cell r="C15" t="str">
            <v>UN</v>
          </cell>
          <cell r="D15">
            <v>79000</v>
          </cell>
        </row>
        <row r="16">
          <cell r="A16" t="str">
            <v>SEL004</v>
          </cell>
          <cell r="B16" t="str">
            <v>Relaciones de humedad - masa unitaria seca en los suelos (ensayo modificado de compactación - Proctor Modificado) con corrección del peso unitario y contenido de agua</v>
          </cell>
          <cell r="C16" t="str">
            <v>UN</v>
          </cell>
          <cell r="D16">
            <v>147000</v>
          </cell>
        </row>
        <row r="17">
          <cell r="A17" t="str">
            <v>SEL005</v>
          </cell>
          <cell r="B17" t="str">
            <v>Relación de Soporte del Suelo en el laboratorio (CBR en el laboratorio) remodelado y sumergido. Suelos granulares (3 puntos)</v>
          </cell>
          <cell r="C17" t="str">
            <v>UN</v>
          </cell>
          <cell r="D17">
            <v>338000</v>
          </cell>
        </row>
        <row r="18">
          <cell r="A18" t="str">
            <v>SEL006</v>
          </cell>
          <cell r="B18" t="str">
            <v>Diseños de mezcla para una resistencia determinada (Incluye ensayos a agregados y verificación de resistencia)</v>
          </cell>
          <cell r="C18" t="str">
            <v>UN</v>
          </cell>
          <cell r="D18">
            <v>717000</v>
          </cell>
        </row>
        <row r="19">
          <cell r="A19" t="str">
            <v>SEL007</v>
          </cell>
          <cell r="B19" t="str">
            <v>Resistencia a la compresión de cilindros de concreto (método normal)</v>
          </cell>
          <cell r="C19" t="str">
            <v>UN</v>
          </cell>
          <cell r="D19">
            <v>15000</v>
          </cell>
        </row>
        <row r="20">
          <cell r="A20" t="str">
            <v>SEL008</v>
          </cell>
          <cell r="B20" t="str">
            <v>Extracción cuantitativa del asfalto en mezclas en caliente para pavimentos (contenido de asfalto)</v>
          </cell>
          <cell r="C20" t="str">
            <v>UN</v>
          </cell>
          <cell r="D20">
            <v>115000</v>
          </cell>
        </row>
        <row r="21">
          <cell r="A21" t="str">
            <v>SEL009</v>
          </cell>
          <cell r="B21" t="str">
            <v>Compactación, densidad, estabilidad y flujo por briqueta para asfaltos</v>
          </cell>
          <cell r="C21" t="str">
            <v>UN</v>
          </cell>
          <cell r="D21">
            <v>72000</v>
          </cell>
        </row>
        <row r="22">
          <cell r="A22" t="str">
            <v>SEL010</v>
          </cell>
          <cell r="B22" t="str">
            <v>Ensayos de módulo de rotura del concreto (Resistencia a la compresion)</v>
          </cell>
          <cell r="C22" t="str">
            <v>UN</v>
          </cell>
          <cell r="D22">
            <v>15000</v>
          </cell>
        </row>
        <row r="23">
          <cell r="A23" t="str">
            <v>SE015</v>
          </cell>
          <cell r="B23" t="str">
            <v>PAPELERIA</v>
          </cell>
          <cell r="C23" t="str">
            <v>GLO</v>
          </cell>
          <cell r="D23">
            <v>100000</v>
          </cell>
        </row>
        <row r="24">
          <cell r="A24" t="str">
            <v>SE016</v>
          </cell>
          <cell r="B24" t="str">
            <v>ASESORÍAS ING ESPECIALISTA EN PAVIMENTO</v>
          </cell>
          <cell r="C24" t="str">
            <v>MES</v>
          </cell>
          <cell r="D24">
            <v>500000</v>
          </cell>
        </row>
        <row r="25">
          <cell r="A25" t="str">
            <v>SE017</v>
          </cell>
          <cell r="B25" t="str">
            <v>ASESORÍAS ING ESPECIALISTA EN SUELOS</v>
          </cell>
          <cell r="C25" t="str">
            <v>MES</v>
          </cell>
          <cell r="D25">
            <v>500000</v>
          </cell>
        </row>
        <row r="26">
          <cell r="A26" t="str">
            <v>SE018</v>
          </cell>
          <cell r="B26" t="str">
            <v>ASESORÍAS ING ESPECIALISTA EN HIDRAULICA</v>
          </cell>
          <cell r="C26" t="str">
            <v>MES</v>
          </cell>
          <cell r="D26">
            <v>500000</v>
          </cell>
        </row>
        <row r="27">
          <cell r="A27" t="str">
            <v>SE019</v>
          </cell>
          <cell r="B27" t="str">
            <v>PLAN APLICACIÓN PROTOCOLO SANITARIO PARA LA OBRA PAPSO (INCLUYE IVA)</v>
          </cell>
          <cell r="C27" t="str">
            <v>UN</v>
          </cell>
          <cell r="D27">
            <v>784000</v>
          </cell>
        </row>
        <row r="28">
          <cell r="A28" t="str">
            <v>SE020</v>
          </cell>
          <cell r="B28" t="str">
            <v>ARRENDAMIENTO + SERVICIO</v>
          </cell>
          <cell r="C28" t="str">
            <v>MES</v>
          </cell>
          <cell r="D28">
            <v>600000</v>
          </cell>
        </row>
        <row r="29">
          <cell r="A29" t="str">
            <v>SE021</v>
          </cell>
          <cell r="B29" t="str">
            <v>ENSAYO DE DENSIDAD</v>
          </cell>
          <cell r="C29" t="str">
            <v>un</v>
          </cell>
          <cell r="D29">
            <v>60000</v>
          </cell>
        </row>
        <row r="30">
          <cell r="A30" t="str">
            <v>SE022</v>
          </cell>
          <cell r="B30" t="str">
            <v>TARIFA PUESTO DE TRABAJO DEL PERSONAL DE OFICINA DE CAMPO, INCLUYE: ALQUILER DE UN (1) EQUIPO DE COMPUTO COMPLETO, ESCRITORIO, SILLA Y OTROS ENSERES DE OFICINA POR PUESTO DE TRABAJO</v>
          </cell>
          <cell r="C30" t="str">
            <v>MES</v>
          </cell>
          <cell r="D30">
            <v>203000</v>
          </cell>
        </row>
        <row r="31">
          <cell r="A31" t="str">
            <v>SE023</v>
          </cell>
          <cell r="B31" t="str">
            <v>DERECHO A BOTADERO</v>
          </cell>
          <cell r="C31" t="str">
            <v>M3</v>
          </cell>
          <cell r="D31">
            <v>5000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</row>
        <row r="36">
          <cell r="A36">
            <v>0</v>
          </cell>
          <cell r="B36">
            <v>0</v>
          </cell>
          <cell r="C36">
            <v>0</v>
          </cell>
          <cell r="D36">
            <v>0</v>
          </cell>
        </row>
        <row r="37">
          <cell r="A37">
            <v>0</v>
          </cell>
          <cell r="B37">
            <v>0</v>
          </cell>
          <cell r="C37">
            <v>0</v>
          </cell>
          <cell r="D37">
            <v>0</v>
          </cell>
        </row>
        <row r="38">
          <cell r="A38">
            <v>0</v>
          </cell>
          <cell r="B38">
            <v>0</v>
          </cell>
          <cell r="C38">
            <v>0</v>
          </cell>
          <cell r="D38">
            <v>0</v>
          </cell>
        </row>
        <row r="39">
          <cell r="A39">
            <v>0</v>
          </cell>
          <cell r="B39">
            <v>0</v>
          </cell>
          <cell r="C39">
            <v>0</v>
          </cell>
          <cell r="D39">
            <v>0</v>
          </cell>
        </row>
        <row r="40">
          <cell r="A40">
            <v>0</v>
          </cell>
          <cell r="B40">
            <v>0</v>
          </cell>
          <cell r="C40">
            <v>0</v>
          </cell>
          <cell r="D40">
            <v>0</v>
          </cell>
        </row>
        <row r="41">
          <cell r="A41">
            <v>0</v>
          </cell>
          <cell r="B41">
            <v>0</v>
          </cell>
          <cell r="C41">
            <v>0</v>
          </cell>
          <cell r="D41">
            <v>0</v>
          </cell>
        </row>
        <row r="42">
          <cell r="A42">
            <v>0</v>
          </cell>
          <cell r="B42">
            <v>0</v>
          </cell>
          <cell r="C42">
            <v>0</v>
          </cell>
          <cell r="D42">
            <v>0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</row>
        <row r="44">
          <cell r="A44">
            <v>0</v>
          </cell>
          <cell r="B44">
            <v>0</v>
          </cell>
          <cell r="C44">
            <v>0</v>
          </cell>
          <cell r="D44">
            <v>0</v>
          </cell>
        </row>
        <row r="45">
          <cell r="A45">
            <v>0</v>
          </cell>
          <cell r="B45">
            <v>0</v>
          </cell>
          <cell r="C45">
            <v>0</v>
          </cell>
          <cell r="D45">
            <v>0</v>
          </cell>
        </row>
        <row r="46">
          <cell r="A46">
            <v>0</v>
          </cell>
          <cell r="B46">
            <v>0</v>
          </cell>
          <cell r="C46">
            <v>0</v>
          </cell>
          <cell r="D46">
            <v>0</v>
          </cell>
        </row>
        <row r="47">
          <cell r="A47">
            <v>0</v>
          </cell>
          <cell r="B47">
            <v>0</v>
          </cell>
          <cell r="C47">
            <v>0</v>
          </cell>
          <cell r="D47">
            <v>0</v>
          </cell>
        </row>
        <row r="48">
          <cell r="A48">
            <v>0</v>
          </cell>
          <cell r="B48">
            <v>0</v>
          </cell>
          <cell r="C48">
            <v>0</v>
          </cell>
          <cell r="D48">
            <v>0</v>
          </cell>
        </row>
        <row r="49">
          <cell r="A49">
            <v>0</v>
          </cell>
          <cell r="B49">
            <v>0</v>
          </cell>
          <cell r="C49">
            <v>0</v>
          </cell>
          <cell r="D49">
            <v>0</v>
          </cell>
        </row>
        <row r="50">
          <cell r="A50">
            <v>0</v>
          </cell>
          <cell r="B50">
            <v>0</v>
          </cell>
          <cell r="C50">
            <v>0</v>
          </cell>
          <cell r="D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>
            <v>0</v>
          </cell>
        </row>
        <row r="52">
          <cell r="A52">
            <v>0</v>
          </cell>
          <cell r="B52">
            <v>0</v>
          </cell>
          <cell r="C52">
            <v>0</v>
          </cell>
          <cell r="D52">
            <v>0</v>
          </cell>
        </row>
        <row r="53">
          <cell r="A53">
            <v>0</v>
          </cell>
          <cell r="B53">
            <v>0</v>
          </cell>
          <cell r="C53">
            <v>0</v>
          </cell>
          <cell r="D53">
            <v>0</v>
          </cell>
        </row>
      </sheetData>
      <sheetData sheetId="14"/>
      <sheetData sheetId="15">
        <row r="7">
          <cell r="A7" t="str">
            <v>CÓDIGO</v>
          </cell>
          <cell r="B7" t="str">
            <v>MO001</v>
          </cell>
          <cell r="C7" t="str">
            <v>MO002</v>
          </cell>
          <cell r="D7" t="str">
            <v>MO003</v>
          </cell>
          <cell r="E7" t="str">
            <v>MO004</v>
          </cell>
          <cell r="F7" t="str">
            <v>MO005</v>
          </cell>
          <cell r="G7" t="str">
            <v>MO006</v>
          </cell>
          <cell r="H7" t="str">
            <v>MO007</v>
          </cell>
          <cell r="I7" t="str">
            <v>MO008</v>
          </cell>
          <cell r="J7" t="str">
            <v>MO009</v>
          </cell>
          <cell r="K7" t="str">
            <v>MO010</v>
          </cell>
          <cell r="L7" t="str">
            <v>MO011</v>
          </cell>
          <cell r="M7" t="str">
            <v>MO012</v>
          </cell>
          <cell r="N7" t="str">
            <v>MO013</v>
          </cell>
          <cell r="O7" t="str">
            <v>MO014</v>
          </cell>
          <cell r="P7" t="str">
            <v>MO015</v>
          </cell>
          <cell r="Q7" t="str">
            <v>MO016</v>
          </cell>
          <cell r="R7" t="str">
            <v>MO017</v>
          </cell>
          <cell r="S7" t="str">
            <v>MO018</v>
          </cell>
          <cell r="T7" t="str">
            <v>MO019</v>
          </cell>
          <cell r="U7" t="str">
            <v>MO020</v>
          </cell>
          <cell r="V7" t="str">
            <v>MO021</v>
          </cell>
          <cell r="W7" t="str">
            <v>MO022</v>
          </cell>
          <cell r="X7" t="str">
            <v>MO023</v>
          </cell>
          <cell r="Y7" t="str">
            <v>MO024</v>
          </cell>
          <cell r="Z7" t="str">
            <v>MO025</v>
          </cell>
          <cell r="AA7" t="str">
            <v>MO026</v>
          </cell>
          <cell r="AB7" t="str">
            <v>MO027</v>
          </cell>
          <cell r="AC7" t="str">
            <v>MO028</v>
          </cell>
          <cell r="AD7" t="str">
            <v>MO029</v>
          </cell>
          <cell r="AE7" t="str">
            <v>MO030</v>
          </cell>
          <cell r="AF7" t="str">
            <v>MO031</v>
          </cell>
          <cell r="AG7" t="str">
            <v>MO032</v>
          </cell>
          <cell r="AH7" t="str">
            <v>MO033</v>
          </cell>
          <cell r="AI7" t="str">
            <v>MO034</v>
          </cell>
          <cell r="AJ7" t="str">
            <v>MO035</v>
          </cell>
          <cell r="AK7" t="str">
            <v>MO036</v>
          </cell>
          <cell r="AL7" t="str">
            <v>MO037</v>
          </cell>
          <cell r="AM7" t="str">
            <v>MO038</v>
          </cell>
          <cell r="AN7" t="str">
            <v>MO039</v>
          </cell>
          <cell r="AO7" t="str">
            <v>MO040</v>
          </cell>
          <cell r="AP7" t="str">
            <v>MO041</v>
          </cell>
          <cell r="AQ7" t="str">
            <v>MO042</v>
          </cell>
          <cell r="AR7" t="str">
            <v>MO043</v>
          </cell>
          <cell r="AS7" t="str">
            <v>MO044</v>
          </cell>
          <cell r="AT7" t="str">
            <v>MO045</v>
          </cell>
          <cell r="AU7" t="str">
            <v>MO046</v>
          </cell>
          <cell r="AV7" t="str">
            <v>MO047</v>
          </cell>
          <cell r="AW7" t="str">
            <v>MO048</v>
          </cell>
          <cell r="AX7" t="str">
            <v>MO049</v>
          </cell>
          <cell r="AY7" t="str">
            <v>MO050</v>
          </cell>
          <cell r="AZ7" t="str">
            <v>MO051</v>
          </cell>
          <cell r="BA7" t="str">
            <v>MO052</v>
          </cell>
          <cell r="BB7" t="str">
            <v>MO053</v>
          </cell>
          <cell r="BC7" t="str">
            <v>MO054</v>
          </cell>
          <cell r="BD7" t="str">
            <v>MO055</v>
          </cell>
          <cell r="BE7" t="str">
            <v>MO056</v>
          </cell>
        </row>
        <row r="8">
          <cell r="A8" t="str">
            <v>CARGO</v>
          </cell>
          <cell r="B8" t="str">
            <v>DIRECTOR DE OBRA</v>
          </cell>
          <cell r="C8" t="str">
            <v>DIRECTOR DE INTERVENTORÍA</v>
          </cell>
          <cell r="D8" t="str">
            <v>RESIDENTE DE OBRA</v>
          </cell>
          <cell r="E8" t="str">
            <v>RESIDENTE DE INTERVENTORÍA</v>
          </cell>
          <cell r="F8" t="str">
            <v>RESIDENTE AMBIENTAL</v>
          </cell>
          <cell r="G8" t="str">
            <v>RESIDENTE SOCIAL</v>
          </cell>
          <cell r="H8" t="str">
            <v>AUXILIAR DE RESIDENCIA</v>
          </cell>
          <cell r="I8" t="str">
            <v>TECNÓLOGO SST</v>
          </cell>
          <cell r="J8" t="str">
            <v>ASESOR LEGAL</v>
          </cell>
          <cell r="K8" t="str">
            <v>CONTADOR</v>
          </cell>
          <cell r="L8" t="str">
            <v>ALMACENISTA</v>
          </cell>
          <cell r="M8" t="str">
            <v>AUXILIAR DE ALMACÉN</v>
          </cell>
          <cell r="N8" t="str">
            <v>SECRETARIA</v>
          </cell>
          <cell r="O8" t="str">
            <v>MENSAJERO</v>
          </cell>
          <cell r="P8" t="str">
            <v>VIGILANTE</v>
          </cell>
          <cell r="Q8" t="str">
            <v>TOPÓGRAFO</v>
          </cell>
          <cell r="R8" t="str">
            <v>CADENERO 1</v>
          </cell>
          <cell r="S8" t="str">
            <v>CADENERO 2</v>
          </cell>
          <cell r="T8" t="str">
            <v>MAESTRO PRIMERO</v>
          </cell>
          <cell r="U8" t="str">
            <v>MAESTRO SEGUNDO</v>
          </cell>
          <cell r="V8" t="str">
            <v>OFICIAL ELÉCTRICO</v>
          </cell>
          <cell r="W8" t="str">
            <v>AYUDANTE ELÉCTRICO</v>
          </cell>
          <cell r="X8" t="str">
            <v>OFICIAL PLOMERO</v>
          </cell>
          <cell r="Y8" t="str">
            <v>AYUDANTE PLOMERO</v>
          </cell>
          <cell r="Z8" t="str">
            <v>OFICIAL CARPINTERO</v>
          </cell>
          <cell r="AA8" t="str">
            <v>AYUDANTE CARPINTERO</v>
          </cell>
          <cell r="AB8" t="str">
            <v>OFICIAL PINTOR</v>
          </cell>
          <cell r="AC8" t="str">
            <v>OFICIAL DE OBRA BLANCA</v>
          </cell>
          <cell r="AD8" t="str">
            <v>OFICIAL DE OBRA NEGRA</v>
          </cell>
          <cell r="AE8" t="str">
            <v>OFICIAL HIERRO</v>
          </cell>
          <cell r="AF8" t="str">
            <v>AYUDANTE ENTENDIDO</v>
          </cell>
          <cell r="AG8" t="str">
            <v>AYUDANTE RASO</v>
          </cell>
          <cell r="AH8" t="str">
            <v>OPERADOR EQUIPO LIVIANO</v>
          </cell>
          <cell r="AI8" t="str">
            <v>OPERADOR EQUIPO MEDIANO</v>
          </cell>
          <cell r="AJ8" t="str">
            <v>OPERADOR EQUIPO PESADO</v>
          </cell>
          <cell r="AK8" t="str">
            <v>AUXILIAR HERRAMIENTA</v>
          </cell>
          <cell r="AL8" t="str">
            <v>PATIERO</v>
          </cell>
          <cell r="AM8" t="str">
            <v>AUXILIAR PARE-SIGA</v>
          </cell>
          <cell r="AN8" t="str">
            <v>INGENIERO SIG</v>
          </cell>
          <cell r="AO8" t="str">
            <v>TECNÓLOGO SIG</v>
          </cell>
          <cell r="AP8" t="str">
            <v>DIRECTOR DE CONSULTORÍA</v>
          </cell>
          <cell r="AQ8" t="str">
            <v>DIBUJANTE</v>
          </cell>
          <cell r="AR8" t="str">
            <v>INGENIERO ESPECIALISTA GEOTECNIA</v>
          </cell>
          <cell r="AS8" t="str">
            <v>GEÓLOGO</v>
          </cell>
          <cell r="AT8" t="str">
            <v xml:space="preserve">ARQUITECTO ESPECIALISTA URBANISMO </v>
          </cell>
          <cell r="AU8" t="str">
            <v>ARQUITECTO ESPECIALISTA PAISAJISMO</v>
          </cell>
          <cell r="AV8" t="str">
            <v>ARQUITECTO DISEÑADOR</v>
          </cell>
          <cell r="AW8" t="str">
            <v>INGENIERO ESPECIALISTA ESTRUCTURAL</v>
          </cell>
          <cell r="AX8" t="str">
            <v>INGENIERO REVISOR ESTRUCTURAL</v>
          </cell>
          <cell r="AY8" t="str">
            <v>INGENIERO ESPECIALISTA HIDRÁULICO</v>
          </cell>
          <cell r="AZ8" t="str">
            <v>INGENIERO ELECTRICISTA</v>
          </cell>
          <cell r="BA8" t="str">
            <v>INGENIERO AMBIENTAL</v>
          </cell>
          <cell r="BB8" t="str">
            <v>INGENIERO FORESTAL</v>
          </cell>
          <cell r="BC8" t="str">
            <v>TÉCNICO AMBIENTAL</v>
          </cell>
          <cell r="BD8" t="str">
            <v>PAPELERIA</v>
          </cell>
          <cell r="BE8">
            <v>0</v>
          </cell>
        </row>
        <row r="9">
          <cell r="A9" t="str">
            <v>CLASE</v>
          </cell>
          <cell r="B9" t="str">
            <v>ADMÓN</v>
          </cell>
          <cell r="C9" t="str">
            <v>ADMÓN</v>
          </cell>
          <cell r="D9" t="str">
            <v>ADMÓN</v>
          </cell>
          <cell r="E9" t="str">
            <v>ADMÓN</v>
          </cell>
          <cell r="F9" t="str">
            <v>ADMÓN</v>
          </cell>
          <cell r="G9" t="str">
            <v>ADMÓN</v>
          </cell>
          <cell r="H9" t="str">
            <v>ADMÓN</v>
          </cell>
          <cell r="I9" t="str">
            <v>ADMÓN</v>
          </cell>
          <cell r="J9" t="str">
            <v>ADMÓN</v>
          </cell>
          <cell r="K9" t="str">
            <v>ADMÓN</v>
          </cell>
          <cell r="L9" t="str">
            <v>ADMÓN</v>
          </cell>
          <cell r="M9" t="str">
            <v>ADMÓN</v>
          </cell>
          <cell r="N9" t="str">
            <v>ADMÓN</v>
          </cell>
          <cell r="O9" t="str">
            <v>ADMÓN</v>
          </cell>
          <cell r="P9" t="str">
            <v>ADMÓN</v>
          </cell>
          <cell r="Q9" t="str">
            <v>OBRA</v>
          </cell>
          <cell r="R9" t="str">
            <v>OBRA</v>
          </cell>
          <cell r="S9" t="str">
            <v>OBRA</v>
          </cell>
          <cell r="T9" t="str">
            <v>OBRA</v>
          </cell>
          <cell r="U9" t="str">
            <v>OBRA</v>
          </cell>
          <cell r="V9" t="str">
            <v>OBRA</v>
          </cell>
          <cell r="W9" t="str">
            <v>OBRA</v>
          </cell>
          <cell r="X9" t="str">
            <v>OBRA</v>
          </cell>
          <cell r="Y9" t="str">
            <v>OBRA</v>
          </cell>
          <cell r="Z9" t="str">
            <v>OBRA</v>
          </cell>
          <cell r="AA9" t="str">
            <v>OBRA</v>
          </cell>
          <cell r="AB9" t="str">
            <v>OBRA</v>
          </cell>
          <cell r="AC9" t="str">
            <v>OBRA</v>
          </cell>
          <cell r="AD9" t="str">
            <v>OBRA</v>
          </cell>
          <cell r="AE9" t="str">
            <v>OBRA</v>
          </cell>
          <cell r="AF9" t="str">
            <v>OBRA</v>
          </cell>
          <cell r="AG9" t="str">
            <v>OBRA</v>
          </cell>
          <cell r="AH9" t="str">
            <v>OBRA</v>
          </cell>
          <cell r="AI9" t="str">
            <v>OBRA</v>
          </cell>
          <cell r="AJ9" t="str">
            <v>OBRA</v>
          </cell>
          <cell r="AK9" t="str">
            <v>OBRA</v>
          </cell>
          <cell r="AL9" t="str">
            <v>OBRA</v>
          </cell>
          <cell r="AM9" t="str">
            <v>OBRA</v>
          </cell>
          <cell r="AN9" t="str">
            <v>ADMÓN</v>
          </cell>
          <cell r="AO9" t="str">
            <v>ADMÓN</v>
          </cell>
          <cell r="AP9" t="str">
            <v>ADMÓN</v>
          </cell>
          <cell r="AQ9" t="str">
            <v>ADMÓN</v>
          </cell>
          <cell r="AR9" t="str">
            <v>ADMÓN</v>
          </cell>
          <cell r="AS9" t="str">
            <v>ADMÓN</v>
          </cell>
          <cell r="AT9" t="str">
            <v>ADMÓN</v>
          </cell>
          <cell r="AU9" t="str">
            <v>ADMÓN</v>
          </cell>
          <cell r="AV9" t="str">
            <v>ADMÓN</v>
          </cell>
          <cell r="AW9" t="str">
            <v>ADMÓN</v>
          </cell>
          <cell r="AX9" t="str">
            <v>ADMÓN</v>
          </cell>
          <cell r="AY9" t="str">
            <v>ADMÓN</v>
          </cell>
          <cell r="AZ9" t="str">
            <v>ADMÓN</v>
          </cell>
          <cell r="BA9" t="str">
            <v>ADMÓN</v>
          </cell>
          <cell r="BB9" t="str">
            <v>ADMÓN</v>
          </cell>
          <cell r="BC9" t="str">
            <v>ADMÓN</v>
          </cell>
          <cell r="BD9">
            <v>0</v>
          </cell>
          <cell r="BE9">
            <v>0</v>
          </cell>
        </row>
        <row r="10">
          <cell r="A10" t="str">
            <v>SALARIO MENSUAL SMMLV</v>
          </cell>
          <cell r="B10">
            <v>6</v>
          </cell>
          <cell r="C10">
            <v>6</v>
          </cell>
          <cell r="D10">
            <v>4.5999999999999996</v>
          </cell>
          <cell r="E10">
            <v>4.5999999999999996</v>
          </cell>
          <cell r="F10">
            <v>0</v>
          </cell>
          <cell r="G10">
            <v>0</v>
          </cell>
          <cell r="H10">
            <v>0</v>
          </cell>
          <cell r="I10">
            <v>2.2000000000000002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1</v>
          </cell>
          <cell r="O10">
            <v>0</v>
          </cell>
          <cell r="P10">
            <v>1</v>
          </cell>
          <cell r="Q10">
            <v>4.8</v>
          </cell>
          <cell r="R10">
            <v>2.35</v>
          </cell>
          <cell r="S10">
            <v>1.35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2</v>
          </cell>
          <cell r="AE10">
            <v>0</v>
          </cell>
          <cell r="AF10">
            <v>0</v>
          </cell>
          <cell r="AG10">
            <v>1</v>
          </cell>
          <cell r="AH10">
            <v>1.3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1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(A) SALARIO MES</v>
          </cell>
          <cell r="B11">
            <v>5451156</v>
          </cell>
          <cell r="C11">
            <v>5451156</v>
          </cell>
          <cell r="D11">
            <v>4179219.5999999996</v>
          </cell>
          <cell r="E11">
            <v>4179219.5999999996</v>
          </cell>
          <cell r="F11">
            <v>0</v>
          </cell>
          <cell r="G11">
            <v>0</v>
          </cell>
          <cell r="H11">
            <v>0</v>
          </cell>
          <cell r="I11">
            <v>1998757.2000000002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908526</v>
          </cell>
          <cell r="O11">
            <v>0</v>
          </cell>
          <cell r="P11">
            <v>908526</v>
          </cell>
          <cell r="Q11">
            <v>4360924.8</v>
          </cell>
          <cell r="R11">
            <v>2135036.1</v>
          </cell>
          <cell r="S11">
            <v>1226510.1000000001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1817052</v>
          </cell>
          <cell r="AE11">
            <v>0</v>
          </cell>
          <cell r="AF11">
            <v>0</v>
          </cell>
          <cell r="AG11">
            <v>908526</v>
          </cell>
          <cell r="AH11">
            <v>1181083.8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908526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(B) AUXILIO TRANSPORTE MES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106454</v>
          </cell>
          <cell r="G12">
            <v>106454</v>
          </cell>
          <cell r="H12">
            <v>106454</v>
          </cell>
          <cell r="I12">
            <v>0</v>
          </cell>
          <cell r="J12">
            <v>106454</v>
          </cell>
          <cell r="K12">
            <v>106454</v>
          </cell>
          <cell r="L12">
            <v>106454</v>
          </cell>
          <cell r="M12">
            <v>106454</v>
          </cell>
          <cell r="N12">
            <v>106454</v>
          </cell>
          <cell r="O12">
            <v>106454</v>
          </cell>
          <cell r="P12">
            <v>106454</v>
          </cell>
          <cell r="Q12">
            <v>0</v>
          </cell>
          <cell r="R12">
            <v>0</v>
          </cell>
          <cell r="S12">
            <v>106454</v>
          </cell>
          <cell r="T12">
            <v>106454</v>
          </cell>
          <cell r="U12">
            <v>106454</v>
          </cell>
          <cell r="V12">
            <v>106454</v>
          </cell>
          <cell r="W12">
            <v>106454</v>
          </cell>
          <cell r="X12">
            <v>106454</v>
          </cell>
          <cell r="Y12">
            <v>106454</v>
          </cell>
          <cell r="Z12">
            <v>106454</v>
          </cell>
          <cell r="AA12">
            <v>106454</v>
          </cell>
          <cell r="AB12">
            <v>106454</v>
          </cell>
          <cell r="AC12">
            <v>106454</v>
          </cell>
          <cell r="AD12">
            <v>106454</v>
          </cell>
          <cell r="AE12">
            <v>106454</v>
          </cell>
          <cell r="AF12">
            <v>106454</v>
          </cell>
          <cell r="AG12">
            <v>106454</v>
          </cell>
          <cell r="AH12">
            <v>106454</v>
          </cell>
          <cell r="AI12">
            <v>106454</v>
          </cell>
          <cell r="AJ12">
            <v>106454</v>
          </cell>
          <cell r="AK12">
            <v>106454</v>
          </cell>
          <cell r="AL12">
            <v>106454</v>
          </cell>
          <cell r="AM12">
            <v>106454</v>
          </cell>
          <cell r="AN12">
            <v>106454</v>
          </cell>
          <cell r="AO12">
            <v>106454</v>
          </cell>
          <cell r="AP12">
            <v>106454</v>
          </cell>
          <cell r="AQ12">
            <v>106454</v>
          </cell>
          <cell r="AR12">
            <v>106454</v>
          </cell>
          <cell r="AS12">
            <v>106454</v>
          </cell>
          <cell r="AT12">
            <v>106454</v>
          </cell>
          <cell r="AU12">
            <v>106454</v>
          </cell>
          <cell r="AV12">
            <v>106454</v>
          </cell>
          <cell r="AW12">
            <v>106454</v>
          </cell>
          <cell r="AX12">
            <v>106454</v>
          </cell>
          <cell r="AY12">
            <v>106454</v>
          </cell>
          <cell r="AZ12">
            <v>106454</v>
          </cell>
          <cell r="BA12">
            <v>106454</v>
          </cell>
          <cell r="BB12">
            <v>106454</v>
          </cell>
          <cell r="BC12">
            <v>106454</v>
          </cell>
          <cell r="BD12">
            <v>106454</v>
          </cell>
          <cell r="BE12">
            <v>106454</v>
          </cell>
        </row>
        <row r="13">
          <cell r="A13" t="str">
            <v>(C) SUELDO ANUAL 
(A x 12)</v>
          </cell>
          <cell r="B13">
            <v>65413872</v>
          </cell>
          <cell r="C13">
            <v>65413872</v>
          </cell>
          <cell r="D13">
            <v>50150635</v>
          </cell>
          <cell r="E13">
            <v>50150635</v>
          </cell>
          <cell r="F13">
            <v>0</v>
          </cell>
          <cell r="G13">
            <v>0</v>
          </cell>
          <cell r="H13">
            <v>0</v>
          </cell>
          <cell r="I13">
            <v>23985086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10902312</v>
          </cell>
          <cell r="O13">
            <v>0</v>
          </cell>
          <cell r="P13">
            <v>10902312</v>
          </cell>
          <cell r="Q13">
            <v>52331098</v>
          </cell>
          <cell r="R13">
            <v>25620433</v>
          </cell>
          <cell r="S13">
            <v>14718121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21804624</v>
          </cell>
          <cell r="AE13">
            <v>0</v>
          </cell>
          <cell r="AF13">
            <v>0</v>
          </cell>
          <cell r="AG13">
            <v>10902312</v>
          </cell>
          <cell r="AH13">
            <v>14173006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10902312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(D) AUXILIO TRANSPORTE ANUAL 
(B x 12)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1277448</v>
          </cell>
          <cell r="G14">
            <v>1277448</v>
          </cell>
          <cell r="H14">
            <v>1277448</v>
          </cell>
          <cell r="I14">
            <v>0</v>
          </cell>
          <cell r="J14">
            <v>1277448</v>
          </cell>
          <cell r="K14">
            <v>1277448</v>
          </cell>
          <cell r="L14">
            <v>1277448</v>
          </cell>
          <cell r="M14">
            <v>1277448</v>
          </cell>
          <cell r="N14">
            <v>1277448</v>
          </cell>
          <cell r="O14">
            <v>1277448</v>
          </cell>
          <cell r="P14">
            <v>1277448</v>
          </cell>
          <cell r="Q14">
            <v>0</v>
          </cell>
          <cell r="R14">
            <v>0</v>
          </cell>
          <cell r="S14">
            <v>1277448</v>
          </cell>
          <cell r="T14">
            <v>1277448</v>
          </cell>
          <cell r="U14">
            <v>1277448</v>
          </cell>
          <cell r="V14">
            <v>1277448</v>
          </cell>
          <cell r="W14">
            <v>1277448</v>
          </cell>
          <cell r="X14">
            <v>1277448</v>
          </cell>
          <cell r="Y14">
            <v>1277448</v>
          </cell>
          <cell r="Z14">
            <v>1277448</v>
          </cell>
          <cell r="AA14">
            <v>1277448</v>
          </cell>
          <cell r="AB14">
            <v>1277448</v>
          </cell>
          <cell r="AC14">
            <v>1277448</v>
          </cell>
          <cell r="AD14">
            <v>1277448</v>
          </cell>
          <cell r="AE14">
            <v>1277448</v>
          </cell>
          <cell r="AF14">
            <v>1277448</v>
          </cell>
          <cell r="AG14">
            <v>1277448</v>
          </cell>
          <cell r="AH14">
            <v>1277448</v>
          </cell>
          <cell r="AI14">
            <v>1277448</v>
          </cell>
          <cell r="AJ14">
            <v>1277448</v>
          </cell>
          <cell r="AK14">
            <v>1277448</v>
          </cell>
          <cell r="AL14">
            <v>1277448</v>
          </cell>
          <cell r="AM14">
            <v>1277448</v>
          </cell>
          <cell r="AN14">
            <v>1277448</v>
          </cell>
          <cell r="AO14">
            <v>1277448</v>
          </cell>
          <cell r="AP14">
            <v>1277448</v>
          </cell>
          <cell r="AQ14">
            <v>1277448</v>
          </cell>
          <cell r="AR14">
            <v>1277448</v>
          </cell>
          <cell r="AS14">
            <v>1277448</v>
          </cell>
          <cell r="AT14">
            <v>1277448</v>
          </cell>
          <cell r="AU14">
            <v>1277448</v>
          </cell>
          <cell r="AV14">
            <v>1277448</v>
          </cell>
          <cell r="AW14">
            <v>1277448</v>
          </cell>
          <cell r="AX14">
            <v>1277448</v>
          </cell>
          <cell r="AY14">
            <v>1277448</v>
          </cell>
          <cell r="AZ14">
            <v>1277448</v>
          </cell>
          <cell r="BA14">
            <v>1277448</v>
          </cell>
          <cell r="BB14">
            <v>1277448</v>
          </cell>
          <cell r="BC14">
            <v>1277448</v>
          </cell>
          <cell r="BD14">
            <v>1277448</v>
          </cell>
          <cell r="BE14">
            <v>1277448</v>
          </cell>
        </row>
        <row r="15">
          <cell r="A15" t="str">
            <v>(F) CESANTIAS 
(A + B) x12%</v>
          </cell>
          <cell r="B15">
            <v>7849664.6399999997</v>
          </cell>
          <cell r="C15">
            <v>7849664.6399999997</v>
          </cell>
          <cell r="D15">
            <v>6018076.2000000002</v>
          </cell>
          <cell r="E15">
            <v>6018076.2000000002</v>
          </cell>
          <cell r="F15">
            <v>153293.75999999998</v>
          </cell>
          <cell r="G15">
            <v>153293.75999999998</v>
          </cell>
          <cell r="H15">
            <v>153293.75999999998</v>
          </cell>
          <cell r="I15">
            <v>2878210.32</v>
          </cell>
          <cell r="J15">
            <v>153293.75999999998</v>
          </cell>
          <cell r="K15">
            <v>153293.75999999998</v>
          </cell>
          <cell r="L15">
            <v>153293.75999999998</v>
          </cell>
          <cell r="M15">
            <v>153293.75999999998</v>
          </cell>
          <cell r="N15">
            <v>1461571.2</v>
          </cell>
          <cell r="O15">
            <v>153293.75999999998</v>
          </cell>
          <cell r="P15">
            <v>1461571.2</v>
          </cell>
          <cell r="Q15">
            <v>6279731.7599999998</v>
          </cell>
          <cell r="R15">
            <v>3074451.96</v>
          </cell>
          <cell r="S15">
            <v>1919468.28</v>
          </cell>
          <cell r="T15">
            <v>153293.75999999998</v>
          </cell>
          <cell r="U15">
            <v>153293.75999999998</v>
          </cell>
          <cell r="V15">
            <v>153293.75999999998</v>
          </cell>
          <cell r="W15">
            <v>153293.75999999998</v>
          </cell>
          <cell r="X15">
            <v>153293.75999999998</v>
          </cell>
          <cell r="Y15">
            <v>153293.75999999998</v>
          </cell>
          <cell r="Z15">
            <v>153293.75999999998</v>
          </cell>
          <cell r="AA15">
            <v>153293.75999999998</v>
          </cell>
          <cell r="AB15">
            <v>153293.75999999998</v>
          </cell>
          <cell r="AC15">
            <v>153293.75999999998</v>
          </cell>
          <cell r="AD15">
            <v>2769848.6399999997</v>
          </cell>
          <cell r="AE15">
            <v>153293.75999999998</v>
          </cell>
          <cell r="AF15">
            <v>153293.75999999998</v>
          </cell>
          <cell r="AG15">
            <v>1461571.2</v>
          </cell>
          <cell r="AH15">
            <v>1854054.48</v>
          </cell>
          <cell r="AI15">
            <v>153293.75999999998</v>
          </cell>
          <cell r="AJ15">
            <v>153293.75999999998</v>
          </cell>
          <cell r="AK15">
            <v>153293.75999999998</v>
          </cell>
          <cell r="AL15">
            <v>153293.75999999998</v>
          </cell>
          <cell r="AM15">
            <v>1461571.2</v>
          </cell>
          <cell r="AN15">
            <v>153293.75999999998</v>
          </cell>
          <cell r="AO15">
            <v>153293.75999999998</v>
          </cell>
          <cell r="AP15">
            <v>153293.75999999998</v>
          </cell>
          <cell r="AQ15">
            <v>153293.75999999998</v>
          </cell>
          <cell r="AR15">
            <v>153293.75999999998</v>
          </cell>
          <cell r="AS15">
            <v>153293.75999999998</v>
          </cell>
          <cell r="AT15">
            <v>153293.75999999998</v>
          </cell>
          <cell r="AU15">
            <v>153293.75999999998</v>
          </cell>
          <cell r="AV15">
            <v>153293.75999999998</v>
          </cell>
          <cell r="AW15">
            <v>153293.75999999998</v>
          </cell>
          <cell r="AX15">
            <v>153293.75999999998</v>
          </cell>
          <cell r="AY15">
            <v>153293.75999999998</v>
          </cell>
          <cell r="AZ15">
            <v>153293.75999999998</v>
          </cell>
          <cell r="BA15">
            <v>153293.75999999998</v>
          </cell>
          <cell r="BB15">
            <v>153293.75999999998</v>
          </cell>
          <cell r="BC15">
            <v>153293.75999999998</v>
          </cell>
          <cell r="BD15">
            <v>153293.75999999998</v>
          </cell>
          <cell r="BE15">
            <v>153293.75999999998</v>
          </cell>
        </row>
        <row r="16">
          <cell r="A16" t="str">
            <v>INTERES DE CESANTIA 
(F x 12%)</v>
          </cell>
          <cell r="B16">
            <v>941959.75679999997</v>
          </cell>
          <cell r="C16">
            <v>941959.75679999997</v>
          </cell>
          <cell r="D16">
            <v>722169.14399999997</v>
          </cell>
          <cell r="E16">
            <v>722169.14399999997</v>
          </cell>
          <cell r="F16">
            <v>18395.251199999995</v>
          </cell>
          <cell r="G16">
            <v>18395.251199999995</v>
          </cell>
          <cell r="H16">
            <v>18395.251199999995</v>
          </cell>
          <cell r="I16">
            <v>345385.23839999997</v>
          </cell>
          <cell r="J16">
            <v>18395.251199999995</v>
          </cell>
          <cell r="K16">
            <v>18395.251199999995</v>
          </cell>
          <cell r="L16">
            <v>18395.251199999995</v>
          </cell>
          <cell r="M16">
            <v>18395.251199999995</v>
          </cell>
          <cell r="N16">
            <v>175388.54399999999</v>
          </cell>
          <cell r="O16">
            <v>18395.251199999995</v>
          </cell>
          <cell r="P16">
            <v>175388.54399999999</v>
          </cell>
          <cell r="Q16">
            <v>753567.8112</v>
          </cell>
          <cell r="R16">
            <v>368934.2352</v>
          </cell>
          <cell r="S16">
            <v>230336.1936</v>
          </cell>
          <cell r="T16">
            <v>18395.251199999995</v>
          </cell>
          <cell r="U16">
            <v>18395.251199999995</v>
          </cell>
          <cell r="V16">
            <v>18395.251199999995</v>
          </cell>
          <cell r="W16">
            <v>18395.251199999995</v>
          </cell>
          <cell r="X16">
            <v>18395.251199999995</v>
          </cell>
          <cell r="Y16">
            <v>18395.251199999995</v>
          </cell>
          <cell r="Z16">
            <v>18395.251199999995</v>
          </cell>
          <cell r="AA16">
            <v>18395.251199999995</v>
          </cell>
          <cell r="AB16">
            <v>18395.251199999995</v>
          </cell>
          <cell r="AC16">
            <v>18395.251199999995</v>
          </cell>
          <cell r="AD16">
            <v>332381.83679999993</v>
          </cell>
          <cell r="AE16">
            <v>18395.251199999995</v>
          </cell>
          <cell r="AF16">
            <v>18395.251199999995</v>
          </cell>
          <cell r="AG16">
            <v>175388.54399999999</v>
          </cell>
          <cell r="AH16">
            <v>222486.53759999998</v>
          </cell>
          <cell r="AI16">
            <v>18395.251199999995</v>
          </cell>
          <cell r="AJ16">
            <v>18395.251199999995</v>
          </cell>
          <cell r="AK16">
            <v>18395.251199999995</v>
          </cell>
          <cell r="AL16">
            <v>18395.251199999995</v>
          </cell>
          <cell r="AM16">
            <v>175388.54399999999</v>
          </cell>
          <cell r="AN16">
            <v>18395.251199999995</v>
          </cell>
          <cell r="AO16">
            <v>18395.251199999995</v>
          </cell>
          <cell r="AP16">
            <v>18395.251199999995</v>
          </cell>
          <cell r="AQ16">
            <v>18395.251199999995</v>
          </cell>
          <cell r="AR16">
            <v>18395.251199999995</v>
          </cell>
          <cell r="AS16">
            <v>18395.251199999995</v>
          </cell>
          <cell r="AT16">
            <v>18395.251199999995</v>
          </cell>
          <cell r="AU16">
            <v>18395.251199999995</v>
          </cell>
          <cell r="AV16">
            <v>18395.251199999995</v>
          </cell>
          <cell r="AW16">
            <v>18395.251199999995</v>
          </cell>
          <cell r="AX16">
            <v>18395.251199999995</v>
          </cell>
          <cell r="AY16">
            <v>18395.251199999995</v>
          </cell>
          <cell r="AZ16">
            <v>18395.251199999995</v>
          </cell>
          <cell r="BA16">
            <v>18395.251199999995</v>
          </cell>
          <cell r="BB16">
            <v>18395.251199999995</v>
          </cell>
          <cell r="BC16">
            <v>18395.251199999995</v>
          </cell>
          <cell r="BD16">
            <v>18395.251199999995</v>
          </cell>
          <cell r="BE16">
            <v>18395.251199999995</v>
          </cell>
        </row>
        <row r="17">
          <cell r="A17" t="str">
            <v>VACACIONES 
(A + B) / 2</v>
          </cell>
          <cell r="B17">
            <v>2725578</v>
          </cell>
          <cell r="C17">
            <v>2725578</v>
          </cell>
          <cell r="D17">
            <v>2089610</v>
          </cell>
          <cell r="E17">
            <v>2089610</v>
          </cell>
          <cell r="F17">
            <v>0</v>
          </cell>
          <cell r="G17">
            <v>0</v>
          </cell>
          <cell r="H17">
            <v>0</v>
          </cell>
          <cell r="I17">
            <v>999379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454263</v>
          </cell>
          <cell r="O17">
            <v>0</v>
          </cell>
          <cell r="P17">
            <v>454263</v>
          </cell>
          <cell r="Q17">
            <v>2180462</v>
          </cell>
          <cell r="R17">
            <v>1067518</v>
          </cell>
          <cell r="S17">
            <v>613255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908526</v>
          </cell>
          <cell r="AE17">
            <v>0</v>
          </cell>
          <cell r="AF17">
            <v>0</v>
          </cell>
          <cell r="AG17">
            <v>454263</v>
          </cell>
          <cell r="AH17">
            <v>590542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454263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PRIMA DE SERVICIOS
(A + B)</v>
          </cell>
          <cell r="B18">
            <v>5451156</v>
          </cell>
          <cell r="C18">
            <v>5451156</v>
          </cell>
          <cell r="D18">
            <v>4179219.5999999996</v>
          </cell>
          <cell r="E18">
            <v>4179219.5999999996</v>
          </cell>
          <cell r="F18">
            <v>106454</v>
          </cell>
          <cell r="G18">
            <v>106454</v>
          </cell>
          <cell r="H18">
            <v>106454</v>
          </cell>
          <cell r="I18">
            <v>1998757.2000000002</v>
          </cell>
          <cell r="J18">
            <v>106454</v>
          </cell>
          <cell r="K18">
            <v>106454</v>
          </cell>
          <cell r="L18">
            <v>106454</v>
          </cell>
          <cell r="M18">
            <v>106454</v>
          </cell>
          <cell r="N18">
            <v>1014980</v>
          </cell>
          <cell r="O18">
            <v>106454</v>
          </cell>
          <cell r="P18">
            <v>1014980</v>
          </cell>
          <cell r="Q18">
            <v>4360924.8</v>
          </cell>
          <cell r="R18">
            <v>2135036.1</v>
          </cell>
          <cell r="S18">
            <v>1332964.1000000001</v>
          </cell>
          <cell r="T18">
            <v>106454</v>
          </cell>
          <cell r="U18">
            <v>106454</v>
          </cell>
          <cell r="V18">
            <v>106454</v>
          </cell>
          <cell r="W18">
            <v>106454</v>
          </cell>
          <cell r="X18">
            <v>106454</v>
          </cell>
          <cell r="Y18">
            <v>106454</v>
          </cell>
          <cell r="Z18">
            <v>106454</v>
          </cell>
          <cell r="AA18">
            <v>106454</v>
          </cell>
          <cell r="AB18">
            <v>106454</v>
          </cell>
          <cell r="AC18">
            <v>106454</v>
          </cell>
          <cell r="AD18">
            <v>1923506</v>
          </cell>
          <cell r="AE18">
            <v>106454</v>
          </cell>
          <cell r="AF18">
            <v>106454</v>
          </cell>
          <cell r="AG18">
            <v>1014980</v>
          </cell>
          <cell r="AH18">
            <v>1287537.8</v>
          </cell>
          <cell r="AI18">
            <v>106454</v>
          </cell>
          <cell r="AJ18">
            <v>106454</v>
          </cell>
          <cell r="AK18">
            <v>106454</v>
          </cell>
          <cell r="AL18">
            <v>106454</v>
          </cell>
          <cell r="AM18">
            <v>1014980</v>
          </cell>
          <cell r="AN18">
            <v>106454</v>
          </cell>
          <cell r="AO18">
            <v>106454</v>
          </cell>
          <cell r="AP18">
            <v>106454</v>
          </cell>
          <cell r="AQ18">
            <v>106454</v>
          </cell>
          <cell r="AR18">
            <v>106454</v>
          </cell>
          <cell r="AS18">
            <v>106454</v>
          </cell>
          <cell r="AT18">
            <v>106454</v>
          </cell>
          <cell r="AU18">
            <v>106454</v>
          </cell>
          <cell r="AV18">
            <v>106454</v>
          </cell>
          <cell r="AW18">
            <v>106454</v>
          </cell>
          <cell r="AX18">
            <v>106454</v>
          </cell>
          <cell r="AY18">
            <v>106454</v>
          </cell>
          <cell r="AZ18">
            <v>106454</v>
          </cell>
          <cell r="BA18">
            <v>106454</v>
          </cell>
          <cell r="BB18">
            <v>106454</v>
          </cell>
          <cell r="BC18">
            <v>106454</v>
          </cell>
          <cell r="BD18">
            <v>106454</v>
          </cell>
          <cell r="BE18">
            <v>106454</v>
          </cell>
        </row>
        <row r="19">
          <cell r="A19" t="str">
            <v>FONDO INDUSTRIA DE LA CONSTRUCCIÓN SENA - FIC
(SMMLV x 12 / 40)</v>
          </cell>
          <cell r="B19">
            <v>272558</v>
          </cell>
          <cell r="C19">
            <v>272558</v>
          </cell>
          <cell r="D19">
            <v>272558</v>
          </cell>
          <cell r="E19">
            <v>272558</v>
          </cell>
          <cell r="F19">
            <v>272558</v>
          </cell>
          <cell r="G19">
            <v>272558</v>
          </cell>
          <cell r="H19">
            <v>272558</v>
          </cell>
          <cell r="I19">
            <v>272558</v>
          </cell>
          <cell r="J19">
            <v>272558</v>
          </cell>
          <cell r="K19">
            <v>272558</v>
          </cell>
          <cell r="L19">
            <v>272558</v>
          </cell>
          <cell r="M19">
            <v>272558</v>
          </cell>
          <cell r="N19">
            <v>272558</v>
          </cell>
          <cell r="O19">
            <v>272558</v>
          </cell>
          <cell r="P19">
            <v>272558</v>
          </cell>
          <cell r="Q19">
            <v>272558</v>
          </cell>
          <cell r="R19">
            <v>272558</v>
          </cell>
          <cell r="S19">
            <v>272558</v>
          </cell>
          <cell r="T19">
            <v>272558</v>
          </cell>
          <cell r="U19">
            <v>272558</v>
          </cell>
          <cell r="V19">
            <v>272558</v>
          </cell>
          <cell r="W19">
            <v>272558</v>
          </cell>
          <cell r="X19">
            <v>272558</v>
          </cell>
          <cell r="Y19">
            <v>272558</v>
          </cell>
          <cell r="Z19">
            <v>272558</v>
          </cell>
          <cell r="AA19">
            <v>272558</v>
          </cell>
          <cell r="AB19">
            <v>272558</v>
          </cell>
          <cell r="AC19">
            <v>272558</v>
          </cell>
          <cell r="AD19">
            <v>272558</v>
          </cell>
          <cell r="AE19">
            <v>272558</v>
          </cell>
          <cell r="AF19">
            <v>272558</v>
          </cell>
          <cell r="AG19">
            <v>272558</v>
          </cell>
          <cell r="AH19">
            <v>272558</v>
          </cell>
          <cell r="AI19">
            <v>272558</v>
          </cell>
          <cell r="AJ19">
            <v>272558</v>
          </cell>
          <cell r="AK19">
            <v>272558</v>
          </cell>
          <cell r="AL19">
            <v>272558</v>
          </cell>
          <cell r="AM19">
            <v>272558</v>
          </cell>
          <cell r="AN19">
            <v>272558</v>
          </cell>
          <cell r="AO19">
            <v>272558</v>
          </cell>
          <cell r="AP19">
            <v>272558</v>
          </cell>
          <cell r="AQ19">
            <v>272558</v>
          </cell>
          <cell r="AR19">
            <v>272558</v>
          </cell>
          <cell r="AS19">
            <v>272558</v>
          </cell>
          <cell r="AT19">
            <v>272558</v>
          </cell>
          <cell r="AU19">
            <v>272558</v>
          </cell>
          <cell r="AV19">
            <v>272558</v>
          </cell>
          <cell r="AW19">
            <v>272558</v>
          </cell>
          <cell r="AX19">
            <v>272558</v>
          </cell>
          <cell r="AY19">
            <v>272558</v>
          </cell>
          <cell r="AZ19">
            <v>272558</v>
          </cell>
          <cell r="BA19">
            <v>272558</v>
          </cell>
          <cell r="BB19">
            <v>272558</v>
          </cell>
          <cell r="BC19">
            <v>272558</v>
          </cell>
          <cell r="BD19">
            <v>272558</v>
          </cell>
          <cell r="BE19">
            <v>272558</v>
          </cell>
        </row>
        <row r="20">
          <cell r="A20" t="str">
            <v>EPS (SALUD) - VERIFICAR CREE
(C + D) x 8.5%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AFP (PENSION)
(C + D) x 12%</v>
          </cell>
          <cell r="B21">
            <v>7849664.6399999997</v>
          </cell>
          <cell r="C21">
            <v>7849664.6399999997</v>
          </cell>
          <cell r="D21">
            <v>6018076.2000000002</v>
          </cell>
          <cell r="E21">
            <v>6018076.2000000002</v>
          </cell>
          <cell r="F21">
            <v>153293.75999999998</v>
          </cell>
          <cell r="G21">
            <v>153293.75999999998</v>
          </cell>
          <cell r="H21">
            <v>153293.75999999998</v>
          </cell>
          <cell r="I21">
            <v>2878210.32</v>
          </cell>
          <cell r="J21">
            <v>153293.75999999998</v>
          </cell>
          <cell r="K21">
            <v>153293.75999999998</v>
          </cell>
          <cell r="L21">
            <v>153293.75999999998</v>
          </cell>
          <cell r="M21">
            <v>153293.75999999998</v>
          </cell>
          <cell r="N21">
            <v>1461571.2</v>
          </cell>
          <cell r="O21">
            <v>153293.75999999998</v>
          </cell>
          <cell r="P21">
            <v>1461571.2</v>
          </cell>
          <cell r="Q21">
            <v>6279731.7599999998</v>
          </cell>
          <cell r="R21">
            <v>3074451.96</v>
          </cell>
          <cell r="S21">
            <v>1919468.28</v>
          </cell>
          <cell r="T21">
            <v>153293.75999999998</v>
          </cell>
          <cell r="U21">
            <v>153293.75999999998</v>
          </cell>
          <cell r="V21">
            <v>153293.75999999998</v>
          </cell>
          <cell r="W21">
            <v>153293.75999999998</v>
          </cell>
          <cell r="X21">
            <v>153293.75999999998</v>
          </cell>
          <cell r="Y21">
            <v>153293.75999999998</v>
          </cell>
          <cell r="Z21">
            <v>153293.75999999998</v>
          </cell>
          <cell r="AA21">
            <v>153293.75999999998</v>
          </cell>
          <cell r="AB21">
            <v>153293.75999999998</v>
          </cell>
          <cell r="AC21">
            <v>153293.75999999998</v>
          </cell>
          <cell r="AD21">
            <v>2769848.6399999997</v>
          </cell>
          <cell r="AE21">
            <v>153293.75999999998</v>
          </cell>
          <cell r="AF21">
            <v>153293.75999999998</v>
          </cell>
          <cell r="AG21">
            <v>1461571.2</v>
          </cell>
          <cell r="AH21">
            <v>1854054.48</v>
          </cell>
          <cell r="AI21">
            <v>153293.75999999998</v>
          </cell>
          <cell r="AJ21">
            <v>153293.75999999998</v>
          </cell>
          <cell r="AK21">
            <v>153293.75999999998</v>
          </cell>
          <cell r="AL21">
            <v>153293.75999999998</v>
          </cell>
          <cell r="AM21">
            <v>1461571.2</v>
          </cell>
          <cell r="AN21">
            <v>153293.75999999998</v>
          </cell>
          <cell r="AO21">
            <v>153293.75999999998</v>
          </cell>
          <cell r="AP21">
            <v>153293.75999999998</v>
          </cell>
          <cell r="AQ21">
            <v>153293.75999999998</v>
          </cell>
          <cell r="AR21">
            <v>153293.75999999998</v>
          </cell>
          <cell r="AS21">
            <v>153293.75999999998</v>
          </cell>
          <cell r="AT21">
            <v>153293.75999999998</v>
          </cell>
          <cell r="AU21">
            <v>153293.75999999998</v>
          </cell>
          <cell r="AV21">
            <v>153293.75999999998</v>
          </cell>
          <cell r="AW21">
            <v>153293.75999999998</v>
          </cell>
          <cell r="AX21">
            <v>153293.75999999998</v>
          </cell>
          <cell r="AY21">
            <v>153293.75999999998</v>
          </cell>
          <cell r="AZ21">
            <v>153293.75999999998</v>
          </cell>
          <cell r="BA21">
            <v>153293.75999999998</v>
          </cell>
          <cell r="BB21">
            <v>153293.75999999998</v>
          </cell>
          <cell r="BC21">
            <v>153293.75999999998</v>
          </cell>
          <cell r="BD21">
            <v>153293.75999999998</v>
          </cell>
          <cell r="BE21">
            <v>153293.75999999998</v>
          </cell>
        </row>
        <row r="22">
          <cell r="A22" t="str">
            <v>RIESGOS PROFESIONALES 
(C + D) x FACTOR DE RIESGO</v>
          </cell>
          <cell r="B22">
            <v>4552805.4912</v>
          </cell>
          <cell r="C22">
            <v>4552805.4912</v>
          </cell>
          <cell r="D22">
            <v>3490484.1959999995</v>
          </cell>
          <cell r="E22">
            <v>3490484.1959999995</v>
          </cell>
          <cell r="F22">
            <v>88910.380799999999</v>
          </cell>
          <cell r="G22">
            <v>88910.380799999999</v>
          </cell>
          <cell r="H22">
            <v>88910.380799999999</v>
          </cell>
          <cell r="I22">
            <v>1669361.9855999998</v>
          </cell>
          <cell r="J22">
            <v>88910.380799999999</v>
          </cell>
          <cell r="K22">
            <v>88910.380799999999</v>
          </cell>
          <cell r="L22">
            <v>88910.380799999999</v>
          </cell>
          <cell r="M22">
            <v>88910.380799999999</v>
          </cell>
          <cell r="N22">
            <v>847711.29599999997</v>
          </cell>
          <cell r="O22">
            <v>88910.380799999999</v>
          </cell>
          <cell r="P22">
            <v>847711.29599999997</v>
          </cell>
          <cell r="Q22">
            <v>3642244.4208</v>
          </cell>
          <cell r="R22">
            <v>1783182.1368</v>
          </cell>
          <cell r="S22">
            <v>1113291.6024</v>
          </cell>
          <cell r="T22">
            <v>88910.380799999999</v>
          </cell>
          <cell r="U22">
            <v>88910.380799999999</v>
          </cell>
          <cell r="V22">
            <v>88910.380799999999</v>
          </cell>
          <cell r="W22">
            <v>88910.380799999999</v>
          </cell>
          <cell r="X22">
            <v>88910.380799999999</v>
          </cell>
          <cell r="Y22">
            <v>88910.380799999999</v>
          </cell>
          <cell r="Z22">
            <v>88910.380799999999</v>
          </cell>
          <cell r="AA22">
            <v>88910.380799999999</v>
          </cell>
          <cell r="AB22">
            <v>88910.380799999999</v>
          </cell>
          <cell r="AC22">
            <v>88910.380799999999</v>
          </cell>
          <cell r="AD22">
            <v>1606512.2111999998</v>
          </cell>
          <cell r="AE22">
            <v>88910.380799999999</v>
          </cell>
          <cell r="AF22">
            <v>88910.380799999999</v>
          </cell>
          <cell r="AG22">
            <v>847711.29599999997</v>
          </cell>
          <cell r="AH22">
            <v>1075351.5984</v>
          </cell>
          <cell r="AI22">
            <v>88910.380799999999</v>
          </cell>
          <cell r="AJ22">
            <v>88910.380799999999</v>
          </cell>
          <cell r="AK22">
            <v>88910.380799999999</v>
          </cell>
          <cell r="AL22">
            <v>88910.380799999999</v>
          </cell>
          <cell r="AM22">
            <v>847711.29599999997</v>
          </cell>
          <cell r="AN22">
            <v>88910.380799999999</v>
          </cell>
          <cell r="AO22">
            <v>88910.380799999999</v>
          </cell>
          <cell r="AP22">
            <v>88910.380799999999</v>
          </cell>
          <cell r="AQ22">
            <v>88910.380799999999</v>
          </cell>
          <cell r="AR22">
            <v>88910.380799999999</v>
          </cell>
          <cell r="AS22">
            <v>88910.380799999999</v>
          </cell>
          <cell r="AT22">
            <v>88910.380799999999</v>
          </cell>
          <cell r="AU22">
            <v>88910.380799999999</v>
          </cell>
          <cell r="AV22">
            <v>88910.380799999999</v>
          </cell>
          <cell r="AW22">
            <v>88910.380799999999</v>
          </cell>
          <cell r="AX22">
            <v>88910.380799999999</v>
          </cell>
          <cell r="AY22">
            <v>88910.380799999999</v>
          </cell>
          <cell r="AZ22">
            <v>88910.380799999999</v>
          </cell>
          <cell r="BA22">
            <v>88910.380799999999</v>
          </cell>
          <cell r="BB22">
            <v>88910.380799999999</v>
          </cell>
          <cell r="BC22">
            <v>88910.380799999999</v>
          </cell>
          <cell r="BD22">
            <v>88910.380799999999</v>
          </cell>
          <cell r="BE22">
            <v>88910.380799999999</v>
          </cell>
        </row>
        <row r="23">
          <cell r="A23" t="str">
            <v>CAJA DE COMPENSACION 
(C + D) x 4%</v>
          </cell>
          <cell r="B23">
            <v>2616554.88</v>
          </cell>
          <cell r="C23">
            <v>2616554.88</v>
          </cell>
          <cell r="D23">
            <v>2006025.4000000001</v>
          </cell>
          <cell r="E23">
            <v>2006025.4000000001</v>
          </cell>
          <cell r="F23">
            <v>51097.919999999998</v>
          </cell>
          <cell r="G23">
            <v>51097.919999999998</v>
          </cell>
          <cell r="H23">
            <v>51097.919999999998</v>
          </cell>
          <cell r="I23">
            <v>959403.44000000006</v>
          </cell>
          <cell r="J23">
            <v>51097.919999999998</v>
          </cell>
          <cell r="K23">
            <v>51097.919999999998</v>
          </cell>
          <cell r="L23">
            <v>51097.919999999998</v>
          </cell>
          <cell r="M23">
            <v>51097.919999999998</v>
          </cell>
          <cell r="N23">
            <v>487190.4</v>
          </cell>
          <cell r="O23">
            <v>51097.919999999998</v>
          </cell>
          <cell r="P23">
            <v>487190.4</v>
          </cell>
          <cell r="Q23">
            <v>2093243.9200000002</v>
          </cell>
          <cell r="R23">
            <v>1024817.3200000001</v>
          </cell>
          <cell r="S23">
            <v>639822.76</v>
          </cell>
          <cell r="T23">
            <v>51097.919999999998</v>
          </cell>
          <cell r="U23">
            <v>51097.919999999998</v>
          </cell>
          <cell r="V23">
            <v>51097.919999999998</v>
          </cell>
          <cell r="W23">
            <v>51097.919999999998</v>
          </cell>
          <cell r="X23">
            <v>51097.919999999998</v>
          </cell>
          <cell r="Y23">
            <v>51097.919999999998</v>
          </cell>
          <cell r="Z23">
            <v>51097.919999999998</v>
          </cell>
          <cell r="AA23">
            <v>51097.919999999998</v>
          </cell>
          <cell r="AB23">
            <v>51097.919999999998</v>
          </cell>
          <cell r="AC23">
            <v>51097.919999999998</v>
          </cell>
          <cell r="AD23">
            <v>923282.88</v>
          </cell>
          <cell r="AE23">
            <v>51097.919999999998</v>
          </cell>
          <cell r="AF23">
            <v>51097.919999999998</v>
          </cell>
          <cell r="AG23">
            <v>487190.4</v>
          </cell>
          <cell r="AH23">
            <v>618018.16</v>
          </cell>
          <cell r="AI23">
            <v>51097.919999999998</v>
          </cell>
          <cell r="AJ23">
            <v>51097.919999999998</v>
          </cell>
          <cell r="AK23">
            <v>51097.919999999998</v>
          </cell>
          <cell r="AL23">
            <v>51097.919999999998</v>
          </cell>
          <cell r="AM23">
            <v>487190.4</v>
          </cell>
          <cell r="AN23">
            <v>51097.919999999998</v>
          </cell>
          <cell r="AO23">
            <v>51097.919999999998</v>
          </cell>
          <cell r="AP23">
            <v>51097.919999999998</v>
          </cell>
          <cell r="AQ23">
            <v>51097.919999999998</v>
          </cell>
          <cell r="AR23">
            <v>51097.919999999998</v>
          </cell>
          <cell r="AS23">
            <v>51097.919999999998</v>
          </cell>
          <cell r="AT23">
            <v>51097.919999999998</v>
          </cell>
          <cell r="AU23">
            <v>51097.919999999998</v>
          </cell>
          <cell r="AV23">
            <v>51097.919999999998</v>
          </cell>
          <cell r="AW23">
            <v>51097.919999999998</v>
          </cell>
          <cell r="AX23">
            <v>51097.919999999998</v>
          </cell>
          <cell r="AY23">
            <v>51097.919999999998</v>
          </cell>
          <cell r="AZ23">
            <v>51097.919999999998</v>
          </cell>
          <cell r="BA23">
            <v>51097.919999999998</v>
          </cell>
          <cell r="BB23">
            <v>51097.919999999998</v>
          </cell>
          <cell r="BC23">
            <v>51097.919999999998</v>
          </cell>
          <cell r="BD23">
            <v>51097.919999999998</v>
          </cell>
          <cell r="BE23">
            <v>51097.919999999998</v>
          </cell>
        </row>
        <row r="24">
          <cell r="A24" t="str">
            <v>SENA - VERIFICAR CREE
(C + D) X 2%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 t="str">
            <v>ICBF - VERIFICAR CREE
(C + D) X 3%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 t="str">
            <v>EXAMEN DE INGRESO - EGRESO</v>
          </cell>
          <cell r="B26">
            <v>100000</v>
          </cell>
          <cell r="C26">
            <v>100000</v>
          </cell>
          <cell r="D26">
            <v>100000</v>
          </cell>
          <cell r="E26">
            <v>100000</v>
          </cell>
          <cell r="F26">
            <v>100000</v>
          </cell>
          <cell r="G26">
            <v>100000</v>
          </cell>
          <cell r="H26">
            <v>100000</v>
          </cell>
          <cell r="I26">
            <v>100000</v>
          </cell>
          <cell r="J26">
            <v>100000</v>
          </cell>
          <cell r="K26">
            <v>100000</v>
          </cell>
          <cell r="L26">
            <v>100000</v>
          </cell>
          <cell r="M26">
            <v>100000</v>
          </cell>
          <cell r="N26">
            <v>100000</v>
          </cell>
          <cell r="O26">
            <v>100000</v>
          </cell>
          <cell r="P26">
            <v>100000</v>
          </cell>
          <cell r="Q26">
            <v>100000</v>
          </cell>
          <cell r="R26">
            <v>100000</v>
          </cell>
          <cell r="S26">
            <v>100000</v>
          </cell>
          <cell r="T26">
            <v>100000</v>
          </cell>
          <cell r="U26">
            <v>100000</v>
          </cell>
          <cell r="V26">
            <v>100000</v>
          </cell>
          <cell r="W26">
            <v>100000</v>
          </cell>
          <cell r="X26">
            <v>100000</v>
          </cell>
          <cell r="Y26">
            <v>100000</v>
          </cell>
          <cell r="Z26">
            <v>100000</v>
          </cell>
          <cell r="AA26">
            <v>100000</v>
          </cell>
          <cell r="AB26">
            <v>100000</v>
          </cell>
          <cell r="AC26">
            <v>100000</v>
          </cell>
          <cell r="AD26">
            <v>100000</v>
          </cell>
          <cell r="AE26">
            <v>100000</v>
          </cell>
          <cell r="AF26">
            <v>100000</v>
          </cell>
          <cell r="AG26">
            <v>100000</v>
          </cell>
          <cell r="AH26">
            <v>100000</v>
          </cell>
          <cell r="AI26">
            <v>100000</v>
          </cell>
          <cell r="AJ26">
            <v>100000</v>
          </cell>
          <cell r="AK26">
            <v>100000</v>
          </cell>
          <cell r="AL26">
            <v>100000</v>
          </cell>
          <cell r="AM26">
            <v>100000</v>
          </cell>
          <cell r="AN26">
            <v>100000</v>
          </cell>
          <cell r="AO26">
            <v>100000</v>
          </cell>
          <cell r="AP26">
            <v>100000</v>
          </cell>
          <cell r="AQ26">
            <v>100000</v>
          </cell>
          <cell r="AR26">
            <v>100000</v>
          </cell>
          <cell r="AS26">
            <v>100000</v>
          </cell>
          <cell r="AT26">
            <v>100000</v>
          </cell>
          <cell r="AU26">
            <v>100000</v>
          </cell>
          <cell r="AV26">
            <v>100000</v>
          </cell>
          <cell r="AW26">
            <v>100000</v>
          </cell>
          <cell r="AX26">
            <v>100000</v>
          </cell>
          <cell r="AY26">
            <v>100000</v>
          </cell>
          <cell r="AZ26">
            <v>100000</v>
          </cell>
          <cell r="BA26">
            <v>100000</v>
          </cell>
          <cell r="BB26">
            <v>100000</v>
          </cell>
          <cell r="BC26">
            <v>100000</v>
          </cell>
          <cell r="BD26">
            <v>100000</v>
          </cell>
          <cell r="BE26">
            <v>100000</v>
          </cell>
        </row>
        <row r="27">
          <cell r="A27" t="str">
            <v xml:space="preserve">DOTACIÓN 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378000</v>
          </cell>
          <cell r="G27">
            <v>378000</v>
          </cell>
          <cell r="H27">
            <v>378000</v>
          </cell>
          <cell r="I27">
            <v>0</v>
          </cell>
          <cell r="J27">
            <v>378000</v>
          </cell>
          <cell r="K27">
            <v>378000</v>
          </cell>
          <cell r="L27">
            <v>378000</v>
          </cell>
          <cell r="M27">
            <v>378000</v>
          </cell>
          <cell r="N27">
            <v>378000</v>
          </cell>
          <cell r="O27">
            <v>378000</v>
          </cell>
          <cell r="P27">
            <v>378000</v>
          </cell>
          <cell r="Q27">
            <v>0</v>
          </cell>
          <cell r="R27">
            <v>0</v>
          </cell>
          <cell r="S27">
            <v>378000</v>
          </cell>
          <cell r="T27">
            <v>378000</v>
          </cell>
          <cell r="U27">
            <v>378000</v>
          </cell>
          <cell r="V27">
            <v>378000</v>
          </cell>
          <cell r="W27">
            <v>378000</v>
          </cell>
          <cell r="X27">
            <v>378000</v>
          </cell>
          <cell r="Y27">
            <v>378000</v>
          </cell>
          <cell r="Z27">
            <v>378000</v>
          </cell>
          <cell r="AA27">
            <v>378000</v>
          </cell>
          <cell r="AB27">
            <v>378000</v>
          </cell>
          <cell r="AC27">
            <v>378000</v>
          </cell>
          <cell r="AD27">
            <v>378000</v>
          </cell>
          <cell r="AE27">
            <v>378000</v>
          </cell>
          <cell r="AF27">
            <v>378000</v>
          </cell>
          <cell r="AG27">
            <v>378000</v>
          </cell>
          <cell r="AH27">
            <v>378000</v>
          </cell>
          <cell r="AI27">
            <v>378000</v>
          </cell>
          <cell r="AJ27">
            <v>378000</v>
          </cell>
          <cell r="AK27">
            <v>378000</v>
          </cell>
          <cell r="AL27">
            <v>378000</v>
          </cell>
          <cell r="AM27">
            <v>378000</v>
          </cell>
          <cell r="AN27">
            <v>378000</v>
          </cell>
          <cell r="AO27">
            <v>378000</v>
          </cell>
          <cell r="AP27">
            <v>378000</v>
          </cell>
          <cell r="AQ27">
            <v>378000</v>
          </cell>
          <cell r="AR27">
            <v>378000</v>
          </cell>
          <cell r="AS27">
            <v>378000</v>
          </cell>
          <cell r="AT27">
            <v>378000</v>
          </cell>
          <cell r="AU27">
            <v>378000</v>
          </cell>
          <cell r="AV27">
            <v>378000</v>
          </cell>
          <cell r="AW27">
            <v>378000</v>
          </cell>
          <cell r="AX27">
            <v>378000</v>
          </cell>
          <cell r="AY27">
            <v>378000</v>
          </cell>
          <cell r="AZ27">
            <v>378000</v>
          </cell>
          <cell r="BA27">
            <v>378000</v>
          </cell>
          <cell r="BB27">
            <v>378000</v>
          </cell>
          <cell r="BC27">
            <v>378000</v>
          </cell>
          <cell r="BD27">
            <v>378000</v>
          </cell>
          <cell r="BE27">
            <v>378000</v>
          </cell>
        </row>
        <row r="28">
          <cell r="A28" t="str">
            <v>KIT ELEMENTOS DE PROTECCIÓN PERSONAL</v>
          </cell>
          <cell r="B28">
            <v>390500</v>
          </cell>
          <cell r="C28">
            <v>390500</v>
          </cell>
          <cell r="D28">
            <v>390500</v>
          </cell>
          <cell r="E28">
            <v>390500</v>
          </cell>
          <cell r="F28">
            <v>390500</v>
          </cell>
          <cell r="G28">
            <v>390500</v>
          </cell>
          <cell r="H28">
            <v>390500</v>
          </cell>
          <cell r="I28">
            <v>390500</v>
          </cell>
          <cell r="J28">
            <v>390500</v>
          </cell>
          <cell r="K28">
            <v>390500</v>
          </cell>
          <cell r="L28">
            <v>390500</v>
          </cell>
          <cell r="M28">
            <v>390500</v>
          </cell>
          <cell r="N28">
            <v>390500</v>
          </cell>
          <cell r="O28">
            <v>390500</v>
          </cell>
          <cell r="P28">
            <v>390500</v>
          </cell>
          <cell r="Q28">
            <v>662200</v>
          </cell>
          <cell r="R28">
            <v>662200</v>
          </cell>
          <cell r="S28">
            <v>662200</v>
          </cell>
          <cell r="T28">
            <v>662200</v>
          </cell>
          <cell r="U28">
            <v>662200</v>
          </cell>
          <cell r="V28">
            <v>662200</v>
          </cell>
          <cell r="W28">
            <v>662200</v>
          </cell>
          <cell r="X28">
            <v>662200</v>
          </cell>
          <cell r="Y28">
            <v>662200</v>
          </cell>
          <cell r="Z28">
            <v>662200</v>
          </cell>
          <cell r="AA28">
            <v>662200</v>
          </cell>
          <cell r="AB28">
            <v>662200</v>
          </cell>
          <cell r="AC28">
            <v>662200</v>
          </cell>
          <cell r="AD28">
            <v>662200</v>
          </cell>
          <cell r="AE28">
            <v>662200</v>
          </cell>
          <cell r="AF28">
            <v>662200</v>
          </cell>
          <cell r="AG28">
            <v>662200</v>
          </cell>
          <cell r="AH28">
            <v>662200</v>
          </cell>
          <cell r="AI28">
            <v>662200</v>
          </cell>
          <cell r="AJ28">
            <v>662200</v>
          </cell>
          <cell r="AK28">
            <v>662200</v>
          </cell>
          <cell r="AL28">
            <v>662200</v>
          </cell>
          <cell r="AM28">
            <v>662200</v>
          </cell>
          <cell r="AN28">
            <v>390500</v>
          </cell>
          <cell r="AO28">
            <v>390500</v>
          </cell>
          <cell r="AP28">
            <v>390500</v>
          </cell>
          <cell r="AQ28">
            <v>390500</v>
          </cell>
          <cell r="AR28">
            <v>390500</v>
          </cell>
          <cell r="AS28">
            <v>390500</v>
          </cell>
          <cell r="AT28">
            <v>390500</v>
          </cell>
          <cell r="AU28">
            <v>390500</v>
          </cell>
          <cell r="AV28">
            <v>390500</v>
          </cell>
          <cell r="AW28">
            <v>390500</v>
          </cell>
          <cell r="AX28">
            <v>390500</v>
          </cell>
          <cell r="AY28">
            <v>390500</v>
          </cell>
          <cell r="AZ28">
            <v>390500</v>
          </cell>
          <cell r="BA28">
            <v>390500</v>
          </cell>
          <cell r="BB28">
            <v>390500</v>
          </cell>
          <cell r="BC28">
            <v>390500</v>
          </cell>
          <cell r="BD28">
            <v>662200</v>
          </cell>
          <cell r="BE28">
            <v>662200</v>
          </cell>
        </row>
        <row r="29">
          <cell r="A29" t="str">
            <v>TOTAL ANUAL</v>
          </cell>
          <cell r="B29">
            <v>98164313.407999992</v>
          </cell>
          <cell r="C29">
            <v>98164313.407999992</v>
          </cell>
          <cell r="D29">
            <v>75437353.74000001</v>
          </cell>
          <cell r="E29">
            <v>75437353.74000001</v>
          </cell>
          <cell r="F29">
            <v>2989951.0720000002</v>
          </cell>
          <cell r="G29">
            <v>2989951.0720000002</v>
          </cell>
          <cell r="H29">
            <v>2989951.0720000002</v>
          </cell>
          <cell r="I29">
            <v>36476851.504000001</v>
          </cell>
          <cell r="J29">
            <v>2989951.0720000002</v>
          </cell>
          <cell r="K29">
            <v>2989951.0720000002</v>
          </cell>
          <cell r="L29">
            <v>2989951.0720000002</v>
          </cell>
          <cell r="M29">
            <v>2989951.0720000002</v>
          </cell>
          <cell r="N29">
            <v>19223493.639999997</v>
          </cell>
          <cell r="O29">
            <v>2989951.0720000002</v>
          </cell>
          <cell r="P29">
            <v>19223493.639999997</v>
          </cell>
          <cell r="Q29">
            <v>78955762.472000003</v>
          </cell>
          <cell r="R29">
            <v>39183582.711999997</v>
          </cell>
          <cell r="S29">
            <v>25176933.216000006</v>
          </cell>
          <cell r="T29">
            <v>3261651.0720000002</v>
          </cell>
          <cell r="U29">
            <v>3261651.0720000002</v>
          </cell>
          <cell r="V29">
            <v>3261651.0720000002</v>
          </cell>
          <cell r="W29">
            <v>3261651.0720000002</v>
          </cell>
          <cell r="X29">
            <v>3261651.0720000002</v>
          </cell>
          <cell r="Y29">
            <v>3261651.0720000002</v>
          </cell>
          <cell r="Z29">
            <v>3261651.0720000002</v>
          </cell>
          <cell r="AA29">
            <v>3261651.0720000002</v>
          </cell>
          <cell r="AB29">
            <v>3261651.0720000002</v>
          </cell>
          <cell r="AC29">
            <v>3261651.0720000002</v>
          </cell>
          <cell r="AD29">
            <v>35728736.208000004</v>
          </cell>
          <cell r="AE29">
            <v>3261651.0720000002</v>
          </cell>
          <cell r="AF29">
            <v>3261651.0720000002</v>
          </cell>
          <cell r="AG29">
            <v>19495193.639999997</v>
          </cell>
          <cell r="AH29">
            <v>24365257.056000002</v>
          </cell>
          <cell r="AI29">
            <v>3261651.0720000002</v>
          </cell>
          <cell r="AJ29">
            <v>3261651.0720000002</v>
          </cell>
          <cell r="AK29">
            <v>3261651.0720000002</v>
          </cell>
          <cell r="AL29">
            <v>3261651.0720000002</v>
          </cell>
          <cell r="AM29">
            <v>19495193.639999997</v>
          </cell>
          <cell r="AN29">
            <v>2989951.0720000002</v>
          </cell>
          <cell r="AO29">
            <v>2989951.0720000002</v>
          </cell>
          <cell r="AP29">
            <v>2989951.0720000002</v>
          </cell>
          <cell r="AQ29">
            <v>2989951.0720000002</v>
          </cell>
          <cell r="AR29">
            <v>2989951.0720000002</v>
          </cell>
          <cell r="AS29">
            <v>2989951.0720000002</v>
          </cell>
          <cell r="AT29">
            <v>2989951.0720000002</v>
          </cell>
          <cell r="AU29">
            <v>2989951.0720000002</v>
          </cell>
          <cell r="AV29">
            <v>2989951.0720000002</v>
          </cell>
          <cell r="AW29">
            <v>2989951.0720000002</v>
          </cell>
          <cell r="AX29">
            <v>2989951.0720000002</v>
          </cell>
          <cell r="AY29">
            <v>2989951.0720000002</v>
          </cell>
          <cell r="AZ29">
            <v>2989951.0720000002</v>
          </cell>
          <cell r="BA29">
            <v>2989951.0720000002</v>
          </cell>
          <cell r="BB29">
            <v>2989951.0720000002</v>
          </cell>
          <cell r="BC29">
            <v>2989951.0720000002</v>
          </cell>
          <cell r="BD29">
            <v>3261651.0720000002</v>
          </cell>
          <cell r="BE29">
            <v>3261651.0720000002</v>
          </cell>
        </row>
        <row r="30">
          <cell r="A30" t="str">
            <v>JORNAL</v>
          </cell>
          <cell r="B30">
            <v>179216.08767123288</v>
          </cell>
          <cell r="C30">
            <v>179216.08767123288</v>
          </cell>
          <cell r="D30">
            <v>137399</v>
          </cell>
          <cell r="E30">
            <v>137399</v>
          </cell>
          <cell r="F30">
            <v>0</v>
          </cell>
          <cell r="G30">
            <v>0</v>
          </cell>
          <cell r="H30">
            <v>0</v>
          </cell>
          <cell r="I30">
            <v>65712.56438356165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29869.347945205478</v>
          </cell>
          <cell r="O30">
            <v>0</v>
          </cell>
          <cell r="P30">
            <v>29869.347945205478</v>
          </cell>
          <cell r="Q30">
            <v>143372.8712328767</v>
          </cell>
          <cell r="R30">
            <v>70192.967123287672</v>
          </cell>
          <cell r="S30">
            <v>40323.61917808219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59738.695890410956</v>
          </cell>
          <cell r="AE30">
            <v>0</v>
          </cell>
          <cell r="AF30">
            <v>0</v>
          </cell>
          <cell r="AG30">
            <v>29869.347945205478</v>
          </cell>
          <cell r="AH30">
            <v>38830.153424657532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29869.347945205478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PRESTACIONES</v>
          </cell>
          <cell r="B31">
            <v>89727.236734246544</v>
          </cell>
          <cell r="C31">
            <v>89727.236734246544</v>
          </cell>
          <cell r="D31">
            <v>69278.681479452091</v>
          </cell>
          <cell r="E31">
            <v>69278.681479452091</v>
          </cell>
          <cell r="F31">
            <v>8191.6467726027404</v>
          </cell>
          <cell r="G31">
            <v>8191.6467726027404</v>
          </cell>
          <cell r="H31">
            <v>8191.6467726027404</v>
          </cell>
          <cell r="I31">
            <v>34224.015079452045</v>
          </cell>
          <cell r="J31">
            <v>8191.6467726027404</v>
          </cell>
          <cell r="K31">
            <v>8191.6467726027404</v>
          </cell>
          <cell r="L31">
            <v>8191.6467726027404</v>
          </cell>
          <cell r="M31">
            <v>8191.6467726027404</v>
          </cell>
          <cell r="N31">
            <v>22797.757917808212</v>
          </cell>
          <cell r="O31">
            <v>8191.6467726027404</v>
          </cell>
          <cell r="P31">
            <v>22797.757917808212</v>
          </cell>
          <cell r="Q31">
            <v>72944.286224657553</v>
          </cell>
          <cell r="R31">
            <v>37159.314279452054</v>
          </cell>
          <cell r="S31">
            <v>28654.280043835628</v>
          </cell>
          <cell r="T31">
            <v>8936.0303342465759</v>
          </cell>
          <cell r="U31">
            <v>8936.0303342465759</v>
          </cell>
          <cell r="V31">
            <v>8936.0303342465759</v>
          </cell>
          <cell r="W31">
            <v>8936.0303342465759</v>
          </cell>
          <cell r="X31">
            <v>8936.0303342465759</v>
          </cell>
          <cell r="Y31">
            <v>8936.0303342465759</v>
          </cell>
          <cell r="Z31">
            <v>8936.0303342465759</v>
          </cell>
          <cell r="AA31">
            <v>8936.0303342465759</v>
          </cell>
          <cell r="AB31">
            <v>8936.0303342465759</v>
          </cell>
          <cell r="AC31">
            <v>8936.0303342465759</v>
          </cell>
          <cell r="AD31">
            <v>38148.252624657551</v>
          </cell>
          <cell r="AE31">
            <v>8936.0303342465759</v>
          </cell>
          <cell r="AF31">
            <v>8936.0303342465759</v>
          </cell>
          <cell r="AG31">
            <v>23542.14147945205</v>
          </cell>
          <cell r="AH31">
            <v>27923.975495890423</v>
          </cell>
          <cell r="AI31">
            <v>8936.0303342465759</v>
          </cell>
          <cell r="AJ31">
            <v>8936.0303342465759</v>
          </cell>
          <cell r="AK31">
            <v>8936.0303342465759</v>
          </cell>
          <cell r="AL31">
            <v>8936.0303342465759</v>
          </cell>
          <cell r="AM31">
            <v>23542.14147945205</v>
          </cell>
          <cell r="AN31">
            <v>8191.6467726027404</v>
          </cell>
          <cell r="AO31">
            <v>8191.6467726027404</v>
          </cell>
          <cell r="AP31">
            <v>8191.6467726027404</v>
          </cell>
          <cell r="AQ31">
            <v>8191.6467726027404</v>
          </cell>
          <cell r="AR31">
            <v>8191.6467726027404</v>
          </cell>
          <cell r="AS31">
            <v>8191.6467726027404</v>
          </cell>
          <cell r="AT31">
            <v>8191.6467726027404</v>
          </cell>
          <cell r="AU31">
            <v>8191.6467726027404</v>
          </cell>
          <cell r="AV31">
            <v>8191.6467726027404</v>
          </cell>
          <cell r="AW31">
            <v>8191.6467726027404</v>
          </cell>
          <cell r="AX31">
            <v>8191.6467726027404</v>
          </cell>
          <cell r="AY31">
            <v>8191.6467726027404</v>
          </cell>
          <cell r="AZ31">
            <v>8191.6467726027404</v>
          </cell>
          <cell r="BA31">
            <v>8191.6467726027404</v>
          </cell>
          <cell r="BB31">
            <v>8191.6467726027404</v>
          </cell>
          <cell r="BC31">
            <v>8191.6467726027404</v>
          </cell>
          <cell r="BD31">
            <v>8936.0303342465759</v>
          </cell>
          <cell r="BE31">
            <v>8936.0303342465759</v>
          </cell>
        </row>
        <row r="32">
          <cell r="A32" t="str">
            <v>FACTOR PRESTACIONAL</v>
          </cell>
          <cell r="B32">
            <v>1.5</v>
          </cell>
          <cell r="C32">
            <v>1.5</v>
          </cell>
          <cell r="D32">
            <v>1.5</v>
          </cell>
          <cell r="E32">
            <v>1.5</v>
          </cell>
          <cell r="F32" t="str">
            <v/>
          </cell>
          <cell r="G32" t="str">
            <v/>
          </cell>
          <cell r="H32" t="str">
            <v/>
          </cell>
          <cell r="I32">
            <v>1.52</v>
          </cell>
          <cell r="J32" t="str">
            <v/>
          </cell>
          <cell r="K32" t="str">
            <v/>
          </cell>
          <cell r="L32" t="str">
            <v/>
          </cell>
          <cell r="M32" t="str">
            <v/>
          </cell>
          <cell r="N32">
            <v>1.76</v>
          </cell>
          <cell r="O32" t="str">
            <v/>
          </cell>
          <cell r="P32">
            <v>1.76</v>
          </cell>
          <cell r="Q32">
            <v>1.51</v>
          </cell>
          <cell r="R32">
            <v>1.53</v>
          </cell>
          <cell r="S32">
            <v>1.71</v>
          </cell>
          <cell r="T32" t="str">
            <v/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>
            <v>1.64</v>
          </cell>
          <cell r="AE32" t="str">
            <v/>
          </cell>
          <cell r="AF32" t="str">
            <v/>
          </cell>
          <cell r="AG32">
            <v>1.79</v>
          </cell>
          <cell r="AH32">
            <v>1.72</v>
          </cell>
          <cell r="AI32" t="str">
            <v/>
          </cell>
          <cell r="AJ32" t="str">
            <v/>
          </cell>
          <cell r="AK32" t="str">
            <v/>
          </cell>
          <cell r="AL32" t="str">
            <v/>
          </cell>
          <cell r="AM32">
            <v>1.79</v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/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</row>
      </sheetData>
      <sheetData sheetId="16"/>
      <sheetData sheetId="17"/>
      <sheetData sheetId="18">
        <row r="1">
          <cell r="A1" t="str">
            <v>DEPARTAMENTO DE ANTIOQUIA</v>
          </cell>
          <cell r="B1">
            <v>0</v>
          </cell>
          <cell r="C1">
            <v>0</v>
          </cell>
          <cell r="D1">
            <v>0</v>
          </cell>
        </row>
        <row r="2">
          <cell r="A2" t="str">
            <v>MUNICIPIO DE SANTO DOMINGO</v>
          </cell>
          <cell r="B2">
            <v>0</v>
          </cell>
          <cell r="C2">
            <v>0</v>
          </cell>
          <cell r="D2">
            <v>0</v>
          </cell>
        </row>
        <row r="3">
          <cell r="A3" t="str">
            <v>PROYECTO: Construcción de pavimento rígido en las vías urbanas del corregimiento de Porce y el casco urbano del municipio de Santo Domingo, departamento de Antioquia"</v>
          </cell>
          <cell r="B3">
            <v>0</v>
          </cell>
          <cell r="C3">
            <v>0</v>
          </cell>
          <cell r="D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</row>
        <row r="5">
          <cell r="A5" t="str">
            <v>LISTADO DE INSUMOS - TRANSPORTES</v>
          </cell>
          <cell r="B5">
            <v>0</v>
          </cell>
          <cell r="C5">
            <v>0</v>
          </cell>
          <cell r="D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</row>
        <row r="7">
          <cell r="A7" t="str">
            <v>CÓDIGO</v>
          </cell>
          <cell r="B7" t="str">
            <v>DESCRIPCIÓN</v>
          </cell>
          <cell r="C7" t="str">
            <v>UNIDAD</v>
          </cell>
          <cell r="D7" t="str">
            <v>V/UNIT</v>
          </cell>
        </row>
        <row r="8">
          <cell r="A8" t="str">
            <v>TR001</v>
          </cell>
          <cell r="B8" t="str">
            <v>TRANSPORTE DE INSUMOS GENERALES</v>
          </cell>
          <cell r="C8" t="str">
            <v>TON-KM</v>
          </cell>
          <cell r="D8">
            <v>2700</v>
          </cell>
        </row>
        <row r="9">
          <cell r="A9" t="str">
            <v>TR002</v>
          </cell>
          <cell r="B9" t="str">
            <v>TRANSPORTE DE MATERIALES DE PLAYA</v>
          </cell>
          <cell r="C9" t="str">
            <v>M3-KM</v>
          </cell>
          <cell r="D9">
            <v>1200</v>
          </cell>
        </row>
        <row r="10">
          <cell r="A10" t="str">
            <v>TR003</v>
          </cell>
          <cell r="B10" t="str">
            <v>TRANSPORTE DE MATERIAL DE EXCAVACIÓN</v>
          </cell>
          <cell r="C10" t="str">
            <v>M3-KM</v>
          </cell>
          <cell r="D10">
            <v>1200</v>
          </cell>
        </row>
        <row r="11">
          <cell r="A11" t="str">
            <v>TR004</v>
          </cell>
          <cell r="B11" t="str">
            <v>TRANSPORTE DE ESCOMBROS</v>
          </cell>
          <cell r="C11" t="str">
            <v>M3-KM</v>
          </cell>
          <cell r="D11">
            <v>1200</v>
          </cell>
        </row>
        <row r="12">
          <cell r="A12" t="str">
            <v>TR005</v>
          </cell>
          <cell r="B12" t="str">
            <v>TRANSPORTE DE MATERIALES GRANULARES</v>
          </cell>
          <cell r="C12" t="str">
            <v>M3-KM</v>
          </cell>
          <cell r="D12">
            <v>1200</v>
          </cell>
        </row>
        <row r="13">
          <cell r="A13" t="str">
            <v>TR006</v>
          </cell>
          <cell r="B13" t="str">
            <v>TRANSPORTE DE MEZCLAS ASFÁLTICAS</v>
          </cell>
          <cell r="C13" t="str">
            <v>TON-KM</v>
          </cell>
          <cell r="D13">
            <v>2700</v>
          </cell>
        </row>
        <row r="14">
          <cell r="A14" t="str">
            <v>TR007</v>
          </cell>
          <cell r="B14" t="str">
            <v>TRANSPORTE DE MATERIAL DE LLENO</v>
          </cell>
          <cell r="C14" t="str">
            <v>M3-KM</v>
          </cell>
          <cell r="D14">
            <v>1200</v>
          </cell>
        </row>
        <row r="15">
          <cell r="A15" t="str">
            <v>TR008</v>
          </cell>
          <cell r="B15" t="str">
            <v>TRANSPORTE DE BORDILLO PREFABRICADO</v>
          </cell>
          <cell r="C15" t="str">
            <v>TON-KM</v>
          </cell>
          <cell r="D15">
            <v>640</v>
          </cell>
        </row>
        <row r="16">
          <cell r="A16" t="str">
            <v>TR009</v>
          </cell>
          <cell r="B16">
            <v>0</v>
          </cell>
          <cell r="C16">
            <v>0</v>
          </cell>
          <cell r="D16">
            <v>0</v>
          </cell>
        </row>
        <row r="17">
          <cell r="A17" t="str">
            <v>TR010</v>
          </cell>
          <cell r="B17">
            <v>0</v>
          </cell>
          <cell r="C17">
            <v>0</v>
          </cell>
          <cell r="D17">
            <v>0</v>
          </cell>
        </row>
        <row r="18">
          <cell r="A18" t="str">
            <v>TR011</v>
          </cell>
          <cell r="B18">
            <v>0</v>
          </cell>
          <cell r="C18">
            <v>0</v>
          </cell>
          <cell r="D18">
            <v>0</v>
          </cell>
        </row>
        <row r="19">
          <cell r="A19" t="str">
            <v>TR012</v>
          </cell>
          <cell r="B19">
            <v>0</v>
          </cell>
          <cell r="C19">
            <v>0</v>
          </cell>
          <cell r="D19">
            <v>0</v>
          </cell>
        </row>
        <row r="20">
          <cell r="A20" t="str">
            <v>TR013</v>
          </cell>
          <cell r="B20">
            <v>0</v>
          </cell>
          <cell r="C20">
            <v>0</v>
          </cell>
          <cell r="D20">
            <v>0</v>
          </cell>
        </row>
        <row r="21">
          <cell r="A21" t="str">
            <v>TR014</v>
          </cell>
          <cell r="B21">
            <v>0</v>
          </cell>
          <cell r="C21">
            <v>0</v>
          </cell>
          <cell r="D21">
            <v>0</v>
          </cell>
        </row>
        <row r="22">
          <cell r="A22" t="str">
            <v>TR015</v>
          </cell>
          <cell r="B22">
            <v>0</v>
          </cell>
          <cell r="C22">
            <v>0</v>
          </cell>
          <cell r="D22">
            <v>0</v>
          </cell>
        </row>
        <row r="23">
          <cell r="A23" t="str">
            <v>TR016</v>
          </cell>
          <cell r="B23">
            <v>0</v>
          </cell>
          <cell r="C23">
            <v>0</v>
          </cell>
          <cell r="D23">
            <v>0</v>
          </cell>
        </row>
        <row r="24">
          <cell r="A24" t="str">
            <v>TR017</v>
          </cell>
          <cell r="B24">
            <v>0</v>
          </cell>
          <cell r="C24">
            <v>0</v>
          </cell>
          <cell r="D24">
            <v>0</v>
          </cell>
        </row>
        <row r="25">
          <cell r="A25" t="str">
            <v>TR018</v>
          </cell>
          <cell r="B25">
            <v>0</v>
          </cell>
          <cell r="C25">
            <v>0</v>
          </cell>
          <cell r="D25">
            <v>0</v>
          </cell>
        </row>
        <row r="26">
          <cell r="A26" t="str">
            <v>TR019</v>
          </cell>
          <cell r="B26">
            <v>0</v>
          </cell>
          <cell r="C26">
            <v>0</v>
          </cell>
          <cell r="D26">
            <v>0</v>
          </cell>
        </row>
        <row r="27">
          <cell r="A27" t="str">
            <v>TR020</v>
          </cell>
          <cell r="B27">
            <v>0</v>
          </cell>
          <cell r="C27">
            <v>0</v>
          </cell>
          <cell r="D27">
            <v>0</v>
          </cell>
        </row>
        <row r="28">
          <cell r="A28" t="str">
            <v>TR021</v>
          </cell>
          <cell r="B28">
            <v>0</v>
          </cell>
          <cell r="C28">
            <v>0</v>
          </cell>
          <cell r="D28">
            <v>0</v>
          </cell>
        </row>
        <row r="29">
          <cell r="A29" t="str">
            <v>TR022</v>
          </cell>
          <cell r="B29">
            <v>0</v>
          </cell>
          <cell r="C29">
            <v>0</v>
          </cell>
          <cell r="D29">
            <v>0</v>
          </cell>
        </row>
        <row r="30">
          <cell r="A30" t="str">
            <v>TR023</v>
          </cell>
          <cell r="B30">
            <v>0</v>
          </cell>
          <cell r="C30">
            <v>0</v>
          </cell>
          <cell r="D30">
            <v>0</v>
          </cell>
        </row>
        <row r="31">
          <cell r="A31" t="str">
            <v>TR024</v>
          </cell>
          <cell r="B31">
            <v>0</v>
          </cell>
          <cell r="C31">
            <v>0</v>
          </cell>
          <cell r="D31">
            <v>0</v>
          </cell>
        </row>
        <row r="32">
          <cell r="A32" t="str">
            <v>TR025</v>
          </cell>
          <cell r="B32">
            <v>0</v>
          </cell>
          <cell r="C32">
            <v>0</v>
          </cell>
          <cell r="D32">
            <v>0</v>
          </cell>
        </row>
        <row r="33">
          <cell r="A33" t="str">
            <v>TR026</v>
          </cell>
          <cell r="B33">
            <v>0</v>
          </cell>
          <cell r="C33">
            <v>0</v>
          </cell>
          <cell r="D33">
            <v>0</v>
          </cell>
        </row>
        <row r="34">
          <cell r="A34" t="str">
            <v>TR027</v>
          </cell>
          <cell r="B34">
            <v>0</v>
          </cell>
          <cell r="C34">
            <v>0</v>
          </cell>
          <cell r="D34">
            <v>0</v>
          </cell>
        </row>
        <row r="35">
          <cell r="A35" t="str">
            <v>TR028</v>
          </cell>
          <cell r="B35">
            <v>0</v>
          </cell>
          <cell r="C35">
            <v>0</v>
          </cell>
          <cell r="D35">
            <v>0</v>
          </cell>
        </row>
        <row r="36">
          <cell r="A36" t="str">
            <v>TR029</v>
          </cell>
          <cell r="B36">
            <v>0</v>
          </cell>
          <cell r="C36">
            <v>0</v>
          </cell>
          <cell r="D36">
            <v>0</v>
          </cell>
        </row>
        <row r="37">
          <cell r="A37" t="str">
            <v>TR030</v>
          </cell>
          <cell r="B37">
            <v>0</v>
          </cell>
          <cell r="C37">
            <v>0</v>
          </cell>
          <cell r="D37">
            <v>0</v>
          </cell>
        </row>
        <row r="38">
          <cell r="A38" t="str">
            <v>TR031</v>
          </cell>
          <cell r="B38">
            <v>0</v>
          </cell>
          <cell r="C38">
            <v>0</v>
          </cell>
          <cell r="D38">
            <v>0</v>
          </cell>
        </row>
        <row r="39">
          <cell r="A39" t="str">
            <v>TR032</v>
          </cell>
          <cell r="B39">
            <v>0</v>
          </cell>
          <cell r="C39">
            <v>0</v>
          </cell>
          <cell r="D39">
            <v>0</v>
          </cell>
        </row>
        <row r="40">
          <cell r="A40" t="str">
            <v>TR033</v>
          </cell>
          <cell r="B40">
            <v>0</v>
          </cell>
          <cell r="C40">
            <v>0</v>
          </cell>
          <cell r="D40">
            <v>0</v>
          </cell>
        </row>
        <row r="41">
          <cell r="A41" t="str">
            <v>TR034</v>
          </cell>
          <cell r="B41">
            <v>0</v>
          </cell>
          <cell r="C41">
            <v>0</v>
          </cell>
          <cell r="D41">
            <v>0</v>
          </cell>
        </row>
        <row r="42">
          <cell r="A42" t="str">
            <v>TR035</v>
          </cell>
          <cell r="B42">
            <v>0</v>
          </cell>
          <cell r="C42">
            <v>0</v>
          </cell>
          <cell r="D42">
            <v>0</v>
          </cell>
        </row>
        <row r="43">
          <cell r="A43" t="str">
            <v>TR036</v>
          </cell>
          <cell r="B43">
            <v>0</v>
          </cell>
          <cell r="C43">
            <v>0</v>
          </cell>
          <cell r="D43">
            <v>0</v>
          </cell>
        </row>
        <row r="44">
          <cell r="A44" t="str">
            <v>TR037</v>
          </cell>
          <cell r="B44">
            <v>0</v>
          </cell>
          <cell r="C44">
            <v>0</v>
          </cell>
          <cell r="D44">
            <v>0</v>
          </cell>
        </row>
        <row r="45">
          <cell r="A45" t="str">
            <v>TR038</v>
          </cell>
          <cell r="B45">
            <v>0</v>
          </cell>
          <cell r="C45">
            <v>0</v>
          </cell>
          <cell r="D45">
            <v>0</v>
          </cell>
        </row>
        <row r="46">
          <cell r="A46" t="str">
            <v>TR039</v>
          </cell>
          <cell r="B46">
            <v>0</v>
          </cell>
          <cell r="C46">
            <v>0</v>
          </cell>
          <cell r="D46">
            <v>0</v>
          </cell>
        </row>
        <row r="47">
          <cell r="A47" t="str">
            <v>TR040</v>
          </cell>
          <cell r="B47">
            <v>0</v>
          </cell>
          <cell r="C47">
            <v>0</v>
          </cell>
          <cell r="D47">
            <v>0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specto General Obras"/>
    </sheetNames>
    <sheetDataSet>
      <sheetData sheetId="0">
        <row r="3">
          <cell r="B3" t="str">
            <v>EMPRESAS PÚBLICAS DE MEDELLÍN</v>
          </cell>
        </row>
      </sheetData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  <sheetName val="APU BOMBEO Y L. IMPUL."/>
      <sheetName val="RESUMEN OBRAS "/>
      <sheetName val="OPTIMIZACIÓN"/>
      <sheetName val="APU OPTIMIZACIÓN"/>
      <sheetName val="PTAP"/>
      <sheetName val="APU PTAP"/>
      <sheetName val="Tanque de Almacenamiento"/>
      <sheetName val="APU TAL"/>
      <sheetName val=" REDES DE DISTRI"/>
      <sheetName val="APU_Redes"/>
      <sheetName val="ESTAC.  REGULA"/>
      <sheetName val="APU ESTC REGUL "/>
      <sheetName val="REDES ALCANTARILLADO"/>
      <sheetName val="APU REDES ALCANTARILLADO"/>
      <sheetName val="VIA"/>
      <sheetName val="APU VIA"/>
      <sheetName val="SENDEROS"/>
      <sheetName val="APU SENDEROS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APU TANQUE ALMAC"/>
      <sheetName val="CASETA DE OPERACIONES"/>
      <sheetName val="APU CASETA DE OPERACIONES"/>
      <sheetName val="BASE_CTOS"/>
      <sheetName val="BASE_CTOS2"/>
      <sheetName val="BASE_CTOS1"/>
      <sheetName val="Hoja1"/>
      <sheetName val="Hoja2"/>
      <sheetName val="Hoja3"/>
      <sheetName val="Solicitud"/>
      <sheetName val="ID-01A"/>
      <sheetName val="ID-01B"/>
      <sheetName val="ID-01C"/>
      <sheetName val="ID-01D"/>
      <sheetName val="ID-01E"/>
      <sheetName val="ID-01F"/>
      <sheetName val="ID-02"/>
      <sheetName val="ID-03"/>
      <sheetName val="ID-05"/>
      <sheetName val="ID-06"/>
      <sheetName val="PE-01"/>
      <sheetName val="PE-02B"/>
      <sheetName val="PE-03"/>
      <sheetName val="PE-04"/>
      <sheetName val="PE-05A"/>
      <sheetName val="PE-05B"/>
      <sheetName val="PE-06"/>
      <sheetName val="PE-07B"/>
      <sheetName val="PE-07C"/>
      <sheetName val="PE-08A"/>
      <sheetName val="PE-08B"/>
      <sheetName val="PE-09(a)"/>
      <sheetName val="PE-09(b)"/>
      <sheetName val="PE-09(c)"/>
      <sheetName val="PE-10"/>
      <sheetName val="FS-01(h)"/>
      <sheetName val="FS-02"/>
      <sheetName val="FS-03"/>
      <sheetName val="FF-01"/>
      <sheetName val="FS-01(h) (2)"/>
      <sheetName val="FS-02 (2)"/>
      <sheetName val="FF-01 (2)"/>
      <sheetName val="POI Físico"/>
      <sheetName val="POI Financiero"/>
      <sheetName val="FLUJO DE FONDOS "/>
      <sheetName val="PRESTACIONES"/>
      <sheetName val="BASE SALARIOS"/>
      <sheetName val="BASE CONCRETOS"/>
      <sheetName val="CUADRO RESUMEN"/>
      <sheetName val="PRESUPUESTO"/>
      <sheetName val="APU"/>
      <sheetName val="Tabla 1.1"/>
      <sheetName val="CANALETA9"/>
      <sheetName val="FS-01(h)_(2)"/>
      <sheetName val="FS-02_(2)"/>
      <sheetName val="FF-01_(2)"/>
      <sheetName val="POI_Físico"/>
      <sheetName val="POI_Financiero"/>
      <sheetName val="FLUJO_DE_FONDOS_"/>
      <sheetName val="BASE_SALARIOS"/>
      <sheetName val="BASE_CONCRETOS"/>
      <sheetName val="CUADRO_RESUMEN"/>
      <sheetName val="RESUMEN_OBRAS_"/>
      <sheetName val="_REDES_DE_DISTRI"/>
      <sheetName val="APU_OPTIMIZACIÓN"/>
      <sheetName val="APU_PTAP"/>
      <sheetName val="Tanque_de_Almacenamiento"/>
      <sheetName val="APU_TAL"/>
      <sheetName val="ESTAC___REGULA"/>
      <sheetName val="APU_ESTC_REGUL_"/>
      <sheetName val="REDES_ALCANTARILLADO"/>
      <sheetName val="APU_REDES_ALCANTARILLADO"/>
      <sheetName val="APU_VIA"/>
      <sheetName val="APU_SENDEROS"/>
    </sheetNames>
    <sheetDataSet>
      <sheetData sheetId="0" refreshError="1"/>
      <sheetData sheetId="1" refreshError="1"/>
      <sheetData sheetId="2" refreshError="1">
        <row r="3">
          <cell r="C3">
            <v>0.25</v>
          </cell>
        </row>
        <row r="392">
          <cell r="D392">
            <v>71500</v>
          </cell>
        </row>
        <row r="394">
          <cell r="D394">
            <v>19800</v>
          </cell>
        </row>
        <row r="395">
          <cell r="D395">
            <v>14400</v>
          </cell>
        </row>
        <row r="396">
          <cell r="D396">
            <v>7250</v>
          </cell>
        </row>
        <row r="401">
          <cell r="D401">
            <v>5120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4. G1 Norte"/>
      <sheetName val="4__G1_Norte2"/>
      <sheetName val="4__G1_Norte"/>
      <sheetName val="4__G1_Norte1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>
        <row r="5">
          <cell r="A5">
            <v>4010000</v>
          </cell>
          <cell r="B5" t="str">
            <v>ACTIVIDADES PRELIMINARES</v>
          </cell>
          <cell r="D5">
            <v>0</v>
          </cell>
          <cell r="E5">
            <v>0</v>
          </cell>
          <cell r="F5">
            <v>62910244</v>
          </cell>
        </row>
        <row r="6">
          <cell r="A6">
            <v>4015100</v>
          </cell>
          <cell r="B6" t="str">
            <v>DEMOL. DE CORDONES Y CUNETAS</v>
          </cell>
          <cell r="D6">
            <v>0</v>
          </cell>
          <cell r="E6">
            <v>0</v>
          </cell>
          <cell r="F6">
            <v>1676272</v>
          </cell>
        </row>
        <row r="7">
          <cell r="A7">
            <v>4015103</v>
          </cell>
          <cell r="B7" t="str">
            <v>Demolición de cordones</v>
          </cell>
          <cell r="C7" t="str">
            <v>m3</v>
          </cell>
          <cell r="D7">
            <v>26</v>
          </cell>
          <cell r="E7">
            <v>64472</v>
          </cell>
          <cell r="F7">
            <v>1676272</v>
          </cell>
        </row>
        <row r="8">
          <cell r="A8">
            <v>4015200</v>
          </cell>
          <cell r="B8" t="str">
            <v>DEMOLICIÓN DE ANDENES</v>
          </cell>
          <cell r="D8">
            <v>0</v>
          </cell>
          <cell r="E8">
            <v>0</v>
          </cell>
          <cell r="F8">
            <v>58275360</v>
          </cell>
        </row>
        <row r="9">
          <cell r="A9">
            <v>4015201</v>
          </cell>
          <cell r="B9" t="str">
            <v>Demolición de andenes</v>
          </cell>
          <cell r="C9" t="str">
            <v>m3</v>
          </cell>
          <cell r="D9">
            <v>990</v>
          </cell>
          <cell r="E9">
            <v>58864</v>
          </cell>
          <cell r="F9">
            <v>58275360</v>
          </cell>
        </row>
        <row r="10">
          <cell r="A10">
            <v>4015300</v>
          </cell>
          <cell r="B10" t="str">
            <v>DEMOL. C.I. Y TUB. CTO. EMPOT.</v>
          </cell>
          <cell r="D10">
            <v>0</v>
          </cell>
          <cell r="E10">
            <v>0</v>
          </cell>
          <cell r="F10">
            <v>198464</v>
          </cell>
        </row>
        <row r="11">
          <cell r="A11">
            <v>4015322</v>
          </cell>
          <cell r="B11" t="str">
            <v>Demolición de cajas válvulas</v>
          </cell>
          <cell r="C11" t="str">
            <v>un</v>
          </cell>
          <cell r="D11">
            <v>32</v>
          </cell>
          <cell r="E11">
            <v>6202</v>
          </cell>
          <cell r="F11">
            <v>198464</v>
          </cell>
        </row>
        <row r="12">
          <cell r="A12">
            <v>4015400</v>
          </cell>
          <cell r="B12" t="str">
            <v>DEMOLICIÓN DE SUMIDEROS</v>
          </cell>
          <cell r="D12">
            <v>0</v>
          </cell>
          <cell r="E12">
            <v>0</v>
          </cell>
          <cell r="F12">
            <v>209400</v>
          </cell>
        </row>
        <row r="13">
          <cell r="A13">
            <v>4015401</v>
          </cell>
          <cell r="B13" t="str">
            <v>Demolicion de sumideros</v>
          </cell>
          <cell r="C13" t="str">
            <v>un</v>
          </cell>
          <cell r="D13">
            <v>5</v>
          </cell>
          <cell r="E13">
            <v>41880</v>
          </cell>
          <cell r="F13">
            <v>209400</v>
          </cell>
        </row>
        <row r="14">
          <cell r="A14">
            <v>4015500</v>
          </cell>
          <cell r="B14" t="str">
            <v>DEMOLICIONES EN EDIFICACIONES</v>
          </cell>
          <cell r="D14">
            <v>0</v>
          </cell>
          <cell r="E14">
            <v>0</v>
          </cell>
          <cell r="F14">
            <v>2550748</v>
          </cell>
        </row>
        <row r="15">
          <cell r="A15">
            <v>4015521</v>
          </cell>
          <cell r="B15" t="str">
            <v>Demolición muro bloque y ladri</v>
          </cell>
          <cell r="C15" t="str">
            <v>m3</v>
          </cell>
          <cell r="D15">
            <v>10</v>
          </cell>
          <cell r="E15">
            <v>49846</v>
          </cell>
          <cell r="F15">
            <v>498460</v>
          </cell>
        </row>
        <row r="16">
          <cell r="A16">
            <v>4015536</v>
          </cell>
          <cell r="B16" t="str">
            <v>Demolición obras en concreto</v>
          </cell>
          <cell r="C16" t="str">
            <v>m3</v>
          </cell>
          <cell r="D16">
            <v>24</v>
          </cell>
          <cell r="E16">
            <v>85512</v>
          </cell>
          <cell r="F16">
            <v>2052288</v>
          </cell>
        </row>
        <row r="17">
          <cell r="A17">
            <v>0</v>
          </cell>
        </row>
        <row r="18">
          <cell r="A18">
            <v>4020000</v>
          </cell>
          <cell r="B18" t="str">
            <v>EXCAVACIONES Y LLENOS ESTRUCT.</v>
          </cell>
          <cell r="D18">
            <v>0</v>
          </cell>
          <cell r="E18">
            <v>0</v>
          </cell>
          <cell r="F18">
            <v>268584624</v>
          </cell>
        </row>
        <row r="19">
          <cell r="A19">
            <v>4021100</v>
          </cell>
          <cell r="B19" t="str">
            <v>EXCAVACIONES MAT. COMÚN SECO</v>
          </cell>
          <cell r="D19">
            <v>0</v>
          </cell>
          <cell r="E19">
            <v>0</v>
          </cell>
          <cell r="F19">
            <v>56438550</v>
          </cell>
        </row>
        <row r="20">
          <cell r="A20">
            <v>4021103</v>
          </cell>
          <cell r="B20" t="str">
            <v>Excavación mat. común seco&lt;2m</v>
          </cell>
          <cell r="C20" t="str">
            <v>m3</v>
          </cell>
          <cell r="D20">
            <v>5985</v>
          </cell>
          <cell r="E20">
            <v>9430</v>
          </cell>
          <cell r="F20">
            <v>56438550</v>
          </cell>
        </row>
        <row r="21">
          <cell r="A21">
            <v>4021300</v>
          </cell>
          <cell r="B21" t="str">
            <v>EXCAVACIONES EN ROCA</v>
          </cell>
          <cell r="D21">
            <v>0</v>
          </cell>
          <cell r="E21">
            <v>0</v>
          </cell>
          <cell r="F21">
            <v>18831890</v>
          </cell>
        </row>
        <row r="22">
          <cell r="A22">
            <v>4021303</v>
          </cell>
          <cell r="B22" t="str">
            <v>Excavación roca a cualq. prof.</v>
          </cell>
          <cell r="C22" t="str">
            <v>m3</v>
          </cell>
          <cell r="D22">
            <v>259</v>
          </cell>
          <cell r="E22">
            <v>72710</v>
          </cell>
          <cell r="F22">
            <v>18831890</v>
          </cell>
        </row>
        <row r="23">
          <cell r="A23">
            <v>4021500</v>
          </cell>
          <cell r="B23" t="str">
            <v>EXCAVACIÓN NICHOS Y OTROS</v>
          </cell>
          <cell r="D23">
            <v>0</v>
          </cell>
          <cell r="E23">
            <v>0</v>
          </cell>
          <cell r="F23">
            <v>39399984</v>
          </cell>
        </row>
        <row r="24">
          <cell r="A24">
            <v>4021503</v>
          </cell>
          <cell r="B24" t="str">
            <v>Excavac.lle y ap.nicho m.s&lt;2m In.bo</v>
          </cell>
          <cell r="C24" t="str">
            <v>m3</v>
          </cell>
          <cell r="D24">
            <v>1619</v>
          </cell>
          <cell r="E24">
            <v>24336</v>
          </cell>
          <cell r="F24">
            <v>39399984</v>
          </cell>
        </row>
        <row r="25">
          <cell r="A25">
            <v>4024100</v>
          </cell>
          <cell r="B25" t="str">
            <v>LLENOS EN ZANJAS Y APIQUES</v>
          </cell>
          <cell r="D25">
            <v>0</v>
          </cell>
          <cell r="E25">
            <v>0</v>
          </cell>
          <cell r="F25">
            <v>53014904</v>
          </cell>
        </row>
        <row r="26">
          <cell r="A26">
            <v>4024103</v>
          </cell>
          <cell r="B26" t="str">
            <v>Lleno ap.z. y apiq.material selecto</v>
          </cell>
          <cell r="C26" t="str">
            <v>m3</v>
          </cell>
          <cell r="D26">
            <v>1663</v>
          </cell>
          <cell r="E26">
            <v>10688</v>
          </cell>
          <cell r="F26">
            <v>17774144</v>
          </cell>
        </row>
        <row r="27">
          <cell r="A27">
            <v>4024112</v>
          </cell>
          <cell r="B27" t="str">
            <v>Lleno ap.z. y apiq. mat. prestamo</v>
          </cell>
          <cell r="C27" t="str">
            <v>m3</v>
          </cell>
          <cell r="D27">
            <v>1590</v>
          </cell>
          <cell r="E27">
            <v>22164</v>
          </cell>
          <cell r="F27">
            <v>35240760</v>
          </cell>
        </row>
        <row r="28">
          <cell r="A28">
            <v>4025000</v>
          </cell>
          <cell r="B28" t="str">
            <v>CARGUE, RETIRO Y BOTADA MAT.S.</v>
          </cell>
          <cell r="D28">
            <v>0</v>
          </cell>
          <cell r="E28">
            <v>0</v>
          </cell>
          <cell r="F28">
            <v>100899296</v>
          </cell>
        </row>
        <row r="29">
          <cell r="A29">
            <v>4025001</v>
          </cell>
          <cell r="B29" t="str">
            <v>Cargue,ret. y bot. m.sobran.</v>
          </cell>
          <cell r="C29" t="str">
            <v>m3</v>
          </cell>
          <cell r="D29">
            <v>4588</v>
          </cell>
          <cell r="E29">
            <v>21992</v>
          </cell>
          <cell r="F29">
            <v>100899296</v>
          </cell>
        </row>
        <row r="30">
          <cell r="A30">
            <v>0</v>
          </cell>
        </row>
        <row r="31">
          <cell r="A31">
            <v>4030000</v>
          </cell>
          <cell r="B31" t="str">
            <v>PAVIMENTOS</v>
          </cell>
          <cell r="D31">
            <v>0</v>
          </cell>
          <cell r="E31">
            <v>0</v>
          </cell>
          <cell r="F31">
            <v>264236671</v>
          </cell>
        </row>
        <row r="32">
          <cell r="A32">
            <v>4030100</v>
          </cell>
          <cell r="B32" t="str">
            <v>CORTE Y RETIRO DE PAVIMENTO</v>
          </cell>
          <cell r="D32">
            <v>0</v>
          </cell>
          <cell r="E32">
            <v>0</v>
          </cell>
          <cell r="F32">
            <v>30564947</v>
          </cell>
        </row>
        <row r="33">
          <cell r="A33">
            <v>4030101</v>
          </cell>
          <cell r="B33" t="str">
            <v>Corte y ret. pav. asf. e&lt; 10cm</v>
          </cell>
          <cell r="C33" t="str">
            <v>m3</v>
          </cell>
          <cell r="D33">
            <v>223</v>
          </cell>
          <cell r="E33">
            <v>57629</v>
          </cell>
          <cell r="F33">
            <v>12851267</v>
          </cell>
        </row>
        <row r="34">
          <cell r="A34">
            <v>4030103</v>
          </cell>
          <cell r="B34" t="str">
            <v>Corte y ret. pav. Cto. e&lt; 20cm</v>
          </cell>
          <cell r="C34" t="str">
            <v>m3</v>
          </cell>
          <cell r="D34">
            <v>240</v>
          </cell>
          <cell r="E34">
            <v>73807</v>
          </cell>
          <cell r="F34">
            <v>17713680</v>
          </cell>
        </row>
        <row r="35">
          <cell r="A35">
            <v>4030300</v>
          </cell>
          <cell r="B35" t="str">
            <v>BASE GRANULAR</v>
          </cell>
          <cell r="D35">
            <v>0</v>
          </cell>
          <cell r="E35">
            <v>0</v>
          </cell>
          <cell r="F35">
            <v>79287264</v>
          </cell>
        </row>
        <row r="36">
          <cell r="A36">
            <v>4030301</v>
          </cell>
          <cell r="B36" t="str">
            <v>STC y comp. base granular</v>
          </cell>
          <cell r="C36" t="str">
            <v>m3</v>
          </cell>
          <cell r="D36">
            <v>1407</v>
          </cell>
          <cell r="E36">
            <v>56352</v>
          </cell>
          <cell r="F36">
            <v>79287264</v>
          </cell>
        </row>
        <row r="37">
          <cell r="A37">
            <v>4030700</v>
          </cell>
          <cell r="B37" t="str">
            <v>CONCRETO ASFÁLTICO</v>
          </cell>
          <cell r="D37">
            <v>0</v>
          </cell>
          <cell r="E37">
            <v>0</v>
          </cell>
          <cell r="F37">
            <v>81025340</v>
          </cell>
        </row>
        <row r="38">
          <cell r="A38">
            <v>4030706</v>
          </cell>
          <cell r="B38" t="str">
            <v>STC C.pav.asf.z.y ap-proyectos</v>
          </cell>
          <cell r="C38" t="str">
            <v>m3</v>
          </cell>
          <cell r="D38">
            <v>212</v>
          </cell>
          <cell r="E38">
            <v>382195</v>
          </cell>
          <cell r="F38">
            <v>81025340</v>
          </cell>
        </row>
        <row r="39">
          <cell r="A39">
            <v>4030800</v>
          </cell>
          <cell r="B39" t="str">
            <v>PAVIMENTOS RÍGIDOS</v>
          </cell>
          <cell r="D39">
            <v>0</v>
          </cell>
          <cell r="E39">
            <v>0</v>
          </cell>
          <cell r="F39">
            <v>73359120</v>
          </cell>
        </row>
        <row r="40">
          <cell r="A40">
            <v>4030801</v>
          </cell>
          <cell r="B40" t="str">
            <v>Reconst.pav.Cto.28 Mpa-e=0.20</v>
          </cell>
          <cell r="C40" t="str">
            <v>m3</v>
          </cell>
          <cell r="D40">
            <v>240</v>
          </cell>
          <cell r="E40">
            <v>305663</v>
          </cell>
          <cell r="F40">
            <v>73359120</v>
          </cell>
        </row>
        <row r="41">
          <cell r="A41">
            <v>0</v>
          </cell>
        </row>
        <row r="42">
          <cell r="A42">
            <v>4040000</v>
          </cell>
          <cell r="B42" t="str">
            <v>OBRAS VARIAS</v>
          </cell>
          <cell r="D42">
            <v>0</v>
          </cell>
          <cell r="E42">
            <v>0</v>
          </cell>
          <cell r="F42">
            <v>645067350</v>
          </cell>
        </row>
        <row r="43">
          <cell r="A43">
            <v>4040100</v>
          </cell>
          <cell r="B43" t="str">
            <v>CUNETAS</v>
          </cell>
          <cell r="D43">
            <v>0</v>
          </cell>
          <cell r="E43">
            <v>0</v>
          </cell>
          <cell r="F43">
            <v>749528</v>
          </cell>
        </row>
        <row r="44">
          <cell r="A44">
            <v>4040130</v>
          </cell>
          <cell r="B44" t="str">
            <v>Reconst. cunetas Cto.-Esq. 10</v>
          </cell>
          <cell r="C44" t="str">
            <v>m</v>
          </cell>
          <cell r="D44">
            <v>26</v>
          </cell>
          <cell r="E44">
            <v>28828</v>
          </cell>
          <cell r="F44">
            <v>749528</v>
          </cell>
        </row>
        <row r="45">
          <cell r="A45">
            <v>4040300</v>
          </cell>
          <cell r="B45" t="str">
            <v>ANDENES</v>
          </cell>
          <cell r="D45">
            <v>0</v>
          </cell>
          <cell r="E45">
            <v>0</v>
          </cell>
          <cell r="F45">
            <v>556310268</v>
          </cell>
        </row>
        <row r="46">
          <cell r="A46">
            <v>4040301</v>
          </cell>
          <cell r="B46" t="str">
            <v>Rec. anden Cto. con escalas</v>
          </cell>
          <cell r="C46" t="str">
            <v>m2</v>
          </cell>
          <cell r="D46">
            <v>12793</v>
          </cell>
          <cell r="E46">
            <v>42366</v>
          </cell>
          <cell r="F46">
            <v>541988238</v>
          </cell>
        </row>
        <row r="47">
          <cell r="A47">
            <v>4040310</v>
          </cell>
          <cell r="B47" t="str">
            <v>Rec. anden granito con escalas</v>
          </cell>
          <cell r="C47" t="str">
            <v>m2</v>
          </cell>
          <cell r="D47">
            <v>50</v>
          </cell>
          <cell r="E47">
            <v>49870</v>
          </cell>
          <cell r="F47">
            <v>2493500</v>
          </cell>
        </row>
        <row r="48">
          <cell r="A48">
            <v>4040323</v>
          </cell>
          <cell r="B48" t="str">
            <v>Rec.anden vitrific.sin escalas</v>
          </cell>
          <cell r="C48" t="str">
            <v>m2</v>
          </cell>
          <cell r="D48">
            <v>100</v>
          </cell>
          <cell r="E48">
            <v>53848</v>
          </cell>
          <cell r="F48">
            <v>5384800</v>
          </cell>
        </row>
        <row r="49">
          <cell r="A49">
            <v>4040333</v>
          </cell>
          <cell r="B49" t="str">
            <v>Rec. anden arenón sin escalas</v>
          </cell>
          <cell r="C49" t="str">
            <v>m2</v>
          </cell>
          <cell r="D49">
            <v>100</v>
          </cell>
          <cell r="E49">
            <v>59010</v>
          </cell>
          <cell r="F49">
            <v>5901000</v>
          </cell>
        </row>
        <row r="50">
          <cell r="A50">
            <v>4040345</v>
          </cell>
          <cell r="B50" t="str">
            <v>Rec. anden adoquin-colocación</v>
          </cell>
          <cell r="C50" t="str">
            <v>m2</v>
          </cell>
          <cell r="D50">
            <v>30</v>
          </cell>
          <cell r="E50">
            <v>18091</v>
          </cell>
          <cell r="F50">
            <v>542730</v>
          </cell>
        </row>
        <row r="51">
          <cell r="A51">
            <v>4040600</v>
          </cell>
          <cell r="B51" t="str">
            <v>ENGRAMADOS</v>
          </cell>
          <cell r="D51">
            <v>0</v>
          </cell>
          <cell r="E51">
            <v>0</v>
          </cell>
          <cell r="F51">
            <v>5760937</v>
          </cell>
        </row>
        <row r="52">
          <cell r="A52">
            <v>4040601</v>
          </cell>
          <cell r="B52" t="str">
            <v>Engramado con reut.grama exist</v>
          </cell>
          <cell r="C52" t="str">
            <v>m2</v>
          </cell>
          <cell r="D52">
            <v>413</v>
          </cell>
          <cell r="E52">
            <v>5243</v>
          </cell>
          <cell r="F52">
            <v>2165359</v>
          </cell>
        </row>
        <row r="53">
          <cell r="A53">
            <v>4040603</v>
          </cell>
          <cell r="B53" t="str">
            <v>Engramado-STC grama t.macana</v>
          </cell>
          <cell r="C53" t="str">
            <v>m2</v>
          </cell>
          <cell r="D53">
            <v>413</v>
          </cell>
          <cell r="E53">
            <v>8706</v>
          </cell>
          <cell r="F53">
            <v>3595578</v>
          </cell>
        </row>
        <row r="54">
          <cell r="A54">
            <v>4041100</v>
          </cell>
          <cell r="B54" t="str">
            <v>CORTES CON ACETILENO</v>
          </cell>
          <cell r="D54">
            <v>0</v>
          </cell>
          <cell r="E54">
            <v>0</v>
          </cell>
          <cell r="F54">
            <v>19360302</v>
          </cell>
        </row>
        <row r="55">
          <cell r="A55">
            <v>4041101</v>
          </cell>
          <cell r="B55" t="str">
            <v>Cortes tub.acero-incl.biselada</v>
          </cell>
          <cell r="C55" t="str">
            <v>cm</v>
          </cell>
          <cell r="D55">
            <v>24414</v>
          </cell>
          <cell r="E55">
            <v>793</v>
          </cell>
          <cell r="F55">
            <v>19360302</v>
          </cell>
        </row>
        <row r="56">
          <cell r="A56">
            <v>4041200</v>
          </cell>
          <cell r="B56" t="str">
            <v>CORTES SIN ACETILENO</v>
          </cell>
          <cell r="D56">
            <v>0</v>
          </cell>
          <cell r="E56">
            <v>0</v>
          </cell>
          <cell r="F56">
            <v>7018050</v>
          </cell>
        </row>
        <row r="57">
          <cell r="A57">
            <v>4041201</v>
          </cell>
          <cell r="B57" t="str">
            <v>Corte sin acetileno con pulidora</v>
          </cell>
          <cell r="C57" t="str">
            <v>cm</v>
          </cell>
          <cell r="D57">
            <v>8850</v>
          </cell>
          <cell r="E57">
            <v>793</v>
          </cell>
          <cell r="F57">
            <v>7018050</v>
          </cell>
        </row>
        <row r="58">
          <cell r="A58">
            <v>4041300</v>
          </cell>
          <cell r="B58" t="str">
            <v>SOLDADURA</v>
          </cell>
          <cell r="D58">
            <v>0</v>
          </cell>
          <cell r="E58">
            <v>0</v>
          </cell>
          <cell r="F58">
            <v>24738480</v>
          </cell>
        </row>
        <row r="59">
          <cell r="A59">
            <v>4041301</v>
          </cell>
          <cell r="B59" t="str">
            <v>STC Cordon soldadura compl.</v>
          </cell>
          <cell r="C59" t="str">
            <v>cm</v>
          </cell>
          <cell r="D59">
            <v>21144</v>
          </cell>
          <cell r="E59">
            <v>1170</v>
          </cell>
          <cell r="F59">
            <v>24738480</v>
          </cell>
        </row>
        <row r="60">
          <cell r="A60">
            <v>4042100</v>
          </cell>
          <cell r="B60" t="str">
            <v>OTRAS OBRAS VARIAS</v>
          </cell>
          <cell r="D60">
            <v>0</v>
          </cell>
          <cell r="E60">
            <v>0</v>
          </cell>
          <cell r="F60">
            <v>28988769</v>
          </cell>
        </row>
        <row r="61">
          <cell r="A61">
            <v>4042117</v>
          </cell>
          <cell r="B61" t="str">
            <v>STC cinta poliet-re.red 10cm</v>
          </cell>
          <cell r="C61" t="str">
            <v>m</v>
          </cell>
          <cell r="D61">
            <v>10143</v>
          </cell>
          <cell r="E61">
            <v>1419</v>
          </cell>
          <cell r="F61">
            <v>14392917</v>
          </cell>
        </row>
        <row r="62">
          <cell r="A62">
            <v>4042130</v>
          </cell>
          <cell r="B62" t="str">
            <v>Alquiler retroexcav. hr.diurna</v>
          </cell>
          <cell r="C62" t="str">
            <v>h</v>
          </cell>
          <cell r="D62">
            <v>24</v>
          </cell>
          <cell r="E62">
            <v>70668</v>
          </cell>
          <cell r="F62">
            <v>1696032</v>
          </cell>
        </row>
        <row r="63">
          <cell r="A63">
            <v>4042132</v>
          </cell>
          <cell r="B63" t="str">
            <v>Alquiler retroexcav. hr.noctur</v>
          </cell>
          <cell r="C63" t="str">
            <v>h</v>
          </cell>
          <cell r="D63">
            <v>12</v>
          </cell>
          <cell r="E63">
            <v>81068</v>
          </cell>
          <cell r="F63">
            <v>972816</v>
          </cell>
        </row>
        <row r="64">
          <cell r="A64">
            <v>4042136</v>
          </cell>
          <cell r="B64" t="str">
            <v>Alquiler volqueta 6m3 hr.diurn</v>
          </cell>
          <cell r="C64" t="str">
            <v>h</v>
          </cell>
          <cell r="D64">
            <v>24</v>
          </cell>
          <cell r="E64">
            <v>38042</v>
          </cell>
          <cell r="F64">
            <v>913008</v>
          </cell>
        </row>
        <row r="65">
          <cell r="A65">
            <v>4042137</v>
          </cell>
          <cell r="B65" t="str">
            <v>Alquiler volqueta 6m3 hr.noctu</v>
          </cell>
          <cell r="C65" t="str">
            <v>h</v>
          </cell>
          <cell r="D65">
            <v>12</v>
          </cell>
          <cell r="E65">
            <v>47553</v>
          </cell>
          <cell r="F65">
            <v>570636</v>
          </cell>
        </row>
        <row r="66">
          <cell r="A66">
            <v>4042150</v>
          </cell>
          <cell r="B66" t="str">
            <v>Ayudante incluye prestaciones</v>
          </cell>
          <cell r="C66" t="str">
            <v>h</v>
          </cell>
          <cell r="D66">
            <v>960</v>
          </cell>
          <cell r="E66">
            <v>5372</v>
          </cell>
          <cell r="F66">
            <v>5157120</v>
          </cell>
        </row>
        <row r="67">
          <cell r="A67">
            <v>4042152</v>
          </cell>
          <cell r="B67" t="str">
            <v>Oficial incluye prestaciones</v>
          </cell>
          <cell r="C67" t="str">
            <v>h</v>
          </cell>
          <cell r="D67">
            <v>480</v>
          </cell>
          <cell r="E67">
            <v>11013</v>
          </cell>
          <cell r="F67">
            <v>5286240</v>
          </cell>
        </row>
        <row r="68">
          <cell r="A68">
            <v>4042200</v>
          </cell>
          <cell r="B68" t="str">
            <v>OTRAS OBRAS VARIAS-CONTINUACIÓN</v>
          </cell>
          <cell r="D68">
            <v>0</v>
          </cell>
          <cell r="E68">
            <v>0</v>
          </cell>
          <cell r="F68">
            <v>2141016</v>
          </cell>
        </row>
        <row r="69">
          <cell r="A69">
            <v>4042201</v>
          </cell>
          <cell r="B69" t="str">
            <v>Compresor 125 P3/min-in.mart.d</v>
          </cell>
          <cell r="C69" t="str">
            <v>h</v>
          </cell>
          <cell r="D69">
            <v>24</v>
          </cell>
          <cell r="E69">
            <v>53259</v>
          </cell>
          <cell r="F69">
            <v>1278216</v>
          </cell>
        </row>
        <row r="70">
          <cell r="A70">
            <v>4042203</v>
          </cell>
          <cell r="B70" t="str">
            <v>Compresor 125 P3/min-in.mart.n</v>
          </cell>
          <cell r="C70" t="str">
            <v>h</v>
          </cell>
          <cell r="D70">
            <v>12</v>
          </cell>
          <cell r="E70">
            <v>71900</v>
          </cell>
          <cell r="F70">
            <v>862800</v>
          </cell>
        </row>
        <row r="71">
          <cell r="A71">
            <v>0</v>
          </cell>
        </row>
        <row r="72">
          <cell r="A72">
            <v>4050000</v>
          </cell>
          <cell r="B72" t="str">
            <v>FABRICACIÓN Y UTILIZACIÓN CTO.</v>
          </cell>
          <cell r="D72">
            <v>0</v>
          </cell>
          <cell r="E72">
            <v>0</v>
          </cell>
          <cell r="F72">
            <v>3510676</v>
          </cell>
        </row>
        <row r="73">
          <cell r="A73">
            <v>4051100</v>
          </cell>
          <cell r="B73" t="str">
            <v>CONCRETOS DE 21 MPa</v>
          </cell>
          <cell r="D73">
            <v>0</v>
          </cell>
          <cell r="E73">
            <v>0</v>
          </cell>
          <cell r="F73">
            <v>3510676</v>
          </cell>
        </row>
        <row r="74">
          <cell r="A74">
            <v>4051101</v>
          </cell>
          <cell r="B74" t="str">
            <v>STC Cto.21MPa em.tuxve-an-ap</v>
          </cell>
          <cell r="C74" t="str">
            <v>m3</v>
          </cell>
          <cell r="D74">
            <v>13</v>
          </cell>
          <cell r="E74">
            <v>270052</v>
          </cell>
          <cell r="F74">
            <v>3510676</v>
          </cell>
        </row>
        <row r="75">
          <cell r="A75">
            <v>0</v>
          </cell>
        </row>
        <row r="76">
          <cell r="A76">
            <v>4060000</v>
          </cell>
          <cell r="B76" t="str">
            <v>ACERO DE REFUERZO</v>
          </cell>
          <cell r="D76">
            <v>0</v>
          </cell>
          <cell r="E76">
            <v>0</v>
          </cell>
          <cell r="F76">
            <v>555420</v>
          </cell>
        </row>
        <row r="77">
          <cell r="A77">
            <v>4060100</v>
          </cell>
          <cell r="B77" t="str">
            <v>BARRAS DE ACERO DE REFUERZO</v>
          </cell>
          <cell r="D77">
            <v>0</v>
          </cell>
          <cell r="E77">
            <v>0</v>
          </cell>
          <cell r="F77">
            <v>555420</v>
          </cell>
        </row>
        <row r="78">
          <cell r="A78">
            <v>4060120</v>
          </cell>
          <cell r="B78" t="str">
            <v>S.T.F.C.acero refuerzo 420 MPa 1/2"</v>
          </cell>
          <cell r="C78" t="str">
            <v>kg</v>
          </cell>
          <cell r="D78">
            <v>60</v>
          </cell>
          <cell r="E78">
            <v>3710</v>
          </cell>
          <cell r="F78">
            <v>222600</v>
          </cell>
        </row>
        <row r="79">
          <cell r="A79">
            <v>4060122</v>
          </cell>
          <cell r="B79" t="str">
            <v>S.T.F.C.acero refuerzo 420 MPa 3/8"</v>
          </cell>
          <cell r="C79" t="str">
            <v>kg</v>
          </cell>
          <cell r="D79">
            <v>60</v>
          </cell>
          <cell r="E79">
            <v>5547</v>
          </cell>
          <cell r="F79">
            <v>332820</v>
          </cell>
        </row>
        <row r="80">
          <cell r="A80">
            <v>0</v>
          </cell>
        </row>
        <row r="81">
          <cell r="A81">
            <v>4070000</v>
          </cell>
          <cell r="B81" t="str">
            <v>REDES DISTRIB.ACOM.YCOND.ACDTO</v>
          </cell>
          <cell r="D81">
            <v>0</v>
          </cell>
          <cell r="E81">
            <v>0</v>
          </cell>
          <cell r="F81">
            <v>638555084</v>
          </cell>
        </row>
        <row r="82">
          <cell r="A82">
            <v>4071000</v>
          </cell>
          <cell r="B82" t="str">
            <v>TUBERÍAS DE ACERO</v>
          </cell>
          <cell r="D82">
            <v>0</v>
          </cell>
          <cell r="E82">
            <v>0</v>
          </cell>
          <cell r="F82">
            <v>18457907</v>
          </cell>
        </row>
        <row r="83">
          <cell r="A83">
            <v>4071004</v>
          </cell>
          <cell r="B83" t="str">
            <v>STC Tuberia acero 2"</v>
          </cell>
          <cell r="C83" t="str">
            <v>m</v>
          </cell>
          <cell r="D83">
            <v>10</v>
          </cell>
          <cell r="E83">
            <v>34151</v>
          </cell>
          <cell r="F83">
            <v>341510</v>
          </cell>
        </row>
        <row r="84">
          <cell r="A84">
            <v>4071008</v>
          </cell>
          <cell r="B84" t="str">
            <v>STC Tuberia acero 3"</v>
          </cell>
          <cell r="C84" t="str">
            <v>m</v>
          </cell>
          <cell r="D84">
            <v>113</v>
          </cell>
          <cell r="E84">
            <v>75385</v>
          </cell>
          <cell r="F84">
            <v>8518505</v>
          </cell>
        </row>
        <row r="85">
          <cell r="A85">
            <v>4071010</v>
          </cell>
          <cell r="B85" t="str">
            <v>STC Tuberia acero 4"</v>
          </cell>
          <cell r="C85" t="str">
            <v>m</v>
          </cell>
          <cell r="D85">
            <v>13</v>
          </cell>
          <cell r="E85">
            <v>106533</v>
          </cell>
          <cell r="F85">
            <v>1384929</v>
          </cell>
        </row>
        <row r="86">
          <cell r="A86">
            <v>4071014</v>
          </cell>
          <cell r="B86" t="str">
            <v>STC Tuberia acero 6"</v>
          </cell>
          <cell r="C86" t="str">
            <v>m</v>
          </cell>
          <cell r="D86">
            <v>2</v>
          </cell>
          <cell r="E86">
            <v>184010</v>
          </cell>
          <cell r="F86">
            <v>368020</v>
          </cell>
        </row>
        <row r="87">
          <cell r="A87">
            <v>4071016</v>
          </cell>
          <cell r="B87" t="str">
            <v>STC Tuberia acero 8"</v>
          </cell>
          <cell r="C87" t="str">
            <v>m</v>
          </cell>
          <cell r="D87">
            <v>1</v>
          </cell>
          <cell r="E87">
            <v>274790</v>
          </cell>
          <cell r="F87">
            <v>274790</v>
          </cell>
        </row>
        <row r="88">
          <cell r="A88">
            <v>4071018</v>
          </cell>
          <cell r="B88" t="str">
            <v>STC Tuberia acero 10"</v>
          </cell>
          <cell r="C88" t="str">
            <v>m</v>
          </cell>
          <cell r="D88">
            <v>7</v>
          </cell>
          <cell r="E88">
            <v>387661</v>
          </cell>
          <cell r="F88">
            <v>2713627</v>
          </cell>
        </row>
        <row r="89">
          <cell r="A89">
            <v>4071068</v>
          </cell>
          <cell r="B89" t="str">
            <v>STC Tub. galvanix. pesada 11/2"</v>
          </cell>
          <cell r="C89" t="str">
            <v>m</v>
          </cell>
          <cell r="D89">
            <v>306</v>
          </cell>
          <cell r="E89">
            <v>15871</v>
          </cell>
          <cell r="F89">
            <v>4856526</v>
          </cell>
        </row>
        <row r="90">
          <cell r="A90">
            <v>4071500</v>
          </cell>
          <cell r="B90" t="str">
            <v>TEES Y TAPONES EN ACERO</v>
          </cell>
          <cell r="D90">
            <v>0</v>
          </cell>
          <cell r="E90">
            <v>0</v>
          </cell>
          <cell r="F90">
            <v>21455799</v>
          </cell>
        </row>
        <row r="91">
          <cell r="A91">
            <v>4071531</v>
          </cell>
          <cell r="B91" t="str">
            <v>STC Tee partida R.D 6"x3"</v>
          </cell>
          <cell r="C91" t="str">
            <v>un</v>
          </cell>
          <cell r="D91">
            <v>7</v>
          </cell>
          <cell r="E91">
            <v>2634924</v>
          </cell>
          <cell r="F91">
            <v>18444468</v>
          </cell>
        </row>
        <row r="92">
          <cell r="A92">
            <v>4071541</v>
          </cell>
          <cell r="B92" t="str">
            <v>STC Tee partida R.B 8"x6"</v>
          </cell>
          <cell r="C92" t="str">
            <v>un</v>
          </cell>
          <cell r="D92">
            <v>1</v>
          </cell>
          <cell r="E92">
            <v>3011331</v>
          </cell>
          <cell r="F92">
            <v>3011331</v>
          </cell>
        </row>
        <row r="93">
          <cell r="A93">
            <v>4072000</v>
          </cell>
          <cell r="B93" t="str">
            <v>TUBERÍAS Y ACCESORIOS DE H.D.</v>
          </cell>
          <cell r="D93">
            <v>0</v>
          </cell>
          <cell r="E93">
            <v>0</v>
          </cell>
          <cell r="F93">
            <v>18722245</v>
          </cell>
        </row>
        <row r="94">
          <cell r="A94">
            <v>4072006</v>
          </cell>
          <cell r="B94" t="str">
            <v>STC Tuberia H.D. 6"</v>
          </cell>
          <cell r="C94" t="str">
            <v>m</v>
          </cell>
          <cell r="D94">
            <v>1396</v>
          </cell>
          <cell r="E94">
            <v>13335</v>
          </cell>
          <cell r="F94">
            <v>18615660</v>
          </cell>
        </row>
        <row r="95">
          <cell r="A95">
            <v>4072008</v>
          </cell>
          <cell r="B95" t="str">
            <v>STC Tuberia H.D. 8"</v>
          </cell>
          <cell r="C95" t="str">
            <v>m</v>
          </cell>
          <cell r="D95">
            <v>5</v>
          </cell>
          <cell r="E95">
            <v>21317</v>
          </cell>
          <cell r="F95">
            <v>106585</v>
          </cell>
        </row>
        <row r="96">
          <cell r="A96">
            <v>4072100</v>
          </cell>
          <cell r="B96" t="str">
            <v>CODOS EN H.D.</v>
          </cell>
          <cell r="D96">
            <v>0</v>
          </cell>
          <cell r="E96">
            <v>0</v>
          </cell>
          <cell r="F96">
            <v>9597735</v>
          </cell>
        </row>
        <row r="97">
          <cell r="A97">
            <v>4072152</v>
          </cell>
          <cell r="B97" t="str">
            <v>STC codo H.D-J.R. PVC 45° 6"</v>
          </cell>
          <cell r="C97" t="str">
            <v>un</v>
          </cell>
          <cell r="D97">
            <v>28</v>
          </cell>
          <cell r="E97">
            <v>238066</v>
          </cell>
          <cell r="F97">
            <v>6665848</v>
          </cell>
        </row>
        <row r="98">
          <cell r="A98">
            <v>4072174</v>
          </cell>
          <cell r="B98" t="str">
            <v>STC codo H.D-J.R. PVC 22.5° 6"</v>
          </cell>
          <cell r="C98" t="str">
            <v>un</v>
          </cell>
          <cell r="D98">
            <v>7</v>
          </cell>
          <cell r="E98">
            <v>216762</v>
          </cell>
          <cell r="F98">
            <v>1517334</v>
          </cell>
        </row>
        <row r="99">
          <cell r="A99">
            <v>4072192</v>
          </cell>
          <cell r="B99" t="str">
            <v>STC codo H.D-J.R.PVC 11.25° 6"</v>
          </cell>
          <cell r="C99" t="str">
            <v>un</v>
          </cell>
          <cell r="D99">
            <v>7</v>
          </cell>
          <cell r="E99">
            <v>202079</v>
          </cell>
          <cell r="F99">
            <v>1414553</v>
          </cell>
        </row>
        <row r="100">
          <cell r="A100">
            <v>4072300</v>
          </cell>
          <cell r="B100" t="str">
            <v>REDUCCIONES Y TEES EN H.D.</v>
          </cell>
          <cell r="D100">
            <v>0</v>
          </cell>
          <cell r="E100">
            <v>0</v>
          </cell>
          <cell r="F100">
            <v>16054785</v>
          </cell>
        </row>
        <row r="101">
          <cell r="A101">
            <v>4072302</v>
          </cell>
          <cell r="B101" t="str">
            <v>STC Reduccion H.D-E.L. PVC 3"x2"</v>
          </cell>
          <cell r="C101" t="str">
            <v>un</v>
          </cell>
          <cell r="D101">
            <v>18</v>
          </cell>
          <cell r="E101">
            <v>52691</v>
          </cell>
          <cell r="F101">
            <v>948438</v>
          </cell>
        </row>
        <row r="102">
          <cell r="A102">
            <v>4072304</v>
          </cell>
          <cell r="B102" t="str">
            <v>STC Reduccion H.D-E.L. PVC 4"x2"</v>
          </cell>
          <cell r="C102" t="str">
            <v>un</v>
          </cell>
          <cell r="D102">
            <v>4</v>
          </cell>
          <cell r="E102">
            <v>64822</v>
          </cell>
          <cell r="F102">
            <v>259288</v>
          </cell>
        </row>
        <row r="103">
          <cell r="A103">
            <v>4072306</v>
          </cell>
          <cell r="B103" t="str">
            <v>STC Reduccion H.D-E.L. PVC 4"x3"</v>
          </cell>
          <cell r="C103" t="str">
            <v>un</v>
          </cell>
          <cell r="D103">
            <v>4</v>
          </cell>
          <cell r="E103">
            <v>80039</v>
          </cell>
          <cell r="F103">
            <v>320156</v>
          </cell>
        </row>
        <row r="104">
          <cell r="A104">
            <v>4072354</v>
          </cell>
          <cell r="B104" t="str">
            <v>STC Tee H.D-E.L. PVC 3"x3"</v>
          </cell>
          <cell r="C104" t="str">
            <v>un</v>
          </cell>
          <cell r="D104">
            <v>46</v>
          </cell>
          <cell r="E104">
            <v>98341</v>
          </cell>
          <cell r="F104">
            <v>4523686</v>
          </cell>
        </row>
        <row r="105">
          <cell r="A105">
            <v>4072358</v>
          </cell>
          <cell r="B105" t="str">
            <v>STC Tee H.D-E.L. PVC 4"x3"</v>
          </cell>
          <cell r="C105" t="str">
            <v>un</v>
          </cell>
          <cell r="D105">
            <v>23</v>
          </cell>
          <cell r="E105">
            <v>125690</v>
          </cell>
          <cell r="F105">
            <v>2890870</v>
          </cell>
        </row>
        <row r="106">
          <cell r="A106">
            <v>4072360</v>
          </cell>
          <cell r="B106" t="str">
            <v>STC Tee H.D-E.L. PVC 4"x4"</v>
          </cell>
          <cell r="C106" t="str">
            <v>un</v>
          </cell>
          <cell r="D106">
            <v>25</v>
          </cell>
          <cell r="E106">
            <v>145472</v>
          </cell>
          <cell r="F106">
            <v>3636800</v>
          </cell>
        </row>
        <row r="107">
          <cell r="A107">
            <v>4072384</v>
          </cell>
          <cell r="B107" t="str">
            <v>STC Tee H.D-E.L. AC 6"x3"</v>
          </cell>
          <cell r="C107" t="str">
            <v>un</v>
          </cell>
          <cell r="D107">
            <v>6</v>
          </cell>
          <cell r="E107">
            <v>227201</v>
          </cell>
          <cell r="F107">
            <v>1363206</v>
          </cell>
        </row>
        <row r="108">
          <cell r="A108">
            <v>4072388</v>
          </cell>
          <cell r="B108" t="str">
            <v>STC Tee H.D-E.L. AC 6"x6"</v>
          </cell>
          <cell r="C108" t="str">
            <v>un</v>
          </cell>
          <cell r="D108">
            <v>7</v>
          </cell>
          <cell r="E108">
            <v>301763</v>
          </cell>
          <cell r="F108">
            <v>2112341</v>
          </cell>
        </row>
        <row r="109">
          <cell r="A109">
            <v>4072400</v>
          </cell>
          <cell r="B109" t="str">
            <v>TEES Y TAPONES EN H.D.</v>
          </cell>
          <cell r="D109">
            <v>0</v>
          </cell>
          <cell r="E109">
            <v>0</v>
          </cell>
          <cell r="F109">
            <v>1231287</v>
          </cell>
        </row>
        <row r="110">
          <cell r="A110">
            <v>4072450</v>
          </cell>
          <cell r="B110" t="str">
            <v>STC Tapon H.D-PVC 2"</v>
          </cell>
          <cell r="C110" t="str">
            <v>un</v>
          </cell>
          <cell r="D110">
            <v>1</v>
          </cell>
          <cell r="E110">
            <v>31806</v>
          </cell>
          <cell r="F110">
            <v>31806</v>
          </cell>
        </row>
        <row r="111">
          <cell r="A111">
            <v>4072452</v>
          </cell>
          <cell r="B111" t="str">
            <v>STC Tapon H.D-PVC 3"</v>
          </cell>
          <cell r="C111" t="str">
            <v>un</v>
          </cell>
          <cell r="D111">
            <v>25</v>
          </cell>
          <cell r="E111">
            <v>45082</v>
          </cell>
          <cell r="F111">
            <v>1127050</v>
          </cell>
        </row>
        <row r="112">
          <cell r="A112">
            <v>4072454</v>
          </cell>
          <cell r="B112" t="str">
            <v>STC Tapon H.D-PVC 4"</v>
          </cell>
          <cell r="C112" t="str">
            <v>un</v>
          </cell>
          <cell r="D112">
            <v>1</v>
          </cell>
          <cell r="E112">
            <v>72431</v>
          </cell>
          <cell r="F112">
            <v>72431</v>
          </cell>
        </row>
        <row r="113">
          <cell r="A113">
            <v>4073000</v>
          </cell>
          <cell r="B113" t="str">
            <v>TUBERÍAS DE PVC</v>
          </cell>
          <cell r="D113">
            <v>0</v>
          </cell>
          <cell r="E113">
            <v>0</v>
          </cell>
          <cell r="F113">
            <v>93360571</v>
          </cell>
        </row>
        <row r="114">
          <cell r="A114">
            <v>4073010</v>
          </cell>
          <cell r="B114" t="str">
            <v>STC Tub. PVC-P E.L. 3" RDE 13.5</v>
          </cell>
          <cell r="C114" t="str">
            <v>m</v>
          </cell>
          <cell r="D114">
            <v>6293</v>
          </cell>
          <cell r="E114">
            <v>9497</v>
          </cell>
          <cell r="F114">
            <v>59764621</v>
          </cell>
        </row>
        <row r="115">
          <cell r="A115">
            <v>4073012</v>
          </cell>
          <cell r="B115" t="str">
            <v>STC Tub. PVC-P E.L. 4" RDE 13.5</v>
          </cell>
          <cell r="C115" t="str">
            <v>m</v>
          </cell>
          <cell r="D115">
            <v>2309</v>
          </cell>
          <cell r="E115">
            <v>14550</v>
          </cell>
          <cell r="F115">
            <v>33595950</v>
          </cell>
        </row>
        <row r="116">
          <cell r="A116">
            <v>4073400</v>
          </cell>
          <cell r="B116" t="str">
            <v>CODOS EN PVC-P</v>
          </cell>
          <cell r="D116">
            <v>0</v>
          </cell>
          <cell r="E116">
            <v>0</v>
          </cell>
          <cell r="F116">
            <v>47997977</v>
          </cell>
        </row>
        <row r="117">
          <cell r="A117">
            <v>4073444</v>
          </cell>
          <cell r="B117" t="str">
            <v>STC Codo G.R. PVC-P 90° RDE 21 3"</v>
          </cell>
          <cell r="C117" t="str">
            <v>un</v>
          </cell>
          <cell r="D117">
            <v>3</v>
          </cell>
          <cell r="E117">
            <v>87277</v>
          </cell>
          <cell r="F117">
            <v>261831</v>
          </cell>
        </row>
        <row r="118">
          <cell r="A118">
            <v>4073446</v>
          </cell>
          <cell r="B118" t="str">
            <v>STC Codo G.R. PVC-P 90° RDE 21 4"</v>
          </cell>
          <cell r="C118" t="str">
            <v>un</v>
          </cell>
          <cell r="D118">
            <v>4</v>
          </cell>
          <cell r="E118">
            <v>161547</v>
          </cell>
          <cell r="F118">
            <v>646188</v>
          </cell>
        </row>
        <row r="119">
          <cell r="A119">
            <v>4073462</v>
          </cell>
          <cell r="B119" t="str">
            <v>STC Codo G.R. PVC-P 45° RDE 21 3"</v>
          </cell>
          <cell r="C119" t="str">
            <v>un</v>
          </cell>
          <cell r="D119">
            <v>426</v>
          </cell>
          <cell r="E119">
            <v>61480</v>
          </cell>
          <cell r="F119">
            <v>26190480</v>
          </cell>
        </row>
        <row r="120">
          <cell r="A120">
            <v>4073464</v>
          </cell>
          <cell r="B120" t="str">
            <v>STC Codo G.R. PVC-P 45° RDE 21 4"</v>
          </cell>
          <cell r="C120" t="str">
            <v>un</v>
          </cell>
          <cell r="D120">
            <v>100</v>
          </cell>
          <cell r="E120">
            <v>116953</v>
          </cell>
          <cell r="F120">
            <v>11695300</v>
          </cell>
        </row>
        <row r="121">
          <cell r="A121">
            <v>4073478</v>
          </cell>
          <cell r="B121" t="str">
            <v>STC Codo G.R. PVC-P22.5° RDE21 3"</v>
          </cell>
          <cell r="C121" t="str">
            <v>un</v>
          </cell>
          <cell r="D121">
            <v>56</v>
          </cell>
          <cell r="E121">
            <v>60625</v>
          </cell>
          <cell r="F121">
            <v>3395000</v>
          </cell>
        </row>
        <row r="122">
          <cell r="A122">
            <v>4073480</v>
          </cell>
          <cell r="B122" t="str">
            <v>STC Codo G.R. PVC-P22.5° RDE21 4"</v>
          </cell>
          <cell r="C122" t="str">
            <v>un</v>
          </cell>
          <cell r="D122">
            <v>14</v>
          </cell>
          <cell r="E122">
            <v>106132</v>
          </cell>
          <cell r="F122">
            <v>1485848</v>
          </cell>
        </row>
        <row r="123">
          <cell r="A123">
            <v>4073494</v>
          </cell>
          <cell r="B123" t="str">
            <v>STC Codo G.R.PVC-P11.25° RDE21 3"</v>
          </cell>
          <cell r="C123" t="str">
            <v>un</v>
          </cell>
          <cell r="D123">
            <v>50</v>
          </cell>
          <cell r="E123">
            <v>56049</v>
          </cell>
          <cell r="F123">
            <v>2802450</v>
          </cell>
        </row>
        <row r="124">
          <cell r="A124">
            <v>4073496</v>
          </cell>
          <cell r="B124" t="str">
            <v>STC Codo G.R.PVC-P11.25° RDE21 4"</v>
          </cell>
          <cell r="C124" t="str">
            <v>un</v>
          </cell>
          <cell r="D124">
            <v>15</v>
          </cell>
          <cell r="E124">
            <v>101392</v>
          </cell>
          <cell r="F124">
            <v>1520880</v>
          </cell>
        </row>
        <row r="125">
          <cell r="A125">
            <v>4075500</v>
          </cell>
          <cell r="B125" t="str">
            <v>TUBERÍAS Y ACCES. PF+UAD y PE-AL-PE</v>
          </cell>
          <cell r="D125">
            <v>0</v>
          </cell>
          <cell r="E125">
            <v>0</v>
          </cell>
          <cell r="F125">
            <v>29313060</v>
          </cell>
        </row>
        <row r="126">
          <cell r="A126">
            <v>4075511</v>
          </cell>
          <cell r="B126" t="str">
            <v>TC Tub. PE-AL-PE  1/2"</v>
          </cell>
          <cell r="C126" t="str">
            <v>un</v>
          </cell>
          <cell r="D126">
            <v>9830</v>
          </cell>
          <cell r="E126">
            <v>2982</v>
          </cell>
          <cell r="F126">
            <v>29313060</v>
          </cell>
        </row>
        <row r="127">
          <cell r="A127">
            <v>4076600</v>
          </cell>
          <cell r="B127" t="str">
            <v>DESVÍOS Y REDUCCIONES EN H.F.</v>
          </cell>
          <cell r="D127">
            <v>0</v>
          </cell>
          <cell r="E127">
            <v>0</v>
          </cell>
          <cell r="F127">
            <v>1954039</v>
          </cell>
        </row>
        <row r="128">
          <cell r="A128">
            <v>4076648</v>
          </cell>
          <cell r="B128" t="str">
            <v>STC Reduccion H.F. E.L. PVC 6"x2"</v>
          </cell>
          <cell r="C128" t="str">
            <v>un</v>
          </cell>
          <cell r="D128">
            <v>1</v>
          </cell>
          <cell r="E128">
            <v>125248</v>
          </cell>
          <cell r="F128">
            <v>125248</v>
          </cell>
        </row>
        <row r="129">
          <cell r="A129">
            <v>4076650</v>
          </cell>
          <cell r="B129" t="str">
            <v>STC Reduccion H.F. E.L. PVC 6"x3"</v>
          </cell>
          <cell r="C129" t="str">
            <v>un</v>
          </cell>
          <cell r="D129">
            <v>3</v>
          </cell>
          <cell r="E129">
            <v>154160</v>
          </cell>
          <cell r="F129">
            <v>462480</v>
          </cell>
        </row>
        <row r="130">
          <cell r="A130">
            <v>4076652</v>
          </cell>
          <cell r="B130" t="str">
            <v>STC Reduccion H.F. E.L. PVC 6"x4"</v>
          </cell>
          <cell r="C130" t="str">
            <v>un</v>
          </cell>
          <cell r="D130">
            <v>5</v>
          </cell>
          <cell r="E130">
            <v>167855</v>
          </cell>
          <cell r="F130">
            <v>839275</v>
          </cell>
        </row>
        <row r="131">
          <cell r="A131">
            <v>4076658</v>
          </cell>
          <cell r="B131" t="str">
            <v>STC Reduccion H.F. E.L. PVC 8"x4"</v>
          </cell>
          <cell r="C131" t="str">
            <v>un</v>
          </cell>
          <cell r="D131">
            <v>2</v>
          </cell>
          <cell r="E131">
            <v>263518</v>
          </cell>
          <cell r="F131">
            <v>527036</v>
          </cell>
        </row>
        <row r="132">
          <cell r="A132">
            <v>4076900</v>
          </cell>
          <cell r="B132" t="str">
            <v>TEES EN H.F.</v>
          </cell>
          <cell r="D132">
            <v>0</v>
          </cell>
          <cell r="E132">
            <v>0</v>
          </cell>
          <cell r="F132">
            <v>13822200</v>
          </cell>
        </row>
        <row r="133">
          <cell r="A133">
            <v>4076910</v>
          </cell>
          <cell r="B133" t="str">
            <v>STC Tee H.F. E.L. PVC-AC 6"x3"</v>
          </cell>
          <cell r="C133" t="str">
            <v>un</v>
          </cell>
          <cell r="D133">
            <v>18</v>
          </cell>
          <cell r="E133">
            <v>227201</v>
          </cell>
          <cell r="F133">
            <v>4089618</v>
          </cell>
        </row>
        <row r="134">
          <cell r="A134">
            <v>4076911</v>
          </cell>
          <cell r="B134" t="str">
            <v>STC Tee H.F. E.L. PVC-AC 6"x4"</v>
          </cell>
          <cell r="C134" t="str">
            <v>un</v>
          </cell>
          <cell r="D134">
            <v>3</v>
          </cell>
          <cell r="E134">
            <v>269808</v>
          </cell>
          <cell r="F134">
            <v>809424</v>
          </cell>
        </row>
        <row r="135">
          <cell r="A135">
            <v>4076946</v>
          </cell>
          <cell r="B135" t="str">
            <v>STC Tee H.F. E.L. PVC 8"x6"</v>
          </cell>
          <cell r="C135" t="str">
            <v>un</v>
          </cell>
          <cell r="D135">
            <v>2</v>
          </cell>
          <cell r="E135">
            <v>663722</v>
          </cell>
          <cell r="F135">
            <v>1327444</v>
          </cell>
        </row>
        <row r="136">
          <cell r="A136">
            <v>4076978</v>
          </cell>
          <cell r="B136" t="str">
            <v>STC Tee H.F. E.L. AC 8"x3"</v>
          </cell>
          <cell r="C136" t="str">
            <v>un</v>
          </cell>
          <cell r="D136">
            <v>11</v>
          </cell>
          <cell r="E136">
            <v>546552</v>
          </cell>
          <cell r="F136">
            <v>6012072</v>
          </cell>
        </row>
        <row r="137">
          <cell r="A137">
            <v>4076984</v>
          </cell>
          <cell r="B137" t="str">
            <v>STC Tee H.F. E.L. AC 8"x8"</v>
          </cell>
          <cell r="C137" t="str">
            <v>un</v>
          </cell>
          <cell r="D137">
            <v>1</v>
          </cell>
          <cell r="E137">
            <v>709373</v>
          </cell>
          <cell r="F137">
            <v>709373</v>
          </cell>
        </row>
        <row r="138">
          <cell r="A138">
            <v>4076992</v>
          </cell>
          <cell r="B138" t="str">
            <v>STC Tee H.F. E.L. AC 10"x6"</v>
          </cell>
          <cell r="C138" t="str">
            <v>un</v>
          </cell>
          <cell r="D138">
            <v>1</v>
          </cell>
          <cell r="E138">
            <v>874269</v>
          </cell>
          <cell r="F138">
            <v>874269</v>
          </cell>
        </row>
        <row r="139">
          <cell r="A139">
            <v>4077200</v>
          </cell>
          <cell r="B139" t="str">
            <v>TEES Y TAPONES EN H.F. Continua 3..</v>
          </cell>
          <cell r="D139">
            <v>0</v>
          </cell>
          <cell r="E139">
            <v>0</v>
          </cell>
          <cell r="F139">
            <v>275268</v>
          </cell>
        </row>
        <row r="140">
          <cell r="A140">
            <v>4077290</v>
          </cell>
          <cell r="B140" t="str">
            <v>Retiro tapones existente 3"y 4"</v>
          </cell>
          <cell r="C140" t="str">
            <v>un</v>
          </cell>
          <cell r="D140">
            <v>7</v>
          </cell>
          <cell r="E140">
            <v>39324</v>
          </cell>
          <cell r="F140">
            <v>275268</v>
          </cell>
        </row>
        <row r="141">
          <cell r="A141">
            <v>4078200</v>
          </cell>
          <cell r="B141" t="str">
            <v>VÁLVULAS DE COMPUERTA</v>
          </cell>
          <cell r="D141">
            <v>0</v>
          </cell>
          <cell r="E141">
            <v>0</v>
          </cell>
          <cell r="F141">
            <v>2156010</v>
          </cell>
        </row>
        <row r="142">
          <cell r="A142">
            <v>4078204</v>
          </cell>
          <cell r="B142" t="str">
            <v>STC Valvula c.elas.H.D. EL.PVC 3"</v>
          </cell>
          <cell r="C142" t="str">
            <v>un</v>
          </cell>
          <cell r="D142">
            <v>34</v>
          </cell>
          <cell r="E142">
            <v>17783</v>
          </cell>
          <cell r="F142">
            <v>604622</v>
          </cell>
        </row>
        <row r="143">
          <cell r="A143">
            <v>4078206</v>
          </cell>
          <cell r="B143" t="str">
            <v>STC Valvula c.elas.H.D. EL.PVC 4"</v>
          </cell>
          <cell r="C143" t="str">
            <v>un</v>
          </cell>
          <cell r="D143">
            <v>39</v>
          </cell>
          <cell r="E143">
            <v>22232</v>
          </cell>
          <cell r="F143">
            <v>867048</v>
          </cell>
        </row>
        <row r="144">
          <cell r="A144">
            <v>4078218</v>
          </cell>
          <cell r="B144" t="str">
            <v>STC Valvula c.elas.H.D. EL.AC 6"</v>
          </cell>
          <cell r="C144" t="str">
            <v>un</v>
          </cell>
          <cell r="D144">
            <v>12</v>
          </cell>
          <cell r="E144">
            <v>52638</v>
          </cell>
          <cell r="F144">
            <v>631656</v>
          </cell>
        </row>
        <row r="145">
          <cell r="A145">
            <v>4078220</v>
          </cell>
          <cell r="B145" t="str">
            <v>STC Valvula c.elas.H.D. EL.AC 8"</v>
          </cell>
          <cell r="C145" t="str">
            <v>un</v>
          </cell>
          <cell r="D145">
            <v>1</v>
          </cell>
          <cell r="E145">
            <v>52684</v>
          </cell>
          <cell r="F145">
            <v>52684</v>
          </cell>
        </row>
        <row r="146">
          <cell r="A146">
            <v>4078300</v>
          </cell>
          <cell r="B146" t="str">
            <v>VÁLVULAS DE COMPUERTA Continuación.</v>
          </cell>
          <cell r="D146">
            <v>0</v>
          </cell>
          <cell r="E146">
            <v>0</v>
          </cell>
          <cell r="F146">
            <v>80642110</v>
          </cell>
        </row>
        <row r="147">
          <cell r="A147">
            <v>4078350</v>
          </cell>
          <cell r="B147" t="str">
            <v>ST e Intercal.Valv.d.com.VNA 2"</v>
          </cell>
          <cell r="C147" t="str">
            <v>un</v>
          </cell>
          <cell r="D147">
            <v>41</v>
          </cell>
          <cell r="E147">
            <v>442439</v>
          </cell>
          <cell r="F147">
            <v>18139999</v>
          </cell>
        </row>
        <row r="148">
          <cell r="A148">
            <v>4078371</v>
          </cell>
          <cell r="B148" t="str">
            <v>T e Intercal.Valv.d.com.VNA 3"</v>
          </cell>
          <cell r="C148" t="str">
            <v>un</v>
          </cell>
          <cell r="D148">
            <v>144</v>
          </cell>
          <cell r="E148">
            <v>218209</v>
          </cell>
          <cell r="F148">
            <v>31422096</v>
          </cell>
        </row>
        <row r="149">
          <cell r="A149">
            <v>4078372</v>
          </cell>
          <cell r="B149" t="str">
            <v>T e Intercal.Valv.d.com.VNA 4"</v>
          </cell>
          <cell r="C149" t="str">
            <v>un</v>
          </cell>
          <cell r="D149">
            <v>59</v>
          </cell>
          <cell r="E149">
            <v>242421</v>
          </cell>
          <cell r="F149">
            <v>14302839</v>
          </cell>
        </row>
        <row r="150">
          <cell r="A150">
            <v>4078373</v>
          </cell>
          <cell r="B150" t="str">
            <v>T e Intercal.Valv.d.com.VNA 6"</v>
          </cell>
          <cell r="C150" t="str">
            <v>un</v>
          </cell>
          <cell r="D150">
            <v>35</v>
          </cell>
          <cell r="E150">
            <v>368134</v>
          </cell>
          <cell r="F150">
            <v>12884690</v>
          </cell>
        </row>
        <row r="151">
          <cell r="A151">
            <v>4078374</v>
          </cell>
          <cell r="B151" t="str">
            <v>T e Intercal.Valv.d.com.VNA 8"</v>
          </cell>
          <cell r="C151" t="str">
            <v>un</v>
          </cell>
          <cell r="D151">
            <v>4</v>
          </cell>
          <cell r="E151">
            <v>553780</v>
          </cell>
          <cell r="F151">
            <v>2215120</v>
          </cell>
        </row>
        <row r="152">
          <cell r="A152">
            <v>4078375</v>
          </cell>
          <cell r="B152" t="str">
            <v>T e Intercal.Valv.d.com.VNA 10"</v>
          </cell>
          <cell r="C152" t="str">
            <v>un</v>
          </cell>
          <cell r="D152">
            <v>2</v>
          </cell>
          <cell r="E152">
            <v>838683</v>
          </cell>
          <cell r="F152">
            <v>1677366</v>
          </cell>
        </row>
        <row r="153">
          <cell r="A153">
            <v>4078400</v>
          </cell>
          <cell r="B153" t="str">
            <v>VÁLVULAS REGULADORAS PRESIÓN</v>
          </cell>
          <cell r="D153">
            <v>0</v>
          </cell>
          <cell r="E153">
            <v>0</v>
          </cell>
          <cell r="F153">
            <v>100258724</v>
          </cell>
        </row>
        <row r="154">
          <cell r="A154">
            <v>4078412</v>
          </cell>
          <cell r="B154" t="str">
            <v>STC Valvula reg.pre sin m.fluj 3"</v>
          </cell>
          <cell r="C154" t="str">
            <v>un</v>
          </cell>
          <cell r="D154">
            <v>12</v>
          </cell>
          <cell r="E154">
            <v>5746524</v>
          </cell>
          <cell r="F154">
            <v>68958288</v>
          </cell>
        </row>
        <row r="155">
          <cell r="A155">
            <v>4078416</v>
          </cell>
          <cell r="B155" t="str">
            <v>STC Valvula reg.pre sin m.fluj 4"</v>
          </cell>
          <cell r="C155" t="str">
            <v>un</v>
          </cell>
          <cell r="D155">
            <v>1</v>
          </cell>
          <cell r="E155">
            <v>7058802</v>
          </cell>
          <cell r="F155">
            <v>7058802</v>
          </cell>
        </row>
        <row r="156">
          <cell r="A156">
            <v>4078420</v>
          </cell>
          <cell r="B156" t="str">
            <v>STC Valvula reg.pre sin m.fluj 6"</v>
          </cell>
          <cell r="C156" t="str">
            <v>un</v>
          </cell>
          <cell r="D156">
            <v>2</v>
          </cell>
          <cell r="E156">
            <v>12120817</v>
          </cell>
          <cell r="F156">
            <v>24241634</v>
          </cell>
        </row>
        <row r="157">
          <cell r="A157">
            <v>4078700</v>
          </cell>
          <cell r="B157" t="str">
            <v>HIDRANTES</v>
          </cell>
          <cell r="D157">
            <v>0</v>
          </cell>
          <cell r="E157">
            <v>0</v>
          </cell>
          <cell r="F157">
            <v>44133</v>
          </cell>
        </row>
        <row r="158">
          <cell r="A158">
            <v>4078760</v>
          </cell>
          <cell r="B158" t="str">
            <v>T.C. de hidrante 3"</v>
          </cell>
          <cell r="C158" t="str">
            <v>un</v>
          </cell>
          <cell r="D158">
            <v>1</v>
          </cell>
          <cell r="E158">
            <v>44133</v>
          </cell>
          <cell r="F158">
            <v>44133</v>
          </cell>
        </row>
        <row r="159">
          <cell r="A159">
            <v>4079000</v>
          </cell>
          <cell r="B159" t="str">
            <v>UNIONES MECÁNICAS  Continuación1...</v>
          </cell>
          <cell r="D159">
            <v>0</v>
          </cell>
          <cell r="E159">
            <v>0</v>
          </cell>
          <cell r="F159">
            <v>12086051</v>
          </cell>
        </row>
        <row r="160">
          <cell r="A160">
            <v>4079080</v>
          </cell>
          <cell r="B160" t="str">
            <v>STC Union H.F. Tipo dresser 3"</v>
          </cell>
          <cell r="C160" t="str">
            <v>un</v>
          </cell>
          <cell r="D160">
            <v>99</v>
          </cell>
          <cell r="E160">
            <v>86644</v>
          </cell>
          <cell r="F160">
            <v>8577756</v>
          </cell>
        </row>
        <row r="161">
          <cell r="A161">
            <v>4079082</v>
          </cell>
          <cell r="B161" t="str">
            <v>STC Union H.F. Tipo dresser 4"</v>
          </cell>
          <cell r="C161" t="str">
            <v>un</v>
          </cell>
          <cell r="D161">
            <v>17</v>
          </cell>
          <cell r="E161">
            <v>105332</v>
          </cell>
          <cell r="F161">
            <v>1790644</v>
          </cell>
        </row>
        <row r="162">
          <cell r="A162">
            <v>4079084</v>
          </cell>
          <cell r="B162" t="str">
            <v>STC Union H.F. Tipo dresser 6"</v>
          </cell>
          <cell r="C162" t="str">
            <v>un</v>
          </cell>
          <cell r="D162">
            <v>4</v>
          </cell>
          <cell r="E162">
            <v>157249</v>
          </cell>
          <cell r="F162">
            <v>628996</v>
          </cell>
        </row>
        <row r="163">
          <cell r="A163">
            <v>4079086</v>
          </cell>
          <cell r="B163" t="str">
            <v>STC Union H.F. Tipo dresser 8"</v>
          </cell>
          <cell r="C163" t="str">
            <v>un</v>
          </cell>
          <cell r="D163">
            <v>5</v>
          </cell>
          <cell r="E163">
            <v>217731</v>
          </cell>
          <cell r="F163">
            <v>1088655</v>
          </cell>
        </row>
        <row r="164">
          <cell r="A164">
            <v>4079100</v>
          </cell>
          <cell r="B164" t="str">
            <v>UNIONES MECÁNICAS  Continuanción2..</v>
          </cell>
          <cell r="D164">
            <v>0</v>
          </cell>
          <cell r="E164">
            <v>0</v>
          </cell>
          <cell r="F164">
            <v>27980702</v>
          </cell>
        </row>
        <row r="165">
          <cell r="A165">
            <v>4079149</v>
          </cell>
          <cell r="B165" t="str">
            <v>STC unión univ. Ra59.5-72.0 mm</v>
          </cell>
          <cell r="C165" t="str">
            <v>un</v>
          </cell>
          <cell r="D165">
            <v>23</v>
          </cell>
          <cell r="E165">
            <v>43499</v>
          </cell>
          <cell r="F165">
            <v>1000477</v>
          </cell>
        </row>
        <row r="166">
          <cell r="A166">
            <v>4079150</v>
          </cell>
          <cell r="B166" t="str">
            <v>STC unión univ.Ra.88-102 75mm</v>
          </cell>
          <cell r="C166" t="str">
            <v>un</v>
          </cell>
          <cell r="D166">
            <v>46</v>
          </cell>
          <cell r="E166">
            <v>104615</v>
          </cell>
          <cell r="F166">
            <v>4812290</v>
          </cell>
        </row>
        <row r="167">
          <cell r="A167">
            <v>4079152</v>
          </cell>
          <cell r="B167" t="str">
            <v>STC unión univ.Ra.109-127 4"</v>
          </cell>
          <cell r="C167" t="str">
            <v>un</v>
          </cell>
          <cell r="D167">
            <v>59</v>
          </cell>
          <cell r="E167">
            <v>106504</v>
          </cell>
          <cell r="F167">
            <v>6283736</v>
          </cell>
        </row>
        <row r="168">
          <cell r="A168">
            <v>4079154</v>
          </cell>
          <cell r="B168" t="str">
            <v>STC unión univ.Ra.159-181 6"</v>
          </cell>
          <cell r="C168" t="str">
            <v>un</v>
          </cell>
          <cell r="D168">
            <v>48</v>
          </cell>
          <cell r="E168">
            <v>172633</v>
          </cell>
          <cell r="F168">
            <v>8286384</v>
          </cell>
        </row>
        <row r="169">
          <cell r="A169">
            <v>4079156</v>
          </cell>
          <cell r="B169" t="str">
            <v>STC unión univ.Ra.218-235 8"</v>
          </cell>
          <cell r="C169" t="str">
            <v>un</v>
          </cell>
          <cell r="D169">
            <v>25</v>
          </cell>
          <cell r="E169">
            <v>271447</v>
          </cell>
          <cell r="F169">
            <v>6786175</v>
          </cell>
        </row>
        <row r="170">
          <cell r="A170">
            <v>4079158</v>
          </cell>
          <cell r="B170" t="str">
            <v>STC unión univ.Ra.272-289 10"</v>
          </cell>
          <cell r="C170" t="str">
            <v>un</v>
          </cell>
          <cell r="D170">
            <v>2</v>
          </cell>
          <cell r="E170">
            <v>405820</v>
          </cell>
          <cell r="F170">
            <v>811640</v>
          </cell>
        </row>
        <row r="171">
          <cell r="A171">
            <v>4079300</v>
          </cell>
          <cell r="B171" t="str">
            <v>CAJAS PARA VÁLVULAS</v>
          </cell>
          <cell r="D171">
            <v>0</v>
          </cell>
          <cell r="E171">
            <v>0</v>
          </cell>
          <cell r="F171">
            <v>42089022</v>
          </cell>
        </row>
        <row r="172">
          <cell r="A172">
            <v>4079302</v>
          </cell>
          <cell r="B172" t="str">
            <v>Const.caja valvula con tapa -Esq.1</v>
          </cell>
          <cell r="C172" t="str">
            <v>un</v>
          </cell>
          <cell r="D172">
            <v>122</v>
          </cell>
          <cell r="E172">
            <v>176630</v>
          </cell>
          <cell r="F172">
            <v>21548860</v>
          </cell>
        </row>
        <row r="173">
          <cell r="A173">
            <v>4079318</v>
          </cell>
          <cell r="B173" t="str">
            <v>C. caja v.reg.pr 3" con me.fl-E.11</v>
          </cell>
          <cell r="C173" t="str">
            <v>un</v>
          </cell>
          <cell r="D173">
            <v>2</v>
          </cell>
          <cell r="E173">
            <v>2283024</v>
          </cell>
          <cell r="F173">
            <v>4566048</v>
          </cell>
        </row>
        <row r="174">
          <cell r="A174">
            <v>4079322</v>
          </cell>
          <cell r="B174" t="str">
            <v>C. caja v.reg.pr 6" con me.fl-E.11</v>
          </cell>
          <cell r="C174" t="str">
            <v>un</v>
          </cell>
          <cell r="D174">
            <v>3</v>
          </cell>
          <cell r="E174">
            <v>2894416</v>
          </cell>
          <cell r="F174">
            <v>8683248</v>
          </cell>
        </row>
        <row r="175">
          <cell r="A175">
            <v>4079334</v>
          </cell>
          <cell r="B175" t="str">
            <v>Muro cortina valv.adm.y expuls.aire</v>
          </cell>
          <cell r="C175" t="str">
            <v>m2</v>
          </cell>
          <cell r="D175">
            <v>25</v>
          </cell>
          <cell r="E175">
            <v>160898</v>
          </cell>
          <cell r="F175">
            <v>4022450</v>
          </cell>
        </row>
        <row r="176">
          <cell r="A176">
            <v>4079336</v>
          </cell>
          <cell r="B176" t="str">
            <v>Losa cubierta valv.adm.y expul.aire</v>
          </cell>
          <cell r="C176" t="str">
            <v>m2</v>
          </cell>
          <cell r="D176">
            <v>12</v>
          </cell>
          <cell r="E176">
            <v>174183</v>
          </cell>
          <cell r="F176">
            <v>2090196</v>
          </cell>
        </row>
        <row r="177">
          <cell r="A177">
            <v>4079338</v>
          </cell>
          <cell r="B177" t="str">
            <v>Losa fondo valv. descarga y flujo</v>
          </cell>
          <cell r="C177" t="str">
            <v>m2</v>
          </cell>
          <cell r="D177">
            <v>12</v>
          </cell>
          <cell r="E177">
            <v>98185</v>
          </cell>
          <cell r="F177">
            <v>1178220</v>
          </cell>
        </row>
        <row r="178">
          <cell r="A178">
            <v>4079400</v>
          </cell>
          <cell r="B178" t="str">
            <v>ACOMETIDAS DE ACUEDUCTO</v>
          </cell>
          <cell r="D178">
            <v>0</v>
          </cell>
          <cell r="E178">
            <v>0</v>
          </cell>
          <cell r="F178">
            <v>90847137</v>
          </cell>
        </row>
        <row r="179">
          <cell r="A179">
            <v>4079414</v>
          </cell>
          <cell r="B179" t="str">
            <v>STC Llave Corte o Acera-racor 1/2"</v>
          </cell>
          <cell r="C179" t="str">
            <v>un</v>
          </cell>
          <cell r="D179">
            <v>1420</v>
          </cell>
          <cell r="E179">
            <v>5950</v>
          </cell>
          <cell r="F179">
            <v>8449000</v>
          </cell>
        </row>
        <row r="180">
          <cell r="A180">
            <v>4079426</v>
          </cell>
          <cell r="B180" t="str">
            <v>STC Llave Incorporacion conica 1/2"</v>
          </cell>
          <cell r="C180" t="str">
            <v>un</v>
          </cell>
          <cell r="D180">
            <v>2902</v>
          </cell>
          <cell r="E180">
            <v>13487</v>
          </cell>
          <cell r="F180">
            <v>39139274</v>
          </cell>
        </row>
        <row r="181">
          <cell r="A181">
            <v>4079449</v>
          </cell>
          <cell r="B181" t="str">
            <v>STC Llave paso libre o contenc.1/2"</v>
          </cell>
          <cell r="C181" t="str">
            <v>un</v>
          </cell>
          <cell r="D181">
            <v>126</v>
          </cell>
          <cell r="E181">
            <v>5582</v>
          </cell>
          <cell r="F181">
            <v>703332</v>
          </cell>
        </row>
        <row r="182">
          <cell r="A182">
            <v>4079459</v>
          </cell>
          <cell r="B182" t="str">
            <v>STC Collar H.D p' PVCx1/2 3"</v>
          </cell>
          <cell r="C182" t="str">
            <v>un</v>
          </cell>
          <cell r="D182">
            <v>2245</v>
          </cell>
          <cell r="E182">
            <v>14835</v>
          </cell>
          <cell r="F182">
            <v>33304575</v>
          </cell>
        </row>
        <row r="183">
          <cell r="A183">
            <v>4079460</v>
          </cell>
          <cell r="B183" t="str">
            <v>STC Collar H.D p' PVCx1/2 4"</v>
          </cell>
          <cell r="C183" t="str">
            <v>un</v>
          </cell>
          <cell r="D183">
            <v>468</v>
          </cell>
          <cell r="E183">
            <v>19767</v>
          </cell>
          <cell r="F183">
            <v>9250956</v>
          </cell>
        </row>
        <row r="184">
          <cell r="A184">
            <v>4079500</v>
          </cell>
          <cell r="B184" t="str">
            <v>COLLARES CONTINUACIÓN.....</v>
          </cell>
          <cell r="C184" t="str">
            <v>un</v>
          </cell>
          <cell r="D184">
            <v>0</v>
          </cell>
          <cell r="E184">
            <v>0</v>
          </cell>
          <cell r="F184">
            <v>3137706</v>
          </cell>
        </row>
        <row r="185">
          <cell r="A185">
            <v>4079569</v>
          </cell>
          <cell r="B185" t="str">
            <v>STC Union 3 partes CU t.CU-PVC 1/2"</v>
          </cell>
          <cell r="C185" t="str">
            <v>un</v>
          </cell>
          <cell r="D185">
            <v>159</v>
          </cell>
          <cell r="E185">
            <v>19734</v>
          </cell>
          <cell r="F185">
            <v>3137706</v>
          </cell>
        </row>
        <row r="186">
          <cell r="A186">
            <v>4079600</v>
          </cell>
          <cell r="B186" t="str">
            <v>MEDIDORES DE ACUEDUCTO</v>
          </cell>
          <cell r="D186">
            <v>0</v>
          </cell>
          <cell r="E186">
            <v>0</v>
          </cell>
          <cell r="F186">
            <v>1397214</v>
          </cell>
        </row>
        <row r="187">
          <cell r="A187">
            <v>4079601</v>
          </cell>
          <cell r="B187" t="str">
            <v>STC Medidor tipo volum. 1/2"</v>
          </cell>
          <cell r="C187" t="str">
            <v>un</v>
          </cell>
          <cell r="D187">
            <v>126</v>
          </cell>
          <cell r="E187">
            <v>11089</v>
          </cell>
          <cell r="F187">
            <v>1397214</v>
          </cell>
        </row>
        <row r="188">
          <cell r="A188">
            <v>4079700</v>
          </cell>
          <cell r="B188" t="str">
            <v>CAJAS Y TAPAS PARA MEDIDORES</v>
          </cell>
          <cell r="D188">
            <v>0</v>
          </cell>
          <cell r="E188">
            <v>0</v>
          </cell>
          <cell r="F188">
            <v>5673402</v>
          </cell>
        </row>
        <row r="189">
          <cell r="A189">
            <v>4079702</v>
          </cell>
          <cell r="B189" t="str">
            <v>C. caja medi.anden&lt;19mm-Eq.24-No.ta</v>
          </cell>
          <cell r="C189" t="str">
            <v>un</v>
          </cell>
          <cell r="D189">
            <v>126</v>
          </cell>
          <cell r="E189">
            <v>35962</v>
          </cell>
          <cell r="F189">
            <v>4531212</v>
          </cell>
        </row>
        <row r="190">
          <cell r="A190">
            <v>4079746</v>
          </cell>
          <cell r="B190" t="str">
            <v>TC tapa HD caja medidor 1/2"</v>
          </cell>
          <cell r="C190" t="str">
            <v>un</v>
          </cell>
          <cell r="D190">
            <v>126</v>
          </cell>
          <cell r="E190">
            <v>9065</v>
          </cell>
          <cell r="F190">
            <v>1142190</v>
          </cell>
        </row>
        <row r="191">
          <cell r="A191">
            <v>0</v>
          </cell>
        </row>
        <row r="192">
          <cell r="A192">
            <v>4080000</v>
          </cell>
          <cell r="B192" t="str">
            <v>REDES Y ACOMET. ALCANTARILLADO</v>
          </cell>
          <cell r="D192">
            <v>0</v>
          </cell>
          <cell r="E192">
            <v>0</v>
          </cell>
          <cell r="F192">
            <v>7147843</v>
          </cell>
        </row>
        <row r="193">
          <cell r="A193">
            <v>4082000</v>
          </cell>
          <cell r="B193" t="str">
            <v>TUBERÍAS CTO. ALCANTARILLADO</v>
          </cell>
          <cell r="D193">
            <v>0</v>
          </cell>
          <cell r="E193">
            <v>0</v>
          </cell>
          <cell r="F193">
            <v>642150</v>
          </cell>
        </row>
        <row r="194">
          <cell r="A194">
            <v>4082004</v>
          </cell>
          <cell r="B194" t="str">
            <v>STC Tub.Cto.simple U.caucho 6"Cl.1</v>
          </cell>
          <cell r="C194" t="str">
            <v>m</v>
          </cell>
          <cell r="D194">
            <v>18</v>
          </cell>
          <cell r="E194">
            <v>18646</v>
          </cell>
          <cell r="F194">
            <v>335628</v>
          </cell>
        </row>
        <row r="195">
          <cell r="A195">
            <v>4082008</v>
          </cell>
          <cell r="B195" t="str">
            <v>STC Tub.Cto.simple U.caucho 10"Cl.1</v>
          </cell>
          <cell r="C195" t="str">
            <v>m</v>
          </cell>
          <cell r="D195">
            <v>9</v>
          </cell>
          <cell r="E195">
            <v>34058</v>
          </cell>
          <cell r="F195">
            <v>306522</v>
          </cell>
        </row>
        <row r="196">
          <cell r="A196">
            <v>4083100</v>
          </cell>
          <cell r="B196" t="str">
            <v>TUBERÍA PVA-ALCANT. Continuación...</v>
          </cell>
          <cell r="D196">
            <v>0</v>
          </cell>
          <cell r="E196">
            <v>0</v>
          </cell>
          <cell r="F196">
            <v>3481500</v>
          </cell>
        </row>
        <row r="197">
          <cell r="A197">
            <v>4083170</v>
          </cell>
          <cell r="B197" t="str">
            <v>STC Tuberia PVC-S U.S. 6"</v>
          </cell>
          <cell r="C197" t="str">
            <v>m</v>
          </cell>
          <cell r="D197">
            <v>75</v>
          </cell>
          <cell r="E197">
            <v>46420</v>
          </cell>
          <cell r="F197">
            <v>3481500</v>
          </cell>
        </row>
        <row r="198">
          <cell r="A198">
            <v>4085900</v>
          </cell>
          <cell r="B198" t="str">
            <v>CAJAS DE EMPALME A LA RED</v>
          </cell>
          <cell r="D198">
            <v>0</v>
          </cell>
          <cell r="E198">
            <v>0</v>
          </cell>
          <cell r="F198">
            <v>641400</v>
          </cell>
        </row>
        <row r="199">
          <cell r="A199">
            <v>4085901</v>
          </cell>
          <cell r="B199" t="str">
            <v>Const.caja empalme a la red Esq. 27</v>
          </cell>
          <cell r="C199" t="str">
            <v>un</v>
          </cell>
          <cell r="D199">
            <v>10</v>
          </cell>
          <cell r="E199">
            <v>64140</v>
          </cell>
          <cell r="F199">
            <v>641400</v>
          </cell>
        </row>
        <row r="200">
          <cell r="A200">
            <v>4086300</v>
          </cell>
          <cell r="B200" t="str">
            <v>SUMIDEROS</v>
          </cell>
          <cell r="D200">
            <v>0</v>
          </cell>
          <cell r="E200">
            <v>0</v>
          </cell>
          <cell r="F200">
            <v>2382793</v>
          </cell>
        </row>
        <row r="201">
          <cell r="A201">
            <v>4086310</v>
          </cell>
          <cell r="B201" t="str">
            <v>Const.sumidero aguas llu.T.B</v>
          </cell>
          <cell r="C201" t="str">
            <v>un</v>
          </cell>
          <cell r="D201">
            <v>7</v>
          </cell>
          <cell r="E201">
            <v>340399</v>
          </cell>
          <cell r="F201">
            <v>2382793</v>
          </cell>
        </row>
        <row r="202">
          <cell r="A202">
            <v>0</v>
          </cell>
        </row>
        <row r="203">
          <cell r="A203">
            <v>4140000</v>
          </cell>
          <cell r="B203" t="str">
            <v>MAMPORTERÍA Y PREFABRICADOS</v>
          </cell>
          <cell r="D203">
            <v>0</v>
          </cell>
          <cell r="E203">
            <v>0</v>
          </cell>
          <cell r="F203">
            <v>352010</v>
          </cell>
        </row>
        <row r="204">
          <cell r="A204">
            <v>4140100</v>
          </cell>
          <cell r="B204" t="str">
            <v>MURO EN LADRILLO O BLOQUE CTO.</v>
          </cell>
          <cell r="D204">
            <v>0</v>
          </cell>
          <cell r="E204">
            <v>0</v>
          </cell>
          <cell r="F204">
            <v>352010</v>
          </cell>
        </row>
        <row r="205">
          <cell r="A205">
            <v>4140104</v>
          </cell>
          <cell r="B205" t="str">
            <v>Construccion muro bloque e=10cm</v>
          </cell>
          <cell r="C205" t="str">
            <v>m2</v>
          </cell>
          <cell r="D205">
            <v>5</v>
          </cell>
          <cell r="E205">
            <v>28919</v>
          </cell>
          <cell r="F205">
            <v>144595</v>
          </cell>
        </row>
        <row r="206">
          <cell r="A206">
            <v>4140140</v>
          </cell>
          <cell r="B206" t="str">
            <v>Construccion muro ladrillo e=20cm</v>
          </cell>
          <cell r="C206" t="str">
            <v>m2</v>
          </cell>
          <cell r="D206">
            <v>5</v>
          </cell>
          <cell r="E206">
            <v>41483</v>
          </cell>
          <cell r="F206">
            <v>207415</v>
          </cell>
        </row>
        <row r="207">
          <cell r="A207">
            <v>0</v>
          </cell>
        </row>
        <row r="208">
          <cell r="A208">
            <v>4250000</v>
          </cell>
          <cell r="B208" t="str">
            <v>MMTO. DE REDES DE ACUEDUCTO</v>
          </cell>
          <cell r="D208">
            <v>0</v>
          </cell>
          <cell r="E208">
            <v>0</v>
          </cell>
          <cell r="F208">
            <v>2358351</v>
          </cell>
        </row>
        <row r="209">
          <cell r="A209">
            <v>4250100</v>
          </cell>
          <cell r="B209" t="str">
            <v>MANTENIMIENTO ACOMETIDAS ACUEDUCTO</v>
          </cell>
          <cell r="D209">
            <v>0</v>
          </cell>
          <cell r="E209">
            <v>0</v>
          </cell>
          <cell r="F209">
            <v>2358351</v>
          </cell>
        </row>
        <row r="210">
          <cell r="A210">
            <v>4250103</v>
          </cell>
          <cell r="B210" t="str">
            <v>Cambio de tomas acueducto 1/2"</v>
          </cell>
          <cell r="C210" t="str">
            <v>un</v>
          </cell>
          <cell r="D210">
            <v>207</v>
          </cell>
          <cell r="E210">
            <v>11393</v>
          </cell>
          <cell r="F210">
            <v>2358351</v>
          </cell>
        </row>
        <row r="211">
          <cell r="A211">
            <v>0</v>
          </cell>
        </row>
      </sheetData>
      <sheetData sheetId="1" refreshError="1"/>
      <sheetData sheetId="2"/>
      <sheetData sheetId="3"/>
      <sheetData sheetId="4"/>
      <sheetData sheetId="5"/>
      <sheetData sheetId="6">
        <row r="4">
          <cell r="A4">
            <v>0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DESARENADOR"/>
      <sheetName val="APU DESAR"/>
      <sheetName val="ADUCCION"/>
      <sheetName val="APU ADUCCION"/>
      <sheetName val="PTAP"/>
      <sheetName val="APU PTAP"/>
      <sheetName val="Vía"/>
      <sheetName val="apu via"/>
      <sheetName val=" REDES DE DISTRI"/>
      <sheetName val="apu redes"/>
      <sheetName val="ESTAC.  REGULA"/>
      <sheetName val="APU ESTC REGUL "/>
      <sheetName val="BASE CTOS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BASE CTOS"/>
      <sheetName val="PRELIM"/>
      <sheetName val="TUBERIA"/>
      <sheetName val="EXCAVA"/>
    </sheetNames>
    <sheetDataSet>
      <sheetData sheetId="0" refreshError="1"/>
      <sheetData sheetId="1" refreshError="1"/>
      <sheetData sheetId="2">
        <row r="455">
          <cell r="D455">
            <v>53359.999999999993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. OPTIM. SIST. DE CAPTACION"/>
      <sheetName val="PPTO. CONST. ESTAC.  REGULA"/>
      <sheetName val="APU CONST. ESTACIÓN REGULADORA"/>
      <sheetName val="PPTO. OPTIM. REDES DE DISTRIB."/>
      <sheetName val="APU OPTM. REDES DIST"/>
      <sheetName val="BAS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iseño"/>
      <sheetName val="Diagnóstico"/>
      <sheetName val="Ppto total"/>
      <sheetName val="Tabla"/>
      <sheetName val="Cimentación"/>
      <sheetName val="Parámetros"/>
      <sheetName val="Resumen tubería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Cab"/>
      <sheetName val="AMPACITY"/>
      <sheetName val="Base_de_Diseño1"/>
      <sheetName val="TARIFAS"/>
    </sheetNames>
    <sheetDataSet>
      <sheetData sheetId="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56A</v>
          </cell>
          <cell r="B2">
            <v>1150890.493277774</v>
          </cell>
          <cell r="C2">
            <v>1148699.9976036465</v>
          </cell>
          <cell r="D2">
            <v>1357.8468233615824</v>
          </cell>
        </row>
        <row r="3">
          <cell r="A3" t="str">
            <v>55´</v>
          </cell>
          <cell r="B3">
            <v>1150939.6088</v>
          </cell>
          <cell r="C3">
            <v>1148731.3541999999</v>
          </cell>
          <cell r="D3">
            <v>1353.26</v>
          </cell>
        </row>
        <row r="4">
          <cell r="A4" t="str">
            <v>51B</v>
          </cell>
          <cell r="B4">
            <v>1150967.3355223082</v>
          </cell>
          <cell r="C4">
            <v>1148745.3622652381</v>
          </cell>
          <cell r="D4">
            <v>1351.3370866375085</v>
          </cell>
        </row>
        <row r="5">
          <cell r="A5">
            <v>51</v>
          </cell>
          <cell r="B5">
            <v>1151008.2450840478</v>
          </cell>
          <cell r="C5">
            <v>1148788.9781526409</v>
          </cell>
          <cell r="D5">
            <v>1346.7613011758103</v>
          </cell>
        </row>
        <row r="6">
          <cell r="A6">
            <v>52</v>
          </cell>
          <cell r="B6">
            <v>1151008.3400097564</v>
          </cell>
          <cell r="C6">
            <v>1148797.9004691627</v>
          </cell>
          <cell r="D6">
            <v>1346.7115480832808</v>
          </cell>
        </row>
        <row r="7">
          <cell r="A7">
            <v>153</v>
          </cell>
          <cell r="B7">
            <v>1151652.4674790408</v>
          </cell>
          <cell r="C7">
            <v>1148568.56123569</v>
          </cell>
          <cell r="D7">
            <v>1308.1328615355651</v>
          </cell>
        </row>
        <row r="8">
          <cell r="A8" t="str">
            <v>54A</v>
          </cell>
          <cell r="B8">
            <v>1150953.9060811799</v>
          </cell>
          <cell r="C8">
            <v>1148835.3323437518</v>
          </cell>
          <cell r="D8">
            <v>1359.4524193247446</v>
          </cell>
        </row>
        <row r="9">
          <cell r="A9">
            <v>50</v>
          </cell>
          <cell r="B9">
            <v>1151079.4170390253</v>
          </cell>
          <cell r="C9">
            <v>1148780.2852623155</v>
          </cell>
          <cell r="D9">
            <v>1341.7160417902012</v>
          </cell>
        </row>
        <row r="10">
          <cell r="A10" t="str">
            <v>49A</v>
          </cell>
          <cell r="B10">
            <v>1151132.4496352081</v>
          </cell>
          <cell r="C10">
            <v>1148766.1117737354</v>
          </cell>
          <cell r="D10">
            <v>1337.3564679161727</v>
          </cell>
        </row>
        <row r="11">
          <cell r="A11">
            <v>48</v>
          </cell>
          <cell r="B11">
            <v>1151204.7227012513</v>
          </cell>
          <cell r="C11">
            <v>1148731.7370260572</v>
          </cell>
          <cell r="D11">
            <v>1333.5220250614016</v>
          </cell>
        </row>
        <row r="12">
          <cell r="A12" t="str">
            <v>79A</v>
          </cell>
          <cell r="B12">
            <v>1151203.5444295572</v>
          </cell>
          <cell r="C12">
            <v>1148729.5418679791</v>
          </cell>
          <cell r="D12">
            <v>1333.5779267467412</v>
          </cell>
        </row>
        <row r="13">
          <cell r="A13">
            <v>57</v>
          </cell>
          <cell r="B13">
            <v>1151168.1878823163</v>
          </cell>
          <cell r="C13">
            <v>1148835.7758053313</v>
          </cell>
          <cell r="D13">
            <v>1332.341811154718</v>
          </cell>
        </row>
        <row r="14">
          <cell r="A14">
            <v>47</v>
          </cell>
          <cell r="B14">
            <v>1151238.3266864987</v>
          </cell>
          <cell r="C14">
            <v>1148798.0507170982</v>
          </cell>
          <cell r="D14">
            <v>1330.9776230528728</v>
          </cell>
        </row>
        <row r="15">
          <cell r="A15">
            <v>22</v>
          </cell>
          <cell r="B15">
            <v>1151183.4416591949</v>
          </cell>
          <cell r="C15">
            <v>1148869.4940884453</v>
          </cell>
          <cell r="D15">
            <v>1330.4908393994401</v>
          </cell>
        </row>
        <row r="16">
          <cell r="A16">
            <v>21</v>
          </cell>
          <cell r="B16">
            <v>1151210.6655712093</v>
          </cell>
          <cell r="C16">
            <v>1148921.8264671685</v>
          </cell>
          <cell r="D16">
            <v>1332.9726121331232</v>
          </cell>
        </row>
        <row r="17">
          <cell r="A17">
            <v>58</v>
          </cell>
          <cell r="B17">
            <v>1151133.5163972522</v>
          </cell>
          <cell r="C17">
            <v>1148853.6335178257</v>
          </cell>
          <cell r="D17">
            <v>1335.3154292551149</v>
          </cell>
        </row>
        <row r="18">
          <cell r="A18" t="str">
            <v>20A</v>
          </cell>
          <cell r="B18">
            <v>1151228.5688273532</v>
          </cell>
          <cell r="C18">
            <v>1148957.0964353324</v>
          </cell>
          <cell r="D18">
            <v>1333.7781795124936</v>
          </cell>
        </row>
        <row r="19">
          <cell r="A19">
            <v>23</v>
          </cell>
          <cell r="B19">
            <v>1151282.1254725184</v>
          </cell>
          <cell r="C19">
            <v>1148884.2047152522</v>
          </cell>
          <cell r="D19">
            <v>1326.8094664403145</v>
          </cell>
        </row>
        <row r="20">
          <cell r="A20">
            <v>19</v>
          </cell>
          <cell r="B20">
            <v>1151151.411888367</v>
          </cell>
          <cell r="C20">
            <v>1148951.560060662</v>
          </cell>
          <cell r="D20">
            <v>1336.3897296079072</v>
          </cell>
        </row>
        <row r="21">
          <cell r="A21">
            <v>7</v>
          </cell>
          <cell r="B21">
            <v>1150993.2220902746</v>
          </cell>
          <cell r="C21">
            <v>1148968.7832952163</v>
          </cell>
          <cell r="D21">
            <v>1361.8109900723489</v>
          </cell>
        </row>
        <row r="22">
          <cell r="A22">
            <v>244</v>
          </cell>
          <cell r="B22">
            <v>1151135.7517834278</v>
          </cell>
          <cell r="C22">
            <v>1148953.992519429</v>
          </cell>
          <cell r="D22">
            <v>1337.9686773003784</v>
          </cell>
        </row>
        <row r="23">
          <cell r="A23" t="str">
            <v>18A</v>
          </cell>
          <cell r="B23">
            <v>1151108.2314831046</v>
          </cell>
          <cell r="C23">
            <v>1148902.5007640375</v>
          </cell>
          <cell r="D23">
            <v>1339.8995084173137</v>
          </cell>
        </row>
        <row r="24">
          <cell r="A24">
            <v>261</v>
          </cell>
          <cell r="B24">
            <v>1151135.7517834278</v>
          </cell>
          <cell r="C24">
            <v>1148953.992519429</v>
          </cell>
          <cell r="D24">
            <v>1337.9686773003784</v>
          </cell>
        </row>
        <row r="25">
          <cell r="A25">
            <v>46</v>
          </cell>
          <cell r="B25">
            <v>1151112.4610964647</v>
          </cell>
          <cell r="C25">
            <v>1148936.2977245869</v>
          </cell>
          <cell r="D25">
            <v>1343.2294872909042</v>
          </cell>
        </row>
        <row r="26">
          <cell r="A26" t="str">
            <v>45A</v>
          </cell>
          <cell r="B26">
            <v>1151098.5621628934</v>
          </cell>
          <cell r="C26">
            <v>1148908.6707229412</v>
          </cell>
          <cell r="D26">
            <v>1344.8006000362748</v>
          </cell>
        </row>
        <row r="27">
          <cell r="A27">
            <v>61</v>
          </cell>
          <cell r="B27">
            <v>1151083.6715819638</v>
          </cell>
          <cell r="C27">
            <v>1148879.9605464032</v>
          </cell>
          <cell r="D27">
            <v>1344.0350426577841</v>
          </cell>
        </row>
        <row r="28">
          <cell r="A28">
            <v>10</v>
          </cell>
          <cell r="B28">
            <v>1151058.5954847152</v>
          </cell>
          <cell r="C28">
            <v>1148998.1493384498</v>
          </cell>
          <cell r="D28">
            <v>1351.4400127770471</v>
          </cell>
        </row>
        <row r="29">
          <cell r="A29">
            <v>9</v>
          </cell>
          <cell r="B29">
            <v>1151026.355220868</v>
          </cell>
          <cell r="C29">
            <v>1148935.1216390317</v>
          </cell>
          <cell r="D29">
            <v>1354.8503867135087</v>
          </cell>
        </row>
        <row r="30">
          <cell r="A30">
            <v>8</v>
          </cell>
          <cell r="B30">
            <v>1151022.9865773923</v>
          </cell>
          <cell r="C30">
            <v>1148930.3547811224</v>
          </cell>
          <cell r="D30">
            <v>1355.2620701696233</v>
          </cell>
        </row>
        <row r="31">
          <cell r="A31" t="str">
            <v>14A</v>
          </cell>
          <cell r="B31">
            <v>1151026.8686560146</v>
          </cell>
          <cell r="C31">
            <v>1149064.3791065551</v>
          </cell>
          <cell r="D31">
            <v>1359.647664261031</v>
          </cell>
        </row>
        <row r="32">
          <cell r="A32">
            <v>12</v>
          </cell>
          <cell r="B32">
            <v>1151098.5188178634</v>
          </cell>
          <cell r="C32">
            <v>1149073.4922249566</v>
          </cell>
          <cell r="D32">
            <v>1355.8392352142116</v>
          </cell>
        </row>
        <row r="33">
          <cell r="A33">
            <v>11</v>
          </cell>
          <cell r="B33">
            <v>1151077.6619190925</v>
          </cell>
          <cell r="C33">
            <v>1149036.7897374383</v>
          </cell>
          <cell r="D33">
            <v>1354.4959158024456</v>
          </cell>
        </row>
        <row r="34">
          <cell r="A34">
            <v>13</v>
          </cell>
          <cell r="B34">
            <v>1151048.3990745903</v>
          </cell>
          <cell r="C34">
            <v>1149099.0257615754</v>
          </cell>
          <cell r="D34">
            <v>1357.9725179132356</v>
          </cell>
        </row>
        <row r="35">
          <cell r="A35">
            <v>262</v>
          </cell>
          <cell r="B35">
            <v>1151004.4912259961</v>
          </cell>
          <cell r="C35">
            <v>1149025.0849031573</v>
          </cell>
          <cell r="D35">
            <v>1361.4499153808936</v>
          </cell>
        </row>
        <row r="36">
          <cell r="A36">
            <v>16</v>
          </cell>
          <cell r="B36">
            <v>1150995.1874033813</v>
          </cell>
          <cell r="C36">
            <v>1149029.8121934782</v>
          </cell>
          <cell r="D36">
            <v>1363.2155277383447</v>
          </cell>
        </row>
        <row r="37">
          <cell r="A37" t="str">
            <v>15A</v>
          </cell>
          <cell r="B37">
            <v>1150977.7464497215</v>
          </cell>
          <cell r="C37">
            <v>1149038.6658172507</v>
          </cell>
          <cell r="D37">
            <v>1364.7401172085349</v>
          </cell>
        </row>
        <row r="38">
          <cell r="A38">
            <v>6</v>
          </cell>
          <cell r="B38">
            <v>1150963.1274990751</v>
          </cell>
          <cell r="C38">
            <v>1149008.347188845</v>
          </cell>
          <cell r="D38">
            <v>1364.3542953925962</v>
          </cell>
        </row>
        <row r="39">
          <cell r="A39">
            <v>17</v>
          </cell>
          <cell r="B39">
            <v>1151141.8034219691</v>
          </cell>
          <cell r="C39">
            <v>1148956.3900550397</v>
          </cell>
          <cell r="D39">
            <v>1337.4683796959914</v>
          </cell>
        </row>
        <row r="40">
          <cell r="A40" t="str">
            <v>200A</v>
          </cell>
          <cell r="B40">
            <v>1151032.3495295774</v>
          </cell>
          <cell r="C40">
            <v>1148924.3942487428</v>
          </cell>
          <cell r="D40">
            <v>1354.525102858337</v>
          </cell>
        </row>
        <row r="41">
          <cell r="A41">
            <v>63</v>
          </cell>
          <cell r="B41">
            <v>1151055.4543660544</v>
          </cell>
          <cell r="C41">
            <v>1148921.7278309299</v>
          </cell>
          <cell r="D41">
            <v>1352.3889884608823</v>
          </cell>
        </row>
        <row r="42">
          <cell r="A42" t="str">
            <v>64A</v>
          </cell>
          <cell r="B42">
            <v>1151072.0636055109</v>
          </cell>
          <cell r="C42">
            <v>1148955.61588167</v>
          </cell>
          <cell r="D42">
            <v>1352.3702292516743</v>
          </cell>
        </row>
        <row r="43">
          <cell r="A43">
            <v>62</v>
          </cell>
          <cell r="B43">
            <v>1151059.7261104977</v>
          </cell>
          <cell r="C43">
            <v>1148899.3567772531</v>
          </cell>
          <cell r="D43">
            <v>1350.545742305291</v>
          </cell>
        </row>
        <row r="44">
          <cell r="A44">
            <v>44</v>
          </cell>
          <cell r="B44">
            <v>1151264.8361581019</v>
          </cell>
          <cell r="C44">
            <v>1148850.0532957893</v>
          </cell>
          <cell r="D44">
            <v>1327.8954260108117</v>
          </cell>
        </row>
        <row r="45">
          <cell r="A45">
            <v>24</v>
          </cell>
          <cell r="B45">
            <v>1151309.21</v>
          </cell>
          <cell r="C45">
            <v>1148870.7</v>
          </cell>
          <cell r="D45">
            <v>1326.28</v>
          </cell>
        </row>
        <row r="46">
          <cell r="A46">
            <v>25</v>
          </cell>
          <cell r="B46">
            <v>1151362.5060870789</v>
          </cell>
          <cell r="C46">
            <v>1148843.8456186319</v>
          </cell>
          <cell r="D46">
            <v>1325.8269282528281</v>
          </cell>
        </row>
        <row r="47">
          <cell r="A47">
            <v>43</v>
          </cell>
          <cell r="B47">
            <v>1151319.0600961938</v>
          </cell>
          <cell r="C47">
            <v>1148757.06547595</v>
          </cell>
          <cell r="D47">
            <v>1327.1651043106815</v>
          </cell>
        </row>
        <row r="48">
          <cell r="A48">
            <v>201</v>
          </cell>
          <cell r="B48">
            <v>1151306.0505700782</v>
          </cell>
          <cell r="C48">
            <v>1148730.2268973694</v>
          </cell>
          <cell r="D48">
            <v>1326.8987382930391</v>
          </cell>
        </row>
        <row r="49">
          <cell r="A49">
            <v>202</v>
          </cell>
          <cell r="B49">
            <v>1151291.5048365991</v>
          </cell>
          <cell r="C49">
            <v>1148699.8068667436</v>
          </cell>
          <cell r="D49">
            <v>1327.2316327608828</v>
          </cell>
        </row>
        <row r="50">
          <cell r="A50">
            <v>101</v>
          </cell>
          <cell r="B50">
            <v>1151287.5231146077</v>
          </cell>
          <cell r="C50">
            <v>1148687.6168845526</v>
          </cell>
          <cell r="D50">
            <v>1327.186592928904</v>
          </cell>
        </row>
        <row r="51">
          <cell r="A51">
            <v>203</v>
          </cell>
          <cell r="B51">
            <v>1151295.1759405355</v>
          </cell>
          <cell r="C51">
            <v>1148681.4858961669</v>
          </cell>
          <cell r="D51">
            <v>1326.326359215012</v>
          </cell>
        </row>
        <row r="52">
          <cell r="A52">
            <v>220</v>
          </cell>
          <cell r="B52">
            <v>1151270.5096259217</v>
          </cell>
          <cell r="C52">
            <v>1148658.0921981109</v>
          </cell>
          <cell r="D52">
            <v>1327.4960653935275</v>
          </cell>
        </row>
        <row r="53">
          <cell r="A53" t="str">
            <v>90A</v>
          </cell>
          <cell r="B53">
            <v>1151205.5256082765</v>
          </cell>
          <cell r="C53">
            <v>1148680.0092459517</v>
          </cell>
          <cell r="D53">
            <v>1331.4873214339698</v>
          </cell>
        </row>
        <row r="54">
          <cell r="A54">
            <v>78</v>
          </cell>
          <cell r="B54">
            <v>1151193.3010028289</v>
          </cell>
          <cell r="C54">
            <v>1148709.6458514908</v>
          </cell>
          <cell r="D54">
            <v>1332.549325612345</v>
          </cell>
        </row>
        <row r="55">
          <cell r="A55">
            <v>77</v>
          </cell>
          <cell r="B55">
            <v>1151183.7264971512</v>
          </cell>
          <cell r="C55">
            <v>1148687.4281196315</v>
          </cell>
          <cell r="D55">
            <v>1330.2644562821579</v>
          </cell>
        </row>
        <row r="56">
          <cell r="A56">
            <v>76</v>
          </cell>
          <cell r="B56">
            <v>1151171.9710216476</v>
          </cell>
          <cell r="C56">
            <v>1148665.7884250814</v>
          </cell>
          <cell r="D56">
            <v>1327.3333999184038</v>
          </cell>
        </row>
        <row r="57">
          <cell r="A57">
            <v>75</v>
          </cell>
          <cell r="B57">
            <v>1151154.3929999999</v>
          </cell>
          <cell r="C57">
            <v>1148622.8535</v>
          </cell>
          <cell r="D57">
            <v>1324.5662872811001</v>
          </cell>
        </row>
        <row r="58">
          <cell r="A58">
            <v>72</v>
          </cell>
          <cell r="B58">
            <v>1151130.97</v>
          </cell>
          <cell r="C58">
            <v>1148579.1089999999</v>
          </cell>
          <cell r="D58">
            <v>1321.4099999999999</v>
          </cell>
        </row>
        <row r="59">
          <cell r="A59">
            <v>73</v>
          </cell>
          <cell r="B59">
            <v>1151126.4038159726</v>
          </cell>
          <cell r="C59">
            <v>1148569.2673538057</v>
          </cell>
          <cell r="D59">
            <v>1322.0645776328436</v>
          </cell>
        </row>
        <row r="60">
          <cell r="A60">
            <v>217</v>
          </cell>
          <cell r="B60">
            <v>1151178.566254305</v>
          </cell>
          <cell r="C60">
            <v>1148538.4247280378</v>
          </cell>
          <cell r="D60">
            <v>1318.6581713835806</v>
          </cell>
        </row>
        <row r="61">
          <cell r="A61">
            <v>218</v>
          </cell>
          <cell r="B61">
            <v>1151197.6262841185</v>
          </cell>
          <cell r="C61">
            <v>1148550.0481416783</v>
          </cell>
          <cell r="D61">
            <v>1315.4846485457178</v>
          </cell>
        </row>
        <row r="62">
          <cell r="A62">
            <v>219</v>
          </cell>
          <cell r="B62">
            <v>1151201.707688818</v>
          </cell>
          <cell r="C62">
            <v>1148569.3253559452</v>
          </cell>
          <cell r="D62">
            <v>1317.8323720695976</v>
          </cell>
        </row>
        <row r="63">
          <cell r="A63">
            <v>216</v>
          </cell>
          <cell r="B63">
            <v>1151225.4132518293</v>
          </cell>
          <cell r="C63">
            <v>1148518.8593837544</v>
          </cell>
          <cell r="D63">
            <v>1311.3504917518001</v>
          </cell>
        </row>
        <row r="64">
          <cell r="A64">
            <v>255</v>
          </cell>
          <cell r="B64">
            <v>1151263.3914242866</v>
          </cell>
          <cell r="C64">
            <v>1148558.6377487867</v>
          </cell>
          <cell r="D64">
            <v>1317.4920775248022</v>
          </cell>
        </row>
        <row r="65">
          <cell r="A65">
            <v>210</v>
          </cell>
          <cell r="B65">
            <v>1151253.0524313932</v>
          </cell>
          <cell r="C65">
            <v>1148469.4865884893</v>
          </cell>
          <cell r="D65">
            <v>1309.4642647962642</v>
          </cell>
        </row>
        <row r="66">
          <cell r="A66" t="str">
            <v>71A</v>
          </cell>
          <cell r="B66">
            <v>1151115.7847693965</v>
          </cell>
          <cell r="C66">
            <v>1148643.0807847043</v>
          </cell>
          <cell r="D66">
            <v>1329.3308903994437</v>
          </cell>
        </row>
        <row r="67">
          <cell r="A67" t="str">
            <v>81A</v>
          </cell>
          <cell r="B67">
            <v>1151134.6047570049</v>
          </cell>
          <cell r="C67">
            <v>1148679.6123421285</v>
          </cell>
          <cell r="D67">
            <v>1329.3625978967411</v>
          </cell>
        </row>
        <row r="68">
          <cell r="A68" t="str">
            <v>85A</v>
          </cell>
          <cell r="B68">
            <v>1151081.0796274815</v>
          </cell>
          <cell r="C68">
            <v>1148661.9458679473</v>
          </cell>
          <cell r="D68">
            <v>1331.6305219397461</v>
          </cell>
        </row>
        <row r="69">
          <cell r="A69">
            <v>71</v>
          </cell>
          <cell r="B69">
            <v>1151094.1446617951</v>
          </cell>
          <cell r="C69">
            <v>1148602.6102189976</v>
          </cell>
          <cell r="D69">
            <v>1323.4890927616343</v>
          </cell>
        </row>
        <row r="70">
          <cell r="A70">
            <v>80</v>
          </cell>
          <cell r="B70">
            <v>1151160.9790000001</v>
          </cell>
          <cell r="C70">
            <v>1148700.5789999999</v>
          </cell>
          <cell r="D70">
            <v>1330.875</v>
          </cell>
        </row>
        <row r="71">
          <cell r="A71" t="str">
            <v>CJ82</v>
          </cell>
          <cell r="B71">
            <v>1151098.8674388544</v>
          </cell>
          <cell r="C71">
            <v>1148693.6913246096</v>
          </cell>
          <cell r="D71">
            <v>1332.5423001778324</v>
          </cell>
        </row>
        <row r="72">
          <cell r="A72" t="str">
            <v>82A</v>
          </cell>
          <cell r="B72">
            <v>1151104.8940819514</v>
          </cell>
          <cell r="C72">
            <v>1148701.5600514568</v>
          </cell>
          <cell r="D72">
            <v>1332.9722430336058</v>
          </cell>
        </row>
        <row r="73">
          <cell r="A73">
            <v>82</v>
          </cell>
          <cell r="B73">
            <v>1151096.3098258215</v>
          </cell>
          <cell r="C73">
            <v>1148708.8202834898</v>
          </cell>
          <cell r="D73">
            <v>1335.1402251249597</v>
          </cell>
        </row>
        <row r="74">
          <cell r="A74">
            <v>86</v>
          </cell>
          <cell r="B74">
            <v>1151059.6074372241</v>
          </cell>
          <cell r="C74">
            <v>1148623.1146933264</v>
          </cell>
          <cell r="D74">
            <v>1326.7679140245484</v>
          </cell>
        </row>
        <row r="75">
          <cell r="A75">
            <v>60</v>
          </cell>
          <cell r="B75">
            <v>1151089.8337173536</v>
          </cell>
          <cell r="C75">
            <v>1148891.466866859</v>
          </cell>
          <cell r="D75">
            <v>1344.5141339051972</v>
          </cell>
        </row>
        <row r="76">
          <cell r="A76" t="str">
            <v>65A</v>
          </cell>
          <cell r="B76">
            <v>1150910.3674630995</v>
          </cell>
          <cell r="C76">
            <v>1148670.3746952615</v>
          </cell>
          <cell r="D76">
            <v>1352.2210540071512</v>
          </cell>
        </row>
        <row r="77">
          <cell r="A77">
            <v>89</v>
          </cell>
          <cell r="B77">
            <v>1150956.6385658588</v>
          </cell>
          <cell r="C77">
            <v>1148644.124177306</v>
          </cell>
          <cell r="D77">
            <v>1341.4260925688691</v>
          </cell>
        </row>
        <row r="78">
          <cell r="A78">
            <v>88</v>
          </cell>
          <cell r="B78">
            <v>1150986.5638188175</v>
          </cell>
          <cell r="C78">
            <v>1148627.2744050543</v>
          </cell>
          <cell r="D78">
            <v>1337.2411111924082</v>
          </cell>
        </row>
        <row r="79">
          <cell r="A79">
            <v>87</v>
          </cell>
          <cell r="B79">
            <v>1151005.7955992499</v>
          </cell>
          <cell r="C79">
            <v>1148616.2576566741</v>
          </cell>
          <cell r="D79">
            <v>1335.3309915064096</v>
          </cell>
        </row>
        <row r="80">
          <cell r="A80">
            <v>69</v>
          </cell>
          <cell r="B80">
            <v>1151051.1265362487</v>
          </cell>
          <cell r="C80">
            <v>1148590.7856498142</v>
          </cell>
          <cell r="D80">
            <v>1329.1370475617673</v>
          </cell>
        </row>
        <row r="81">
          <cell r="A81">
            <v>221</v>
          </cell>
          <cell r="B81">
            <v>1151057.9711334559</v>
          </cell>
          <cell r="C81">
            <v>1148591.5972339832</v>
          </cell>
          <cell r="D81">
            <v>1328.1412066707021</v>
          </cell>
        </row>
        <row r="82">
          <cell r="A82">
            <v>68</v>
          </cell>
          <cell r="B82">
            <v>1151019.1672265283</v>
          </cell>
          <cell r="C82">
            <v>1148555.9637174096</v>
          </cell>
          <cell r="D82">
            <v>1336.0259859318408</v>
          </cell>
        </row>
        <row r="83">
          <cell r="A83" t="str">
            <v>66A</v>
          </cell>
          <cell r="B83">
            <v>1150915.667171842</v>
          </cell>
          <cell r="C83">
            <v>1148614.4148936991</v>
          </cell>
          <cell r="D83">
            <v>1345.7218434281829</v>
          </cell>
        </row>
        <row r="84">
          <cell r="A84">
            <v>67</v>
          </cell>
          <cell r="B84">
            <v>1150963.9882180393</v>
          </cell>
          <cell r="C84">
            <v>1148587.0227221956</v>
          </cell>
          <cell r="D84">
            <v>1339.2588025398586</v>
          </cell>
        </row>
        <row r="85">
          <cell r="A85" t="str">
            <v>83A</v>
          </cell>
          <cell r="B85">
            <v>1151064.8688418614</v>
          </cell>
          <cell r="C85">
            <v>1148733.2802838814</v>
          </cell>
          <cell r="D85">
            <v>1337.6737873533291</v>
          </cell>
        </row>
        <row r="86">
          <cell r="A86" t="str">
            <v>CJ255A</v>
          </cell>
          <cell r="B86">
            <v>1151289.3906379179</v>
          </cell>
          <cell r="C86">
            <v>1148546.1454071826</v>
          </cell>
          <cell r="D86">
            <v>1314.2304446415558</v>
          </cell>
        </row>
        <row r="87">
          <cell r="A87">
            <v>94</v>
          </cell>
          <cell r="B87">
            <v>1151307.2140522101</v>
          </cell>
          <cell r="C87">
            <v>1148537.708765619</v>
          </cell>
          <cell r="D87">
            <v>1312.7186235219669</v>
          </cell>
        </row>
        <row r="88">
          <cell r="A88">
            <v>95</v>
          </cell>
          <cell r="B88">
            <v>1151300.5448576743</v>
          </cell>
          <cell r="C88">
            <v>1148513.9450757906</v>
          </cell>
          <cell r="D88">
            <v>1310.4832733552007</v>
          </cell>
        </row>
        <row r="89">
          <cell r="A89">
            <v>97</v>
          </cell>
          <cell r="B89">
            <v>1151337.0226764609</v>
          </cell>
          <cell r="C89">
            <v>1148523.4106147108</v>
          </cell>
          <cell r="D89">
            <v>1313.5221565279505</v>
          </cell>
        </row>
        <row r="90">
          <cell r="A90">
            <v>96</v>
          </cell>
          <cell r="B90">
            <v>1151300.0347343453</v>
          </cell>
          <cell r="C90">
            <v>1148462.3872225289</v>
          </cell>
          <cell r="D90">
            <v>1302.3014133697372</v>
          </cell>
        </row>
        <row r="91">
          <cell r="A91">
            <v>212</v>
          </cell>
          <cell r="B91">
            <v>1151287.9100306323</v>
          </cell>
          <cell r="C91">
            <v>1148469.7869794625</v>
          </cell>
          <cell r="D91">
            <v>1305.3429140125509</v>
          </cell>
        </row>
        <row r="92">
          <cell r="A92">
            <v>211</v>
          </cell>
          <cell r="B92">
            <v>1151265.5858893902</v>
          </cell>
          <cell r="C92">
            <v>1148465.0850551676</v>
          </cell>
          <cell r="D92">
            <v>1307.0761491930057</v>
          </cell>
        </row>
        <row r="93">
          <cell r="A93">
            <v>208</v>
          </cell>
          <cell r="B93">
            <v>1151300.2584034256</v>
          </cell>
          <cell r="C93">
            <v>1148431.0280963366</v>
          </cell>
          <cell r="D93">
            <v>1300.2225257221767</v>
          </cell>
        </row>
        <row r="94">
          <cell r="A94">
            <v>258</v>
          </cell>
          <cell r="B94">
            <v>1151322.7914154534</v>
          </cell>
          <cell r="C94">
            <v>1148429.112632731</v>
          </cell>
          <cell r="D94">
            <v>1298.8508433945678</v>
          </cell>
        </row>
        <row r="95">
          <cell r="A95" t="str">
            <v>199A</v>
          </cell>
          <cell r="B95">
            <v>1151335.9800982745</v>
          </cell>
          <cell r="C95">
            <v>1148454.7091627161</v>
          </cell>
          <cell r="D95">
            <v>1303.0695447414712</v>
          </cell>
        </row>
        <row r="96">
          <cell r="A96">
            <v>214</v>
          </cell>
          <cell r="B96">
            <v>1151215.7298571668</v>
          </cell>
          <cell r="C96">
            <v>1148434.0182640983</v>
          </cell>
          <cell r="D96">
            <v>1305.9575144399801</v>
          </cell>
        </row>
        <row r="97">
          <cell r="A97">
            <v>215</v>
          </cell>
          <cell r="B97">
            <v>1151199.2545212787</v>
          </cell>
          <cell r="C97">
            <v>1148437.7634232449</v>
          </cell>
          <cell r="D97">
            <v>1306.8379854058219</v>
          </cell>
        </row>
        <row r="98">
          <cell r="A98">
            <v>213</v>
          </cell>
          <cell r="B98">
            <v>1151214.6013504101</v>
          </cell>
          <cell r="C98">
            <v>1148413.5498197312</v>
          </cell>
          <cell r="D98">
            <v>1305.4897574204765</v>
          </cell>
        </row>
        <row r="99">
          <cell r="A99">
            <v>222</v>
          </cell>
          <cell r="B99">
            <v>1151293.2270181987</v>
          </cell>
          <cell r="C99">
            <v>1148398.5560882036</v>
          </cell>
          <cell r="D99">
            <v>1299.3190243042732</v>
          </cell>
        </row>
        <row r="100">
          <cell r="A100">
            <v>223</v>
          </cell>
          <cell r="B100">
            <v>1151289.8015691093</v>
          </cell>
          <cell r="C100">
            <v>1148379.6932618781</v>
          </cell>
          <cell r="D100">
            <v>1297.0834867449441</v>
          </cell>
        </row>
        <row r="101">
          <cell r="A101">
            <v>209</v>
          </cell>
          <cell r="B101">
            <v>1151251.3120192047</v>
          </cell>
          <cell r="C101">
            <v>1148406.8167570189</v>
          </cell>
          <cell r="D101">
            <v>1302.756660711025</v>
          </cell>
        </row>
        <row r="102">
          <cell r="A102">
            <v>224</v>
          </cell>
          <cell r="B102">
            <v>1151263.8030685855</v>
          </cell>
          <cell r="C102">
            <v>1148353.6907741309</v>
          </cell>
          <cell r="D102">
            <v>1288.1668665317982</v>
          </cell>
        </row>
        <row r="103">
          <cell r="A103" t="str">
            <v>109A</v>
          </cell>
          <cell r="B103">
            <v>1151350.5749764103</v>
          </cell>
          <cell r="C103">
            <v>1148351.1358806477</v>
          </cell>
          <cell r="D103">
            <v>1288.2990619103534</v>
          </cell>
        </row>
        <row r="104">
          <cell r="A104">
            <v>127</v>
          </cell>
          <cell r="B104">
            <v>1151345.9727719096</v>
          </cell>
          <cell r="C104">
            <v>1148343.2091738614</v>
          </cell>
          <cell r="D104">
            <v>1288.7707662308019</v>
          </cell>
        </row>
        <row r="105">
          <cell r="A105">
            <v>109</v>
          </cell>
          <cell r="B105">
            <v>1151358.7836018377</v>
          </cell>
          <cell r="C105">
            <v>1148366.3229974753</v>
          </cell>
          <cell r="D105">
            <v>1293.2323060288252</v>
          </cell>
        </row>
        <row r="106">
          <cell r="A106">
            <v>108</v>
          </cell>
          <cell r="B106">
            <v>1151376.3081463464</v>
          </cell>
          <cell r="C106">
            <v>1148400.2911714204</v>
          </cell>
          <cell r="D106">
            <v>1295.4229628686064</v>
          </cell>
        </row>
        <row r="107">
          <cell r="A107">
            <v>110</v>
          </cell>
          <cell r="B107">
            <v>1151383.3012392889</v>
          </cell>
          <cell r="C107">
            <v>1148413.7773120357</v>
          </cell>
          <cell r="D107">
            <v>1296.9497589426319</v>
          </cell>
        </row>
        <row r="108">
          <cell r="A108">
            <v>111</v>
          </cell>
          <cell r="B108">
            <v>1151396.1051370283</v>
          </cell>
          <cell r="C108">
            <v>1148439.4646963559</v>
          </cell>
          <cell r="D108">
            <v>1300.6505512958956</v>
          </cell>
        </row>
        <row r="109">
          <cell r="A109">
            <v>107</v>
          </cell>
          <cell r="B109">
            <v>1151344.5786752105</v>
          </cell>
          <cell r="C109">
            <v>1148417.7437091372</v>
          </cell>
          <cell r="D109">
            <v>1297.020100693039</v>
          </cell>
        </row>
        <row r="110">
          <cell r="A110" t="str">
            <v>CJ258A</v>
          </cell>
          <cell r="B110">
            <v>1151317.9157587145</v>
          </cell>
          <cell r="C110">
            <v>1148431.6801892288</v>
          </cell>
          <cell r="D110">
            <v>1297.5892890776004</v>
          </cell>
        </row>
        <row r="111">
          <cell r="A111">
            <v>106</v>
          </cell>
          <cell r="B111">
            <v>1151359.2487616511</v>
          </cell>
          <cell r="C111">
            <v>1148444.186925584</v>
          </cell>
          <cell r="D111">
            <v>1302.2642481393373</v>
          </cell>
        </row>
        <row r="112">
          <cell r="A112" t="str">
            <v>198A</v>
          </cell>
          <cell r="B112">
            <v>1151347.5770615209</v>
          </cell>
          <cell r="C112">
            <v>1148478.3496585821</v>
          </cell>
          <cell r="D112">
            <v>1308.7820517120713</v>
          </cell>
        </row>
        <row r="113">
          <cell r="A113">
            <v>103</v>
          </cell>
          <cell r="B113">
            <v>1151371.0219404057</v>
          </cell>
          <cell r="C113">
            <v>1148466.6404584947</v>
          </cell>
          <cell r="D113">
            <v>1309.3655523770256</v>
          </cell>
        </row>
        <row r="114">
          <cell r="A114" t="str">
            <v>102A</v>
          </cell>
          <cell r="B114">
            <v>1151385.1344992181</v>
          </cell>
          <cell r="C114">
            <v>1148493.6665940909</v>
          </cell>
          <cell r="D114">
            <v>1313.2660030446293</v>
          </cell>
        </row>
        <row r="115">
          <cell r="A115">
            <v>112</v>
          </cell>
          <cell r="B115">
            <v>1151401.7817717334</v>
          </cell>
          <cell r="C115">
            <v>1148451.0763649635</v>
          </cell>
          <cell r="D115">
            <v>1307.9407569881878</v>
          </cell>
        </row>
        <row r="116">
          <cell r="A116">
            <v>113</v>
          </cell>
          <cell r="B116">
            <v>1151415.3122686637</v>
          </cell>
          <cell r="C116">
            <v>1148444.5890040009</v>
          </cell>
          <cell r="D116">
            <v>1306.8670312382569</v>
          </cell>
        </row>
        <row r="117">
          <cell r="A117" t="str">
            <v>115A</v>
          </cell>
          <cell r="B117">
            <v>1151410.3963137451</v>
          </cell>
          <cell r="C117">
            <v>1148466.0298068037</v>
          </cell>
          <cell r="D117">
            <v>1311.3427838448649</v>
          </cell>
        </row>
        <row r="118">
          <cell r="A118">
            <v>114</v>
          </cell>
          <cell r="B118">
            <v>1151440.6347005439</v>
          </cell>
          <cell r="C118">
            <v>1148432.6353457626</v>
          </cell>
          <cell r="D118">
            <v>1300.1617456570011</v>
          </cell>
        </row>
        <row r="119">
          <cell r="A119">
            <v>124</v>
          </cell>
          <cell r="B119">
            <v>1151464.0525576628</v>
          </cell>
          <cell r="C119">
            <v>1148419.1945182038</v>
          </cell>
          <cell r="D119">
            <v>1298.958678849782</v>
          </cell>
        </row>
        <row r="120">
          <cell r="A120">
            <v>121</v>
          </cell>
          <cell r="B120">
            <v>1151478.3342596083</v>
          </cell>
          <cell r="C120">
            <v>1148412.4030216595</v>
          </cell>
          <cell r="D120">
            <v>1298.4950243258345</v>
          </cell>
        </row>
        <row r="121">
          <cell r="A121">
            <v>119</v>
          </cell>
          <cell r="B121">
            <v>1151485.9448184995</v>
          </cell>
          <cell r="C121">
            <v>1148423.8537589884</v>
          </cell>
          <cell r="D121">
            <v>1303.5849867079228</v>
          </cell>
        </row>
        <row r="122">
          <cell r="A122">
            <v>117</v>
          </cell>
          <cell r="B122">
            <v>1151498.614300899</v>
          </cell>
          <cell r="C122">
            <v>1148444.2397754469</v>
          </cell>
          <cell r="D122">
            <v>1312.1639960042041</v>
          </cell>
        </row>
        <row r="123">
          <cell r="A123" t="str">
            <v>123A</v>
          </cell>
          <cell r="B123">
            <v>1151470.7103294651</v>
          </cell>
          <cell r="C123">
            <v>1148433.5867809425</v>
          </cell>
          <cell r="D123">
            <v>1304.9833632846758</v>
          </cell>
        </row>
        <row r="124">
          <cell r="A124" t="str">
            <v>120A</v>
          </cell>
          <cell r="B124">
            <v>1151508.0069764671</v>
          </cell>
          <cell r="C124">
            <v>1148415.0739128552</v>
          </cell>
          <cell r="D124">
            <v>1304.5094514925945</v>
          </cell>
        </row>
        <row r="125">
          <cell r="A125" t="str">
            <v>116A</v>
          </cell>
          <cell r="B125">
            <v>1151503.0479586003</v>
          </cell>
          <cell r="C125">
            <v>1148453.8296252391</v>
          </cell>
          <cell r="D125">
            <v>1314.2263441250027</v>
          </cell>
        </row>
        <row r="126">
          <cell r="A126" t="str">
            <v>206A</v>
          </cell>
          <cell r="B126">
            <v>1151520.7449253076</v>
          </cell>
          <cell r="C126">
            <v>1148482.0796149017</v>
          </cell>
          <cell r="D126">
            <v>1314.3048100199667</v>
          </cell>
        </row>
        <row r="127">
          <cell r="A127" t="str">
            <v>100A</v>
          </cell>
          <cell r="B127">
            <v>1151480.3387320719</v>
          </cell>
          <cell r="C127">
            <v>1148460.2206529654</v>
          </cell>
          <cell r="D127">
            <v>1315.1279897351155</v>
          </cell>
        </row>
        <row r="128">
          <cell r="A128">
            <v>99</v>
          </cell>
          <cell r="B128">
            <v>1151463.7301824719</v>
          </cell>
          <cell r="C128">
            <v>1148463.5012284881</v>
          </cell>
          <cell r="D128">
            <v>1315.3612812717051</v>
          </cell>
        </row>
        <row r="129">
          <cell r="A129">
            <v>257</v>
          </cell>
          <cell r="B129">
            <v>1151451.3311325207</v>
          </cell>
          <cell r="C129">
            <v>1148465.7102600492</v>
          </cell>
          <cell r="D129">
            <v>1315.2956167202751</v>
          </cell>
        </row>
        <row r="130">
          <cell r="A130" t="str">
            <v>132A</v>
          </cell>
          <cell r="B130">
            <v>1151475.4499637992</v>
          </cell>
          <cell r="C130">
            <v>1148489.1597703458</v>
          </cell>
          <cell r="D130">
            <v>1315.8468132233825</v>
          </cell>
        </row>
        <row r="131">
          <cell r="A131">
            <v>133</v>
          </cell>
          <cell r="B131">
            <v>1151482.1320670084</v>
          </cell>
          <cell r="C131">
            <v>1148501.0944339542</v>
          </cell>
          <cell r="D131">
            <v>1315.4110941453359</v>
          </cell>
        </row>
        <row r="132">
          <cell r="A132">
            <v>134</v>
          </cell>
          <cell r="B132">
            <v>1151494.9637163733</v>
          </cell>
          <cell r="C132">
            <v>1148528.7082881788</v>
          </cell>
          <cell r="D132">
            <v>1309.4713374904118</v>
          </cell>
        </row>
        <row r="133">
          <cell r="A133">
            <v>207</v>
          </cell>
          <cell r="B133">
            <v>1151534.2122798064</v>
          </cell>
          <cell r="C133">
            <v>1148505.9462440058</v>
          </cell>
          <cell r="D133">
            <v>1309.2082056892</v>
          </cell>
        </row>
        <row r="134">
          <cell r="A134">
            <v>225</v>
          </cell>
          <cell r="B134">
            <v>1151544.2189052566</v>
          </cell>
          <cell r="C134">
            <v>1148522.9898523013</v>
          </cell>
          <cell r="D134">
            <v>1307.577024919718</v>
          </cell>
        </row>
        <row r="135">
          <cell r="A135">
            <v>135</v>
          </cell>
          <cell r="B135">
            <v>1151587.8380908461</v>
          </cell>
          <cell r="C135">
            <v>1148520.9463409174</v>
          </cell>
          <cell r="D135">
            <v>1305.5979694758857</v>
          </cell>
        </row>
        <row r="136">
          <cell r="A136" t="str">
            <v>136A</v>
          </cell>
          <cell r="B136">
            <v>1151591.3367941668</v>
          </cell>
          <cell r="C136">
            <v>1148491.9465252652</v>
          </cell>
          <cell r="D136">
            <v>1304.4400277305463</v>
          </cell>
        </row>
        <row r="137">
          <cell r="A137">
            <v>137</v>
          </cell>
          <cell r="B137">
            <v>1151605.5814868223</v>
          </cell>
          <cell r="C137">
            <v>1148444.8257483365</v>
          </cell>
          <cell r="D137">
            <v>1301.9714640026814</v>
          </cell>
        </row>
        <row r="138">
          <cell r="A138">
            <v>138</v>
          </cell>
          <cell r="B138">
            <v>1151637.768752553</v>
          </cell>
          <cell r="C138">
            <v>1148432.8575422668</v>
          </cell>
          <cell r="D138">
            <v>1297.3916379841623</v>
          </cell>
        </row>
        <row r="139">
          <cell r="A139" t="str">
            <v>127A</v>
          </cell>
          <cell r="B139">
            <v>1151385.3927212588</v>
          </cell>
          <cell r="C139">
            <v>1148359.7927949391</v>
          </cell>
          <cell r="D139">
            <v>1290.2222535029268</v>
          </cell>
        </row>
        <row r="140">
          <cell r="A140">
            <v>126</v>
          </cell>
          <cell r="B140">
            <v>1151414.8837812282</v>
          </cell>
          <cell r="C140">
            <v>1148400.5020879623</v>
          </cell>
          <cell r="D140">
            <v>1291.8292305938437</v>
          </cell>
        </row>
        <row r="141">
          <cell r="A141">
            <v>125</v>
          </cell>
          <cell r="B141">
            <v>1151440.1051050071</v>
          </cell>
          <cell r="C141">
            <v>1148409.5014712089</v>
          </cell>
          <cell r="D141">
            <v>1292.9641691271713</v>
          </cell>
        </row>
        <row r="142">
          <cell r="A142">
            <v>122</v>
          </cell>
          <cell r="B142">
            <v>1151474.0752014269</v>
          </cell>
          <cell r="C142">
            <v>1148401.5379401804</v>
          </cell>
          <cell r="D142">
            <v>1294.743711612723</v>
          </cell>
        </row>
        <row r="143">
          <cell r="A143">
            <v>149</v>
          </cell>
          <cell r="B143">
            <v>1151624.4839654816</v>
          </cell>
          <cell r="C143">
            <v>1148501.7988710173</v>
          </cell>
          <cell r="D143">
            <v>1301.7611921558635</v>
          </cell>
        </row>
        <row r="144">
          <cell r="A144">
            <v>228</v>
          </cell>
          <cell r="B144">
            <v>1151624.8877206733</v>
          </cell>
          <cell r="C144">
            <v>1148505.6375813922</v>
          </cell>
          <cell r="D144">
            <v>1302.8683490544372</v>
          </cell>
        </row>
        <row r="145">
          <cell r="A145" t="str">
            <v>148A</v>
          </cell>
          <cell r="B145">
            <v>1151653.2046524277</v>
          </cell>
          <cell r="C145">
            <v>1148502.8370989144</v>
          </cell>
          <cell r="D145">
            <v>1298.914536326045</v>
          </cell>
        </row>
        <row r="146">
          <cell r="A146">
            <v>229</v>
          </cell>
          <cell r="B146">
            <v>1151664.2785599497</v>
          </cell>
          <cell r="C146">
            <v>1148522.3412683492</v>
          </cell>
          <cell r="D146">
            <v>1301.0367201660201</v>
          </cell>
        </row>
        <row r="147">
          <cell r="A147">
            <v>230</v>
          </cell>
          <cell r="B147">
            <v>1151675.7223935623</v>
          </cell>
          <cell r="C147">
            <v>1148495.9961664691</v>
          </cell>
          <cell r="D147">
            <v>1295.8856116365566</v>
          </cell>
        </row>
        <row r="148">
          <cell r="A148" t="str">
            <v>231A</v>
          </cell>
          <cell r="B148">
            <v>1151680.023434703</v>
          </cell>
          <cell r="C148">
            <v>1148514.2231066164</v>
          </cell>
          <cell r="D148">
            <v>1298.6584179040512</v>
          </cell>
        </row>
        <row r="149">
          <cell r="A149" t="str">
            <v>147A</v>
          </cell>
          <cell r="B149">
            <v>1151653.0152039144</v>
          </cell>
          <cell r="C149">
            <v>1148480.1587234747</v>
          </cell>
          <cell r="D149">
            <v>1296.7275712511791</v>
          </cell>
        </row>
        <row r="150">
          <cell r="A150">
            <v>146</v>
          </cell>
          <cell r="B150">
            <v>1151682.9361511236</v>
          </cell>
          <cell r="C150">
            <v>1148456.8045148647</v>
          </cell>
          <cell r="D150">
            <v>1294.6960796987139</v>
          </cell>
        </row>
        <row r="151">
          <cell r="A151">
            <v>142</v>
          </cell>
          <cell r="B151">
            <v>1151695.2700344168</v>
          </cell>
          <cell r="C151">
            <v>1148445.7641160849</v>
          </cell>
          <cell r="D151">
            <v>1295.821361664197</v>
          </cell>
        </row>
        <row r="152">
          <cell r="A152" t="str">
            <v>CJ141A</v>
          </cell>
          <cell r="B152">
            <v>1151690.6094892342</v>
          </cell>
          <cell r="C152">
            <v>1148439.1554891909</v>
          </cell>
          <cell r="D152">
            <v>1294.893652310968</v>
          </cell>
        </row>
        <row r="153">
          <cell r="A153">
            <v>235</v>
          </cell>
          <cell r="B153">
            <v>1151676.8193800512</v>
          </cell>
          <cell r="C153">
            <v>1148424.1570009398</v>
          </cell>
          <cell r="D153">
            <v>1293.0584641332923</v>
          </cell>
        </row>
        <row r="154">
          <cell r="A154">
            <v>139</v>
          </cell>
          <cell r="B154">
            <v>1151664.5322342762</v>
          </cell>
          <cell r="C154">
            <v>1148422.4142870966</v>
          </cell>
          <cell r="D154">
            <v>1293.9551380946809</v>
          </cell>
        </row>
        <row r="155">
          <cell r="A155" t="str">
            <v>CJ256</v>
          </cell>
          <cell r="B155">
            <v>1151686.746580451</v>
          </cell>
          <cell r="C155">
            <v>1148388.6227055688</v>
          </cell>
          <cell r="D155">
            <v>1291.7368526335797</v>
          </cell>
        </row>
        <row r="156">
          <cell r="A156">
            <v>145</v>
          </cell>
          <cell r="B156">
            <v>1151685.1425335112</v>
          </cell>
          <cell r="C156">
            <v>1148492.9859339329</v>
          </cell>
          <cell r="D156">
            <v>1295.9938331071967</v>
          </cell>
        </row>
        <row r="157">
          <cell r="A157" t="str">
            <v>232A</v>
          </cell>
          <cell r="B157">
            <v>1151691.4196471837</v>
          </cell>
          <cell r="C157">
            <v>1148490.1336055622</v>
          </cell>
          <cell r="D157">
            <v>1296.7190714519945</v>
          </cell>
        </row>
        <row r="158">
          <cell r="A158" t="str">
            <v>144A</v>
          </cell>
          <cell r="B158">
            <v>1151712.342578742</v>
          </cell>
          <cell r="C158">
            <v>1148470.2393546056</v>
          </cell>
          <cell r="D158">
            <v>1299.1999757155115</v>
          </cell>
        </row>
        <row r="159">
          <cell r="A159">
            <v>234</v>
          </cell>
          <cell r="B159">
            <v>1151706.4407801947</v>
          </cell>
          <cell r="C159">
            <v>1148460.2787127879</v>
          </cell>
          <cell r="D159">
            <v>1297.9370983492217</v>
          </cell>
        </row>
        <row r="160">
          <cell r="A160" t="str">
            <v>143A</v>
          </cell>
          <cell r="B160">
            <v>1151736.2513843256</v>
          </cell>
          <cell r="C160">
            <v>1148445.6688523318</v>
          </cell>
          <cell r="D160">
            <v>1297.593195157127</v>
          </cell>
        </row>
        <row r="161">
          <cell r="A161" t="str">
            <v>CJ163A</v>
          </cell>
          <cell r="B161">
            <v>1152070.5748179744</v>
          </cell>
          <cell r="C161">
            <v>1148462.4449594559</v>
          </cell>
          <cell r="D161">
            <v>1270.6485305990122</v>
          </cell>
        </row>
        <row r="162">
          <cell r="A162" t="str">
            <v>CJ163B</v>
          </cell>
          <cell r="B162">
            <v>1152004.0948621677</v>
          </cell>
          <cell r="C162">
            <v>1148432.8741743274</v>
          </cell>
          <cell r="D162">
            <v>1275.5991937978215</v>
          </cell>
        </row>
        <row r="163">
          <cell r="A163">
            <v>165</v>
          </cell>
          <cell r="B163">
            <v>1152109.4076463769</v>
          </cell>
          <cell r="C163">
            <v>1148453.1770689834</v>
          </cell>
          <cell r="D163">
            <v>1267.466288686112</v>
          </cell>
        </row>
        <row r="164">
          <cell r="A164">
            <v>166</v>
          </cell>
          <cell r="B164">
            <v>1152132.3998206609</v>
          </cell>
          <cell r="C164">
            <v>1148454.3966443366</v>
          </cell>
          <cell r="D164">
            <v>1266.5360222107365</v>
          </cell>
        </row>
        <row r="165">
          <cell r="A165" t="str">
            <v>167A</v>
          </cell>
          <cell r="B165">
            <v>1151664.7687773514</v>
          </cell>
          <cell r="C165">
            <v>1148690.6618326178</v>
          </cell>
          <cell r="D165">
            <v>1306.2571420662321</v>
          </cell>
        </row>
        <row r="166">
          <cell r="A166" t="str">
            <v>CJ167A</v>
          </cell>
          <cell r="B166">
            <v>1152176.5493058267</v>
          </cell>
          <cell r="C166">
            <v>1148490.1855542788</v>
          </cell>
          <cell r="D166">
            <v>1263.6301261978408</v>
          </cell>
        </row>
        <row r="167">
          <cell r="A167">
            <v>168</v>
          </cell>
          <cell r="B167">
            <v>1152191.4758070456</v>
          </cell>
          <cell r="C167">
            <v>1148495.8848738386</v>
          </cell>
          <cell r="D167">
            <v>1264.2301505404876</v>
          </cell>
        </row>
        <row r="168">
          <cell r="A168">
            <v>169</v>
          </cell>
          <cell r="B168">
            <v>1152246.75640887</v>
          </cell>
          <cell r="C168">
            <v>1148539.9075431216</v>
          </cell>
          <cell r="D168">
            <v>1262.5356648048482</v>
          </cell>
        </row>
        <row r="169">
          <cell r="A169">
            <v>170</v>
          </cell>
          <cell r="B169">
            <v>1152254.3482410305</v>
          </cell>
          <cell r="C169">
            <v>1148562.1490397665</v>
          </cell>
          <cell r="D169">
            <v>1263.1951492415278</v>
          </cell>
        </row>
        <row r="170">
          <cell r="A170" t="str">
            <v>170A</v>
          </cell>
          <cell r="B170">
            <v>1152262.3607000001</v>
          </cell>
          <cell r="C170">
            <v>1148577.8147</v>
          </cell>
          <cell r="D170">
            <v>1263.1500000000001</v>
          </cell>
        </row>
        <row r="171">
          <cell r="A171">
            <v>171</v>
          </cell>
          <cell r="B171">
            <v>1152267.8956928132</v>
          </cell>
          <cell r="C171">
            <v>1148594.1122654215</v>
          </cell>
          <cell r="D171">
            <v>1263.5353353902328</v>
          </cell>
        </row>
        <row r="172">
          <cell r="A172">
            <v>172</v>
          </cell>
          <cell r="B172">
            <v>1152254.529653755</v>
          </cell>
          <cell r="C172">
            <v>1148620.471783139</v>
          </cell>
          <cell r="D172">
            <v>1259.9233217632293</v>
          </cell>
        </row>
        <row r="173">
          <cell r="A173" t="str">
            <v>CJ237</v>
          </cell>
          <cell r="B173">
            <v>1152256.5485479529</v>
          </cell>
          <cell r="C173">
            <v>1148628.6533891368</v>
          </cell>
          <cell r="D173">
            <v>1258.0031348647287</v>
          </cell>
        </row>
        <row r="174">
          <cell r="A174">
            <v>238</v>
          </cell>
          <cell r="B174">
            <v>1152260.7799296789</v>
          </cell>
          <cell r="C174">
            <v>1148637.5589726602</v>
          </cell>
          <cell r="D174">
            <v>1254.2693924245682</v>
          </cell>
        </row>
        <row r="175">
          <cell r="A175">
            <v>91</v>
          </cell>
          <cell r="B175">
            <v>1151343.4541948179</v>
          </cell>
          <cell r="C175">
            <v>1148619.4584166277</v>
          </cell>
          <cell r="D175">
            <v>1318.0850879930347</v>
          </cell>
        </row>
        <row r="176">
          <cell r="A176">
            <v>93</v>
          </cell>
          <cell r="B176">
            <v>1151325.1265182265</v>
          </cell>
          <cell r="C176">
            <v>1148579.9417800684</v>
          </cell>
          <cell r="D176">
            <v>1314.246163505353</v>
          </cell>
        </row>
        <row r="177">
          <cell r="A177">
            <v>91</v>
          </cell>
          <cell r="B177">
            <v>1151322.5219395969</v>
          </cell>
          <cell r="C177">
            <v>1148574.6502080949</v>
          </cell>
          <cell r="D177">
            <v>1314.0347240076858</v>
          </cell>
        </row>
        <row r="178">
          <cell r="A178" t="str">
            <v>92A</v>
          </cell>
          <cell r="B178">
            <v>1151377.2913418191</v>
          </cell>
          <cell r="C178">
            <v>1148600.7424430395</v>
          </cell>
          <cell r="D178">
            <v>1317.2329623803266</v>
          </cell>
        </row>
        <row r="179">
          <cell r="A179" t="str">
            <v>41B</v>
          </cell>
          <cell r="B179">
            <v>1151358.7398618904</v>
          </cell>
          <cell r="C179">
            <v>1148650.0165236429</v>
          </cell>
          <cell r="D179">
            <v>1321.2114034832287</v>
          </cell>
        </row>
        <row r="180">
          <cell r="A180" t="str">
            <v>41A</v>
          </cell>
          <cell r="B180">
            <v>1151359.67994518</v>
          </cell>
          <cell r="C180">
            <v>1148649.5008634971</v>
          </cell>
          <cell r="D180">
            <v>1321.1754593532505</v>
          </cell>
        </row>
        <row r="181">
          <cell r="A181" t="str">
            <v>204A</v>
          </cell>
          <cell r="B181">
            <v>1151392.3974878741</v>
          </cell>
          <cell r="C181">
            <v>1148632.2673513102</v>
          </cell>
          <cell r="D181">
            <v>1320.364732134977</v>
          </cell>
        </row>
        <row r="182">
          <cell r="A182">
            <v>42</v>
          </cell>
          <cell r="B182">
            <v>1151397.68125501</v>
          </cell>
          <cell r="C182">
            <v>1148718.6774993767</v>
          </cell>
          <cell r="D182">
            <v>1319.7843539615856</v>
          </cell>
        </row>
        <row r="183">
          <cell r="A183">
            <v>39</v>
          </cell>
          <cell r="B183">
            <v>1151473.5466905967</v>
          </cell>
          <cell r="C183">
            <v>1148680.098696646</v>
          </cell>
          <cell r="D183">
            <v>1315.5629125978517</v>
          </cell>
        </row>
        <row r="184">
          <cell r="A184">
            <v>26</v>
          </cell>
          <cell r="B184">
            <v>1151445.1413710834</v>
          </cell>
          <cell r="C184">
            <v>1148802.5222360089</v>
          </cell>
          <cell r="D184">
            <v>1323.9094101391941</v>
          </cell>
        </row>
        <row r="185">
          <cell r="A185">
            <v>27</v>
          </cell>
          <cell r="B185">
            <v>1151473.7782665454</v>
          </cell>
          <cell r="C185">
            <v>1148851.0330315584</v>
          </cell>
          <cell r="D185">
            <v>1319.5441395170951</v>
          </cell>
        </row>
        <row r="186">
          <cell r="A186">
            <v>28</v>
          </cell>
          <cell r="B186">
            <v>1151581.0416493679</v>
          </cell>
          <cell r="C186">
            <v>1148793.9848268898</v>
          </cell>
          <cell r="D186">
            <v>1313.3777829905134</v>
          </cell>
        </row>
        <row r="187">
          <cell r="A187">
            <v>37</v>
          </cell>
          <cell r="B187">
            <v>1151540.6705123375</v>
          </cell>
          <cell r="C187">
            <v>1148712.5187230369</v>
          </cell>
          <cell r="D187">
            <v>1314.3936260527075</v>
          </cell>
        </row>
        <row r="188">
          <cell r="A188">
            <v>36</v>
          </cell>
          <cell r="B188">
            <v>1151557.2376936381</v>
          </cell>
          <cell r="C188">
            <v>1148746.6039187023</v>
          </cell>
          <cell r="D188">
            <v>1315.3135087345865</v>
          </cell>
        </row>
        <row r="189">
          <cell r="A189" t="str">
            <v>38B</v>
          </cell>
          <cell r="B189">
            <v>1151543.8842830369</v>
          </cell>
          <cell r="C189">
            <v>1148641.9676871398</v>
          </cell>
          <cell r="D189">
            <v>1314.8626680308255</v>
          </cell>
        </row>
        <row r="190">
          <cell r="A190" t="str">
            <v>38B</v>
          </cell>
          <cell r="B190">
            <v>1151495.7922653526</v>
          </cell>
          <cell r="C190">
            <v>1148624.0645946893</v>
          </cell>
          <cell r="D190">
            <v>1316.1566868544867</v>
          </cell>
        </row>
        <row r="191">
          <cell r="A191" t="str">
            <v>38A</v>
          </cell>
          <cell r="B191">
            <v>1151514.7166361932</v>
          </cell>
          <cell r="C191">
            <v>1148659.3661344752</v>
          </cell>
          <cell r="D191">
            <v>1315.0465556372992</v>
          </cell>
        </row>
        <row r="192">
          <cell r="A192">
            <v>129</v>
          </cell>
          <cell r="B192">
            <v>1151460.1689020086</v>
          </cell>
          <cell r="C192">
            <v>1148557.3515281044</v>
          </cell>
          <cell r="D192">
            <v>1314.7513793895664</v>
          </cell>
        </row>
        <row r="193">
          <cell r="A193" t="str">
            <v>40A</v>
          </cell>
          <cell r="B193">
            <v>1151476.7454578457</v>
          </cell>
          <cell r="C193">
            <v>1148588.1614798843</v>
          </cell>
          <cell r="D193">
            <v>1318.4645067707697</v>
          </cell>
        </row>
        <row r="194">
          <cell r="A194">
            <v>130</v>
          </cell>
          <cell r="B194">
            <v>1151446.0222039064</v>
          </cell>
          <cell r="C194">
            <v>1148531.0493875344</v>
          </cell>
          <cell r="D194">
            <v>1313.208403703997</v>
          </cell>
        </row>
        <row r="195">
          <cell r="A195" t="str">
            <v>98A</v>
          </cell>
          <cell r="B195">
            <v>1151418.6326701753</v>
          </cell>
          <cell r="C195">
            <v>1148480.0762492763</v>
          </cell>
          <cell r="D195">
            <v>1313.9090044749844</v>
          </cell>
        </row>
        <row r="196">
          <cell r="A196" t="str">
            <v>227A</v>
          </cell>
          <cell r="B196">
            <v>1151567.8397028488</v>
          </cell>
          <cell r="C196">
            <v>1148570.4690328643</v>
          </cell>
          <cell r="D196">
            <v>1313.0328758026367</v>
          </cell>
        </row>
        <row r="197">
          <cell r="A197">
            <v>226</v>
          </cell>
          <cell r="B197">
            <v>1151562.4378230029</v>
          </cell>
          <cell r="C197">
            <v>1148558.4665038674</v>
          </cell>
          <cell r="D197">
            <v>1312.7774900695758</v>
          </cell>
        </row>
        <row r="198">
          <cell r="A198">
            <v>151</v>
          </cell>
          <cell r="B198">
            <v>1151571.047726969</v>
          </cell>
          <cell r="C198">
            <v>1148580.3962668206</v>
          </cell>
          <cell r="D198">
            <v>1313.1040415411946</v>
          </cell>
        </row>
        <row r="199">
          <cell r="A199">
            <v>150</v>
          </cell>
          <cell r="B199">
            <v>1151602.9184141213</v>
          </cell>
          <cell r="C199">
            <v>1148578.6382087027</v>
          </cell>
          <cell r="D199">
            <v>1310.37279975817</v>
          </cell>
        </row>
        <row r="200">
          <cell r="A200" t="str">
            <v>197A</v>
          </cell>
          <cell r="B200">
            <v>1151582.6415286143</v>
          </cell>
          <cell r="C200">
            <v>1148624.4046923113</v>
          </cell>
          <cell r="D200">
            <v>1313.9468883594118</v>
          </cell>
        </row>
        <row r="201">
          <cell r="A201">
            <v>243</v>
          </cell>
          <cell r="B201">
            <v>1151616.2164705556</v>
          </cell>
          <cell r="C201">
            <v>1148685.2480251808</v>
          </cell>
          <cell r="D201">
            <v>1311.5068728376123</v>
          </cell>
        </row>
        <row r="202">
          <cell r="A202">
            <v>35</v>
          </cell>
          <cell r="B202">
            <v>1151626.5142740244</v>
          </cell>
          <cell r="C202">
            <v>1148711.4769282034</v>
          </cell>
          <cell r="D202">
            <v>1309.4196835150972</v>
          </cell>
        </row>
        <row r="203">
          <cell r="A203">
            <v>167</v>
          </cell>
          <cell r="B203">
            <v>1152149.8744469753</v>
          </cell>
          <cell r="C203">
            <v>1148469.1869591104</v>
          </cell>
          <cell r="D203">
            <v>1265.8831724425772</v>
          </cell>
        </row>
        <row r="204">
          <cell r="A204" t="str">
            <v>195A</v>
          </cell>
          <cell r="B204">
            <v>1151667.7022950605</v>
          </cell>
          <cell r="C204">
            <v>1148689.6831163724</v>
          </cell>
          <cell r="D204">
            <v>1306.1596300315775</v>
          </cell>
        </row>
        <row r="205">
          <cell r="A205">
            <v>194</v>
          </cell>
          <cell r="B205">
            <v>1151708.1272511662</v>
          </cell>
          <cell r="C205">
            <v>1148669.6802667705</v>
          </cell>
          <cell r="D205">
            <v>1304.7410795873898</v>
          </cell>
        </row>
        <row r="206">
          <cell r="A206">
            <v>29</v>
          </cell>
          <cell r="B206">
            <v>1151650.7668628893</v>
          </cell>
          <cell r="C206">
            <v>1148758.0330381545</v>
          </cell>
          <cell r="D206">
            <v>1308.6488731799664</v>
          </cell>
        </row>
        <row r="207">
          <cell r="A207">
            <v>30</v>
          </cell>
          <cell r="B207">
            <v>1151702.3626988719</v>
          </cell>
          <cell r="C207">
            <v>1148734.6535584796</v>
          </cell>
          <cell r="D207">
            <v>1303.9933866259273</v>
          </cell>
        </row>
        <row r="208">
          <cell r="A208">
            <v>192</v>
          </cell>
          <cell r="B208">
            <v>1151722.8999999999</v>
          </cell>
          <cell r="C208">
            <v>1148723.18</v>
          </cell>
          <cell r="D208">
            <v>1302.8083036912797</v>
          </cell>
        </row>
        <row r="209">
          <cell r="A209">
            <v>193</v>
          </cell>
          <cell r="B209">
            <v>1151732.6828137552</v>
          </cell>
          <cell r="C209">
            <v>1148718.7256573734</v>
          </cell>
          <cell r="D209">
            <v>1302.2497152188844</v>
          </cell>
        </row>
        <row r="210">
          <cell r="A210" t="str">
            <v>191A</v>
          </cell>
          <cell r="B210">
            <v>1151739.4372468719</v>
          </cell>
          <cell r="C210">
            <v>1148714.686572735</v>
          </cell>
          <cell r="D210">
            <v>1301.9701003363868</v>
          </cell>
        </row>
        <row r="211">
          <cell r="A211">
            <v>242</v>
          </cell>
          <cell r="B211">
            <v>1151730.8941975038</v>
          </cell>
          <cell r="C211">
            <v>1148737.5880459179</v>
          </cell>
          <cell r="D211">
            <v>1300.8653950588762</v>
          </cell>
        </row>
        <row r="212">
          <cell r="A212">
            <v>241</v>
          </cell>
          <cell r="B212">
            <v>1151749.2681671262</v>
          </cell>
          <cell r="C212">
            <v>1148771.6019564816</v>
          </cell>
          <cell r="D212">
            <v>1299.8127210602172</v>
          </cell>
        </row>
        <row r="213">
          <cell r="A213" t="str">
            <v>189A</v>
          </cell>
          <cell r="B213">
            <v>1151811.2063262346</v>
          </cell>
          <cell r="C213">
            <v>1148680.0887808225</v>
          </cell>
          <cell r="D213">
            <v>1297.945952977469</v>
          </cell>
        </row>
        <row r="214">
          <cell r="A214">
            <v>196</v>
          </cell>
          <cell r="B214">
            <v>1151664.3031091515</v>
          </cell>
          <cell r="C214">
            <v>1148583.0490153602</v>
          </cell>
          <cell r="D214">
            <v>1308.1171699410338</v>
          </cell>
        </row>
        <row r="215">
          <cell r="A215" t="str">
            <v>152A</v>
          </cell>
          <cell r="B215">
            <v>1151620.9567490565</v>
          </cell>
          <cell r="C215">
            <v>1148578.2718537077</v>
          </cell>
          <cell r="D215">
            <v>1309.766225089528</v>
          </cell>
        </row>
        <row r="216">
          <cell r="A216">
            <v>53</v>
          </cell>
          <cell r="B216">
            <v>1150980.2884931229</v>
          </cell>
          <cell r="C216">
            <v>1148812.8855180768</v>
          </cell>
          <cell r="D216">
            <v>1351.9105418075978</v>
          </cell>
        </row>
        <row r="217">
          <cell r="A217" t="str">
            <v>196A</v>
          </cell>
          <cell r="B217">
            <v>1151628.7186660117</v>
          </cell>
          <cell r="C217">
            <v>1148602.0070844139</v>
          </cell>
          <cell r="D217">
            <v>1310.6580238976358</v>
          </cell>
        </row>
        <row r="218">
          <cell r="A218">
            <v>154</v>
          </cell>
          <cell r="B218">
            <v>1151702.7631912846</v>
          </cell>
          <cell r="C218">
            <v>1148547.2351504152</v>
          </cell>
          <cell r="D218">
            <v>1302.2967259970769</v>
          </cell>
        </row>
        <row r="219">
          <cell r="A219" t="str">
            <v>159A</v>
          </cell>
          <cell r="B219">
            <v>1151802.7171664049</v>
          </cell>
          <cell r="C219">
            <v>1148522.4254595509</v>
          </cell>
          <cell r="D219">
            <v>1296.6075745682115</v>
          </cell>
        </row>
        <row r="220">
          <cell r="A220">
            <v>155</v>
          </cell>
          <cell r="B220">
            <v>1151749.9908889586</v>
          </cell>
          <cell r="C220">
            <v>1148532.1404104575</v>
          </cell>
          <cell r="D220">
            <v>1299.8452316487815</v>
          </cell>
        </row>
        <row r="221">
          <cell r="A221" t="str">
            <v>156A</v>
          </cell>
          <cell r="B221">
            <v>1151736.312744393</v>
          </cell>
          <cell r="C221">
            <v>1148508.8813793657</v>
          </cell>
          <cell r="D221">
            <v>1301.7930832114421</v>
          </cell>
        </row>
        <row r="222">
          <cell r="A222">
            <v>233</v>
          </cell>
          <cell r="B222">
            <v>1151724.0226220544</v>
          </cell>
          <cell r="C222">
            <v>1148484.520712435</v>
          </cell>
          <cell r="D222">
            <v>1302.544186338944</v>
          </cell>
        </row>
        <row r="223">
          <cell r="A223">
            <v>157</v>
          </cell>
          <cell r="B223">
            <v>1151767.9166875116</v>
          </cell>
          <cell r="C223">
            <v>1148464.0760358248</v>
          </cell>
          <cell r="D223">
            <v>1299.0275037818387</v>
          </cell>
        </row>
        <row r="224">
          <cell r="A224" t="str">
            <v>158A</v>
          </cell>
          <cell r="B224">
            <v>1151761.8557979153</v>
          </cell>
          <cell r="C224">
            <v>1148453.1191516845</v>
          </cell>
          <cell r="D224">
            <v>1298.9601226383299</v>
          </cell>
        </row>
        <row r="225">
          <cell r="A225" t="str">
            <v>160A</v>
          </cell>
          <cell r="B225">
            <v>1151820.2527278347</v>
          </cell>
          <cell r="C225">
            <v>1148510.2974493196</v>
          </cell>
          <cell r="D225">
            <v>1294.5934246040986</v>
          </cell>
        </row>
        <row r="226">
          <cell r="A226" t="str">
            <v>179A</v>
          </cell>
          <cell r="B226">
            <v>1151814.1906129678</v>
          </cell>
          <cell r="C226">
            <v>1148544.737826488</v>
          </cell>
          <cell r="D226">
            <v>1296.4918721439801</v>
          </cell>
        </row>
        <row r="227">
          <cell r="A227">
            <v>178</v>
          </cell>
          <cell r="B227">
            <v>1151849.6586898123</v>
          </cell>
          <cell r="C227">
            <v>1148526.6790704124</v>
          </cell>
          <cell r="D227">
            <v>1294.4716992065205</v>
          </cell>
        </row>
        <row r="228">
          <cell r="A228" t="str">
            <v>185A</v>
          </cell>
          <cell r="B228">
            <v>1151769.0973121659</v>
          </cell>
          <cell r="C228">
            <v>1148567.2716472056</v>
          </cell>
          <cell r="D228">
            <v>1297.473864201258</v>
          </cell>
        </row>
        <row r="229">
          <cell r="A229" t="str">
            <v>187A</v>
          </cell>
          <cell r="B229">
            <v>1151771.4206539269</v>
          </cell>
          <cell r="C229">
            <v>1148604.4797448167</v>
          </cell>
          <cell r="D229">
            <v>1295.5039229197287</v>
          </cell>
        </row>
        <row r="230">
          <cell r="A230" t="str">
            <v>186A</v>
          </cell>
          <cell r="B230">
            <v>1151774.3193928557</v>
          </cell>
          <cell r="C230">
            <v>1148600.7790521421</v>
          </cell>
          <cell r="D230">
            <v>1295.3954527937715</v>
          </cell>
        </row>
        <row r="231">
          <cell r="A231" t="str">
            <v>177A</v>
          </cell>
          <cell r="B231">
            <v>1151864.7484792098</v>
          </cell>
          <cell r="C231">
            <v>1148554.8466317747</v>
          </cell>
          <cell r="D231">
            <v>1294.5856740320717</v>
          </cell>
        </row>
        <row r="232">
          <cell r="A232">
            <v>180</v>
          </cell>
          <cell r="B232">
            <v>1151828.544163597</v>
          </cell>
          <cell r="C232">
            <v>1148572.8650563208</v>
          </cell>
          <cell r="D232">
            <v>1295.3473628538413</v>
          </cell>
        </row>
        <row r="233">
          <cell r="A233">
            <v>181</v>
          </cell>
          <cell r="B233">
            <v>1151844.9433897198</v>
          </cell>
          <cell r="C233">
            <v>1148604.1349467984</v>
          </cell>
          <cell r="D233">
            <v>1293.6983079353147</v>
          </cell>
        </row>
        <row r="234">
          <cell r="A234">
            <v>176</v>
          </cell>
          <cell r="B234">
            <v>1151871.4238794155</v>
          </cell>
          <cell r="C234">
            <v>1148586.7719291556</v>
          </cell>
          <cell r="D234">
            <v>1293.0897808881998</v>
          </cell>
        </row>
        <row r="235">
          <cell r="A235" t="str">
            <v>CJ175A</v>
          </cell>
          <cell r="B235">
            <v>1151899.1932944707</v>
          </cell>
          <cell r="C235">
            <v>1148572.645597721</v>
          </cell>
          <cell r="D235">
            <v>1291.6475397169613</v>
          </cell>
        </row>
        <row r="236">
          <cell r="A236" t="str">
            <v>190A</v>
          </cell>
          <cell r="B236">
            <v>1151768.197690438</v>
          </cell>
          <cell r="C236">
            <v>1148643.4494422888</v>
          </cell>
          <cell r="D236">
            <v>1296.0658232344936</v>
          </cell>
        </row>
        <row r="237">
          <cell r="A237">
            <v>188</v>
          </cell>
          <cell r="B237">
            <v>1151787.0466557827</v>
          </cell>
          <cell r="C237">
            <v>1148633.3317305935</v>
          </cell>
          <cell r="D237">
            <v>1295.4056986939149</v>
          </cell>
        </row>
        <row r="238">
          <cell r="A238">
            <v>184</v>
          </cell>
          <cell r="B238">
            <v>1151815.7952560314</v>
          </cell>
          <cell r="C238">
            <v>1148618.8169786695</v>
          </cell>
          <cell r="D238">
            <v>1294.2331934591225</v>
          </cell>
        </row>
        <row r="239">
          <cell r="A239" t="str">
            <v>183A</v>
          </cell>
          <cell r="B239">
            <v>1151840.1779906591</v>
          </cell>
          <cell r="C239">
            <v>1148665.5680463556</v>
          </cell>
          <cell r="D239">
            <v>1294.8429411993145</v>
          </cell>
        </row>
        <row r="240">
          <cell r="A240">
            <v>182</v>
          </cell>
          <cell r="B240">
            <v>1151868.6587743463</v>
          </cell>
          <cell r="C240">
            <v>1148651.2460405657</v>
          </cell>
          <cell r="D240">
            <v>1291.7442131079697</v>
          </cell>
        </row>
        <row r="241">
          <cell r="A241">
            <v>236</v>
          </cell>
          <cell r="B241">
            <v>1151895.0068230964</v>
          </cell>
          <cell r="C241">
            <v>1148631.4362048125</v>
          </cell>
          <cell r="D241">
            <v>1290.2010483382467</v>
          </cell>
        </row>
        <row r="242">
          <cell r="A242">
            <v>174</v>
          </cell>
          <cell r="B242">
            <v>1151943.6994026084</v>
          </cell>
          <cell r="C242">
            <v>1148557.4343397403</v>
          </cell>
          <cell r="D242">
            <v>1285.6410521506205</v>
          </cell>
        </row>
        <row r="243">
          <cell r="A243">
            <v>173</v>
          </cell>
          <cell r="B243">
            <v>1151959.6172731828</v>
          </cell>
          <cell r="C243">
            <v>1148513.1107530193</v>
          </cell>
          <cell r="D243">
            <v>1281.6176624057696</v>
          </cell>
        </row>
        <row r="244">
          <cell r="A244">
            <v>162</v>
          </cell>
          <cell r="B244">
            <v>1151920.6989750403</v>
          </cell>
          <cell r="C244">
            <v>1148464.3607057021</v>
          </cell>
          <cell r="D244">
            <v>1281.8665448070053</v>
          </cell>
        </row>
        <row r="245">
          <cell r="A245">
            <v>163</v>
          </cell>
          <cell r="B245">
            <v>1151997.6521018036</v>
          </cell>
          <cell r="C245">
            <v>1148449.7638199658</v>
          </cell>
          <cell r="D245">
            <v>1277.153590090177</v>
          </cell>
        </row>
        <row r="246">
          <cell r="A246">
            <v>161</v>
          </cell>
          <cell r="B246">
            <v>1151848.4634086573</v>
          </cell>
          <cell r="C246">
            <v>1148491.2749540398</v>
          </cell>
          <cell r="D246">
            <v>1289.9097701648454</v>
          </cell>
        </row>
        <row r="247">
          <cell r="A247">
            <v>160</v>
          </cell>
          <cell r="B247">
            <v>1151836.0636977083</v>
          </cell>
          <cell r="C247">
            <v>1148499.3772504381</v>
          </cell>
          <cell r="D247">
            <v>1291.7679697140156</v>
          </cell>
        </row>
        <row r="248">
          <cell r="A248" t="str">
            <v>CJ163C</v>
          </cell>
          <cell r="B248">
            <v>1151987.7705951601</v>
          </cell>
          <cell r="C248">
            <v>1148421.2594891426</v>
          </cell>
          <cell r="D248">
            <v>1275.56505888421</v>
          </cell>
        </row>
        <row r="249">
          <cell r="A249">
            <v>31</v>
          </cell>
          <cell r="B249">
            <v>1151736.3748807493</v>
          </cell>
          <cell r="C249">
            <v>1148776.8295116681</v>
          </cell>
          <cell r="D249">
            <v>1296.8320235513897</v>
          </cell>
        </row>
        <row r="250">
          <cell r="A250" t="str">
            <v>27A</v>
          </cell>
          <cell r="B250">
            <v>1151486.0546954912</v>
          </cell>
          <cell r="C250">
            <v>1148933.3341981913</v>
          </cell>
          <cell r="D250">
            <v>1316.49918844477</v>
          </cell>
        </row>
        <row r="251">
          <cell r="A251" t="str">
            <v>27B</v>
          </cell>
          <cell r="B251">
            <v>1151518.388989338</v>
          </cell>
          <cell r="C251">
            <v>1148941.6187684566</v>
          </cell>
          <cell r="D251">
            <v>1314.6885262302699</v>
          </cell>
        </row>
        <row r="252">
          <cell r="A252" t="str">
            <v>1A</v>
          </cell>
          <cell r="B252">
            <v>1150543.6506597537</v>
          </cell>
          <cell r="C252">
            <v>1149016.7116236743</v>
          </cell>
          <cell r="D252">
            <v>1391.4934198841761</v>
          </cell>
        </row>
        <row r="253">
          <cell r="A253">
            <v>3</v>
          </cell>
          <cell r="B253">
            <v>1150599.4695758151</v>
          </cell>
          <cell r="C253">
            <v>1149012.5368548292</v>
          </cell>
          <cell r="D253">
            <v>1386.3907429040823</v>
          </cell>
        </row>
        <row r="254">
          <cell r="A254" t="str">
            <v>2A</v>
          </cell>
          <cell r="B254">
            <v>1150601.6455442153</v>
          </cell>
          <cell r="C254">
            <v>1149044.3902644217</v>
          </cell>
          <cell r="D254">
            <v>1386.6685910670581</v>
          </cell>
        </row>
        <row r="255">
          <cell r="A255">
            <v>4</v>
          </cell>
          <cell r="B255">
            <v>1150651.0275648539</v>
          </cell>
          <cell r="C255">
            <v>1149008.9142202851</v>
          </cell>
          <cell r="D255">
            <v>1384.9995773641242</v>
          </cell>
        </row>
        <row r="256">
          <cell r="A256">
            <v>5</v>
          </cell>
          <cell r="B256">
            <v>1150681.4956238831</v>
          </cell>
          <cell r="C256">
            <v>1149038.4988333476</v>
          </cell>
          <cell r="D256">
            <v>1384.6398264971069</v>
          </cell>
        </row>
        <row r="257">
          <cell r="A257" t="str">
            <v>1C</v>
          </cell>
          <cell r="B257">
            <v>1150526.7</v>
          </cell>
          <cell r="C257">
            <v>1149006.098</v>
          </cell>
          <cell r="D257">
            <v>1396.5</v>
          </cell>
        </row>
        <row r="258">
          <cell r="A258" t="str">
            <v>1B</v>
          </cell>
          <cell r="B258">
            <v>1150511.7037</v>
          </cell>
          <cell r="C258">
            <v>1149006.4121000001</v>
          </cell>
          <cell r="D258">
            <v>1395.9</v>
          </cell>
        </row>
        <row r="259">
          <cell r="A259" t="str">
            <v>BOT1</v>
          </cell>
          <cell r="B259">
            <v>1150736.2454455053</v>
          </cell>
          <cell r="C259">
            <v>1149083.1763381369</v>
          </cell>
          <cell r="D259">
            <v>1375.4809654374014</v>
          </cell>
        </row>
        <row r="260">
          <cell r="A260" t="str">
            <v>BOT2</v>
          </cell>
          <cell r="B260">
            <v>1151184.9831464568</v>
          </cell>
          <cell r="C260">
            <v>1148861.2434203981</v>
          </cell>
          <cell r="D260">
            <v>1330.6180094195531</v>
          </cell>
        </row>
        <row r="261">
          <cell r="A261" t="str">
            <v>51A</v>
          </cell>
          <cell r="B261">
            <v>1150980.6321</v>
          </cell>
          <cell r="C261">
            <v>1148771.6643000001</v>
          </cell>
          <cell r="D261">
            <v>1349.29</v>
          </cell>
        </row>
        <row r="262">
          <cell r="A262" t="str">
            <v>CJ1</v>
          </cell>
          <cell r="B262">
            <v>1150900.7104690119</v>
          </cell>
          <cell r="C262">
            <v>1148853.2777352056</v>
          </cell>
          <cell r="D262">
            <v>1369.5731856955999</v>
          </cell>
        </row>
        <row r="263">
          <cell r="A263">
            <v>59</v>
          </cell>
          <cell r="B263">
            <v>1151103.0508999999</v>
          </cell>
          <cell r="C263">
            <v>1148870.1719</v>
          </cell>
          <cell r="D263">
            <v>1339</v>
          </cell>
        </row>
        <row r="264">
          <cell r="A264" t="str">
            <v>BOT3</v>
          </cell>
          <cell r="B264">
            <v>1151261.1627592309</v>
          </cell>
          <cell r="C264">
            <v>1148852.0948524266</v>
          </cell>
          <cell r="D264">
            <v>1326.7316340248872</v>
          </cell>
        </row>
        <row r="265">
          <cell r="A265" t="str">
            <v>TC1</v>
          </cell>
          <cell r="B265">
            <v>1150994.0906</v>
          </cell>
          <cell r="C265">
            <v>1148588.0312999999</v>
          </cell>
          <cell r="D265">
            <v>1337</v>
          </cell>
        </row>
        <row r="266">
          <cell r="A266">
            <v>84</v>
          </cell>
          <cell r="B266">
            <v>1151080.5739</v>
          </cell>
          <cell r="C266">
            <v>1148721.0673</v>
          </cell>
          <cell r="D266">
            <v>1335</v>
          </cell>
        </row>
        <row r="267">
          <cell r="A267" t="str">
            <v>CJ255</v>
          </cell>
          <cell r="B267">
            <v>1151266.81</v>
          </cell>
          <cell r="C267">
            <v>1148568.1100000001</v>
          </cell>
          <cell r="D267">
            <v>1320.64</v>
          </cell>
        </row>
        <row r="268">
          <cell r="A268" t="str">
            <v>BOT4</v>
          </cell>
          <cell r="B268">
            <v>1151265.6019993247</v>
          </cell>
          <cell r="C268">
            <v>1148341.9616155077</v>
          </cell>
          <cell r="D268">
            <v>1285.0525816942959</v>
          </cell>
        </row>
        <row r="269">
          <cell r="A269" t="str">
            <v>BOT5</v>
          </cell>
          <cell r="B269">
            <v>1151312.91994881</v>
          </cell>
          <cell r="C269">
            <v>1148877.5418262766</v>
          </cell>
          <cell r="D269">
            <v>1322.05</v>
          </cell>
        </row>
        <row r="270">
          <cell r="A270" t="str">
            <v>TC2</v>
          </cell>
          <cell r="B270">
            <v>1151562.6592000001</v>
          </cell>
          <cell r="C270">
            <v>1148756.4952</v>
          </cell>
          <cell r="D270">
            <v>1315</v>
          </cell>
        </row>
        <row r="271">
          <cell r="A271" t="str">
            <v>TC3</v>
          </cell>
          <cell r="B271">
            <v>1151617.8685999999</v>
          </cell>
          <cell r="C271">
            <v>1148696.8551</v>
          </cell>
          <cell r="D271">
            <v>1311</v>
          </cell>
        </row>
        <row r="272">
          <cell r="A272" t="str">
            <v>TC4</v>
          </cell>
          <cell r="B272">
            <v>1151597.4129000001</v>
          </cell>
          <cell r="C272">
            <v>1148656.9887999999</v>
          </cell>
          <cell r="D272">
            <v>1313</v>
          </cell>
        </row>
        <row r="273">
          <cell r="A273" t="str">
            <v>PTAR</v>
          </cell>
          <cell r="B273">
            <v>1151765.0356640574</v>
          </cell>
          <cell r="C273">
            <v>1148777.8032302971</v>
          </cell>
          <cell r="D273">
            <v>1297.6190400131859</v>
          </cell>
        </row>
        <row r="274">
          <cell r="A274" t="str">
            <v>BOT10</v>
          </cell>
          <cell r="B274">
            <v>1151759.7471599397</v>
          </cell>
          <cell r="C274">
            <v>1148782.0347924193</v>
          </cell>
          <cell r="D274">
            <v>1298.7722749911015</v>
          </cell>
        </row>
        <row r="275">
          <cell r="A275" t="str">
            <v>BOT7</v>
          </cell>
          <cell r="B275">
            <v>1151336.2346746898</v>
          </cell>
          <cell r="C275">
            <v>1148342.4810068768</v>
          </cell>
          <cell r="D275">
            <v>1285.5724017373286</v>
          </cell>
        </row>
        <row r="276">
          <cell r="A276" t="str">
            <v>CJ130</v>
          </cell>
          <cell r="B276">
            <v>1151467.4378</v>
          </cell>
          <cell r="C276">
            <v>1148532.0723000001</v>
          </cell>
          <cell r="D276">
            <v>1310.3</v>
          </cell>
        </row>
        <row r="277">
          <cell r="A277" t="str">
            <v>BOT8</v>
          </cell>
          <cell r="B277">
            <v>1151696.6020456252</v>
          </cell>
          <cell r="C277">
            <v>1148367.7710238246</v>
          </cell>
          <cell r="D277">
            <v>1287.2042960007518</v>
          </cell>
        </row>
        <row r="278">
          <cell r="A278" t="str">
            <v>TC5</v>
          </cell>
          <cell r="B278">
            <v>1151835.9676999999</v>
          </cell>
          <cell r="C278">
            <v>1148656.8032</v>
          </cell>
          <cell r="D278">
            <v>1294.7</v>
          </cell>
        </row>
        <row r="279">
          <cell r="A279" t="str">
            <v>TC6</v>
          </cell>
          <cell r="B279">
            <v>1151851.6457</v>
          </cell>
          <cell r="C279">
            <v>1148617.5623999999</v>
          </cell>
          <cell r="D279">
            <v>1293.3</v>
          </cell>
        </row>
        <row r="280">
          <cell r="A280" t="str">
            <v>BOT9</v>
          </cell>
          <cell r="B280">
            <v>1152271.1552671087</v>
          </cell>
          <cell r="C280">
            <v>1148639.7910184837</v>
          </cell>
          <cell r="D280">
            <v>1248.9965380610192</v>
          </cell>
        </row>
        <row r="281">
          <cell r="A281" t="str">
            <v>OBRA</v>
          </cell>
          <cell r="B281">
            <v>1151958.7909773067</v>
          </cell>
          <cell r="C281">
            <v>1148419.514113948</v>
          </cell>
          <cell r="D281">
            <v>1275.2</v>
          </cell>
        </row>
        <row r="282">
          <cell r="A282" t="str">
            <v>S163A</v>
          </cell>
          <cell r="B282">
            <v>1151993.9349729232</v>
          </cell>
          <cell r="C282">
            <v>1148444.7730684588</v>
          </cell>
          <cell r="D282">
            <v>1275.7974903947254</v>
          </cell>
        </row>
        <row r="283">
          <cell r="A283" t="str">
            <v>BOT15</v>
          </cell>
          <cell r="B283">
            <v>1152033.8691</v>
          </cell>
          <cell r="C283">
            <v>1148461.7611</v>
          </cell>
          <cell r="D283">
            <v>1273.7</v>
          </cell>
        </row>
        <row r="284">
          <cell r="A284" t="str">
            <v>BOT13</v>
          </cell>
          <cell r="B284">
            <v>1151553.8191502229</v>
          </cell>
          <cell r="C284">
            <v>1148949.5852873139</v>
          </cell>
          <cell r="D284">
            <v>1310.9035573521376</v>
          </cell>
        </row>
        <row r="285">
          <cell r="A285">
            <v>70</v>
          </cell>
          <cell r="B285">
            <v>1151079.3119845525</v>
          </cell>
          <cell r="C285">
            <v>1148613.9787219439</v>
          </cell>
          <cell r="D285">
            <v>1325.0819496480879</v>
          </cell>
        </row>
        <row r="286">
          <cell r="A286" t="str">
            <v>168A</v>
          </cell>
          <cell r="B286">
            <v>1152228.3799999999</v>
          </cell>
          <cell r="C286">
            <v>1148517.3</v>
          </cell>
          <cell r="D286">
            <v>1262.4100000000001</v>
          </cell>
        </row>
        <row r="287">
          <cell r="A287" t="str">
            <v>BOT11</v>
          </cell>
          <cell r="B287">
            <v>1151757.7685181033</v>
          </cell>
          <cell r="C287">
            <v>1148783.6067118025</v>
          </cell>
          <cell r="D287">
            <v>1298.3704512511542</v>
          </cell>
        </row>
        <row r="288">
          <cell r="A288">
            <v>33</v>
          </cell>
          <cell r="B288">
            <v>1151676.3600000001</v>
          </cell>
          <cell r="C288">
            <v>1148704.96</v>
          </cell>
          <cell r="D288">
            <v>1305</v>
          </cell>
        </row>
        <row r="289">
          <cell r="A289" t="str">
            <v>TC7</v>
          </cell>
          <cell r="B289">
            <v>1151575.9967</v>
          </cell>
          <cell r="C289">
            <v>1148603.1161</v>
          </cell>
          <cell r="D289">
            <v>1314</v>
          </cell>
        </row>
        <row r="290">
          <cell r="A290" t="str">
            <v>CJ37A</v>
          </cell>
          <cell r="B290">
            <v>1151575.9967</v>
          </cell>
          <cell r="C290">
            <v>1148603.1161</v>
          </cell>
          <cell r="D290">
            <v>1314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1">
          <cell r="A1" t="str">
            <v>Name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NODOS"/>
      <sheetName val="TUBERIAS"/>
      <sheetName val="Hoja3"/>
      <sheetName val="CANTOBRA"/>
      <sheetName val="PPTO AREA URBANA"/>
      <sheetName val="PPTO_AREA_URBANA"/>
      <sheetName val="PPTO_AREA_URBANA3"/>
      <sheetName val="PPTO_AREA_URBANA2"/>
      <sheetName val="PPTO_AREA_URBANA1"/>
      <sheetName val="PPTO_AREA_URBANA4"/>
      <sheetName val="PPTO_AREA_URBANA5"/>
      <sheetName val="PPTO_AREA_URBANA6"/>
      <sheetName val="PPTO_AREA_URBANA7"/>
      <sheetName val="PPTO_AREA_URBANA8"/>
      <sheetName val="PPTO_AREA_URBANA10"/>
      <sheetName val="PPTO_AREA_URBANA9"/>
      <sheetName val="PPTO_AREA_URBANA15"/>
      <sheetName val="PPTO_AREA_URBANA11"/>
      <sheetName val="PPTO_AREA_URBANA12"/>
      <sheetName val="PPTO_AREA_URBANA13"/>
      <sheetName val="PPTO_AREA_URBANA14"/>
      <sheetName val="PPTO_AREA_URBANA16"/>
      <sheetName val="PPTO_AREA_URBANA17"/>
      <sheetName val="PPTO_AREA_URBANA18"/>
      <sheetName val="PPTO_AREA_URBANA19"/>
      <sheetName val="PPTO_AREA_URBANA20"/>
      <sheetName val="Design (3)"/>
      <sheetName val="Design"/>
      <sheetName val="Base de Diseño"/>
      <sheetName val="Base_de_Diseño"/>
    </sheetNames>
    <sheetDataSet>
      <sheetData sheetId="0"/>
      <sheetData sheetId="1"/>
      <sheetData sheetId="2" refreshError="1">
        <row r="5">
          <cell r="A5">
            <v>1</v>
          </cell>
          <cell r="B5">
            <v>2192.33</v>
          </cell>
        </row>
        <row r="6">
          <cell r="A6">
            <v>2</v>
          </cell>
          <cell r="B6">
            <v>2190.9699999999998</v>
          </cell>
        </row>
        <row r="7">
          <cell r="A7">
            <v>3</v>
          </cell>
          <cell r="B7">
            <v>2185.54</v>
          </cell>
        </row>
        <row r="8">
          <cell r="A8">
            <v>4</v>
          </cell>
          <cell r="B8">
            <v>2171.9899999999998</v>
          </cell>
        </row>
        <row r="9">
          <cell r="A9">
            <v>5</v>
          </cell>
          <cell r="B9">
            <v>2162.2600000000002</v>
          </cell>
        </row>
        <row r="10">
          <cell r="A10">
            <v>8</v>
          </cell>
          <cell r="B10">
            <v>2148.67</v>
          </cell>
        </row>
        <row r="11">
          <cell r="A11">
            <v>9</v>
          </cell>
          <cell r="B11">
            <v>2148.0100000000002</v>
          </cell>
        </row>
        <row r="12">
          <cell r="A12">
            <v>10</v>
          </cell>
          <cell r="B12">
            <v>2143.1999999999998</v>
          </cell>
        </row>
        <row r="13">
          <cell r="A13">
            <v>11</v>
          </cell>
          <cell r="B13">
            <v>2142.39</v>
          </cell>
        </row>
        <row r="14">
          <cell r="A14">
            <v>12</v>
          </cell>
          <cell r="B14">
            <v>2141.66</v>
          </cell>
        </row>
        <row r="15">
          <cell r="A15">
            <v>13</v>
          </cell>
          <cell r="B15">
            <v>2140.38</v>
          </cell>
        </row>
        <row r="16">
          <cell r="A16">
            <v>14</v>
          </cell>
          <cell r="B16">
            <v>2138.3200000000002</v>
          </cell>
        </row>
        <row r="17">
          <cell r="A17">
            <v>15</v>
          </cell>
          <cell r="B17">
            <v>2152.58</v>
          </cell>
        </row>
        <row r="18">
          <cell r="A18">
            <v>19</v>
          </cell>
          <cell r="B18">
            <v>2148.67</v>
          </cell>
        </row>
        <row r="19">
          <cell r="A19">
            <v>20</v>
          </cell>
          <cell r="B19">
            <v>2138</v>
          </cell>
        </row>
        <row r="20">
          <cell r="A20">
            <v>21</v>
          </cell>
          <cell r="B20">
            <v>2138</v>
          </cell>
        </row>
        <row r="21">
          <cell r="A21">
            <v>22</v>
          </cell>
          <cell r="B21">
            <v>2137.4499999999998</v>
          </cell>
        </row>
        <row r="22">
          <cell r="A22">
            <v>23</v>
          </cell>
          <cell r="B22">
            <v>2137.4499999999998</v>
          </cell>
        </row>
        <row r="23">
          <cell r="A23">
            <v>24</v>
          </cell>
          <cell r="B23">
            <v>2138</v>
          </cell>
        </row>
        <row r="24">
          <cell r="A24">
            <v>25</v>
          </cell>
          <cell r="B24">
            <v>2138</v>
          </cell>
        </row>
        <row r="25">
          <cell r="A25">
            <v>26</v>
          </cell>
          <cell r="B25">
            <v>2137.84</v>
          </cell>
        </row>
        <row r="26">
          <cell r="A26">
            <v>27</v>
          </cell>
          <cell r="B26">
            <v>2140.54</v>
          </cell>
        </row>
        <row r="27">
          <cell r="A27">
            <v>28</v>
          </cell>
          <cell r="B27">
            <v>2124.0500000000002</v>
          </cell>
        </row>
        <row r="28">
          <cell r="A28">
            <v>29</v>
          </cell>
          <cell r="B28">
            <v>2124.0500000000002</v>
          </cell>
        </row>
        <row r="29">
          <cell r="A29">
            <v>30</v>
          </cell>
          <cell r="B29">
            <v>2112.92</v>
          </cell>
        </row>
        <row r="30">
          <cell r="A30">
            <v>31</v>
          </cell>
          <cell r="B30">
            <v>2112.92</v>
          </cell>
        </row>
        <row r="31">
          <cell r="A31">
            <v>32</v>
          </cell>
          <cell r="B31">
            <v>2137.84</v>
          </cell>
        </row>
        <row r="32">
          <cell r="A32">
            <v>34</v>
          </cell>
          <cell r="B32">
            <v>2131.44</v>
          </cell>
        </row>
        <row r="33">
          <cell r="A33">
            <v>38</v>
          </cell>
          <cell r="B33">
            <v>2105.1</v>
          </cell>
        </row>
        <row r="34">
          <cell r="A34">
            <v>39</v>
          </cell>
          <cell r="B34">
            <v>2105.1</v>
          </cell>
        </row>
        <row r="35">
          <cell r="A35">
            <v>40</v>
          </cell>
          <cell r="B35">
            <v>2113.23</v>
          </cell>
        </row>
        <row r="36">
          <cell r="A36">
            <v>41</v>
          </cell>
          <cell r="B36">
            <v>2113.23</v>
          </cell>
        </row>
        <row r="37">
          <cell r="A37">
            <v>42</v>
          </cell>
          <cell r="B37">
            <v>2110.75</v>
          </cell>
        </row>
        <row r="38">
          <cell r="A38">
            <v>6</v>
          </cell>
          <cell r="B38">
            <v>2124.0500000000002</v>
          </cell>
        </row>
        <row r="39">
          <cell r="A39">
            <v>16</v>
          </cell>
          <cell r="B39">
            <v>2102.4499999999998</v>
          </cell>
        </row>
        <row r="40">
          <cell r="A40">
            <v>17</v>
          </cell>
          <cell r="B40">
            <v>2102.67</v>
          </cell>
        </row>
        <row r="41">
          <cell r="A41">
            <v>18</v>
          </cell>
          <cell r="B41">
            <v>2102.67</v>
          </cell>
        </row>
        <row r="42">
          <cell r="A42">
            <v>33</v>
          </cell>
          <cell r="B42">
            <v>2094.37</v>
          </cell>
        </row>
        <row r="43">
          <cell r="A43">
            <v>35</v>
          </cell>
          <cell r="B43">
            <v>2092.58</v>
          </cell>
        </row>
        <row r="44">
          <cell r="A44">
            <v>36</v>
          </cell>
          <cell r="B44">
            <v>2097.64</v>
          </cell>
        </row>
        <row r="45">
          <cell r="A45">
            <v>37</v>
          </cell>
          <cell r="B45">
            <v>2097.64</v>
          </cell>
        </row>
        <row r="46">
          <cell r="A46">
            <v>43</v>
          </cell>
          <cell r="B46">
            <v>2099.5300000000002</v>
          </cell>
        </row>
        <row r="47">
          <cell r="A47">
            <v>44</v>
          </cell>
          <cell r="B47">
            <v>2108.91</v>
          </cell>
        </row>
        <row r="48">
          <cell r="A48">
            <v>45</v>
          </cell>
          <cell r="B48">
            <v>2106.69</v>
          </cell>
        </row>
        <row r="49">
          <cell r="A49">
            <v>46</v>
          </cell>
          <cell r="B49">
            <v>2106.1799999999998</v>
          </cell>
        </row>
        <row r="50">
          <cell r="A50">
            <v>47</v>
          </cell>
          <cell r="B50">
            <v>2108.9699999999998</v>
          </cell>
        </row>
        <row r="51">
          <cell r="A51">
            <v>48</v>
          </cell>
          <cell r="B51">
            <v>2112.3000000000002</v>
          </cell>
        </row>
        <row r="52">
          <cell r="A52">
            <v>49</v>
          </cell>
          <cell r="B52">
            <v>2111.59</v>
          </cell>
        </row>
        <row r="53">
          <cell r="A53">
            <v>50</v>
          </cell>
          <cell r="B53">
            <v>2116.2199999999998</v>
          </cell>
        </row>
        <row r="54">
          <cell r="A54">
            <v>52</v>
          </cell>
          <cell r="B54">
            <v>2110.12</v>
          </cell>
        </row>
        <row r="55">
          <cell r="A55">
            <v>53</v>
          </cell>
          <cell r="B55">
            <v>2107.12</v>
          </cell>
        </row>
        <row r="56">
          <cell r="A56">
            <v>54</v>
          </cell>
          <cell r="B56">
            <v>2104</v>
          </cell>
        </row>
        <row r="57">
          <cell r="A57">
            <v>55</v>
          </cell>
          <cell r="B57">
            <v>2115.98</v>
          </cell>
        </row>
        <row r="58">
          <cell r="A58">
            <v>56</v>
          </cell>
          <cell r="B58">
            <v>2107.33</v>
          </cell>
        </row>
        <row r="59">
          <cell r="A59">
            <v>57</v>
          </cell>
          <cell r="B59">
            <v>2115.83</v>
          </cell>
        </row>
        <row r="60">
          <cell r="A60">
            <v>58</v>
          </cell>
          <cell r="B60">
            <v>2115.8000000000002</v>
          </cell>
        </row>
        <row r="61">
          <cell r="A61">
            <v>59</v>
          </cell>
          <cell r="B61">
            <v>2115.8000000000002</v>
          </cell>
        </row>
        <row r="62">
          <cell r="A62">
            <v>60</v>
          </cell>
          <cell r="B62">
            <v>2116.12</v>
          </cell>
        </row>
        <row r="63">
          <cell r="A63">
            <v>62</v>
          </cell>
          <cell r="B63">
            <v>2115.91</v>
          </cell>
        </row>
        <row r="64">
          <cell r="A64">
            <v>63</v>
          </cell>
          <cell r="B64">
            <v>2114.91</v>
          </cell>
        </row>
        <row r="65">
          <cell r="A65">
            <v>64</v>
          </cell>
          <cell r="B65">
            <v>2120.44</v>
          </cell>
        </row>
        <row r="66">
          <cell r="A66">
            <v>65</v>
          </cell>
          <cell r="B66">
            <v>2120.44</v>
          </cell>
        </row>
        <row r="67">
          <cell r="A67">
            <v>66</v>
          </cell>
          <cell r="B67">
            <v>2120.4499999999998</v>
          </cell>
        </row>
        <row r="68">
          <cell r="A68">
            <v>67</v>
          </cell>
          <cell r="B68">
            <v>2120.4499999999998</v>
          </cell>
        </row>
        <row r="69">
          <cell r="A69">
            <v>68</v>
          </cell>
          <cell r="B69">
            <v>2117.04</v>
          </cell>
        </row>
        <row r="70">
          <cell r="A70">
            <v>69</v>
          </cell>
          <cell r="B70">
            <v>2127.9699999999998</v>
          </cell>
        </row>
        <row r="71">
          <cell r="A71">
            <v>71</v>
          </cell>
          <cell r="B71">
            <v>2114.86</v>
          </cell>
        </row>
        <row r="72">
          <cell r="A72">
            <v>72</v>
          </cell>
          <cell r="B72">
            <v>2116.35</v>
          </cell>
        </row>
        <row r="73">
          <cell r="A73">
            <v>73</v>
          </cell>
          <cell r="B73">
            <v>2106.84</v>
          </cell>
        </row>
        <row r="74">
          <cell r="A74">
            <v>74</v>
          </cell>
          <cell r="B74">
            <v>2107.7600000000002</v>
          </cell>
        </row>
        <row r="75">
          <cell r="A75">
            <v>76</v>
          </cell>
          <cell r="B75">
            <v>2106.84</v>
          </cell>
        </row>
        <row r="76">
          <cell r="A76">
            <v>78</v>
          </cell>
          <cell r="B76">
            <v>2107.37</v>
          </cell>
        </row>
        <row r="77">
          <cell r="A77">
            <v>79</v>
          </cell>
          <cell r="B77">
            <v>2105.4499999999998</v>
          </cell>
        </row>
        <row r="78">
          <cell r="A78">
            <v>80</v>
          </cell>
          <cell r="B78">
            <v>2105.4499999999998</v>
          </cell>
        </row>
        <row r="79">
          <cell r="A79">
            <v>81</v>
          </cell>
          <cell r="B79">
            <v>2153.1799999999998</v>
          </cell>
        </row>
        <row r="80">
          <cell r="A80">
            <v>82</v>
          </cell>
          <cell r="B80">
            <v>2138.9699999999998</v>
          </cell>
        </row>
        <row r="81">
          <cell r="A81">
            <v>83</v>
          </cell>
          <cell r="B81">
            <v>2143.92</v>
          </cell>
        </row>
        <row r="82">
          <cell r="A82">
            <v>84</v>
          </cell>
          <cell r="B82">
            <v>2124.69</v>
          </cell>
        </row>
        <row r="83">
          <cell r="A83">
            <v>85</v>
          </cell>
          <cell r="B83">
            <v>2125.11</v>
          </cell>
        </row>
        <row r="84">
          <cell r="A84">
            <v>86</v>
          </cell>
          <cell r="B84">
            <v>2123.1999999999998</v>
          </cell>
        </row>
        <row r="85">
          <cell r="A85">
            <v>87</v>
          </cell>
          <cell r="B85">
            <v>2123.1999999999998</v>
          </cell>
        </row>
        <row r="86">
          <cell r="A86">
            <v>88</v>
          </cell>
          <cell r="B86">
            <v>2121.44</v>
          </cell>
        </row>
        <row r="87">
          <cell r="A87">
            <v>89</v>
          </cell>
          <cell r="B87">
            <v>2107.29</v>
          </cell>
        </row>
        <row r="88">
          <cell r="A88">
            <v>90</v>
          </cell>
          <cell r="B88">
            <v>2107.14</v>
          </cell>
        </row>
        <row r="89">
          <cell r="A89">
            <v>91</v>
          </cell>
          <cell r="B89">
            <v>2102.5700000000002</v>
          </cell>
        </row>
        <row r="90">
          <cell r="A90">
            <v>92</v>
          </cell>
          <cell r="B90">
            <v>2102.5700000000002</v>
          </cell>
        </row>
        <row r="91">
          <cell r="A91">
            <v>93</v>
          </cell>
          <cell r="B91">
            <v>2094.11</v>
          </cell>
        </row>
        <row r="92">
          <cell r="A92">
            <v>94</v>
          </cell>
          <cell r="B92">
            <v>2094.11</v>
          </cell>
        </row>
        <row r="93">
          <cell r="A93">
            <v>95</v>
          </cell>
          <cell r="B93">
            <v>2100.98</v>
          </cell>
        </row>
        <row r="94">
          <cell r="A94">
            <v>97</v>
          </cell>
          <cell r="B94">
            <v>2100.29</v>
          </cell>
        </row>
        <row r="95">
          <cell r="A95">
            <v>98</v>
          </cell>
          <cell r="B95">
            <v>2094.2600000000002</v>
          </cell>
        </row>
        <row r="96">
          <cell r="A96">
            <v>99</v>
          </cell>
          <cell r="B96">
            <v>2089.6</v>
          </cell>
        </row>
        <row r="97">
          <cell r="A97">
            <v>100</v>
          </cell>
          <cell r="B97">
            <v>2114.5100000000002</v>
          </cell>
        </row>
        <row r="98">
          <cell r="A98">
            <v>102</v>
          </cell>
          <cell r="B98">
            <v>2107.9899999999998</v>
          </cell>
        </row>
        <row r="99">
          <cell r="A99">
            <v>103</v>
          </cell>
          <cell r="B99">
            <v>2107.5700000000002</v>
          </cell>
        </row>
        <row r="100">
          <cell r="A100">
            <v>104</v>
          </cell>
          <cell r="B100">
            <v>2107.4699999999998</v>
          </cell>
        </row>
        <row r="101">
          <cell r="A101">
            <v>106</v>
          </cell>
          <cell r="B101">
            <v>2095.4</v>
          </cell>
        </row>
        <row r="102">
          <cell r="A102">
            <v>107</v>
          </cell>
          <cell r="B102">
            <v>2095.1999999999998</v>
          </cell>
        </row>
        <row r="103">
          <cell r="A103">
            <v>108</v>
          </cell>
          <cell r="B103">
            <v>2091.1</v>
          </cell>
        </row>
        <row r="104">
          <cell r="A104">
            <v>109</v>
          </cell>
          <cell r="B104">
            <v>2091.1</v>
          </cell>
        </row>
        <row r="105">
          <cell r="A105">
            <v>110</v>
          </cell>
          <cell r="B105">
            <v>2085.02</v>
          </cell>
        </row>
        <row r="106">
          <cell r="A106">
            <v>111</v>
          </cell>
          <cell r="B106">
            <v>2106.81</v>
          </cell>
        </row>
        <row r="107">
          <cell r="A107">
            <v>112</v>
          </cell>
          <cell r="B107">
            <v>2106.7800000000002</v>
          </cell>
        </row>
        <row r="108">
          <cell r="A108">
            <v>113</v>
          </cell>
          <cell r="B108">
            <v>2106.81</v>
          </cell>
        </row>
        <row r="109">
          <cell r="A109">
            <v>114</v>
          </cell>
          <cell r="B109">
            <v>2106.7800000000002</v>
          </cell>
        </row>
        <row r="110">
          <cell r="A110">
            <v>115</v>
          </cell>
          <cell r="B110">
            <v>2110.23</v>
          </cell>
        </row>
        <row r="111">
          <cell r="A111">
            <v>116</v>
          </cell>
          <cell r="B111">
            <v>2092.23</v>
          </cell>
        </row>
        <row r="112">
          <cell r="A112">
            <v>117</v>
          </cell>
          <cell r="B112">
            <v>2092.23</v>
          </cell>
        </row>
        <row r="113">
          <cell r="A113">
            <v>118</v>
          </cell>
          <cell r="B113">
            <v>2090.33</v>
          </cell>
        </row>
        <row r="114">
          <cell r="A114">
            <v>119</v>
          </cell>
          <cell r="B114">
            <v>2090.33</v>
          </cell>
        </row>
        <row r="115">
          <cell r="A115">
            <v>120</v>
          </cell>
          <cell r="B115">
            <v>2090.85</v>
          </cell>
        </row>
        <row r="116">
          <cell r="A116">
            <v>121</v>
          </cell>
          <cell r="B116">
            <v>2086.33</v>
          </cell>
        </row>
        <row r="117">
          <cell r="A117">
            <v>122</v>
          </cell>
          <cell r="B117">
            <v>2086.33</v>
          </cell>
        </row>
        <row r="118">
          <cell r="A118">
            <v>123</v>
          </cell>
          <cell r="B118">
            <v>2068.84</v>
          </cell>
        </row>
        <row r="119">
          <cell r="A119">
            <v>124</v>
          </cell>
          <cell r="B119">
            <v>2051.52</v>
          </cell>
        </row>
        <row r="120">
          <cell r="A120">
            <v>125</v>
          </cell>
          <cell r="B120">
            <v>2051.52</v>
          </cell>
        </row>
        <row r="121">
          <cell r="A121">
            <v>126</v>
          </cell>
          <cell r="B121">
            <v>2085.89</v>
          </cell>
        </row>
        <row r="122">
          <cell r="A122">
            <v>127</v>
          </cell>
          <cell r="B122">
            <v>2089.41</v>
          </cell>
        </row>
        <row r="123">
          <cell r="A123">
            <v>128</v>
          </cell>
          <cell r="B123">
            <v>2088.7600000000002</v>
          </cell>
        </row>
        <row r="124">
          <cell r="A124">
            <v>129</v>
          </cell>
          <cell r="B124">
            <v>2084.7800000000002</v>
          </cell>
        </row>
        <row r="125">
          <cell r="A125">
            <v>131</v>
          </cell>
          <cell r="B125">
            <v>2090.04</v>
          </cell>
        </row>
        <row r="126">
          <cell r="A126">
            <v>132</v>
          </cell>
          <cell r="B126">
            <v>2089.34</v>
          </cell>
        </row>
        <row r="127">
          <cell r="A127">
            <v>133</v>
          </cell>
          <cell r="B127">
            <v>2091.15</v>
          </cell>
        </row>
        <row r="128">
          <cell r="A128">
            <v>134</v>
          </cell>
          <cell r="B128">
            <v>2091.15</v>
          </cell>
        </row>
        <row r="129">
          <cell r="A129">
            <v>136</v>
          </cell>
          <cell r="B129">
            <v>2069.61</v>
          </cell>
        </row>
        <row r="130">
          <cell r="A130">
            <v>137</v>
          </cell>
          <cell r="B130">
            <v>2080.23</v>
          </cell>
        </row>
        <row r="131">
          <cell r="A131">
            <v>138</v>
          </cell>
          <cell r="B131">
            <v>2079.92</v>
          </cell>
        </row>
        <row r="132">
          <cell r="A132">
            <v>139</v>
          </cell>
          <cell r="B132">
            <v>2080.23</v>
          </cell>
        </row>
        <row r="133">
          <cell r="A133">
            <v>140</v>
          </cell>
          <cell r="B133">
            <v>2107.33</v>
          </cell>
        </row>
        <row r="134">
          <cell r="A134">
            <v>141</v>
          </cell>
          <cell r="B134">
            <v>2110.23</v>
          </cell>
        </row>
        <row r="135">
          <cell r="A135">
            <v>142</v>
          </cell>
          <cell r="B135">
            <v>2108.64</v>
          </cell>
        </row>
        <row r="136">
          <cell r="A136">
            <v>143</v>
          </cell>
          <cell r="B136">
            <v>2108.64</v>
          </cell>
        </row>
        <row r="137">
          <cell r="A137">
            <v>144</v>
          </cell>
          <cell r="B137">
            <v>2074.35</v>
          </cell>
        </row>
        <row r="138">
          <cell r="A138">
            <v>146</v>
          </cell>
          <cell r="B138">
            <v>2115.83</v>
          </cell>
        </row>
        <row r="139">
          <cell r="A139">
            <v>147</v>
          </cell>
          <cell r="B139">
            <v>2116.12</v>
          </cell>
        </row>
        <row r="140">
          <cell r="A140">
            <v>148</v>
          </cell>
          <cell r="B140">
            <v>2115.91</v>
          </cell>
        </row>
        <row r="141">
          <cell r="A141">
            <v>149</v>
          </cell>
          <cell r="B141">
            <v>2107.7600000000002</v>
          </cell>
        </row>
        <row r="142">
          <cell r="A142">
            <v>150</v>
          </cell>
          <cell r="B142">
            <v>2107.37</v>
          </cell>
        </row>
        <row r="143">
          <cell r="A143">
            <v>151</v>
          </cell>
          <cell r="B143">
            <v>2100.98</v>
          </cell>
        </row>
        <row r="144">
          <cell r="A144">
            <v>152</v>
          </cell>
          <cell r="B144">
            <v>2100.29</v>
          </cell>
        </row>
        <row r="145">
          <cell r="A145">
            <v>153</v>
          </cell>
          <cell r="B145">
            <v>2107.9899999999998</v>
          </cell>
        </row>
        <row r="146">
          <cell r="A146">
            <v>154</v>
          </cell>
          <cell r="B146">
            <v>2107.4699999999998</v>
          </cell>
        </row>
        <row r="147">
          <cell r="A147">
            <v>155</v>
          </cell>
          <cell r="B147">
            <v>2107.5700000000002</v>
          </cell>
        </row>
        <row r="148">
          <cell r="A148">
            <v>156</v>
          </cell>
          <cell r="B148">
            <v>2089.34</v>
          </cell>
        </row>
        <row r="149">
          <cell r="A149">
            <v>157</v>
          </cell>
          <cell r="B149">
            <v>2090.04</v>
          </cell>
        </row>
        <row r="150">
          <cell r="A150">
            <v>158</v>
          </cell>
          <cell r="B150">
            <v>2095.1999999999998</v>
          </cell>
        </row>
        <row r="151">
          <cell r="A151">
            <v>159</v>
          </cell>
          <cell r="B151">
            <v>2095.4</v>
          </cell>
        </row>
        <row r="152">
          <cell r="A152">
            <v>7</v>
          </cell>
          <cell r="B152">
            <v>2091.27</v>
          </cell>
        </row>
        <row r="153">
          <cell r="A153">
            <v>70</v>
          </cell>
          <cell r="B153">
            <v>2100.19</v>
          </cell>
        </row>
        <row r="154">
          <cell r="A154" t="str">
            <v>Tq</v>
          </cell>
          <cell r="B154">
            <v>2190.11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ocatoma"/>
      <sheetName val="Condución PVC"/>
      <sheetName val="Tanque"/>
      <sheetName val="PTO BOCA-COND"/>
      <sheetName val="PTO TANQ.DE ALM"/>
      <sheetName val="PTO REDES"/>
      <sheetName val="PTO REDES BA"/>
      <sheetName val="Inversión Acdto"/>
      <sheetName val="CANT OBRA "/>
      <sheetName val="APU "/>
      <sheetName val="Base de Diseño"/>
      <sheetName val="Hoja2"/>
      <sheetName val="VISC"/>
      <sheetName val="PTO REDES _x0002_A"/>
      <sheetName val="Condución_PVC"/>
      <sheetName val="PTO_BOCA-COND"/>
      <sheetName val="PTO_TANQ_DE_ALM"/>
      <sheetName val="PTO_REDES"/>
      <sheetName val="PTO_REDES_BA"/>
      <sheetName val="Inversión_Acdto"/>
      <sheetName val="CANT_OBRA_"/>
      <sheetName val="APU_"/>
      <sheetName val="Base_de_Diseño"/>
      <sheetName val="CONDUIT"/>
      <sheetName val="DATOS EPANET"/>
      <sheetName val="Base_de_Diseño1"/>
      <sheetName val="PTO_REDES_A"/>
      <sheetName val="DATOS_EPANET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>
        <row r="1">
          <cell r="A1" t="str">
            <v>Name</v>
          </cell>
          <cell r="B1" t="str">
            <v>North</v>
          </cell>
          <cell r="C1" t="str">
            <v>East</v>
          </cell>
          <cell r="D1" t="str">
            <v>Zeta</v>
          </cell>
        </row>
        <row r="2">
          <cell r="A2" t="str">
            <v>E 1</v>
          </cell>
          <cell r="B2">
            <v>1198640</v>
          </cell>
          <cell r="C2">
            <v>1156060</v>
          </cell>
          <cell r="D2">
            <v>2550</v>
          </cell>
        </row>
        <row r="3">
          <cell r="A3" t="str">
            <v>E 2</v>
          </cell>
          <cell r="B3">
            <v>1198661.4314833826</v>
          </cell>
          <cell r="C3">
            <v>1156068.3521955032</v>
          </cell>
          <cell r="D3">
            <v>2545.1046240562905</v>
          </cell>
        </row>
        <row r="4">
          <cell r="A4" t="str">
            <v>E 3</v>
          </cell>
          <cell r="B4">
            <v>1198683.586271784</v>
          </cell>
          <cell r="C4">
            <v>1156071.7747893706</v>
          </cell>
          <cell r="D4">
            <v>2543.7430088693109</v>
          </cell>
        </row>
        <row r="5">
          <cell r="A5" t="str">
            <v>E 4</v>
          </cell>
          <cell r="B5">
            <v>1198698.1670580145</v>
          </cell>
          <cell r="C5">
            <v>1156081.3966551002</v>
          </cell>
          <cell r="D5">
            <v>2538.5431524070723</v>
          </cell>
        </row>
        <row r="6">
          <cell r="A6" t="str">
            <v>E 5</v>
          </cell>
          <cell r="B6">
            <v>1198736.3187798336</v>
          </cell>
          <cell r="C6">
            <v>1156098.3968606419</v>
          </cell>
          <cell r="D6">
            <v>2525.3241544755488</v>
          </cell>
        </row>
        <row r="7">
          <cell r="A7" t="str">
            <v>E 6</v>
          </cell>
          <cell r="B7">
            <v>1198797.1544322704</v>
          </cell>
          <cell r="C7">
            <v>1156159.0675707262</v>
          </cell>
          <cell r="D7">
            <v>2476.4892245824485</v>
          </cell>
        </row>
        <row r="8">
          <cell r="A8" t="str">
            <v>E 7</v>
          </cell>
          <cell r="B8">
            <v>1198870.1339611248</v>
          </cell>
          <cell r="C8">
            <v>1156211.0742659138</v>
          </cell>
          <cell r="D8">
            <v>2440.1465126943672</v>
          </cell>
        </row>
        <row r="9">
          <cell r="A9" t="str">
            <v>E 8</v>
          </cell>
          <cell r="B9">
            <v>1198912.005967923</v>
          </cell>
          <cell r="C9">
            <v>1156281.1683285895</v>
          </cell>
          <cell r="D9">
            <v>2396.6195408709491</v>
          </cell>
        </row>
        <row r="10">
          <cell r="A10" t="str">
            <v>E 9</v>
          </cell>
          <cell r="B10">
            <v>1198929.4387574408</v>
          </cell>
          <cell r="C10">
            <v>1156292.470221336</v>
          </cell>
          <cell r="D10">
            <v>2405.4598504983906</v>
          </cell>
        </row>
        <row r="11">
          <cell r="A11" t="str">
            <v>E 10</v>
          </cell>
          <cell r="B11">
            <v>1198959.5201276727</v>
          </cell>
          <cell r="C11">
            <v>1156292.0501788759</v>
          </cell>
          <cell r="D11">
            <v>2407.3290903378183</v>
          </cell>
        </row>
        <row r="12">
          <cell r="A12" t="str">
            <v>E 11</v>
          </cell>
          <cell r="B12">
            <v>1198969.6578653136</v>
          </cell>
          <cell r="C12">
            <v>1156296.5703879667</v>
          </cell>
          <cell r="D12">
            <v>2408.6289055529542</v>
          </cell>
        </row>
        <row r="13">
          <cell r="A13" t="str">
            <v>E 12</v>
          </cell>
          <cell r="B13">
            <v>1198997.1656322635</v>
          </cell>
          <cell r="C13">
            <v>1156318.0714770283</v>
          </cell>
          <cell r="D13">
            <v>2410.3657641319828</v>
          </cell>
        </row>
        <row r="14">
          <cell r="A14" t="str">
            <v>E 13</v>
          </cell>
          <cell r="B14">
            <v>1199014.6888316069</v>
          </cell>
          <cell r="C14">
            <v>1156366.7144359644</v>
          </cell>
          <cell r="D14">
            <v>2418.656790779115</v>
          </cell>
        </row>
        <row r="15">
          <cell r="A15" t="str">
            <v>E 14</v>
          </cell>
          <cell r="B15">
            <v>1199045.5391627883</v>
          </cell>
          <cell r="C15">
            <v>1156394.2185225531</v>
          </cell>
          <cell r="D15">
            <v>2413.3544141438406</v>
          </cell>
        </row>
        <row r="16">
          <cell r="A16" t="str">
            <v>E 15</v>
          </cell>
          <cell r="B16">
            <v>1199072.6851913074</v>
          </cell>
          <cell r="C16">
            <v>1156403.7376346891</v>
          </cell>
          <cell r="D16">
            <v>2412.374426449378</v>
          </cell>
        </row>
        <row r="17">
          <cell r="A17" t="str">
            <v>E 16</v>
          </cell>
          <cell r="B17">
            <v>1199109.1054662245</v>
          </cell>
          <cell r="C17">
            <v>1156404.662002966</v>
          </cell>
          <cell r="D17">
            <v>2410.2977053058694</v>
          </cell>
        </row>
        <row r="18">
          <cell r="A18" t="str">
            <v>E 17</v>
          </cell>
          <cell r="B18">
            <v>1199146.7301672616</v>
          </cell>
          <cell r="C18">
            <v>1156419.2380378852</v>
          </cell>
          <cell r="D18">
            <v>2414.0748706577365</v>
          </cell>
        </row>
        <row r="19">
          <cell r="A19" t="str">
            <v>E 18</v>
          </cell>
          <cell r="B19">
            <v>1199155.218049777</v>
          </cell>
          <cell r="C19">
            <v>1156421.6727897346</v>
          </cell>
          <cell r="D19">
            <v>2412.5079255404767</v>
          </cell>
        </row>
        <row r="20">
          <cell r="A20" t="str">
            <v>E 19</v>
          </cell>
          <cell r="B20">
            <v>1199169.9025881013</v>
          </cell>
          <cell r="C20">
            <v>1156446.3989092207</v>
          </cell>
          <cell r="D20">
            <v>2405.9085691368978</v>
          </cell>
        </row>
        <row r="21">
          <cell r="A21" t="str">
            <v>E 20</v>
          </cell>
          <cell r="B21">
            <v>1199298.650311891</v>
          </cell>
          <cell r="C21">
            <v>1156463.8730267235</v>
          </cell>
          <cell r="D21">
            <v>2408.9650377332209</v>
          </cell>
        </row>
        <row r="22">
          <cell r="A22" t="str">
            <v>E 21</v>
          </cell>
          <cell r="B22">
            <v>1199373.198706822</v>
          </cell>
          <cell r="C22">
            <v>1156498.8760566739</v>
          </cell>
          <cell r="D22">
            <v>2412.3997980423665</v>
          </cell>
        </row>
        <row r="23">
          <cell r="A23" t="str">
            <v>E 22</v>
          </cell>
          <cell r="B23">
            <v>1199441.4786268498</v>
          </cell>
          <cell r="C23">
            <v>1156545.3187344507</v>
          </cell>
          <cell r="D23">
            <v>2436.802798203616</v>
          </cell>
        </row>
        <row r="24">
          <cell r="A24" t="str">
            <v>E 23</v>
          </cell>
          <cell r="B24">
            <v>1199521.2996775832</v>
          </cell>
          <cell r="C24">
            <v>1156548.5618900547</v>
          </cell>
          <cell r="D24">
            <v>2464.4118288048576</v>
          </cell>
        </row>
        <row r="25">
          <cell r="A25" t="str">
            <v>E 24</v>
          </cell>
          <cell r="B25">
            <v>1199572.2389211939</v>
          </cell>
          <cell r="C25">
            <v>1156571.0494265996</v>
          </cell>
          <cell r="D25">
            <v>2473.0790380116791</v>
          </cell>
        </row>
        <row r="26">
          <cell r="A26" t="str">
            <v>E 25</v>
          </cell>
          <cell r="B26">
            <v>1199603.4357596841</v>
          </cell>
          <cell r="C26">
            <v>1156603.7219986247</v>
          </cell>
          <cell r="D26">
            <v>2477.979364855566</v>
          </cell>
        </row>
        <row r="27">
          <cell r="A27" t="str">
            <v>E 26</v>
          </cell>
          <cell r="B27">
            <v>1199701.4847613908</v>
          </cell>
          <cell r="C27">
            <v>1156655.3262834204</v>
          </cell>
          <cell r="D27">
            <v>2489.5731431741115</v>
          </cell>
        </row>
        <row r="28">
          <cell r="A28" t="str">
            <v>E 27</v>
          </cell>
          <cell r="B28">
            <v>1199788.6923681123</v>
          </cell>
          <cell r="C28">
            <v>1156699.5267066755</v>
          </cell>
          <cell r="D28">
            <v>2498.0566500024424</v>
          </cell>
        </row>
        <row r="29">
          <cell r="A29" t="str">
            <v>E 28</v>
          </cell>
          <cell r="B29">
            <v>1199956.8116079145</v>
          </cell>
          <cell r="C29">
            <v>1156733.4509385289</v>
          </cell>
          <cell r="D29">
            <v>2526.1746814342487</v>
          </cell>
        </row>
        <row r="30">
          <cell r="A30" t="str">
            <v>E29</v>
          </cell>
          <cell r="B30">
            <v>1199980.2646430244</v>
          </cell>
          <cell r="C30">
            <v>1156722.4720818489</v>
          </cell>
          <cell r="D30">
            <v>2526.5137019595463</v>
          </cell>
        </row>
        <row r="31">
          <cell r="A31" t="str">
            <v>E 30</v>
          </cell>
          <cell r="B31">
            <v>1200044.6801509394</v>
          </cell>
          <cell r="C31">
            <v>1156678.4964718393</v>
          </cell>
          <cell r="D31">
            <v>2527.1414319375754</v>
          </cell>
        </row>
        <row r="32">
          <cell r="A32" t="str">
            <v>E 31</v>
          </cell>
          <cell r="B32">
            <v>1200136.8110802278</v>
          </cell>
          <cell r="C32">
            <v>1156607.2182229683</v>
          </cell>
          <cell r="D32">
            <v>2528.4743495898706</v>
          </cell>
        </row>
        <row r="33">
          <cell r="A33" t="str">
            <v>E 32</v>
          </cell>
          <cell r="B33">
            <v>1200162.5207158499</v>
          </cell>
          <cell r="C33">
            <v>1156596.6185593507</v>
          </cell>
          <cell r="D33">
            <v>2529.543450072958</v>
          </cell>
        </row>
        <row r="34">
          <cell r="A34" t="str">
            <v>E 33</v>
          </cell>
          <cell r="B34">
            <v>1200175.6344881034</v>
          </cell>
          <cell r="C34">
            <v>1156604.8501298656</v>
          </cell>
          <cell r="D34">
            <v>2529.0333000633195</v>
          </cell>
        </row>
        <row r="35">
          <cell r="A35" t="str">
            <v>E 34</v>
          </cell>
          <cell r="B35">
            <v>1200185.7576149923</v>
          </cell>
          <cell r="C35">
            <v>1156626.4035404285</v>
          </cell>
          <cell r="D35">
            <v>2527.5858055742556</v>
          </cell>
        </row>
        <row r="36">
          <cell r="A36" t="str">
            <v>E 35</v>
          </cell>
          <cell r="B36">
            <v>1200196.636358859</v>
          </cell>
          <cell r="C36">
            <v>1156658.1777511265</v>
          </cell>
          <cell r="D36">
            <v>2522.9993702856968</v>
          </cell>
        </row>
        <row r="37">
          <cell r="A37" t="str">
            <v>E 36</v>
          </cell>
          <cell r="B37">
            <v>1200214.8943246687</v>
          </cell>
          <cell r="C37">
            <v>1156670.5470704213</v>
          </cell>
          <cell r="D37">
            <v>2524.4619796295628</v>
          </cell>
        </row>
        <row r="38">
          <cell r="A38" t="str">
            <v>E 37</v>
          </cell>
          <cell r="B38">
            <v>1200227.4525368223</v>
          </cell>
          <cell r="C38">
            <v>1156676.5126103323</v>
          </cell>
          <cell r="D38">
            <v>2526.515243746564</v>
          </cell>
        </row>
        <row r="39">
          <cell r="A39" t="str">
            <v>E 38</v>
          </cell>
          <cell r="B39">
            <v>1200245.0926652306</v>
          </cell>
          <cell r="C39">
            <v>1156686.3057915287</v>
          </cell>
          <cell r="D39">
            <v>2525.8224102553554</v>
          </cell>
        </row>
        <row r="40">
          <cell r="A40" t="str">
            <v>E 39</v>
          </cell>
          <cell r="B40">
            <v>1200263.0483829228</v>
          </cell>
          <cell r="C40">
            <v>1156709.0382745424</v>
          </cell>
          <cell r="D40">
            <v>2524.8665308469367</v>
          </cell>
        </row>
        <row r="41">
          <cell r="A41" t="str">
            <v>E 41</v>
          </cell>
          <cell r="B41">
            <v>1200410.2710751474</v>
          </cell>
          <cell r="C41">
            <v>1156789.9855081504</v>
          </cell>
          <cell r="D41">
            <v>2520.745140985654</v>
          </cell>
        </row>
        <row r="42">
          <cell r="A42" t="str">
            <v>E 42</v>
          </cell>
          <cell r="B42">
            <v>1200427.8152201665</v>
          </cell>
          <cell r="C42">
            <v>1156804.1999423217</v>
          </cell>
          <cell r="D42">
            <v>2522.3970014328224</v>
          </cell>
        </row>
        <row r="43">
          <cell r="A43" t="str">
            <v>E 43</v>
          </cell>
          <cell r="B43">
            <v>1200443.419138185</v>
          </cell>
          <cell r="C43">
            <v>1156826.4880962861</v>
          </cell>
          <cell r="D43">
            <v>2523.4740919172491</v>
          </cell>
        </row>
        <row r="44">
          <cell r="A44" t="str">
            <v>E 44</v>
          </cell>
          <cell r="B44">
            <v>1200460.2974662515</v>
          </cell>
          <cell r="C44">
            <v>1156842.8395745573</v>
          </cell>
          <cell r="D44">
            <v>2523.4495967104467</v>
          </cell>
        </row>
        <row r="45">
          <cell r="A45" t="str">
            <v>E 45</v>
          </cell>
          <cell r="B45">
            <v>1200468.2695589254</v>
          </cell>
          <cell r="C45">
            <v>1156856.8799684118</v>
          </cell>
          <cell r="D45">
            <v>2521.032104719337</v>
          </cell>
        </row>
        <row r="46">
          <cell r="A46" t="str">
            <v>E 46</v>
          </cell>
          <cell r="B46">
            <v>1200476.6167207242</v>
          </cell>
          <cell r="C46">
            <v>1156874.3627035725</v>
          </cell>
          <cell r="D46">
            <v>2525.1188178440757</v>
          </cell>
        </row>
        <row r="47">
          <cell r="A47" t="str">
            <v>E 47</v>
          </cell>
          <cell r="B47">
            <v>1200485.5136852486</v>
          </cell>
          <cell r="C47">
            <v>1156888.2938358786</v>
          </cell>
          <cell r="D47">
            <v>2522.2913882734438</v>
          </cell>
        </row>
        <row r="48">
          <cell r="A48" t="str">
            <v>E 48</v>
          </cell>
          <cell r="B48">
            <v>1200495.2845766561</v>
          </cell>
          <cell r="C48">
            <v>1156919.8395358517</v>
          </cell>
          <cell r="D48">
            <v>2530.6070980262871</v>
          </cell>
        </row>
        <row r="49">
          <cell r="A49" t="str">
            <v>E 49</v>
          </cell>
          <cell r="B49">
            <v>1200494.4885837378</v>
          </cell>
          <cell r="C49">
            <v>1156929.4927303381</v>
          </cell>
          <cell r="D49">
            <v>2530.9761702945561</v>
          </cell>
        </row>
        <row r="50">
          <cell r="A50" t="str">
            <v>E 50</v>
          </cell>
          <cell r="B50">
            <v>1200513.6383498514</v>
          </cell>
          <cell r="C50">
            <v>1156948.3275848073</v>
          </cell>
          <cell r="D50">
            <v>2532.9196575334759</v>
          </cell>
        </row>
        <row r="51">
          <cell r="A51" t="str">
            <v>E 51</v>
          </cell>
          <cell r="B51">
            <v>1200527.8018260011</v>
          </cell>
          <cell r="C51">
            <v>1156951.6575679844</v>
          </cell>
          <cell r="D51">
            <v>2532.8501755128191</v>
          </cell>
        </row>
        <row r="52">
          <cell r="A52" t="str">
            <v>E 52</v>
          </cell>
          <cell r="B52">
            <v>1200555.8606089833</v>
          </cell>
          <cell r="C52">
            <v>1156965.6293315708</v>
          </cell>
          <cell r="D52">
            <v>2539.633655583702</v>
          </cell>
        </row>
        <row r="53">
          <cell r="A53" t="str">
            <v>E 53</v>
          </cell>
          <cell r="B53">
            <v>1200588.968307907</v>
          </cell>
          <cell r="C53">
            <v>1156968.3383526683</v>
          </cell>
          <cell r="D53">
            <v>2536.052654585189</v>
          </cell>
        </row>
        <row r="54">
          <cell r="A54" t="str">
            <v>E 54</v>
          </cell>
          <cell r="B54">
            <v>1200636.4165721599</v>
          </cell>
          <cell r="C54">
            <v>1156935.6796077611</v>
          </cell>
          <cell r="D54">
            <v>2524.0563747214169</v>
          </cell>
        </row>
        <row r="55">
          <cell r="A55" t="str">
            <v>E 56</v>
          </cell>
          <cell r="B55">
            <v>1200693.9773621943</v>
          </cell>
          <cell r="C55">
            <v>1156907.2694783767</v>
          </cell>
          <cell r="D55">
            <v>2519.9643090939949</v>
          </cell>
        </row>
        <row r="56">
          <cell r="A56" t="str">
            <v>E 57</v>
          </cell>
          <cell r="B56">
            <v>1200828.4679483431</v>
          </cell>
          <cell r="C56">
            <v>1156873.6610171979</v>
          </cell>
          <cell r="D56">
            <v>2512.7569087757802</v>
          </cell>
        </row>
        <row r="57">
          <cell r="A57" t="str">
            <v>E 58</v>
          </cell>
          <cell r="B57">
            <v>1200910.4893043702</v>
          </cell>
          <cell r="C57">
            <v>1156924.935768188</v>
          </cell>
          <cell r="D57">
            <v>2514.1640308735709</v>
          </cell>
        </row>
        <row r="58">
          <cell r="A58" t="str">
            <v>E 59</v>
          </cell>
          <cell r="B58">
            <v>1201009.0339333627</v>
          </cell>
          <cell r="C58">
            <v>1156969.0765534306</v>
          </cell>
          <cell r="D58">
            <v>2515.6719463501986</v>
          </cell>
        </row>
        <row r="59">
          <cell r="A59" t="str">
            <v>E 60</v>
          </cell>
          <cell r="B59">
            <v>1201158.8053361846</v>
          </cell>
          <cell r="C59">
            <v>1156997.7109470337</v>
          </cell>
          <cell r="D59">
            <v>2514.1149215443006</v>
          </cell>
        </row>
        <row r="60">
          <cell r="A60" t="str">
            <v>E 61</v>
          </cell>
          <cell r="B60">
            <v>1201236.5577927362</v>
          </cell>
          <cell r="C60">
            <v>1156974.4457112809</v>
          </cell>
          <cell r="D60">
            <v>2515.4459357619758</v>
          </cell>
        </row>
        <row r="61">
          <cell r="A61" t="str">
            <v>TANQUE</v>
          </cell>
          <cell r="B61">
            <v>1201223.0777387635</v>
          </cell>
          <cell r="C61">
            <v>1156997.6346046545</v>
          </cell>
          <cell r="D61">
            <v>2515.4459357619758</v>
          </cell>
        </row>
        <row r="62">
          <cell r="A62" t="str">
            <v>E 63</v>
          </cell>
          <cell r="B62">
            <v>1201329.7340078545</v>
          </cell>
          <cell r="C62">
            <v>1157002.9621789558</v>
          </cell>
          <cell r="D62">
            <v>2499.4530312399193</v>
          </cell>
        </row>
        <row r="63">
          <cell r="A63" t="str">
            <v>E 64</v>
          </cell>
          <cell r="B63">
            <v>1201410.1940114372</v>
          </cell>
          <cell r="C63">
            <v>1157056.6110600331</v>
          </cell>
          <cell r="D63">
            <v>2494.1111248591005</v>
          </cell>
        </row>
        <row r="64">
          <cell r="A64" t="str">
            <v>E 65</v>
          </cell>
          <cell r="B64">
            <v>1201456.7728091641</v>
          </cell>
          <cell r="C64">
            <v>1157077.2427571008</v>
          </cell>
          <cell r="D64">
            <v>2495.8069813297693</v>
          </cell>
        </row>
        <row r="65">
          <cell r="A65" t="str">
            <v>E 66</v>
          </cell>
          <cell r="B65">
            <v>1201524.1942204738</v>
          </cell>
          <cell r="C65">
            <v>1157073.8030849809</v>
          </cell>
          <cell r="D65">
            <v>2485.6643794112151</v>
          </cell>
        </row>
        <row r="66">
          <cell r="A66" t="str">
            <v>E 67</v>
          </cell>
          <cell r="B66">
            <v>1201624.6767403781</v>
          </cell>
          <cell r="C66">
            <v>1157090.9889045537</v>
          </cell>
          <cell r="D66">
            <v>2471.0331145625109</v>
          </cell>
        </row>
        <row r="67">
          <cell r="A67" t="str">
            <v>E 68</v>
          </cell>
          <cell r="B67">
            <v>1201740.8944677503</v>
          </cell>
          <cell r="C67">
            <v>1157104.4260477917</v>
          </cell>
          <cell r="D67">
            <v>2455.5748598036562</v>
          </cell>
        </row>
        <row r="68">
          <cell r="A68" t="str">
            <v>E 69</v>
          </cell>
          <cell r="B68">
            <v>1201767.9082942279</v>
          </cell>
          <cell r="C68">
            <v>1157084.5400441966</v>
          </cell>
          <cell r="D68">
            <v>2449.2413625378786</v>
          </cell>
        </row>
        <row r="69">
          <cell r="A69" t="str">
            <v>E 70</v>
          </cell>
          <cell r="B69">
            <v>1201801.3983906147</v>
          </cell>
          <cell r="C69">
            <v>1157064.4701631886</v>
          </cell>
          <cell r="D69">
            <v>2450.7290662171895</v>
          </cell>
        </row>
        <row r="70">
          <cell r="A70" t="str">
            <v>E 71</v>
          </cell>
          <cell r="B70">
            <v>1201844.8558655567</v>
          </cell>
          <cell r="C70">
            <v>1157068.5653501705</v>
          </cell>
          <cell r="D70">
            <v>2448.6374382848117</v>
          </cell>
        </row>
        <row r="71">
          <cell r="A71" t="str">
            <v>E 72</v>
          </cell>
          <cell r="B71">
            <v>1201883.660074306</v>
          </cell>
          <cell r="C71">
            <v>1157059.8402101472</v>
          </cell>
          <cell r="D71">
            <v>2444.4945160042294</v>
          </cell>
        </row>
        <row r="72">
          <cell r="A72" t="str">
            <v>E 73</v>
          </cell>
          <cell r="B72">
            <v>1202017.8484438281</v>
          </cell>
          <cell r="C72">
            <v>1157027.9613910771</v>
          </cell>
          <cell r="D72">
            <v>2441.2365798892761</v>
          </cell>
        </row>
        <row r="73">
          <cell r="A73" t="str">
            <v>E 74</v>
          </cell>
          <cell r="B73">
            <v>1202118.2784571757</v>
          </cell>
          <cell r="C73">
            <v>1157017.5288250018</v>
          </cell>
          <cell r="D73">
            <v>2426.7781364565503</v>
          </cell>
        </row>
        <row r="74">
          <cell r="A74" t="str">
            <v>E 75</v>
          </cell>
          <cell r="B74">
            <v>1202258.4071790825</v>
          </cell>
          <cell r="C74">
            <v>1156925.9378520846</v>
          </cell>
          <cell r="D74">
            <v>2410.3681708084036</v>
          </cell>
        </row>
        <row r="75">
          <cell r="A75" t="str">
            <v>E 76</v>
          </cell>
          <cell r="B75">
            <v>1202323.5447882202</v>
          </cell>
          <cell r="C75">
            <v>1156842.8871709555</v>
          </cell>
          <cell r="D75">
            <v>2394.0941138854596</v>
          </cell>
        </row>
        <row r="76">
          <cell r="A76" t="str">
            <v>E 77</v>
          </cell>
          <cell r="B76">
            <v>1202412.7836709954</v>
          </cell>
          <cell r="C76">
            <v>1156756.1692606518</v>
          </cell>
          <cell r="D76">
            <v>2391.2061802686144</v>
          </cell>
        </row>
        <row r="77">
          <cell r="A77" t="str">
            <v>E 78</v>
          </cell>
          <cell r="B77">
            <v>1202439.1360077332</v>
          </cell>
          <cell r="C77">
            <v>1156723.8421072371</v>
          </cell>
          <cell r="D77">
            <v>2385.4015255408476</v>
          </cell>
        </row>
        <row r="78">
          <cell r="A78" t="str">
            <v>E 79</v>
          </cell>
          <cell r="B78">
            <v>1202561.419794491</v>
          </cell>
          <cell r="C78">
            <v>1156615.9553988799</v>
          </cell>
          <cell r="D78">
            <v>2348.5846277771839</v>
          </cell>
        </row>
        <row r="79">
          <cell r="A79" t="str">
            <v>E80A</v>
          </cell>
          <cell r="B79">
            <v>1202619.8500000001</v>
          </cell>
          <cell r="C79">
            <v>1156534.6229999999</v>
          </cell>
          <cell r="D79">
            <v>2317.4856465617436</v>
          </cell>
        </row>
        <row r="80">
          <cell r="A80" t="str">
            <v>E127</v>
          </cell>
          <cell r="B80">
            <v>1202652.0113594693</v>
          </cell>
          <cell r="C80">
            <v>1156436.2368778361</v>
          </cell>
          <cell r="D80">
            <v>2304.5038364206489</v>
          </cell>
        </row>
        <row r="81">
          <cell r="A81" t="str">
            <v>E128</v>
          </cell>
          <cell r="B81">
            <v>1202651.7579246738</v>
          </cell>
          <cell r="C81">
            <v>1156405.6395445704</v>
          </cell>
          <cell r="D81">
            <v>2299.948682216856</v>
          </cell>
        </row>
        <row r="82">
          <cell r="A82" t="str">
            <v>E 81</v>
          </cell>
          <cell r="B82">
            <v>1202660.3728691745</v>
          </cell>
          <cell r="C82">
            <v>1156382.2248110771</v>
          </cell>
          <cell r="D82">
            <v>2298.3571462635655</v>
          </cell>
        </row>
        <row r="83">
          <cell r="A83" t="str">
            <v>E129</v>
          </cell>
          <cell r="B83">
            <v>1202682.5453559035</v>
          </cell>
          <cell r="C83">
            <v>1156346.1133751874</v>
          </cell>
          <cell r="D83">
            <v>2289.5045121793346</v>
          </cell>
        </row>
        <row r="84">
          <cell r="A84" t="str">
            <v>E130</v>
          </cell>
          <cell r="B84">
            <v>1202692.9902001237</v>
          </cell>
          <cell r="C84">
            <v>1156290.5403181058</v>
          </cell>
          <cell r="D84">
            <v>2274.0640717290662</v>
          </cell>
        </row>
        <row r="85">
          <cell r="A85" t="str">
            <v>E132</v>
          </cell>
          <cell r="B85">
            <v>1202714.5075197327</v>
          </cell>
          <cell r="C85">
            <v>1156215.6154882633</v>
          </cell>
          <cell r="D85">
            <v>2261.493430221587</v>
          </cell>
        </row>
        <row r="86">
          <cell r="A86" t="str">
            <v>E133</v>
          </cell>
          <cell r="B86">
            <v>1202762.5919691478</v>
          </cell>
          <cell r="C86">
            <v>1156146.0104082164</v>
          </cell>
          <cell r="D86">
            <v>2250.9637334111858</v>
          </cell>
        </row>
        <row r="87">
          <cell r="A87" t="str">
            <v>E134</v>
          </cell>
          <cell r="B87">
            <v>1202746.6763642642</v>
          </cell>
          <cell r="C87">
            <v>1156115.554587173</v>
          </cell>
          <cell r="D87">
            <v>2246.7461162573441</v>
          </cell>
        </row>
        <row r="88">
          <cell r="A88" t="str">
            <v>E135</v>
          </cell>
          <cell r="B88">
            <v>1202717.3957928275</v>
          </cell>
          <cell r="C88">
            <v>1156100.2693209024</v>
          </cell>
          <cell r="D88">
            <v>2245.3879312571803</v>
          </cell>
        </row>
        <row r="89">
          <cell r="A89" t="str">
            <v>E136</v>
          </cell>
          <cell r="B89">
            <v>1202659.2287504165</v>
          </cell>
          <cell r="C89">
            <v>1156054.4602618862</v>
          </cell>
          <cell r="D89">
            <v>2233.4576224904363</v>
          </cell>
        </row>
        <row r="90">
          <cell r="A90" t="str">
            <v>E137</v>
          </cell>
          <cell r="B90">
            <v>1202636.0846501845</v>
          </cell>
          <cell r="C90">
            <v>1156034.8870973312</v>
          </cell>
          <cell r="D90">
            <v>2233.0910943831077</v>
          </cell>
        </row>
        <row r="91">
          <cell r="A91" t="str">
            <v>E138</v>
          </cell>
          <cell r="B91">
            <v>1202588.0716337475</v>
          </cell>
          <cell r="C91">
            <v>1156019.8439053283</v>
          </cell>
          <cell r="D91">
            <v>2228.8689421967406</v>
          </cell>
        </row>
        <row r="92">
          <cell r="A92" t="str">
            <v>E139</v>
          </cell>
          <cell r="B92">
            <v>1202521.840837135</v>
          </cell>
          <cell r="C92">
            <v>1156025.6832849195</v>
          </cell>
          <cell r="D92">
            <v>2216.3543644555903</v>
          </cell>
        </row>
        <row r="93">
          <cell r="A93" t="str">
            <v>E140</v>
          </cell>
          <cell r="B93">
            <v>1202496.0903670695</v>
          </cell>
          <cell r="C93">
            <v>1156055.3485713762</v>
          </cell>
          <cell r="D93">
            <v>2210.7524898742217</v>
          </cell>
        </row>
        <row r="95">
          <cell r="A95">
            <v>86</v>
          </cell>
          <cell r="B95">
            <v>1201455.0879299478</v>
          </cell>
          <cell r="C95">
            <v>1157036.6709356536</v>
          </cell>
          <cell r="D95">
            <v>2496.7982274880205</v>
          </cell>
        </row>
        <row r="96">
          <cell r="A96">
            <v>87</v>
          </cell>
          <cell r="B96">
            <v>1201523.1753915499</v>
          </cell>
          <cell r="C96">
            <v>1157064.8609382799</v>
          </cell>
          <cell r="D96">
            <v>2485.6643794112151</v>
          </cell>
        </row>
        <row r="97">
          <cell r="A97">
            <v>88</v>
          </cell>
          <cell r="B97">
            <v>1201537.936856657</v>
          </cell>
          <cell r="C97">
            <v>1157066.1330742217</v>
          </cell>
          <cell r="D97">
            <v>2483.6174969903886</v>
          </cell>
        </row>
        <row r="98">
          <cell r="A98">
            <v>203</v>
          </cell>
          <cell r="B98">
            <v>1201685.6526446501</v>
          </cell>
          <cell r="C98">
            <v>1157211.9267090939</v>
          </cell>
          <cell r="D98">
            <v>2285.0005209954352</v>
          </cell>
        </row>
        <row r="99">
          <cell r="A99">
            <v>210</v>
          </cell>
          <cell r="B99">
            <v>1201731.9890232733</v>
          </cell>
          <cell r="C99">
            <v>1156919.782756869</v>
          </cell>
          <cell r="D99">
            <v>2299.6747515096022</v>
          </cell>
        </row>
        <row r="100">
          <cell r="A100">
            <v>209</v>
          </cell>
          <cell r="B100">
            <v>1201732.1412336736</v>
          </cell>
          <cell r="C100">
            <v>1156891.6409350443</v>
          </cell>
          <cell r="D100">
            <v>2299.5581673037705</v>
          </cell>
        </row>
        <row r="101">
          <cell r="A101">
            <v>211</v>
          </cell>
          <cell r="B101">
            <v>1201696.8220173253</v>
          </cell>
          <cell r="C101">
            <v>1156883.2854818371</v>
          </cell>
          <cell r="D101">
            <v>2300.9440968076619</v>
          </cell>
        </row>
        <row r="102">
          <cell r="A102">
            <v>212</v>
          </cell>
          <cell r="B102">
            <v>1201644.879379109</v>
          </cell>
          <cell r="C102">
            <v>1156797.1207006231</v>
          </cell>
          <cell r="D102">
            <v>2324.635327445556</v>
          </cell>
        </row>
        <row r="103">
          <cell r="A103">
            <v>208</v>
          </cell>
          <cell r="B103">
            <v>1201768.6759431229</v>
          </cell>
          <cell r="C103">
            <v>1156905.4145019932</v>
          </cell>
          <cell r="D103">
            <v>2293.8486182029364</v>
          </cell>
        </row>
        <row r="104">
          <cell r="A104">
            <v>207</v>
          </cell>
          <cell r="B104">
            <v>1201775.5443879138</v>
          </cell>
          <cell r="C104">
            <v>1156872.0317861168</v>
          </cell>
          <cell r="D104">
            <v>2286.3429947724708</v>
          </cell>
        </row>
        <row r="105">
          <cell r="A105">
            <v>206</v>
          </cell>
          <cell r="B105">
            <v>1201813.3719176103</v>
          </cell>
          <cell r="C105">
            <v>1156899.1934615038</v>
          </cell>
          <cell r="D105">
            <v>2278.5404555024388</v>
          </cell>
        </row>
        <row r="106">
          <cell r="A106">
            <v>204</v>
          </cell>
          <cell r="B106">
            <v>1201941.9871835229</v>
          </cell>
          <cell r="C106">
            <v>1156865.0948092754</v>
          </cell>
          <cell r="D106">
            <v>2276.1961727152543</v>
          </cell>
        </row>
        <row r="107">
          <cell r="A107">
            <v>213</v>
          </cell>
          <cell r="B107">
            <v>1201869.8376666289</v>
          </cell>
          <cell r="C107">
            <v>1157106.049477889</v>
          </cell>
          <cell r="D107">
            <v>2275.5070727189368</v>
          </cell>
        </row>
        <row r="108">
          <cell r="A108">
            <v>98</v>
          </cell>
          <cell r="B108">
            <v>1201880.301002478</v>
          </cell>
          <cell r="C108">
            <v>1157164.7829104403</v>
          </cell>
          <cell r="D108">
            <v>2443.8836542119552</v>
          </cell>
        </row>
        <row r="109">
          <cell r="A109">
            <v>97</v>
          </cell>
          <cell r="B109">
            <v>1201926.219174315</v>
          </cell>
          <cell r="C109">
            <v>1157138.7160612997</v>
          </cell>
          <cell r="D109">
            <v>2438.6866082614633</v>
          </cell>
        </row>
        <row r="110">
          <cell r="A110">
            <v>102</v>
          </cell>
          <cell r="B110">
            <v>1202012.7157914918</v>
          </cell>
          <cell r="C110">
            <v>1157043.1106470148</v>
          </cell>
          <cell r="D110">
            <v>2441.5158183922726</v>
          </cell>
        </row>
        <row r="111">
          <cell r="A111">
            <v>111</v>
          </cell>
          <cell r="B111">
            <v>1202122.6511351035</v>
          </cell>
          <cell r="C111">
            <v>1157003.589803281</v>
          </cell>
          <cell r="D111">
            <v>2422.0601476578627</v>
          </cell>
        </row>
        <row r="112">
          <cell r="A112">
            <v>110</v>
          </cell>
          <cell r="B112">
            <v>1202099.8613786928</v>
          </cell>
          <cell r="C112">
            <v>1156952.8751686553</v>
          </cell>
          <cell r="D112">
            <v>2412.8423350354415</v>
          </cell>
        </row>
        <row r="113">
          <cell r="A113">
            <v>198</v>
          </cell>
          <cell r="B113">
            <v>1202127.5307931774</v>
          </cell>
          <cell r="C113">
            <v>1156989.4638352133</v>
          </cell>
          <cell r="D113">
            <v>2446.9349488347002</v>
          </cell>
        </row>
        <row r="114">
          <cell r="A114">
            <v>103</v>
          </cell>
          <cell r="B114">
            <v>1202046.1714988863</v>
          </cell>
          <cell r="C114">
            <v>1156927.3113119854</v>
          </cell>
          <cell r="D114">
            <v>2416.7726468244286</v>
          </cell>
        </row>
        <row r="115">
          <cell r="A115" t="str">
            <v>E 85</v>
          </cell>
          <cell r="B115">
            <v>1202129.6661161201</v>
          </cell>
          <cell r="C115">
            <v>1156773.5679469011</v>
          </cell>
          <cell r="D115">
            <v>2290.6997682413576</v>
          </cell>
        </row>
        <row r="116">
          <cell r="A116">
            <v>196</v>
          </cell>
          <cell r="B116">
            <v>1202131.5636169766</v>
          </cell>
          <cell r="C116">
            <v>1156756.7835835852</v>
          </cell>
          <cell r="D116">
            <v>2288.7802270003872</v>
          </cell>
        </row>
        <row r="117">
          <cell r="A117">
            <v>175</v>
          </cell>
          <cell r="B117">
            <v>1202163.2689256617</v>
          </cell>
          <cell r="C117">
            <v>1156656.2602897964</v>
          </cell>
          <cell r="D117">
            <v>2314.315745111292</v>
          </cell>
        </row>
        <row r="118">
          <cell r="A118">
            <v>174</v>
          </cell>
          <cell r="B118">
            <v>1202203.7581261904</v>
          </cell>
          <cell r="C118">
            <v>1156587.1730688394</v>
          </cell>
          <cell r="D118">
            <v>2275.5147868012282</v>
          </cell>
        </row>
        <row r="119">
          <cell r="A119">
            <v>195</v>
          </cell>
          <cell r="B119">
            <v>1202078.1260710056</v>
          </cell>
          <cell r="C119">
            <v>1156782.8724234786</v>
          </cell>
          <cell r="D119">
            <v>2294.3467485281685</v>
          </cell>
        </row>
        <row r="120">
          <cell r="A120">
            <v>214</v>
          </cell>
          <cell r="B120">
            <v>1201981.0391769647</v>
          </cell>
          <cell r="C120">
            <v>1156594.8631563371</v>
          </cell>
          <cell r="D120">
            <v>2278.8350044491981</v>
          </cell>
        </row>
        <row r="121">
          <cell r="A121">
            <v>215</v>
          </cell>
          <cell r="B121">
            <v>1201969.1453609725</v>
          </cell>
          <cell r="C121">
            <v>1156604.9545125209</v>
          </cell>
          <cell r="D121">
            <v>2280.1049832927347</v>
          </cell>
        </row>
        <row r="122">
          <cell r="A122">
            <v>217</v>
          </cell>
          <cell r="B122">
            <v>1202059.2205305959</v>
          </cell>
          <cell r="C122">
            <v>1156466.063076251</v>
          </cell>
          <cell r="D122">
            <v>2226.3891398435376</v>
          </cell>
        </row>
        <row r="123">
          <cell r="A123">
            <v>216</v>
          </cell>
          <cell r="B123">
            <v>1202097.552268977</v>
          </cell>
          <cell r="C123">
            <v>1156485.485916021</v>
          </cell>
          <cell r="D123">
            <v>2236.596480133549</v>
          </cell>
        </row>
        <row r="124">
          <cell r="A124">
            <v>173</v>
          </cell>
          <cell r="B124">
            <v>1202131.554245628</v>
          </cell>
          <cell r="C124">
            <v>1156489.0712794461</v>
          </cell>
          <cell r="D124">
            <v>2236.1450457111705</v>
          </cell>
        </row>
        <row r="125">
          <cell r="A125">
            <v>172</v>
          </cell>
          <cell r="B125">
            <v>1202135.2984421197</v>
          </cell>
          <cell r="C125">
            <v>1156460.7146553106</v>
          </cell>
          <cell r="D125">
            <v>2223.1573230202498</v>
          </cell>
        </row>
        <row r="126">
          <cell r="A126">
            <v>194</v>
          </cell>
          <cell r="B126">
            <v>1202241.2377753661</v>
          </cell>
          <cell r="C126">
            <v>1156794.5307767421</v>
          </cell>
          <cell r="D126">
            <v>2264.3476434376962</v>
          </cell>
        </row>
        <row r="127">
          <cell r="A127">
            <v>119</v>
          </cell>
          <cell r="B127">
            <v>1202388.0165418454</v>
          </cell>
          <cell r="C127">
            <v>1156759.0276145977</v>
          </cell>
          <cell r="D127">
            <v>2389.8977813625406</v>
          </cell>
        </row>
        <row r="128">
          <cell r="A128">
            <v>188</v>
          </cell>
          <cell r="B128">
            <v>1202594.9376269158</v>
          </cell>
          <cell r="C128">
            <v>1156868.8355860095</v>
          </cell>
          <cell r="D128">
            <v>2191.296842593953</v>
          </cell>
        </row>
        <row r="129">
          <cell r="A129">
            <v>192</v>
          </cell>
          <cell r="B129">
            <v>1202439.3365694527</v>
          </cell>
          <cell r="C129">
            <v>1156698.4049070573</v>
          </cell>
          <cell r="D129">
            <v>2245.6351523255098</v>
          </cell>
        </row>
        <row r="130">
          <cell r="A130">
            <v>121</v>
          </cell>
          <cell r="B130">
            <v>1202461.1643546901</v>
          </cell>
          <cell r="C130">
            <v>1156723.726766028</v>
          </cell>
          <cell r="D130">
            <v>2376.7827218537127</v>
          </cell>
        </row>
        <row r="131">
          <cell r="A131">
            <v>123</v>
          </cell>
          <cell r="B131">
            <v>1202584.6303333684</v>
          </cell>
          <cell r="C131">
            <v>1156567.0741175357</v>
          </cell>
          <cell r="D131">
            <v>2341.5960743041096</v>
          </cell>
        </row>
        <row r="132">
          <cell r="A132">
            <v>124</v>
          </cell>
          <cell r="B132">
            <v>1202609.95239242</v>
          </cell>
          <cell r="C132">
            <v>1156584.7780849321</v>
          </cell>
          <cell r="D132">
            <v>2344.3031606500217</v>
          </cell>
        </row>
        <row r="133">
          <cell r="A133">
            <v>189</v>
          </cell>
          <cell r="B133">
            <v>1202637.4660466511</v>
          </cell>
          <cell r="C133">
            <v>1156564.8221817221</v>
          </cell>
          <cell r="D133">
            <v>2183.5923612605579</v>
          </cell>
        </row>
        <row r="134">
          <cell r="A134">
            <v>187</v>
          </cell>
          <cell r="B134">
            <v>1202737.3963703469</v>
          </cell>
          <cell r="C134">
            <v>1156668.0987138147</v>
          </cell>
          <cell r="D134">
            <v>2160.2442161428503</v>
          </cell>
        </row>
        <row r="135">
          <cell r="A135">
            <v>153</v>
          </cell>
          <cell r="B135">
            <v>1202440.9525142992</v>
          </cell>
          <cell r="C135">
            <v>1156388.864823434</v>
          </cell>
          <cell r="D135">
            <v>2252.4968616775254</v>
          </cell>
        </row>
        <row r="136">
          <cell r="A136">
            <v>154</v>
          </cell>
          <cell r="B136">
            <v>1202397.9108938405</v>
          </cell>
          <cell r="C136">
            <v>1156473.538144089</v>
          </cell>
          <cell r="D136">
            <v>2289.6240129170733</v>
          </cell>
        </row>
        <row r="137">
          <cell r="A137">
            <v>152</v>
          </cell>
          <cell r="B137">
            <v>1202434.6651877488</v>
          </cell>
          <cell r="C137">
            <v>1156372.7648563781</v>
          </cell>
          <cell r="D137">
            <v>2250.0645805568979</v>
          </cell>
        </row>
        <row r="138">
          <cell r="A138">
            <v>150</v>
          </cell>
          <cell r="B138">
            <v>1202491.3282123257</v>
          </cell>
          <cell r="C138">
            <v>1156283.3111161536</v>
          </cell>
          <cell r="D138">
            <v>2217.8971403759965</v>
          </cell>
        </row>
        <row r="139">
          <cell r="A139">
            <v>151</v>
          </cell>
          <cell r="B139">
            <v>1202426.6569870608</v>
          </cell>
          <cell r="C139">
            <v>1156286.1325945714</v>
          </cell>
          <cell r="D139">
            <v>2214.7849141832812</v>
          </cell>
        </row>
        <row r="140">
          <cell r="A140">
            <v>123</v>
          </cell>
          <cell r="B140">
            <v>1202584.6303333684</v>
          </cell>
          <cell r="C140">
            <v>1156567.0741175357</v>
          </cell>
          <cell r="D140">
            <v>2341.5960743041096</v>
          </cell>
        </row>
        <row r="141">
          <cell r="A141">
            <v>141</v>
          </cell>
          <cell r="B141">
            <v>1202708.0421958403</v>
          </cell>
          <cell r="C141">
            <v>1156351.0704712609</v>
          </cell>
          <cell r="D141">
            <v>2292.5726838128135</v>
          </cell>
        </row>
        <row r="142">
          <cell r="A142">
            <v>142</v>
          </cell>
          <cell r="B142">
            <v>1202710.6934242232</v>
          </cell>
          <cell r="C142">
            <v>1156330.6294050338</v>
          </cell>
          <cell r="D142">
            <v>2286.74870903786</v>
          </cell>
        </row>
        <row r="143">
          <cell r="A143">
            <v>178</v>
          </cell>
          <cell r="B143">
            <v>1202849.6742635116</v>
          </cell>
          <cell r="C143">
            <v>1156460.8551465403</v>
          </cell>
          <cell r="D143">
            <v>2176.1187983219384</v>
          </cell>
        </row>
        <row r="144">
          <cell r="A144">
            <v>184</v>
          </cell>
          <cell r="B144">
            <v>1202978.5262766099</v>
          </cell>
          <cell r="C144">
            <v>1156331.2179200363</v>
          </cell>
          <cell r="D144">
            <v>2146.2031668300906</v>
          </cell>
        </row>
        <row r="145">
          <cell r="A145" t="str">
            <v>E 83</v>
          </cell>
          <cell r="B145">
            <v>1202867.3980875504</v>
          </cell>
          <cell r="C145">
            <v>1156133.5941127921</v>
          </cell>
          <cell r="D145">
            <v>2173.6400180831474</v>
          </cell>
        </row>
        <row r="146">
          <cell r="A146">
            <v>177</v>
          </cell>
          <cell r="B146">
            <v>1202872.7026697353</v>
          </cell>
          <cell r="C146">
            <v>1156119.5682836876</v>
          </cell>
          <cell r="D146">
            <v>2173.2691734057908</v>
          </cell>
        </row>
        <row r="147">
          <cell r="A147">
            <v>191</v>
          </cell>
          <cell r="B147">
            <v>1203034.5219990935</v>
          </cell>
          <cell r="C147">
            <v>1156069.4412537562</v>
          </cell>
          <cell r="D147">
            <v>2154.8248946949698</v>
          </cell>
        </row>
        <row r="148">
          <cell r="A148">
            <v>143</v>
          </cell>
          <cell r="B148">
            <v>1202761.9713364933</v>
          </cell>
          <cell r="C148">
            <v>1156068.294465614</v>
          </cell>
          <cell r="D148">
            <v>2236.0102968170886</v>
          </cell>
        </row>
        <row r="149">
          <cell r="A149">
            <v>144</v>
          </cell>
          <cell r="B149">
            <v>1202627.7704915146</v>
          </cell>
          <cell r="C149">
            <v>1156042.6006887215</v>
          </cell>
          <cell r="D149">
            <v>2233.5810790384521</v>
          </cell>
        </row>
        <row r="150">
          <cell r="A150">
            <v>146</v>
          </cell>
          <cell r="B150">
            <v>1202543.9178892551</v>
          </cell>
          <cell r="C150">
            <v>1156040.1405551075</v>
          </cell>
          <cell r="D150">
            <v>2219.3469604026532</v>
          </cell>
        </row>
        <row r="151">
          <cell r="A151">
            <v>148</v>
          </cell>
          <cell r="B151">
            <v>1202456.4573171213</v>
          </cell>
          <cell r="C151">
            <v>1155853.3072624032</v>
          </cell>
          <cell r="D151">
            <v>2185.6007928479039</v>
          </cell>
        </row>
        <row r="152">
          <cell r="A152">
            <v>147</v>
          </cell>
          <cell r="B152">
            <v>1202508.9734029269</v>
          </cell>
          <cell r="C152">
            <v>1156080.3258842411</v>
          </cell>
          <cell r="D152">
            <v>2208.2824483998024</v>
          </cell>
        </row>
        <row r="153">
          <cell r="A153">
            <v>149</v>
          </cell>
          <cell r="B153">
            <v>1202363.1991052094</v>
          </cell>
          <cell r="C153">
            <v>1156085.7417984491</v>
          </cell>
          <cell r="D153">
            <v>2168.0122969830531</v>
          </cell>
        </row>
        <row r="154">
          <cell r="A154" t="str">
            <v>E 82</v>
          </cell>
          <cell r="B154">
            <v>1202287.3742291403</v>
          </cell>
          <cell r="C154">
            <v>1156276.55963637</v>
          </cell>
          <cell r="D154">
            <v>2201.8422485176143</v>
          </cell>
        </row>
        <row r="155">
          <cell r="A155">
            <v>155</v>
          </cell>
          <cell r="B155">
            <v>1202259.7451152729</v>
          </cell>
          <cell r="C155">
            <v>1156239.1983077466</v>
          </cell>
          <cell r="D155">
            <v>2189.8104909404833</v>
          </cell>
        </row>
        <row r="156">
          <cell r="A156">
            <v>171</v>
          </cell>
          <cell r="B156">
            <v>1202133.5750349495</v>
          </cell>
          <cell r="C156">
            <v>1156319.8872022713</v>
          </cell>
          <cell r="D156">
            <v>2171.9920827003593</v>
          </cell>
        </row>
        <row r="157">
          <cell r="A157">
            <v>170</v>
          </cell>
          <cell r="B157">
            <v>1202049.7154983932</v>
          </cell>
          <cell r="C157">
            <v>1156310.1013995111</v>
          </cell>
          <cell r="D157">
            <v>2158.873111628614</v>
          </cell>
        </row>
        <row r="158">
          <cell r="A158">
            <v>156</v>
          </cell>
          <cell r="B158">
            <v>1202038.5740666685</v>
          </cell>
          <cell r="C158">
            <v>1156228.7233294747</v>
          </cell>
          <cell r="D158">
            <v>2121.634833669566</v>
          </cell>
        </row>
        <row r="159">
          <cell r="A159">
            <v>158</v>
          </cell>
          <cell r="B159">
            <v>1202083.7649139848</v>
          </cell>
          <cell r="C159">
            <v>1156114.8913786726</v>
          </cell>
          <cell r="D159">
            <v>2176.2891893089845</v>
          </cell>
        </row>
      </sheetData>
      <sheetData sheetId="11"/>
      <sheetData sheetId="12"/>
      <sheetData sheetId="13" refreshError="1"/>
      <sheetData sheetId="14">
        <row r="1">
          <cell r="A1" t="str">
            <v>Name</v>
          </cell>
        </row>
      </sheetData>
      <sheetData sheetId="15">
        <row r="1">
          <cell r="A1" t="str">
            <v>Name</v>
          </cell>
        </row>
      </sheetData>
      <sheetData sheetId="16"/>
      <sheetData sheetId="17">
        <row r="1">
          <cell r="A1" t="str">
            <v>Name</v>
          </cell>
        </row>
      </sheetData>
      <sheetData sheetId="18">
        <row r="1">
          <cell r="A1" t="str">
            <v>Name</v>
          </cell>
        </row>
      </sheetData>
      <sheetData sheetId="19">
        <row r="1">
          <cell r="A1" t="str">
            <v>Name</v>
          </cell>
        </row>
      </sheetData>
      <sheetData sheetId="20">
        <row r="1">
          <cell r="A1" t="str">
            <v>Name</v>
          </cell>
        </row>
      </sheetData>
      <sheetData sheetId="21">
        <row r="1">
          <cell r="A1" t="str">
            <v>Name</v>
          </cell>
        </row>
      </sheetData>
      <sheetData sheetId="22">
        <row r="1">
          <cell r="A1" t="str">
            <v>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</sheet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s"/>
      <sheetName val="Materiales"/>
      <sheetName val="Materiales Utilizados"/>
      <sheetName val="Otros"/>
      <sheetName val="Transportes y MO"/>
      <sheetName val="Resumen Items "/>
      <sheetName val="6.1.1"/>
      <sheetName val="6.1.2"/>
      <sheetName val="6.1.3"/>
      <sheetName val="6.1.4"/>
      <sheetName val="6.1.5"/>
      <sheetName val="6.1.6"/>
      <sheetName val="6.2.1"/>
      <sheetName val="6.2.2"/>
      <sheetName val="6.2.3"/>
      <sheetName val="6.2.4"/>
      <sheetName val="6.2.5"/>
      <sheetName val="6.3.1"/>
      <sheetName val="6.3.2"/>
      <sheetName val="6.3.3"/>
      <sheetName val="6.3.4"/>
      <sheetName val="6.3.5"/>
      <sheetName val="6.3.6"/>
      <sheetName val="6.3.7"/>
      <sheetName val="6.3.8"/>
      <sheetName val="6.3.9"/>
      <sheetName val="6.3.10"/>
      <sheetName val="6.3.11"/>
      <sheetName val="6.3.12"/>
      <sheetName val="6.3.13"/>
      <sheetName val="6.3.14"/>
      <sheetName val="6.3.15"/>
      <sheetName val="6.3.16"/>
      <sheetName val="6.3.17"/>
      <sheetName val="6.3.19"/>
      <sheetName val="6.3.18"/>
      <sheetName val="6.3.20"/>
      <sheetName val="6.3.21"/>
      <sheetName val="103"/>
      <sheetName val="104"/>
      <sheetName val="104.1"/>
      <sheetName val="105.2"/>
      <sheetName val="105.5"/>
      <sheetName val="107.1"/>
      <sheetName val="107.3"/>
      <sheetName val="107.3.2"/>
      <sheetName val="107.4"/>
      <sheetName val="107.5"/>
      <sheetName val="107.5A"/>
      <sheetName val="204.1"/>
      <sheetName val="204.2"/>
      <sheetName val="204.3"/>
      <sheetName val="204.4"/>
      <sheetName val="204.5"/>
      <sheetName val="205"/>
      <sheetName val="230.1"/>
      <sheetName val="232.1"/>
      <sheetName val="301"/>
      <sheetName val="302"/>
      <sheetName val="303"/>
      <sheetName val="407.1"/>
      <sheetName val="407.2"/>
      <sheetName val="407.3"/>
      <sheetName val="407.4"/>
      <sheetName val="407.5"/>
      <sheetName val="407.6"/>
      <sheetName val="407.7"/>
      <sheetName val="407.8"/>
      <sheetName val="407.9"/>
      <sheetName val="407.10"/>
      <sheetName val="407.11"/>
      <sheetName val="407.12"/>
      <sheetName val="407.13"/>
      <sheetName val="407.14"/>
      <sheetName val="407.15"/>
      <sheetName val="407.16"/>
      <sheetName val="407.17"/>
      <sheetName val="407.18"/>
      <sheetName val="407.19"/>
      <sheetName val="407.20"/>
      <sheetName val="407.21"/>
      <sheetName val="105.2.1"/>
      <sheetName val="105.2.2"/>
      <sheetName val="105.2.3"/>
      <sheetName val="105.2.4"/>
      <sheetName val="105.2.5"/>
      <sheetName val="105.2.6"/>
      <sheetName val="107.2"/>
      <sheetName val="305"/>
      <sheetName val="306"/>
      <sheetName val="341.1I"/>
      <sheetName val="403"/>
      <sheetName val="450.1I"/>
      <sheetName val="450.2I"/>
      <sheetName val="460.1I"/>
      <sheetName val="460.2I"/>
      <sheetName val="500.1I"/>
      <sheetName val="501.1"/>
      <sheetName val="501.2"/>
      <sheetName val="501.3"/>
      <sheetName val="501.4.1"/>
      <sheetName val="501.4"/>
      <sheetName val="501.5 "/>
      <sheetName val="501.6"/>
      <sheetName val="501.7"/>
      <sheetName val="26P"/>
      <sheetName val="37P"/>
      <sheetName val="507.1"/>
      <sheetName val="505.1"/>
      <sheetName val="601.1"/>
      <sheetName val="602"/>
      <sheetName val="641.1I"/>
      <sheetName val="642.1I "/>
      <sheetName val="650.1"/>
      <sheetName val="650.1I"/>
      <sheetName val="690.1"/>
      <sheetName val="672.1I"/>
      <sheetName val="673.1I"/>
      <sheetName val="700.2I"/>
      <sheetName val="700.3I"/>
      <sheetName val="701.1"/>
      <sheetName val="701.1.1"/>
      <sheetName val="701.1.2"/>
      <sheetName val="701.1I"/>
      <sheetName val="701.3.2"/>
      <sheetName val="701.3.3"/>
      <sheetName val="701.3.4"/>
      <sheetName val="701.3.5"/>
      <sheetName val="701.3.20"/>
      <sheetName val="701.3.21"/>
      <sheetName val="701.3.6"/>
      <sheetName val="701.3.7"/>
      <sheetName val="701.3.8"/>
      <sheetName val="701.3.9"/>
      <sheetName val="701.3.10"/>
      <sheetName val="701.3.11"/>
      <sheetName val="701.3.12"/>
      <sheetName val="701.3.13"/>
      <sheetName val="701.3.14"/>
      <sheetName val="701.3.15"/>
      <sheetName val="701.3.16"/>
      <sheetName val="701.4"/>
      <sheetName val="701.4.1"/>
      <sheetName val="701.4.2"/>
      <sheetName val="701.6 "/>
      <sheetName val="701.6.1"/>
      <sheetName val="701.6.2"/>
      <sheetName val="701.6.3"/>
      <sheetName val="701.6.4"/>
      <sheetName val="701.6.5"/>
      <sheetName val="701.6.6"/>
      <sheetName val="701.6.7"/>
      <sheetName val="701.6.8"/>
      <sheetName val="701.6.9"/>
      <sheetName val="702.1"/>
      <sheetName val="702.2"/>
      <sheetName val="702.3"/>
      <sheetName val="702.4"/>
      <sheetName val="702.5"/>
      <sheetName val="702.6"/>
      <sheetName val="702.7"/>
      <sheetName val="702.8"/>
      <sheetName val="702.9"/>
      <sheetName val="703"/>
      <sheetName val="703.1"/>
      <sheetName val="706.1 "/>
      <sheetName val="706.1.1"/>
      <sheetName val="706.1.2"/>
      <sheetName val="706.1.3"/>
      <sheetName val="706.2"/>
      <sheetName val="706.2.1"/>
      <sheetName val="706.2.2"/>
      <sheetName val="706.2.3"/>
      <sheetName val="706.2.4"/>
      <sheetName val="706.2.5"/>
      <sheetName val="706.2.6"/>
      <sheetName val="706.2.7"/>
      <sheetName val="706.3"/>
      <sheetName val="706.3.1"/>
      <sheetName val="706.4"/>
      <sheetName val="706.4.1"/>
      <sheetName val="706.5"/>
      <sheetName val="706.6"/>
      <sheetName val="706.9"/>
      <sheetName val="706.9.1"/>
      <sheetName val="706.10"/>
      <sheetName val="706.11"/>
      <sheetName val="706.11.1"/>
      <sheetName val="706.12"/>
      <sheetName val="706.13"/>
      <sheetName val="706.14"/>
      <sheetName val="706.15"/>
      <sheetName val="706.16"/>
      <sheetName val="707.1"/>
      <sheetName val="707.1.2"/>
      <sheetName val="707.2"/>
      <sheetName val="708"/>
      <sheetName val="709"/>
      <sheetName val="710"/>
      <sheetName val="710.1I"/>
      <sheetName val="710.2I"/>
      <sheetName val="710.3I"/>
      <sheetName val="710.4I "/>
      <sheetName val="710.5I"/>
      <sheetName val="710.6I"/>
      <sheetName val="710.7I"/>
      <sheetName val="710.8I"/>
      <sheetName val="710.9I"/>
      <sheetName val="740.1I"/>
      <sheetName val="801"/>
      <sheetName val="801.1"/>
      <sheetName val="807.1"/>
      <sheetName val="807.2"/>
      <sheetName val="807.3"/>
      <sheetName val="807.4"/>
      <sheetName val="807.5"/>
      <sheetName val="807.6"/>
      <sheetName val="807.7"/>
      <sheetName val="807.8"/>
      <sheetName val="807.9"/>
      <sheetName val="807.10"/>
      <sheetName val="811.1"/>
      <sheetName val="811.2"/>
      <sheetName val="812.1"/>
      <sheetName val="812.2"/>
      <sheetName val="812.3"/>
      <sheetName val="813"/>
      <sheetName val="816"/>
      <sheetName val="817.1"/>
      <sheetName val="818.1"/>
      <sheetName val="819.1"/>
      <sheetName val="1P"/>
      <sheetName val="818.2"/>
      <sheetName val="2P"/>
      <sheetName val="3P"/>
      <sheetName val="4P"/>
      <sheetName val="5P"/>
      <sheetName val="6P"/>
      <sheetName val="7P"/>
      <sheetName val="8P"/>
      <sheetName val="9P"/>
      <sheetName val="10P"/>
      <sheetName val="11 P"/>
      <sheetName val="12 P"/>
      <sheetName val="13 P"/>
      <sheetName val="14 P"/>
      <sheetName val="15P"/>
      <sheetName val="16P"/>
      <sheetName val="17P"/>
      <sheetName val="18P"/>
      <sheetName val="19P"/>
      <sheetName val="20P"/>
      <sheetName val="21P"/>
      <sheetName val="22P"/>
      <sheetName val="23P"/>
      <sheetName val="24P"/>
      <sheetName val="25P"/>
      <sheetName val="26 P"/>
      <sheetName val="27P"/>
      <sheetName val="28P"/>
      <sheetName val="29P"/>
      <sheetName val="30P"/>
      <sheetName val="31P"/>
      <sheetName val="32P"/>
      <sheetName val="33P"/>
      <sheetName val="34P"/>
      <sheetName val="35P"/>
      <sheetName val="36P"/>
      <sheetName val=" 37P"/>
      <sheetName val="45p"/>
      <sheetName val="46P"/>
      <sheetName val="47P"/>
      <sheetName val="48P"/>
      <sheetName val="49P"/>
      <sheetName val="50P"/>
      <sheetName val="51P"/>
      <sheetName val="52P"/>
      <sheetName val="56P"/>
      <sheetName val="57P"/>
      <sheetName val="58P"/>
      <sheetName val="59P"/>
      <sheetName val="60P"/>
      <sheetName val="61P"/>
      <sheetName val="62P"/>
      <sheetName val="63P"/>
      <sheetName val="64P"/>
      <sheetName val="65P"/>
      <sheetName val="66P"/>
      <sheetName val="67P"/>
      <sheetName val="68P"/>
      <sheetName val="68.1 P"/>
      <sheetName val="602.1"/>
      <sheetName val="71P"/>
      <sheetName val="72P"/>
      <sheetName val="73P"/>
      <sheetName val="74P"/>
      <sheetName val="75P"/>
      <sheetName val="76P"/>
      <sheetName val="77P"/>
      <sheetName val="78P"/>
      <sheetName val="79P"/>
      <sheetName val="80P"/>
      <sheetName val="81P"/>
      <sheetName val="82P"/>
      <sheetName val="83P"/>
      <sheetName val="84p"/>
      <sheetName val="85P"/>
      <sheetName val="86P"/>
      <sheetName val="87P"/>
      <sheetName val="88P"/>
      <sheetName val="89P"/>
      <sheetName val="90P"/>
      <sheetName val="120 P"/>
      <sheetName val="121 P"/>
      <sheetName val="Hoja1"/>
    </sheetNames>
    <sheetDataSet>
      <sheetData sheetId="0">
        <row r="4">
          <cell r="B4" t="str">
            <v>A</v>
          </cell>
        </row>
        <row r="5">
          <cell r="B5" t="str">
            <v>Bomba sumergible de 2"</v>
          </cell>
        </row>
        <row r="6">
          <cell r="B6" t="str">
            <v>Bomba gato de atensionamiento</v>
          </cell>
        </row>
        <row r="7">
          <cell r="B7" t="str">
            <v>Bomba grindex matador H</v>
          </cell>
        </row>
        <row r="8">
          <cell r="B8" t="str">
            <v>Bomba de inyeccion para torones</v>
          </cell>
        </row>
        <row r="9">
          <cell r="B9" t="str">
            <v>Bomba para suministro de lodos</v>
          </cell>
        </row>
        <row r="10">
          <cell r="B10" t="str">
            <v xml:space="preserve">Bulldozer CAT D-6 </v>
          </cell>
        </row>
        <row r="11">
          <cell r="B11" t="str">
            <v xml:space="preserve">Camioneta </v>
          </cell>
        </row>
        <row r="12">
          <cell r="B12" t="str">
            <v>Camion 20Ton</v>
          </cell>
        </row>
        <row r="13">
          <cell r="B13" t="str">
            <v xml:space="preserve">Carrotanque </v>
          </cell>
        </row>
        <row r="14">
          <cell r="B14" t="str">
            <v>Cargador</v>
          </cell>
        </row>
        <row r="15">
          <cell r="B15" t="str">
            <v xml:space="preserve">Cilindro compactador </v>
          </cell>
        </row>
        <row r="16">
          <cell r="B16" t="str">
            <v>Compactador neumático</v>
          </cell>
        </row>
        <row r="17">
          <cell r="B17" t="str">
            <v>Compresor</v>
          </cell>
        </row>
        <row r="18">
          <cell r="B18" t="str">
            <v>Compresor neumatico + martillo y operario</v>
          </cell>
        </row>
        <row r="19">
          <cell r="B19" t="str">
            <v>Compresor de barrido y soplado</v>
          </cell>
        </row>
        <row r="20">
          <cell r="B20" t="str">
            <v>Cortadora de pisos duros y asfaltos</v>
          </cell>
        </row>
        <row r="21">
          <cell r="B21" t="str">
            <v>Concretadora obra 1 saco elect.</v>
          </cell>
        </row>
        <row r="22">
          <cell r="B22" t="str">
            <v>Concretadora obra 2 sacos elect.</v>
          </cell>
        </row>
        <row r="23">
          <cell r="B23" t="str">
            <v>Equipo electrosoldador</v>
          </cell>
        </row>
        <row r="24">
          <cell r="B24" t="str">
            <v>Equipo de montaje</v>
          </cell>
        </row>
        <row r="25">
          <cell r="B25" t="str">
            <v xml:space="preserve">Equipo de pintura (compresor) </v>
          </cell>
        </row>
        <row r="26">
          <cell r="B26" t="str">
            <v>Equipo para colocacion de concreto</v>
          </cell>
        </row>
        <row r="27">
          <cell r="B27" t="str">
            <v>Finisher</v>
          </cell>
        </row>
        <row r="28">
          <cell r="B28" t="str">
            <v>Fresadora de pavimento</v>
          </cell>
        </row>
        <row r="29">
          <cell r="B29" t="str">
            <v>Formaleta piso</v>
          </cell>
        </row>
        <row r="30">
          <cell r="B30" t="str">
            <v xml:space="preserve">Formaleta metalica losa tablero </v>
          </cell>
        </row>
        <row r="31">
          <cell r="B31" t="str">
            <v>Fomaleta circular</v>
          </cell>
        </row>
        <row r="32">
          <cell r="B32" t="str">
            <v>Gato para atensionamiento</v>
          </cell>
        </row>
        <row r="33">
          <cell r="B33" t="str">
            <v>Grua izaje y cargue a sitio&lt; 40 mt - P&amp;H 20tn brazo 20mt</v>
          </cell>
        </row>
        <row r="34">
          <cell r="B34" t="str">
            <v xml:space="preserve">Grua sobre orugas capaciad de 150 Ton con almeja </v>
          </cell>
        </row>
        <row r="35">
          <cell r="B35" t="str">
            <v>Herramienta y equipo menor</v>
          </cell>
        </row>
        <row r="36">
          <cell r="B36" t="str">
            <v>Instlaciones especificas</v>
          </cell>
        </row>
        <row r="37">
          <cell r="B37" t="str">
            <v>Jumbo L3C</v>
          </cell>
        </row>
        <row r="38">
          <cell r="B38" t="str">
            <v>Maquina chipper</v>
          </cell>
        </row>
        <row r="39">
          <cell r="B39" t="str">
            <v>Maquina de termofusión</v>
          </cell>
        </row>
        <row r="40">
          <cell r="B40" t="str">
            <v>Máquina térmica pegatachas</v>
          </cell>
        </row>
        <row r="41">
          <cell r="B41" t="str">
            <v>Minicargador</v>
          </cell>
        </row>
        <row r="42">
          <cell r="B42" t="str">
            <v>Motobomba de concreto</v>
          </cell>
        </row>
        <row r="43">
          <cell r="B43" t="str">
            <v>Motobomba de concreto-</v>
          </cell>
        </row>
        <row r="44">
          <cell r="B44" t="str">
            <v>Motoniveladora CAT</v>
          </cell>
        </row>
        <row r="45">
          <cell r="B45" t="str">
            <v>Motosierra</v>
          </cell>
        </row>
        <row r="46">
          <cell r="B46" t="str">
            <v>Perdiga</v>
          </cell>
        </row>
        <row r="47">
          <cell r="B47" t="str">
            <v>Sierra podadora</v>
          </cell>
        </row>
        <row r="48">
          <cell r="B48" t="str">
            <v>Resina termoplástica</v>
          </cell>
        </row>
        <row r="49">
          <cell r="B49" t="str">
            <v>Retrocargador de llanta CAT</v>
          </cell>
        </row>
        <row r="50">
          <cell r="B50" t="str">
            <v>Retroexcavadora CAT 320C (MT)</v>
          </cell>
        </row>
        <row r="51">
          <cell r="B51" t="str">
            <v>Retroexcavadora CAT 416D (T)</v>
          </cell>
        </row>
        <row r="52">
          <cell r="B52" t="str">
            <v>Taladro rotopercutor</v>
          </cell>
        </row>
        <row r="53">
          <cell r="B53" t="str">
            <v>Tanque irrigador</v>
          </cell>
        </row>
        <row r="54">
          <cell r="B54" t="str">
            <v>Telehandler</v>
          </cell>
        </row>
        <row r="55">
          <cell r="B55" t="str">
            <v>Track drill</v>
          </cell>
        </row>
        <row r="56">
          <cell r="B56" t="str">
            <v>Vehículo delineador</v>
          </cell>
        </row>
        <row r="57">
          <cell r="B57" t="str">
            <v>Vibrador de aguja</v>
          </cell>
        </row>
        <row r="58">
          <cell r="B58" t="str">
            <v>Vibrador de placa</v>
          </cell>
        </row>
        <row r="59">
          <cell r="B59" t="str">
            <v>Vibrocompactador tipo canguro</v>
          </cell>
        </row>
        <row r="60">
          <cell r="B60" t="str">
            <v>Z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Hoja1"/>
      <sheetName val="Design"/>
      <sheetName val="Design (3)"/>
      <sheetName val="Resumen"/>
      <sheetName val="AREAS"/>
      <sheetName val="AREAS (2)"/>
      <sheetName val="Base de Diseño"/>
      <sheetName val="Design_(3)"/>
      <sheetName val="AREAS_(2)"/>
      <sheetName val="Base_de_Diseño"/>
      <sheetName val="Design_(3)2"/>
      <sheetName val="AREAS_(2)2"/>
      <sheetName val="Base_de_Diseño2"/>
      <sheetName val="Design_(3)1"/>
      <sheetName val="AREAS_(2)1"/>
      <sheetName val="Base_de_Diseño1"/>
      <sheetName val="ENE"/>
      <sheetName val="FEB"/>
      <sheetName val="MAR"/>
      <sheetName val="Design_(3)4"/>
      <sheetName val="AREAS_(2)4"/>
      <sheetName val="Base_de_Diseño4"/>
      <sheetName val="Design_(3)3"/>
      <sheetName val="AREAS_(2)3"/>
      <sheetName val="Base_de_Diseño3"/>
      <sheetName val="Design_(3)5"/>
      <sheetName val="AREAS_(2)5"/>
      <sheetName val="Base_de_Diseño5"/>
      <sheetName val="Design_(3)6"/>
      <sheetName val="AREAS_(2)6"/>
      <sheetName val="Base_de_Diseño6"/>
      <sheetName val="Design_(3)7"/>
      <sheetName val="AREAS_(2)7"/>
      <sheetName val="Base_de_Diseño7"/>
      <sheetName val="Design_(3)8"/>
      <sheetName val="AREAS_(2)8"/>
      <sheetName val="Base_de_Diseño8"/>
      <sheetName val="Design_(3)9"/>
      <sheetName val="AREAS_(2)9"/>
      <sheetName val="Base_de_Diseño9"/>
      <sheetName val="Design_(3)11"/>
      <sheetName val="AREAS_(2)11"/>
      <sheetName val="Base_de_Diseño11"/>
      <sheetName val="Design_(3)10"/>
      <sheetName val="AREAS_(2)10"/>
      <sheetName val="Base_de_Diseño10"/>
      <sheetName val="Seguimiento"/>
      <sheetName val="Resumen metas"/>
      <sheetName val="Brecha EPM"/>
      <sheetName val="APU PVC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Equipos"/>
    </sheetNames>
    <sheetDataSet>
      <sheetData sheetId="0" refreshError="1"/>
      <sheetData sheetId="1" refreshError="1"/>
      <sheetData sheetId="2" refreshError="1">
        <row r="24">
          <cell r="A24">
            <v>41</v>
          </cell>
          <cell r="B24" t="str">
            <v>C23</v>
          </cell>
          <cell r="C24" t="str">
            <v>C24</v>
          </cell>
          <cell r="G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0.14000000000000001</v>
          </cell>
          <cell r="S24">
            <v>0.14000000000000001</v>
          </cell>
          <cell r="T24">
            <v>98</v>
          </cell>
          <cell r="U24">
            <v>55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8.1872E-2</v>
          </cell>
          <cell r="AE24">
            <v>0.36391863839017491</v>
          </cell>
          <cell r="AF24">
            <v>0.39191863839017493</v>
          </cell>
          <cell r="AG24">
            <v>0.40591863839017495</v>
          </cell>
          <cell r="AH24">
            <v>1.5</v>
          </cell>
          <cell r="AI24">
            <v>34.4</v>
          </cell>
          <cell r="AJ24">
            <v>2.73</v>
          </cell>
          <cell r="AK24">
            <v>8</v>
          </cell>
          <cell r="AL24">
            <v>0.2</v>
          </cell>
          <cell r="AM24">
            <v>1.4E-2</v>
          </cell>
          <cell r="AN24">
            <v>2.6416015625000004E-2</v>
          </cell>
          <cell r="AO24">
            <v>3.125E-2</v>
          </cell>
          <cell r="AP24">
            <v>0.132080078125</v>
          </cell>
          <cell r="AQ24">
            <v>0.61072897398997683</v>
          </cell>
          <cell r="AR24">
            <v>1.4466834904916968</v>
          </cell>
          <cell r="AS24">
            <v>0.28711075111550549</v>
          </cell>
          <cell r="AT24">
            <v>1.901069723093016E-2</v>
          </cell>
          <cell r="AU24">
            <v>4.5426712855930168E-2</v>
          </cell>
          <cell r="AV24">
            <v>1.6044969145610353</v>
          </cell>
          <cell r="AW24">
            <v>50.406757194924396</v>
          </cell>
          <cell r="AX24">
            <v>2.9757915078715665E-2</v>
          </cell>
          <cell r="AY24">
            <v>63.606269545937934</v>
          </cell>
          <cell r="AZ24" t="b">
            <v>0</v>
          </cell>
          <cell r="BA24">
            <v>0</v>
          </cell>
          <cell r="BB24">
            <v>1E-3</v>
          </cell>
          <cell r="BC24">
            <v>0</v>
          </cell>
          <cell r="BD24">
            <v>0</v>
          </cell>
          <cell r="BE24">
            <v>1E-3</v>
          </cell>
          <cell r="BF24">
            <v>0</v>
          </cell>
          <cell r="BG24">
            <v>2.6748963180841235E-2</v>
          </cell>
          <cell r="BH24">
            <v>5.9999999999999991</v>
          </cell>
          <cell r="BI24">
            <v>1.2</v>
          </cell>
          <cell r="BJ24">
            <v>2.3094556883468089E-2</v>
          </cell>
          <cell r="BK24">
            <v>5.4344556883468093E-2</v>
          </cell>
          <cell r="BL24">
            <v>7.4482604539801915E-6</v>
          </cell>
          <cell r="BM24">
            <v>6.5222406172706485E-2</v>
          </cell>
          <cell r="BN24">
            <v>0</v>
          </cell>
          <cell r="BO24">
            <v>701.46299999999997</v>
          </cell>
          <cell r="BP24">
            <v>700.52299999999991</v>
          </cell>
          <cell r="BQ24">
            <v>701.66300000000001</v>
          </cell>
          <cell r="BR24">
            <v>700.72299999999996</v>
          </cell>
          <cell r="BS24">
            <v>702.86300000000006</v>
          </cell>
          <cell r="BT24">
            <v>701.923</v>
          </cell>
          <cell r="BU24" t="b">
            <v>0</v>
          </cell>
          <cell r="BV24">
            <v>1.2000000000000455</v>
          </cell>
          <cell r="BW24">
            <v>1.2000000000000455</v>
          </cell>
          <cell r="BX24">
            <v>1.4000000000000454</v>
          </cell>
          <cell r="BY24">
            <v>200</v>
          </cell>
          <cell r="BZ24">
            <v>0.65</v>
          </cell>
          <cell r="CA24">
            <v>0.25</v>
          </cell>
          <cell r="CB24">
            <v>1.2000000000000455</v>
          </cell>
          <cell r="CC24">
            <v>1.517237881576035</v>
          </cell>
          <cell r="CD24">
            <v>1346.1693104283372</v>
          </cell>
          <cell r="CE24">
            <v>7.2123844739336085E-2</v>
          </cell>
          <cell r="CF24">
            <v>595.02171909952267</v>
          </cell>
          <cell r="CG24">
            <v>1941.1910295278599</v>
          </cell>
          <cell r="CH24">
            <v>1.5</v>
          </cell>
          <cell r="CI24">
            <v>2243</v>
          </cell>
          <cell r="CJ24">
            <v>1.2981660919713731</v>
          </cell>
          <cell r="CK24">
            <v>1.5</v>
          </cell>
          <cell r="CL24">
            <v>1</v>
          </cell>
          <cell r="CM24">
            <v>2</v>
          </cell>
        </row>
        <row r="25">
          <cell r="A25">
            <v>42</v>
          </cell>
          <cell r="B25" t="str">
            <v>C24</v>
          </cell>
          <cell r="C25" t="str">
            <v>C25</v>
          </cell>
          <cell r="F25">
            <v>0</v>
          </cell>
          <cell r="G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0.06</v>
          </cell>
          <cell r="R25">
            <v>2.29</v>
          </cell>
          <cell r="S25">
            <v>2.4900000000000002</v>
          </cell>
          <cell r="T25">
            <v>98</v>
          </cell>
          <cell r="U25">
            <v>976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1.4561519999999999</v>
          </cell>
          <cell r="AE25">
            <v>5.2413768138950738</v>
          </cell>
          <cell r="AF25">
            <v>5.739376813895074</v>
          </cell>
          <cell r="AG25">
            <v>5.9883768138950737</v>
          </cell>
          <cell r="AH25">
            <v>5.9883768138950737</v>
          </cell>
          <cell r="AI25">
            <v>21.41</v>
          </cell>
          <cell r="AJ25">
            <v>12.42</v>
          </cell>
          <cell r="AK25">
            <v>8</v>
          </cell>
          <cell r="AL25">
            <v>0.2</v>
          </cell>
          <cell r="AM25">
            <v>1.4E-2</v>
          </cell>
          <cell r="AN25">
            <v>3.604583740234376E-2</v>
          </cell>
          <cell r="AO25">
            <v>6.5625000000000003E-2</v>
          </cell>
          <cell r="AP25">
            <v>0.18022918701171878</v>
          </cell>
          <cell r="AQ25">
            <v>1.5544337415645531</v>
          </cell>
          <cell r="AR25">
            <v>3.1326009684718326</v>
          </cell>
          <cell r="AS25">
            <v>1.6910176312454894</v>
          </cell>
          <cell r="AT25">
            <v>0.12315312216688967</v>
          </cell>
          <cell r="AU25">
            <v>0.15919895956923344</v>
          </cell>
          <cell r="AV25">
            <v>3.4223022332959703</v>
          </cell>
          <cell r="AW25">
            <v>107.51479554486565</v>
          </cell>
          <cell r="AX25">
            <v>5.569816492276302E-2</v>
          </cell>
          <cell r="AY25">
            <v>110.01375000885056</v>
          </cell>
          <cell r="AZ25" t="str">
            <v>46°24'27''</v>
          </cell>
          <cell r="BA25">
            <v>6.9982626934023706</v>
          </cell>
          <cell r="BB25">
            <v>0.114</v>
          </cell>
          <cell r="BC25">
            <v>0.01</v>
          </cell>
          <cell r="BD25">
            <v>2.4E-2</v>
          </cell>
          <cell r="BE25">
            <v>0.14799999999999999</v>
          </cell>
          <cell r="BF25">
            <v>0.14799999999999999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0.15</v>
          </cell>
          <cell r="BO25">
            <v>700.43299999999988</v>
          </cell>
          <cell r="BP25">
            <v>697.77299999999991</v>
          </cell>
          <cell r="BQ25">
            <v>700.63299999999992</v>
          </cell>
          <cell r="BR25">
            <v>697.97299999999996</v>
          </cell>
          <cell r="BS25">
            <v>701.923</v>
          </cell>
          <cell r="BT25">
            <v>699.173</v>
          </cell>
          <cell r="BU25">
            <v>0</v>
          </cell>
          <cell r="BV25">
            <v>1.2900000000000773</v>
          </cell>
          <cell r="BW25">
            <v>1.2000000000000455</v>
          </cell>
          <cell r="BX25">
            <v>1.4900000000000773</v>
          </cell>
          <cell r="BY25">
            <v>200</v>
          </cell>
          <cell r="BZ25">
            <v>0.65</v>
          </cell>
          <cell r="CA25">
            <v>0.25</v>
          </cell>
          <cell r="CB25">
            <v>1.2450000000000614</v>
          </cell>
          <cell r="CC25">
            <v>1.5630104899036985</v>
          </cell>
          <cell r="CD25">
            <v>1386.7810571670566</v>
          </cell>
          <cell r="CE25">
            <v>6.7611691465736201E-2</v>
          </cell>
          <cell r="CF25">
            <v>557.7964545923237</v>
          </cell>
          <cell r="CG25">
            <v>1944.5775117593803</v>
          </cell>
          <cell r="CH25">
            <v>1.5</v>
          </cell>
          <cell r="CI25">
            <v>2243</v>
          </cell>
          <cell r="CJ25">
            <v>1.3004307925274501</v>
          </cell>
          <cell r="CK25">
            <v>1.5</v>
          </cell>
          <cell r="CL25">
            <v>1</v>
          </cell>
          <cell r="CM25">
            <v>2</v>
          </cell>
        </row>
        <row r="26">
          <cell r="A26">
            <v>43</v>
          </cell>
          <cell r="B26" t="str">
            <v>C25</v>
          </cell>
          <cell r="C26" t="str">
            <v>C26</v>
          </cell>
          <cell r="F26">
            <v>0</v>
          </cell>
          <cell r="G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S26">
            <v>2.4900000000000002</v>
          </cell>
          <cell r="T26">
            <v>98</v>
          </cell>
          <cell r="U26">
            <v>976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1.4561519999999999</v>
          </cell>
          <cell r="AE26">
            <v>5.2413768138950738</v>
          </cell>
          <cell r="AF26">
            <v>5.739376813895074</v>
          </cell>
          <cell r="AG26">
            <v>5.9883768138950737</v>
          </cell>
          <cell r="AH26">
            <v>5.9883768138950737</v>
          </cell>
          <cell r="AI26">
            <v>35.950000000000003</v>
          </cell>
          <cell r="AJ26">
            <v>15.24</v>
          </cell>
          <cell r="AK26">
            <v>8</v>
          </cell>
          <cell r="AL26">
            <v>0.2</v>
          </cell>
          <cell r="AM26">
            <v>1.4E-2</v>
          </cell>
          <cell r="AN26">
            <v>3.4239578247070315E-2</v>
          </cell>
          <cell r="AO26">
            <v>6.5625000000000003E-2</v>
          </cell>
          <cell r="AP26">
            <v>0.17119789123535156</v>
          </cell>
          <cell r="AQ26">
            <v>1.6739046051147981</v>
          </cell>
          <cell r="AR26">
            <v>3.465378469014496</v>
          </cell>
          <cell r="AS26">
            <v>1.9916482940709745</v>
          </cell>
          <cell r="AT26">
            <v>0.14281124500634698</v>
          </cell>
          <cell r="AU26">
            <v>0.17705082325341731</v>
          </cell>
          <cell r="AV26">
            <v>3.7909673693793788</v>
          </cell>
          <cell r="AW26">
            <v>119.09675237640882</v>
          </cell>
          <cell r="AX26">
            <v>5.0281613011315632E-2</v>
          </cell>
          <cell r="AY26">
            <v>124.83245362014297</v>
          </cell>
          <cell r="AZ26" t="str">
            <v>14°49'07''</v>
          </cell>
          <cell r="BA26">
            <v>23.069239201803441</v>
          </cell>
          <cell r="BB26">
            <v>1.7999999999999999E-2</v>
          </cell>
          <cell r="BC26">
            <v>2E-3</v>
          </cell>
          <cell r="BD26">
            <v>7.0000000000000001E-3</v>
          </cell>
          <cell r="BE26">
            <v>2.6999999999999996E-2</v>
          </cell>
          <cell r="BF26">
            <v>2.6999999999999996E-2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0.03</v>
          </cell>
          <cell r="BO26">
            <v>697.75299999999993</v>
          </cell>
          <cell r="BP26">
            <v>692.27299999999991</v>
          </cell>
          <cell r="BQ26">
            <v>697.95299999999997</v>
          </cell>
          <cell r="BR26">
            <v>692.47299999999996</v>
          </cell>
          <cell r="BS26">
            <v>699.173</v>
          </cell>
          <cell r="BT26">
            <v>693.673</v>
          </cell>
          <cell r="BU26">
            <v>0</v>
          </cell>
          <cell r="BV26">
            <v>1.2200000000000273</v>
          </cell>
          <cell r="BW26">
            <v>1.2000000000000455</v>
          </cell>
          <cell r="BX26">
            <v>1.4200000000000272</v>
          </cell>
          <cell r="BY26">
            <v>200</v>
          </cell>
          <cell r="BZ26">
            <v>0.65</v>
          </cell>
          <cell r="CA26">
            <v>0.25</v>
          </cell>
          <cell r="CB26">
            <v>1.2100000000000364</v>
          </cell>
          <cell r="CC26">
            <v>1.5274699047851064</v>
          </cell>
          <cell r="CD26">
            <v>1355.2476730205858</v>
          </cell>
          <cell r="CE26">
            <v>7.1084511354439828E-2</v>
          </cell>
          <cell r="CF26">
            <v>586.44721867412864</v>
          </cell>
          <cell r="CG26">
            <v>1941.6948916947144</v>
          </cell>
          <cell r="CH26">
            <v>1.5</v>
          </cell>
          <cell r="CI26">
            <v>2243</v>
          </cell>
          <cell r="CJ26">
            <v>1.2985030483914719</v>
          </cell>
          <cell r="CK26">
            <v>1.5</v>
          </cell>
          <cell r="CL26">
            <v>1</v>
          </cell>
          <cell r="CM26">
            <v>2</v>
          </cell>
        </row>
        <row r="27">
          <cell r="A27">
            <v>44</v>
          </cell>
          <cell r="B27" t="str">
            <v>C26</v>
          </cell>
          <cell r="C27" t="str">
            <v>C27</v>
          </cell>
          <cell r="F27">
            <v>0</v>
          </cell>
          <cell r="G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R27">
            <v>1.82</v>
          </cell>
          <cell r="S27">
            <v>4.3100000000000005</v>
          </cell>
          <cell r="T27">
            <v>98</v>
          </cell>
          <cell r="U27">
            <v>1689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2.5204879999999998</v>
          </cell>
          <cell r="AE27">
            <v>8.7148022025667249</v>
          </cell>
          <cell r="AF27">
            <v>9.576802202566725</v>
          </cell>
          <cell r="AG27">
            <v>10.007802202566726</v>
          </cell>
          <cell r="AH27">
            <v>10.007802202566726</v>
          </cell>
          <cell r="AI27">
            <v>37.86</v>
          </cell>
          <cell r="AJ27">
            <v>2.37</v>
          </cell>
          <cell r="AK27">
            <v>8</v>
          </cell>
          <cell r="AL27">
            <v>0.2</v>
          </cell>
          <cell r="AM27">
            <v>1.4E-2</v>
          </cell>
          <cell r="AN27">
            <v>7.0972442626953139E-2</v>
          </cell>
          <cell r="AO27">
            <v>8.4375000000000006E-2</v>
          </cell>
          <cell r="AP27">
            <v>0.35486221313476568</v>
          </cell>
          <cell r="AQ27">
            <v>1.0022846586341174</v>
          </cell>
          <cell r="AR27">
            <v>1.3997963163271712</v>
          </cell>
          <cell r="AS27">
            <v>0.58002549139143122</v>
          </cell>
          <cell r="AT27">
            <v>5.1201556418619225E-2</v>
          </cell>
          <cell r="AU27">
            <v>0.12217399904557236</v>
          </cell>
          <cell r="AV27">
            <v>1.4949674462920284</v>
          </cell>
          <cell r="AW27">
            <v>46.965787466269312</v>
          </cell>
          <cell r="AX27">
            <v>0.21308707343093736</v>
          </cell>
          <cell r="AY27">
            <v>156.0577941306515</v>
          </cell>
          <cell r="AZ27" t="str">
            <v>31°13'31''</v>
          </cell>
          <cell r="BA27">
            <v>10.735626297086231</v>
          </cell>
          <cell r="BB27">
            <v>1E-3</v>
          </cell>
          <cell r="BC27">
            <v>1.7999999999999999E-2</v>
          </cell>
          <cell r="BD27">
            <v>5.0000000000000001E-3</v>
          </cell>
          <cell r="BE27">
            <v>2.4E-2</v>
          </cell>
          <cell r="BF27">
            <v>2.3E-2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0.02</v>
          </cell>
          <cell r="BO27">
            <v>692.25299999999993</v>
          </cell>
          <cell r="BP27">
            <v>691.35299999999995</v>
          </cell>
          <cell r="BQ27">
            <v>692.45299999999997</v>
          </cell>
          <cell r="BR27">
            <v>691.553</v>
          </cell>
          <cell r="BS27">
            <v>693.673</v>
          </cell>
          <cell r="BT27">
            <v>692.75300000000016</v>
          </cell>
          <cell r="BU27">
            <v>0</v>
          </cell>
          <cell r="BV27">
            <v>1.2200000000000273</v>
          </cell>
          <cell r="BW27">
            <v>1.2000000000001592</v>
          </cell>
          <cell r="BX27">
            <v>1.4200000000000272</v>
          </cell>
          <cell r="BY27">
            <v>200</v>
          </cell>
          <cell r="BZ27">
            <v>0.65</v>
          </cell>
          <cell r="CA27">
            <v>0.25</v>
          </cell>
          <cell r="CB27">
            <v>1.2100000000000932</v>
          </cell>
          <cell r="CC27">
            <v>1.5274699047851645</v>
          </cell>
          <cell r="CD27">
            <v>1355.2476730206374</v>
          </cell>
          <cell r="CE27">
            <v>7.1084511354432722E-2</v>
          </cell>
          <cell r="CF27">
            <v>586.44721867406997</v>
          </cell>
          <cell r="CG27">
            <v>1941.6948916947074</v>
          </cell>
          <cell r="CH27">
            <v>1.5</v>
          </cell>
          <cell r="CI27">
            <v>2243</v>
          </cell>
          <cell r="CJ27">
            <v>1.2985030483914672</v>
          </cell>
          <cell r="CK27">
            <v>1.5</v>
          </cell>
          <cell r="CL27">
            <v>1</v>
          </cell>
          <cell r="CM27">
            <v>2</v>
          </cell>
        </row>
        <row r="28">
          <cell r="A28">
            <v>45</v>
          </cell>
          <cell r="B28" t="str">
            <v>C27</v>
          </cell>
          <cell r="C28" t="str">
            <v>C28</v>
          </cell>
          <cell r="F28">
            <v>0</v>
          </cell>
          <cell r="G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S28">
            <v>4.3100000000000005</v>
          </cell>
          <cell r="T28">
            <v>98</v>
          </cell>
          <cell r="U28">
            <v>1689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2.5204879999999998</v>
          </cell>
          <cell r="AE28">
            <v>8.7148022025667249</v>
          </cell>
          <cell r="AF28">
            <v>9.576802202566725</v>
          </cell>
          <cell r="AG28">
            <v>10.007802202566726</v>
          </cell>
          <cell r="AH28">
            <v>10.007802202566726</v>
          </cell>
          <cell r="AI28">
            <v>10.66</v>
          </cell>
          <cell r="AJ28">
            <v>28.34</v>
          </cell>
          <cell r="AK28">
            <v>8</v>
          </cell>
          <cell r="AL28">
            <v>0.2</v>
          </cell>
          <cell r="AM28">
            <v>1.4E-2</v>
          </cell>
          <cell r="AN28">
            <v>3.7921905517578125E-2</v>
          </cell>
          <cell r="AO28">
            <v>8.4375000000000006E-2</v>
          </cell>
          <cell r="AP28">
            <v>0.18960952758789063</v>
          </cell>
          <cell r="AQ28">
            <v>2.4151515023277716</v>
          </cell>
          <cell r="AR28">
            <v>4.739217407238173</v>
          </cell>
          <cell r="AS28">
            <v>4.0204471941531734</v>
          </cell>
          <cell r="AT28">
            <v>0.29729647192640635</v>
          </cell>
          <cell r="AU28">
            <v>0.33521837744398447</v>
          </cell>
          <cell r="AV28">
            <v>5.1696064879540211</v>
          </cell>
          <cell r="AW28">
            <v>162.40797764506488</v>
          </cell>
          <cell r="AX28">
            <v>6.1621370745951379E-2</v>
          </cell>
          <cell r="AY28">
            <v>209.63757846663421</v>
          </cell>
          <cell r="AZ28" t="str">
            <v>53°34'47''</v>
          </cell>
          <cell r="BA28">
            <v>5.9415948551823039</v>
          </cell>
          <cell r="BB28">
            <v>0.21299999999999999</v>
          </cell>
          <cell r="BC28">
            <v>2.5000000000000001E-2</v>
          </cell>
          <cell r="BD28">
            <v>0.06</v>
          </cell>
          <cell r="BE28">
            <v>0.29799999999999999</v>
          </cell>
          <cell r="BF28">
            <v>0.29799999999999999</v>
          </cell>
          <cell r="BG28">
            <v>0.17846555509173276</v>
          </cell>
          <cell r="BH28">
            <v>5.9999999999999991</v>
          </cell>
          <cell r="BI28">
            <v>1.2</v>
          </cell>
          <cell r="BJ28">
            <v>0.74048335383162911</v>
          </cell>
          <cell r="BK28">
            <v>0.82485835383162909</v>
          </cell>
          <cell r="BL28">
            <v>1.1824847743831498E-3</v>
          </cell>
          <cell r="BM28">
            <v>0.99124900632721458</v>
          </cell>
          <cell r="BN28">
            <v>0.92</v>
          </cell>
          <cell r="BO28">
            <v>690.84299999999996</v>
          </cell>
          <cell r="BP28">
            <v>687.82299999999998</v>
          </cell>
          <cell r="BQ28">
            <v>691.04300000000001</v>
          </cell>
          <cell r="BR28">
            <v>688.02300000000002</v>
          </cell>
          <cell r="BS28">
            <v>692.75300000000016</v>
          </cell>
          <cell r="BT28">
            <v>689.22299999999996</v>
          </cell>
          <cell r="BU28">
            <v>0</v>
          </cell>
          <cell r="BV28">
            <v>1.7100000000001501</v>
          </cell>
          <cell r="BW28">
            <v>1.1999999999999318</v>
          </cell>
          <cell r="BX28">
            <v>1.91000000000015</v>
          </cell>
          <cell r="BY28">
            <v>200</v>
          </cell>
          <cell r="BZ28">
            <v>0.65</v>
          </cell>
          <cell r="CA28">
            <v>0.25</v>
          </cell>
          <cell r="CB28">
            <v>1.4550000000000409</v>
          </cell>
          <cell r="CC28">
            <v>1.7676352489324805</v>
          </cell>
          <cell r="CD28">
            <v>1568.3343746153434</v>
          </cell>
          <cell r="CE28">
            <v>5.1142665311504576E-2</v>
          </cell>
          <cell r="CF28">
            <v>421.92698881991276</v>
          </cell>
          <cell r="CG28">
            <v>1990.2613634352563</v>
          </cell>
          <cell r="CH28">
            <v>1.5</v>
          </cell>
          <cell r="CI28">
            <v>2243</v>
          </cell>
          <cell r="CJ28">
            <v>1.3309817410400733</v>
          </cell>
          <cell r="CK28">
            <v>1.5</v>
          </cell>
          <cell r="CL28">
            <v>1</v>
          </cell>
          <cell r="CM28">
            <v>2</v>
          </cell>
        </row>
        <row r="29">
          <cell r="A29">
            <v>46</v>
          </cell>
          <cell r="B29" t="str">
            <v>C28</v>
          </cell>
          <cell r="C29" t="str">
            <v>C13</v>
          </cell>
          <cell r="F29">
            <v>0</v>
          </cell>
          <cell r="G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S29">
            <v>4.3100000000000005</v>
          </cell>
          <cell r="T29">
            <v>98</v>
          </cell>
          <cell r="U29">
            <v>1689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2.5204879999999998</v>
          </cell>
          <cell r="AE29">
            <v>8.7148022025667249</v>
          </cell>
          <cell r="AF29">
            <v>9.576802202566725</v>
          </cell>
          <cell r="AG29">
            <v>10.007802202566726</v>
          </cell>
          <cell r="AH29">
            <v>10.007802202566726</v>
          </cell>
          <cell r="AI29">
            <v>23.71</v>
          </cell>
          <cell r="AJ29">
            <v>3.58</v>
          </cell>
          <cell r="AK29">
            <v>8</v>
          </cell>
          <cell r="AL29">
            <v>0.2</v>
          </cell>
          <cell r="AM29">
            <v>1.4E-2</v>
          </cell>
          <cell r="AN29">
            <v>6.3768768310546856E-2</v>
          </cell>
          <cell r="AO29">
            <v>8.4375000000000006E-2</v>
          </cell>
          <cell r="AP29">
            <v>0.31884384155273426</v>
          </cell>
          <cell r="AQ29">
            <v>1.1605158588573394</v>
          </cell>
          <cell r="AR29">
            <v>1.721215988286543</v>
          </cell>
          <cell r="AS29">
            <v>0.79996836719410802</v>
          </cell>
          <cell r="AT29">
            <v>6.8644090655422429E-2</v>
          </cell>
          <cell r="AU29">
            <v>0.13241285896596927</v>
          </cell>
          <cell r="AV29">
            <v>1.837380386461664</v>
          </cell>
          <cell r="AW29">
            <v>57.723007239579395</v>
          </cell>
          <cell r="AX29">
            <v>0.17337631355603725</v>
          </cell>
          <cell r="AY29">
            <v>166.92567948968951</v>
          </cell>
          <cell r="AZ29" t="str">
            <v>42°42'43''</v>
          </cell>
          <cell r="BA29">
            <v>7.6724561551686419</v>
          </cell>
          <cell r="BB29">
            <v>1E-3</v>
          </cell>
          <cell r="BC29">
            <v>4.5999999999999999E-2</v>
          </cell>
          <cell r="BD29">
            <v>6.5000000000000002E-2</v>
          </cell>
          <cell r="BE29">
            <v>0.112</v>
          </cell>
          <cell r="BF29">
            <v>0.111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0.11</v>
          </cell>
          <cell r="BO29">
            <v>687.76299999999992</v>
          </cell>
          <cell r="BP29">
            <v>686.9129999999999</v>
          </cell>
          <cell r="BQ29">
            <v>687.96299999999997</v>
          </cell>
          <cell r="BR29">
            <v>687.11299999999994</v>
          </cell>
          <cell r="BS29">
            <v>689.22299999999996</v>
          </cell>
          <cell r="BT29">
            <v>688.11300000000006</v>
          </cell>
          <cell r="BU29">
            <v>0</v>
          </cell>
          <cell r="BV29">
            <v>1.2599999999999909</v>
          </cell>
          <cell r="BW29">
            <v>1.0000000000001137</v>
          </cell>
          <cell r="BX29">
            <v>1.4599999999999909</v>
          </cell>
          <cell r="BY29">
            <v>200</v>
          </cell>
          <cell r="BZ29">
            <v>0.65</v>
          </cell>
          <cell r="CA29">
            <v>0.25</v>
          </cell>
          <cell r="CB29">
            <v>1.1300000000000523</v>
          </cell>
          <cell r="CC29">
            <v>1.4446357810494874</v>
          </cell>
          <cell r="CD29">
            <v>1281.7530967361579</v>
          </cell>
          <cell r="CE29">
            <v>8.0049116323609004E-2</v>
          </cell>
          <cell r="CF29">
            <v>660.40520966977431</v>
          </cell>
          <cell r="CG29">
            <v>1942.1583064059323</v>
          </cell>
          <cell r="CH29">
            <v>1.5</v>
          </cell>
          <cell r="CI29">
            <v>2243</v>
          </cell>
          <cell r="CJ29">
            <v>1.2988129556883186</v>
          </cell>
          <cell r="CK29">
            <v>1.5</v>
          </cell>
          <cell r="CL29">
            <v>1</v>
          </cell>
          <cell r="CM29">
            <v>2</v>
          </cell>
        </row>
        <row r="30">
          <cell r="A30">
            <v>47</v>
          </cell>
          <cell r="B30" t="str">
            <v>C13</v>
          </cell>
          <cell r="C30" t="str">
            <v>C14</v>
          </cell>
          <cell r="D30">
            <v>0.3</v>
          </cell>
          <cell r="E30">
            <v>0.81999999999999962</v>
          </cell>
          <cell r="F30">
            <v>1.1199999999999997</v>
          </cell>
          <cell r="G30">
            <v>5</v>
          </cell>
          <cell r="J30">
            <v>0</v>
          </cell>
          <cell r="K30">
            <v>1.0409620105724</v>
          </cell>
          <cell r="L30">
            <v>1.0409620105724</v>
          </cell>
          <cell r="M30">
            <v>3</v>
          </cell>
          <cell r="N30">
            <v>471.90281881227315</v>
          </cell>
          <cell r="O30">
            <v>0.62662245173484554</v>
          </cell>
          <cell r="P30">
            <v>331.18948946129882</v>
          </cell>
          <cell r="Q30">
            <v>0.3</v>
          </cell>
          <cell r="R30">
            <v>8.2100000000000009</v>
          </cell>
          <cell r="S30">
            <v>12.820000000000002</v>
          </cell>
          <cell r="T30">
            <v>98</v>
          </cell>
          <cell r="U30">
            <v>5025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7.4971360000000011</v>
          </cell>
          <cell r="AE30">
            <v>23.931354558715341</v>
          </cell>
          <cell r="AF30">
            <v>23.931354558715341</v>
          </cell>
          <cell r="AG30">
            <v>25.213354558715341</v>
          </cell>
          <cell r="AH30">
            <v>356.40284402001419</v>
          </cell>
          <cell r="AI30">
            <v>74.069999999999993</v>
          </cell>
          <cell r="AJ30">
            <v>0.49</v>
          </cell>
          <cell r="AK30">
            <v>18</v>
          </cell>
          <cell r="AL30">
            <v>0.45</v>
          </cell>
          <cell r="AM30">
            <v>1.4E-2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1.1671964236528531</v>
          </cell>
          <cell r="AW30">
            <v>185.63457031085673</v>
          </cell>
          <cell r="AX30">
            <v>0</v>
          </cell>
          <cell r="AY30">
            <v>120.48880343979978</v>
          </cell>
          <cell r="AZ30" t="str">
            <v>46°26'13''</v>
          </cell>
          <cell r="BA30">
            <v>3.1081370028379447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0.83695201556002952</v>
          </cell>
          <cell r="BH30">
            <v>2.6666666666666665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1.1004840207873858</v>
          </cell>
          <cell r="BN30">
            <v>0</v>
          </cell>
          <cell r="BO30">
            <v>686.87299999999993</v>
          </cell>
          <cell r="BP30">
            <v>686.51299999999992</v>
          </cell>
          <cell r="BQ30">
            <v>687.32299999999998</v>
          </cell>
          <cell r="BR30">
            <v>686.96299999999997</v>
          </cell>
          <cell r="BS30">
            <v>688.11300000000006</v>
          </cell>
          <cell r="BT30">
            <v>689.41300000000001</v>
          </cell>
          <cell r="BU30">
            <v>0</v>
          </cell>
          <cell r="BV30">
            <v>0.79000000000007731</v>
          </cell>
          <cell r="BW30">
            <v>2.4500000000000455</v>
          </cell>
          <cell r="BX30">
            <v>1.2400000000000773</v>
          </cell>
          <cell r="BY30">
            <v>450</v>
          </cell>
          <cell r="BZ30">
            <v>0.96250000000000002</v>
          </cell>
          <cell r="CA30">
            <v>0.5625</v>
          </cell>
          <cell r="CB30">
            <v>1.6200000000000614</v>
          </cell>
          <cell r="CC30">
            <v>1.4066499719909016</v>
          </cell>
          <cell r="CD30">
            <v>2736.571583790862</v>
          </cell>
          <cell r="CE30">
            <v>9.2702451954917886E-2</v>
          </cell>
          <cell r="CF30">
            <v>764.79522862807255</v>
          </cell>
          <cell r="CG30">
            <v>3501.3668124189344</v>
          </cell>
          <cell r="CH30">
            <v>1.5</v>
          </cell>
          <cell r="CI30">
            <v>4487</v>
          </cell>
          <cell r="CJ30">
            <v>1.1705037260147986</v>
          </cell>
          <cell r="CK30">
            <v>1.5</v>
          </cell>
          <cell r="CL30">
            <v>2</v>
          </cell>
          <cell r="CM30">
            <v>2</v>
          </cell>
        </row>
        <row r="31">
          <cell r="A31">
            <v>48</v>
          </cell>
          <cell r="B31" t="str">
            <v>C14</v>
          </cell>
          <cell r="C31" t="str">
            <v>C15</v>
          </cell>
          <cell r="F31">
            <v>1.1199999999999997</v>
          </cell>
          <cell r="G31">
            <v>5</v>
          </cell>
          <cell r="J31">
            <v>0</v>
          </cell>
          <cell r="K31">
            <v>0.1114086862725861</v>
          </cell>
          <cell r="L31">
            <v>3.1114086862725863</v>
          </cell>
          <cell r="M31">
            <v>3.1114086862725863</v>
          </cell>
          <cell r="N31">
            <v>469.45924466702473</v>
          </cell>
          <cell r="O31">
            <v>0.62989898989898918</v>
          </cell>
          <cell r="P31">
            <v>331.19733249624136</v>
          </cell>
          <cell r="S31">
            <v>12.820000000000002</v>
          </cell>
          <cell r="T31">
            <v>98</v>
          </cell>
          <cell r="U31">
            <v>5025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7.4971360000000011</v>
          </cell>
          <cell r="AE31">
            <v>23.931354558715341</v>
          </cell>
          <cell r="AF31">
            <v>23.931354558715341</v>
          </cell>
          <cell r="AG31">
            <v>25.213354558715341</v>
          </cell>
          <cell r="AH31">
            <v>356.41068705495672</v>
          </cell>
          <cell r="AI31">
            <v>7.92</v>
          </cell>
          <cell r="AJ31">
            <v>0.49</v>
          </cell>
          <cell r="AK31">
            <v>18</v>
          </cell>
          <cell r="AL31">
            <v>0.45</v>
          </cell>
          <cell r="AM31">
            <v>1.4E-2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1.1671964236528531</v>
          </cell>
          <cell r="AW31">
            <v>185.63457031085673</v>
          </cell>
          <cell r="AX31">
            <v>0</v>
          </cell>
          <cell r="AY31">
            <v>171.69793098169856</v>
          </cell>
          <cell r="AZ31" t="str">
            <v>51°12'33''</v>
          </cell>
          <cell r="BA31">
            <v>2.7823125836732552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0.83697043360582635</v>
          </cell>
          <cell r="BH31">
            <v>2.6666666666666665</v>
          </cell>
          <cell r="BI31">
            <v>1.2</v>
          </cell>
          <cell r="BJ31">
            <v>0</v>
          </cell>
          <cell r="BK31">
            <v>0</v>
          </cell>
          <cell r="BL31">
            <v>0</v>
          </cell>
          <cell r="BM31">
            <v>1.1005158192416571</v>
          </cell>
          <cell r="BN31">
            <v>0</v>
          </cell>
          <cell r="BO31">
            <v>686.51299999999992</v>
          </cell>
          <cell r="BP31">
            <v>686.47299999999996</v>
          </cell>
          <cell r="BQ31">
            <v>686.96299999999997</v>
          </cell>
          <cell r="BR31">
            <v>686.923</v>
          </cell>
          <cell r="BS31">
            <v>689.41300000000001</v>
          </cell>
          <cell r="BT31">
            <v>689.03300000000013</v>
          </cell>
          <cell r="BU31">
            <v>0</v>
          </cell>
          <cell r="BV31">
            <v>2.4500000000000455</v>
          </cell>
          <cell r="BW31">
            <v>2.1100000000001273</v>
          </cell>
          <cell r="BX31">
            <v>2.9000000000000457</v>
          </cell>
          <cell r="BY31">
            <v>450</v>
          </cell>
          <cell r="BZ31">
            <v>0.96250000000000002</v>
          </cell>
          <cell r="CA31">
            <v>0.5625</v>
          </cell>
          <cell r="CB31">
            <v>2.2800000000000864</v>
          </cell>
          <cell r="CC31">
            <v>1.8461750726099502</v>
          </cell>
          <cell r="CD31">
            <v>3591.6470643061298</v>
          </cell>
          <cell r="CE31">
            <v>4.9082623821784632E-2</v>
          </cell>
          <cell r="CF31">
            <v>404.9316465297232</v>
          </cell>
          <cell r="CG31">
            <v>3996.5787108358531</v>
          </cell>
          <cell r="CH31">
            <v>1.5</v>
          </cell>
          <cell r="CI31">
            <v>4487</v>
          </cell>
          <cell r="CJ31">
            <v>1.3360526111552886</v>
          </cell>
          <cell r="CK31">
            <v>1.5</v>
          </cell>
          <cell r="CL31">
            <v>2</v>
          </cell>
          <cell r="CM31">
            <v>2</v>
          </cell>
        </row>
        <row r="32">
          <cell r="A32">
            <v>49</v>
          </cell>
          <cell r="B32" t="str">
            <v>C15</v>
          </cell>
          <cell r="C32" t="str">
            <v>C16</v>
          </cell>
          <cell r="F32">
            <v>1.1199999999999997</v>
          </cell>
          <cell r="G32">
            <v>5</v>
          </cell>
          <cell r="J32">
            <v>0</v>
          </cell>
          <cell r="K32">
            <v>3.8589780837585699E-2</v>
          </cell>
          <cell r="L32">
            <v>3.149998467110172</v>
          </cell>
          <cell r="M32">
            <v>3.149998467110172</v>
          </cell>
          <cell r="N32">
            <v>468.61830850381955</v>
          </cell>
          <cell r="O32">
            <v>0.66974137931034572</v>
          </cell>
          <cell r="P32">
            <v>351.51544098432061</v>
          </cell>
          <cell r="S32">
            <v>12.820000000000002</v>
          </cell>
          <cell r="T32">
            <v>98</v>
          </cell>
          <cell r="U32">
            <v>5025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7.4971360000000011</v>
          </cell>
          <cell r="AE32">
            <v>23.931354558715341</v>
          </cell>
          <cell r="AF32">
            <v>23.931354558715341</v>
          </cell>
          <cell r="AG32">
            <v>25.213354558715341</v>
          </cell>
          <cell r="AH32">
            <v>376.72879554303597</v>
          </cell>
          <cell r="AI32">
            <v>5.22</v>
          </cell>
          <cell r="AJ32">
            <v>40.07</v>
          </cell>
          <cell r="AK32">
            <v>18</v>
          </cell>
          <cell r="AL32">
            <v>0.45</v>
          </cell>
          <cell r="AM32">
            <v>1.4E-2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10.554935394568046</v>
          </cell>
          <cell r="AW32">
            <v>1678.6899419186741</v>
          </cell>
          <cell r="AX32">
            <v>0</v>
          </cell>
          <cell r="AY32">
            <v>150.5004077340291</v>
          </cell>
          <cell r="AZ32" t="str">
            <v>21°11'51''</v>
          </cell>
          <cell r="BA32">
            <v>7.1254554098055687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686.37299999999993</v>
          </cell>
          <cell r="BP32">
            <v>684.2829999999999</v>
          </cell>
          <cell r="BQ32">
            <v>686.82299999999998</v>
          </cell>
          <cell r="BR32">
            <v>684.73299999999995</v>
          </cell>
          <cell r="BS32">
            <v>689.03300000000013</v>
          </cell>
          <cell r="BT32">
            <v>684.62300000000005</v>
          </cell>
          <cell r="BU32">
            <v>0</v>
          </cell>
          <cell r="BV32">
            <v>2.2100000000001501</v>
          </cell>
          <cell r="BW32">
            <v>-0.10999999999989996</v>
          </cell>
          <cell r="BX32">
            <v>2.6600000000001502</v>
          </cell>
          <cell r="BY32">
            <v>450</v>
          </cell>
          <cell r="BZ32">
            <v>0.96250000000000002</v>
          </cell>
          <cell r="CA32">
            <v>0.5625</v>
          </cell>
          <cell r="CB32">
            <v>1.0500000000001251</v>
          </cell>
          <cell r="CC32">
            <v>0.96987335878849579</v>
          </cell>
          <cell r="CD32">
            <v>1886.8431567093255</v>
          </cell>
          <cell r="CE32">
            <v>0.19554065331898984</v>
          </cell>
          <cell r="CF32">
            <v>1613.2103898816663</v>
          </cell>
          <cell r="CG32">
            <v>3500.0535465909916</v>
          </cell>
          <cell r="CH32">
            <v>1.5</v>
          </cell>
          <cell r="CI32">
            <v>4487</v>
          </cell>
          <cell r="CJ32">
            <v>1.1700647024485151</v>
          </cell>
          <cell r="CK32">
            <v>1.5</v>
          </cell>
          <cell r="CL32">
            <v>2</v>
          </cell>
          <cell r="CM32">
            <v>2</v>
          </cell>
        </row>
        <row r="33">
          <cell r="A33">
            <v>50</v>
          </cell>
          <cell r="B33" t="str">
            <v>C16</v>
          </cell>
          <cell r="C33" t="str">
            <v>C17</v>
          </cell>
          <cell r="F33">
            <v>1.1199999999999997</v>
          </cell>
          <cell r="G33">
            <v>5</v>
          </cell>
          <cell r="J33">
            <v>0</v>
          </cell>
          <cell r="K33">
            <v>0.48517237035901284</v>
          </cell>
          <cell r="L33">
            <v>3.6351708374691847</v>
          </cell>
          <cell r="M33">
            <v>3.6351708374691847</v>
          </cell>
          <cell r="N33">
            <v>458.27944425352018</v>
          </cell>
          <cell r="O33">
            <v>0.64210396039604045</v>
          </cell>
          <cell r="P33">
            <v>329.57461165807547</v>
          </cell>
          <cell r="S33">
            <v>12.820000000000002</v>
          </cell>
          <cell r="T33">
            <v>98</v>
          </cell>
          <cell r="U33">
            <v>5025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7.4971360000000011</v>
          </cell>
          <cell r="AE33">
            <v>23.931354558715341</v>
          </cell>
          <cell r="AF33">
            <v>23.931354558715341</v>
          </cell>
          <cell r="AG33">
            <v>25.213354558715341</v>
          </cell>
          <cell r="AH33">
            <v>354.78796621679084</v>
          </cell>
          <cell r="AI33">
            <v>4.04</v>
          </cell>
          <cell r="AJ33">
            <v>26.1</v>
          </cell>
          <cell r="AK33">
            <v>18</v>
          </cell>
          <cell r="AL33">
            <v>0.45</v>
          </cell>
          <cell r="AM33">
            <v>1.4E-2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8.5185595128479807</v>
          </cell>
          <cell r="AW33">
            <v>1354.8183517269902</v>
          </cell>
          <cell r="AX33">
            <v>0</v>
          </cell>
          <cell r="AY33">
            <v>150.4994376613574</v>
          </cell>
          <cell r="AZ33" t="str">
            <v>00°00'00''</v>
          </cell>
          <cell r="BA33">
            <v>1000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683.88299999999992</v>
          </cell>
          <cell r="BP33">
            <v>682.83299999999997</v>
          </cell>
          <cell r="BQ33">
            <v>684.33299999999997</v>
          </cell>
          <cell r="BR33">
            <v>683.28300000000002</v>
          </cell>
          <cell r="BS33">
            <v>684.62300000000005</v>
          </cell>
          <cell r="BT33">
            <v>683.44299999999998</v>
          </cell>
          <cell r="BU33">
            <v>0</v>
          </cell>
          <cell r="BV33">
            <v>0.29000000000007731</v>
          </cell>
          <cell r="BW33">
            <v>0.15999999999996817</v>
          </cell>
          <cell r="BX33">
            <v>0.74000000000007726</v>
          </cell>
          <cell r="BY33">
            <v>450</v>
          </cell>
          <cell r="BZ33">
            <v>0.96250000000000002</v>
          </cell>
          <cell r="CA33">
            <v>0.5625</v>
          </cell>
          <cell r="CB33">
            <v>0.22500000000002274</v>
          </cell>
          <cell r="CC33">
            <v>0.22785683862238518</v>
          </cell>
          <cell r="CD33">
            <v>443.28479875054001</v>
          </cell>
          <cell r="CE33">
            <v>0.86521412866045633</v>
          </cell>
          <cell r="CF33">
            <v>9279.4215298833951</v>
          </cell>
          <cell r="CG33">
            <v>9722.7063286339344</v>
          </cell>
          <cell r="CH33">
            <v>1.5</v>
          </cell>
          <cell r="CI33">
            <v>4487</v>
          </cell>
          <cell r="CJ33">
            <v>3.2502918415312911</v>
          </cell>
          <cell r="CK33">
            <v>4</v>
          </cell>
          <cell r="CL33">
            <v>2</v>
          </cell>
          <cell r="CM33">
            <v>2</v>
          </cell>
        </row>
        <row r="34">
          <cell r="A34">
            <v>51</v>
          </cell>
          <cell r="B34" t="str">
            <v>C17</v>
          </cell>
          <cell r="C34" t="str">
            <v>C18</v>
          </cell>
          <cell r="D34">
            <v>0.09</v>
          </cell>
          <cell r="F34">
            <v>1.2099999999999997</v>
          </cell>
          <cell r="G34">
            <v>5</v>
          </cell>
          <cell r="J34">
            <v>0</v>
          </cell>
          <cell r="K34">
            <v>7.674231238376758E-2</v>
          </cell>
          <cell r="L34">
            <v>3.7119131498529523</v>
          </cell>
          <cell r="M34">
            <v>3.7119131498529523</v>
          </cell>
          <cell r="N34">
            <v>456.68279766231387</v>
          </cell>
          <cell r="O34">
            <v>0.6266236233907243</v>
          </cell>
          <cell r="P34">
            <v>346.26355758776015</v>
          </cell>
          <cell r="Q34">
            <v>0.09</v>
          </cell>
          <cell r="S34">
            <v>12.910000000000002</v>
          </cell>
          <cell r="T34">
            <v>98</v>
          </cell>
          <cell r="U34">
            <v>5060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0.58479999999999999</v>
          </cell>
          <cell r="AD34">
            <v>7.5497680000000011</v>
          </cell>
          <cell r="AE34">
            <v>24.087004676164803</v>
          </cell>
          <cell r="AF34">
            <v>24.087004676164803</v>
          </cell>
          <cell r="AG34">
            <v>25.378004676164803</v>
          </cell>
          <cell r="AH34">
            <v>371.64156226392492</v>
          </cell>
          <cell r="AI34">
            <v>64.47</v>
          </cell>
          <cell r="AJ34">
            <v>0.62</v>
          </cell>
          <cell r="AK34">
            <v>18</v>
          </cell>
          <cell r="AL34">
            <v>0.45</v>
          </cell>
          <cell r="AM34">
            <v>1.4E-2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1.3129305471944275</v>
          </cell>
          <cell r="AW34">
            <v>208.81258118806932</v>
          </cell>
          <cell r="AX34">
            <v>0</v>
          </cell>
          <cell r="AY34">
            <v>208.24170826422633</v>
          </cell>
          <cell r="AZ34" t="str">
            <v>57°44'32''</v>
          </cell>
          <cell r="BA34">
            <v>2.4182077430262381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0.87273757721530154</v>
          </cell>
          <cell r="BH34">
            <v>2.6666666666666665</v>
          </cell>
          <cell r="BI34">
            <v>1.2</v>
          </cell>
          <cell r="BJ34">
            <v>0</v>
          </cell>
          <cell r="BK34">
            <v>0</v>
          </cell>
          <cell r="BL34">
            <v>0</v>
          </cell>
          <cell r="BM34">
            <v>1.1635873442743006</v>
          </cell>
          <cell r="BN34">
            <v>0</v>
          </cell>
          <cell r="BO34">
            <v>683.00299999999993</v>
          </cell>
          <cell r="BP34">
            <v>682.60299999999995</v>
          </cell>
          <cell r="BQ34">
            <v>683.45299999999997</v>
          </cell>
          <cell r="BR34">
            <v>683.053</v>
          </cell>
          <cell r="BS34">
            <v>683.44299999999998</v>
          </cell>
          <cell r="BT34">
            <v>684.57300000000009</v>
          </cell>
          <cell r="BU34">
            <v>0</v>
          </cell>
          <cell r="BV34">
            <v>-9.9999999999909051E-3</v>
          </cell>
          <cell r="BW34">
            <v>1.5200000000000955</v>
          </cell>
          <cell r="BX34">
            <v>0.44000000000000911</v>
          </cell>
          <cell r="BY34">
            <v>450</v>
          </cell>
          <cell r="BZ34">
            <v>0.96250000000000002</v>
          </cell>
          <cell r="CA34">
            <v>0.5625</v>
          </cell>
          <cell r="CB34">
            <v>0.7550000000000523</v>
          </cell>
          <cell r="CC34">
            <v>0.72046281976272386</v>
          </cell>
          <cell r="CD34">
            <v>1401.626644153703</v>
          </cell>
          <cell r="CE34">
            <v>0.32021685538789268</v>
          </cell>
          <cell r="CF34">
            <v>2905.9679626451261</v>
          </cell>
          <cell r="CG34">
            <v>4307.5946067988289</v>
          </cell>
          <cell r="CH34">
            <v>1.5</v>
          </cell>
          <cell r="CI34">
            <v>4487</v>
          </cell>
          <cell r="CJ34">
            <v>1.4400249409846764</v>
          </cell>
          <cell r="CK34">
            <v>1.5</v>
          </cell>
          <cell r="CL34">
            <v>2</v>
          </cell>
          <cell r="CM34">
            <v>2</v>
          </cell>
        </row>
        <row r="35">
          <cell r="A35">
            <v>52</v>
          </cell>
          <cell r="B35" t="str">
            <v>C18</v>
          </cell>
          <cell r="C35" t="str">
            <v>C19</v>
          </cell>
          <cell r="D35">
            <v>0.59</v>
          </cell>
          <cell r="E35">
            <v>2.21</v>
          </cell>
          <cell r="F35">
            <v>4.01</v>
          </cell>
          <cell r="G35">
            <v>5</v>
          </cell>
          <cell r="J35">
            <v>0</v>
          </cell>
          <cell r="K35">
            <v>4.9682638660320799E-2</v>
          </cell>
          <cell r="L35">
            <v>3.7615957885132731</v>
          </cell>
          <cell r="M35">
            <v>3.7615957885132731</v>
          </cell>
          <cell r="N35">
            <v>455.65463229924131</v>
          </cell>
          <cell r="O35">
            <v>0.64050518134715029</v>
          </cell>
          <cell r="P35">
            <v>1170.3151030989034</v>
          </cell>
          <cell r="Q35">
            <v>0.59</v>
          </cell>
          <cell r="R35">
            <v>2.21</v>
          </cell>
          <cell r="S35">
            <v>15.71</v>
          </cell>
          <cell r="T35">
            <v>98</v>
          </cell>
          <cell r="U35">
            <v>6158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0.58479999999999999</v>
          </cell>
          <cell r="AD35">
            <v>9.1872080000000018</v>
          </cell>
          <cell r="AE35">
            <v>28.892419965387656</v>
          </cell>
          <cell r="AF35">
            <v>28.892419965387656</v>
          </cell>
          <cell r="AG35">
            <v>30.463419965387658</v>
          </cell>
          <cell r="AH35">
            <v>1200.778523064291</v>
          </cell>
          <cell r="AI35">
            <v>19.3</v>
          </cell>
          <cell r="AJ35">
            <v>14.58</v>
          </cell>
          <cell r="AK35">
            <v>28</v>
          </cell>
          <cell r="AL35">
            <v>0.70000000000000007</v>
          </cell>
          <cell r="AM35">
            <v>1.2999999999999999E-2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9.2051959495256561</v>
          </cell>
          <cell r="AW35">
            <v>3542.5745563108298</v>
          </cell>
          <cell r="AX35">
            <v>0</v>
          </cell>
          <cell r="AY35">
            <v>114.73554446443033</v>
          </cell>
          <cell r="AZ35" t="str">
            <v>93°30'22''</v>
          </cell>
          <cell r="BA35">
            <v>1.0077907318737453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0.9343476434955017</v>
          </cell>
          <cell r="BH35">
            <v>2.1428571428571428</v>
          </cell>
          <cell r="BI35">
            <v>1.2</v>
          </cell>
          <cell r="BJ35">
            <v>0</v>
          </cell>
          <cell r="BK35">
            <v>0</v>
          </cell>
          <cell r="BL35">
            <v>0</v>
          </cell>
          <cell r="BM35">
            <v>1.9886500545321404</v>
          </cell>
          <cell r="BN35">
            <v>0</v>
          </cell>
          <cell r="BO35">
            <v>683.40299999999991</v>
          </cell>
          <cell r="BP35">
            <v>680.59299999999996</v>
          </cell>
          <cell r="BQ35">
            <v>684.10299999999995</v>
          </cell>
          <cell r="BR35">
            <v>681.29300000000001</v>
          </cell>
          <cell r="BS35">
            <v>684.57300000000009</v>
          </cell>
          <cell r="BT35">
            <v>679.55300000000011</v>
          </cell>
          <cell r="BU35">
            <v>0</v>
          </cell>
          <cell r="BV35">
            <v>0.47000000000014097</v>
          </cell>
          <cell r="BW35">
            <v>-1.7399999999998954</v>
          </cell>
          <cell r="BX35">
            <v>1.1700000000001411</v>
          </cell>
          <cell r="BY35">
            <v>700</v>
          </cell>
          <cell r="BZ35">
            <v>1.2749999999999999</v>
          </cell>
          <cell r="CA35">
            <v>0.875</v>
          </cell>
          <cell r="CB35">
            <v>-0.63499999999987722</v>
          </cell>
          <cell r="CC35">
            <v>-0.52634837539558499</v>
          </cell>
          <cell r="CD35">
            <v>-1796.8546632801404</v>
          </cell>
          <cell r="CE35">
            <v>1.4625746628637755</v>
          </cell>
          <cell r="CF35">
            <v>15686.113259213991</v>
          </cell>
          <cell r="CG35">
            <v>13889.25859593385</v>
          </cell>
          <cell r="CH35">
            <v>1.25</v>
          </cell>
          <cell r="CI35">
            <v>4613</v>
          </cell>
          <cell r="CJ35">
            <v>3.763618739414115</v>
          </cell>
          <cell r="CK35">
            <v>4</v>
          </cell>
          <cell r="CL35">
            <v>3</v>
          </cell>
          <cell r="CM35">
            <v>3</v>
          </cell>
        </row>
        <row r="36">
          <cell r="A36">
            <v>53</v>
          </cell>
          <cell r="B36" t="str">
            <v>C19</v>
          </cell>
          <cell r="C36" t="str">
            <v>C20</v>
          </cell>
          <cell r="F36">
            <v>4.01</v>
          </cell>
          <cell r="G36">
            <v>5</v>
          </cell>
          <cell r="J36">
            <v>0</v>
          </cell>
          <cell r="K36">
            <v>4.8647885230008001E-2</v>
          </cell>
          <cell r="L36">
            <v>3.810243673743281</v>
          </cell>
          <cell r="M36">
            <v>3.810243673743281</v>
          </cell>
          <cell r="N36">
            <v>454.65203698934312</v>
          </cell>
          <cell r="O36">
            <v>0.63959865053513276</v>
          </cell>
          <cell r="P36">
            <v>1166.0872655789467</v>
          </cell>
          <cell r="S36">
            <v>15.71</v>
          </cell>
          <cell r="T36">
            <v>98</v>
          </cell>
          <cell r="U36">
            <v>6158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9.1872080000000018</v>
          </cell>
          <cell r="AE36">
            <v>28.892419965387656</v>
          </cell>
          <cell r="AF36">
            <v>28.892419965387656</v>
          </cell>
          <cell r="AG36">
            <v>30.463419965387658</v>
          </cell>
          <cell r="AH36">
            <v>1196.5506855443343</v>
          </cell>
          <cell r="AI36">
            <v>21.49</v>
          </cell>
          <cell r="AJ36">
            <v>20.5</v>
          </cell>
          <cell r="AK36">
            <v>28</v>
          </cell>
          <cell r="AL36">
            <v>0.70000000000000007</v>
          </cell>
          <cell r="AM36">
            <v>1.2999999999999999E-2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10.915187647171557</v>
          </cell>
          <cell r="AW36">
            <v>4200.6564823012577</v>
          </cell>
          <cell r="AX36">
            <v>0</v>
          </cell>
          <cell r="AY36">
            <v>114.73715898942989</v>
          </cell>
          <cell r="AZ36" t="str">
            <v>00°00'00''</v>
          </cell>
          <cell r="BA36">
            <v>1000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680.59299999999996</v>
          </cell>
          <cell r="BP36">
            <v>676.18299999999999</v>
          </cell>
          <cell r="BQ36">
            <v>681.29300000000001</v>
          </cell>
          <cell r="BR36">
            <v>676.88300000000004</v>
          </cell>
          <cell r="BS36">
            <v>679.55300000000011</v>
          </cell>
          <cell r="BT36">
            <v>674.35300000000007</v>
          </cell>
          <cell r="BU36">
            <v>0</v>
          </cell>
          <cell r="BV36">
            <v>-1.7399999999998954</v>
          </cell>
          <cell r="BW36">
            <v>-2.5299999999999727</v>
          </cell>
          <cell r="BX36">
            <v>-1.0399999999998952</v>
          </cell>
          <cell r="BY36">
            <v>700</v>
          </cell>
          <cell r="BZ36">
            <v>1.2749999999999999</v>
          </cell>
          <cell r="CA36">
            <v>0.875</v>
          </cell>
          <cell r="CB36">
            <v>-2.1349999999999341</v>
          </cell>
          <cell r="CC36">
            <v>-2.0245852491296268</v>
          </cell>
          <cell r="CD36">
            <v>-6911.5544307943328</v>
          </cell>
          <cell r="CE36">
            <v>1.9151977298689804</v>
          </cell>
          <cell r="CF36">
            <v>20540.495652844817</v>
          </cell>
          <cell r="CG36">
            <v>13628.941222050484</v>
          </cell>
          <cell r="CH36">
            <v>1.25</v>
          </cell>
          <cell r="CI36">
            <v>4613</v>
          </cell>
          <cell r="CJ36">
            <v>3.6930796721359429</v>
          </cell>
          <cell r="CK36">
            <v>4</v>
          </cell>
          <cell r="CL36">
            <v>3</v>
          </cell>
          <cell r="CM36">
            <v>3</v>
          </cell>
        </row>
        <row r="37">
          <cell r="A37">
            <v>54</v>
          </cell>
          <cell r="B37" t="str">
            <v>C20</v>
          </cell>
          <cell r="C37" t="str">
            <v>A21</v>
          </cell>
          <cell r="F37">
            <v>4.01</v>
          </cell>
          <cell r="G37">
            <v>5</v>
          </cell>
          <cell r="J37">
            <v>0</v>
          </cell>
          <cell r="K37">
            <v>0.1971435875675345</v>
          </cell>
          <cell r="L37">
            <v>4.0073872613108152</v>
          </cell>
          <cell r="M37">
            <v>4.0073872613108152</v>
          </cell>
          <cell r="N37">
            <v>450.63065613657886</v>
          </cell>
          <cell r="O37">
            <v>0.63457776427703505</v>
          </cell>
          <cell r="P37">
            <v>1146.7003790862327</v>
          </cell>
          <cell r="S37">
            <v>15.71</v>
          </cell>
          <cell r="T37">
            <v>98</v>
          </cell>
          <cell r="U37">
            <v>6158</v>
          </cell>
          <cell r="V37">
            <v>0.68799999999999994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0.58479999999999999</v>
          </cell>
          <cell r="AD37">
            <v>9.1872080000000018</v>
          </cell>
          <cell r="AE37">
            <v>28.892419965387656</v>
          </cell>
          <cell r="AF37">
            <v>28.892419965387656</v>
          </cell>
          <cell r="AG37">
            <v>30.463419965387658</v>
          </cell>
          <cell r="AH37">
            <v>1177.1637990516203</v>
          </cell>
          <cell r="AI37">
            <v>16.46</v>
          </cell>
          <cell r="AJ37">
            <v>9.2899999999999991</v>
          </cell>
          <cell r="AK37">
            <v>24</v>
          </cell>
          <cell r="AL37">
            <v>0.60000000000000009</v>
          </cell>
          <cell r="AM37">
            <v>1.2999999999999999E-2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6.630265807271055</v>
          </cell>
          <cell r="AW37">
            <v>1874.6634916323314</v>
          </cell>
          <cell r="AX37">
            <v>0</v>
          </cell>
          <cell r="AY37">
            <v>99.698075365859424</v>
          </cell>
          <cell r="AZ37" t="str">
            <v>15°02'21''</v>
          </cell>
          <cell r="BA37">
            <v>9.4697332935740395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676.18299999999999</v>
          </cell>
          <cell r="BP37">
            <v>674.65300000000002</v>
          </cell>
          <cell r="BQ37">
            <v>676.78300000000002</v>
          </cell>
          <cell r="BR37">
            <v>675.25300000000004</v>
          </cell>
          <cell r="BS37">
            <v>674.35300000000007</v>
          </cell>
          <cell r="BT37">
            <v>672.02300000000014</v>
          </cell>
          <cell r="BU37">
            <v>0</v>
          </cell>
          <cell r="BV37">
            <v>-2.42999999999995</v>
          </cell>
          <cell r="BW37">
            <v>-3.2299999999999045</v>
          </cell>
          <cell r="BX37">
            <v>-1.8299999999999499</v>
          </cell>
          <cell r="BY37">
            <v>600</v>
          </cell>
          <cell r="BZ37">
            <v>1.1499999999999999</v>
          </cell>
          <cell r="CA37">
            <v>0.75</v>
          </cell>
          <cell r="CB37">
            <v>-2.8299999999999272</v>
          </cell>
          <cell r="CC37">
            <v>-3.2654364164759015</v>
          </cell>
          <cell r="CD37">
            <v>-9068.9332876576955</v>
          </cell>
          <cell r="CE37">
            <v>1.9570336894141922</v>
          </cell>
          <cell r="CF37">
            <v>20989.186318967211</v>
          </cell>
          <cell r="CG37">
            <v>11920.253031309516</v>
          </cell>
          <cell r="CH37">
            <v>1.25</v>
          </cell>
          <cell r="CI37">
            <v>3954</v>
          </cell>
          <cell r="CJ37">
            <v>3.768415854612265</v>
          </cell>
          <cell r="CK37">
            <v>4</v>
          </cell>
          <cell r="CL37">
            <v>3</v>
          </cell>
          <cell r="CM37">
            <v>3</v>
          </cell>
        </row>
        <row r="38">
          <cell r="A38">
            <v>55</v>
          </cell>
          <cell r="E38">
            <v>-3.1310065197464443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1.74</v>
          </cell>
          <cell r="AK38">
            <v>12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674.87300000000005</v>
          </cell>
          <cell r="BP38">
            <v>0</v>
          </cell>
          <cell r="BQ38">
            <v>674.87300000000005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56</v>
          </cell>
          <cell r="F39">
            <v>0</v>
          </cell>
          <cell r="G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S39">
            <v>0</v>
          </cell>
          <cell r="U39">
            <v>0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22.27</v>
          </cell>
          <cell r="AK39">
            <v>8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0.4</v>
          </cell>
          <cell r="CA39">
            <v>0</v>
          </cell>
          <cell r="CB39">
            <v>0</v>
          </cell>
          <cell r="CC39">
            <v>0</v>
          </cell>
          <cell r="CD39">
            <v>0</v>
          </cell>
          <cell r="CE39" t="e">
            <v>#VALUE!</v>
          </cell>
          <cell r="CF39" t="e">
            <v>#VALUE!</v>
          </cell>
          <cell r="CG39" t="e">
            <v>#VALUE!</v>
          </cell>
          <cell r="CH39">
            <v>1.3</v>
          </cell>
          <cell r="CI39" t="e">
            <v>#VALUE!</v>
          </cell>
          <cell r="CJ39" t="e">
            <v>#VALUE!</v>
          </cell>
          <cell r="CK39" t="e">
            <v>#VALUE!</v>
          </cell>
          <cell r="CL39">
            <v>1</v>
          </cell>
          <cell r="CM39">
            <v>4</v>
          </cell>
        </row>
        <row r="40">
          <cell r="A40">
            <v>57</v>
          </cell>
          <cell r="C40">
            <v>0</v>
          </cell>
          <cell r="F40">
            <v>0</v>
          </cell>
          <cell r="G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S40">
            <v>0</v>
          </cell>
          <cell r="U40">
            <v>0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22.35</v>
          </cell>
          <cell r="AK40">
            <v>8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0.4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 t="e">
            <v>#VALUE!</v>
          </cell>
          <cell r="CF40" t="e">
            <v>#VALUE!</v>
          </cell>
          <cell r="CG40" t="e">
            <v>#VALUE!</v>
          </cell>
          <cell r="CH40">
            <v>1.3</v>
          </cell>
          <cell r="CI40" t="e">
            <v>#VALUE!</v>
          </cell>
          <cell r="CJ40" t="e">
            <v>#VALUE!</v>
          </cell>
          <cell r="CK40" t="e">
            <v>#VALUE!</v>
          </cell>
          <cell r="CL40">
            <v>1</v>
          </cell>
          <cell r="CM40">
            <v>4</v>
          </cell>
        </row>
        <row r="41">
          <cell r="A41">
            <v>58</v>
          </cell>
          <cell r="B41" t="str">
            <v>C31</v>
          </cell>
          <cell r="C41" t="str">
            <v>C32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0.4</v>
          </cell>
          <cell r="S41">
            <v>0.4</v>
          </cell>
          <cell r="T41">
            <v>98</v>
          </cell>
          <cell r="U41">
            <v>157</v>
          </cell>
          <cell r="V41">
            <v>0.68799999999999994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0.58479999999999999</v>
          </cell>
          <cell r="AD41">
            <v>0.23392000000000002</v>
          </cell>
          <cell r="AE41">
            <v>0.96275646183025421</v>
          </cell>
          <cell r="AF41">
            <v>1.0427564618302543</v>
          </cell>
          <cell r="AG41">
            <v>1.0827564618302543</v>
          </cell>
          <cell r="AH41">
            <v>1.5</v>
          </cell>
          <cell r="AI41">
            <v>33.06</v>
          </cell>
          <cell r="AJ41">
            <v>12.71</v>
          </cell>
          <cell r="AK41">
            <v>8</v>
          </cell>
          <cell r="AL41">
            <v>0.2</v>
          </cell>
          <cell r="AM41">
            <v>1.4E-2</v>
          </cell>
          <cell r="AN41">
            <v>1.8120574951171874E-2</v>
          </cell>
          <cell r="AO41">
            <v>3.125E-2</v>
          </cell>
          <cell r="AP41">
            <v>9.0602874755859361E-2</v>
          </cell>
          <cell r="AQ41">
            <v>1.0606024579340583</v>
          </cell>
          <cell r="AR41">
            <v>3.0484361958124309</v>
          </cell>
          <cell r="AS41">
            <v>0.97496141568254013</v>
          </cell>
          <cell r="AT41">
            <v>5.7333209672567068E-2</v>
          </cell>
          <cell r="AU41">
            <v>7.5453784623738945E-2</v>
          </cell>
          <cell r="AV41">
            <v>3.4620261029663735</v>
          </cell>
          <cell r="AW41">
            <v>108.76275771615262</v>
          </cell>
          <cell r="AX41">
            <v>1.379148553693974E-2</v>
          </cell>
          <cell r="AY41">
            <v>180.47667380172905</v>
          </cell>
          <cell r="AZ41" t="b">
            <v>0</v>
          </cell>
          <cell r="BA41">
            <v>0</v>
          </cell>
          <cell r="BB41">
            <v>1E-3</v>
          </cell>
          <cell r="BC41">
            <v>0</v>
          </cell>
          <cell r="BD41">
            <v>0</v>
          </cell>
          <cell r="BE41">
            <v>1E-3</v>
          </cell>
          <cell r="BF41">
            <v>0</v>
          </cell>
          <cell r="BG41">
            <v>2.6748963180841235E-2</v>
          </cell>
          <cell r="BH41">
            <v>5.9999999999999991</v>
          </cell>
          <cell r="BI41">
            <v>1.2</v>
          </cell>
          <cell r="BJ41">
            <v>0.10752081245013895</v>
          </cell>
          <cell r="BK41">
            <v>0.13877081245013895</v>
          </cell>
          <cell r="BL41">
            <v>7.4482604539801915E-6</v>
          </cell>
          <cell r="BM41">
            <v>0.16653391285271152</v>
          </cell>
          <cell r="BN41">
            <v>0</v>
          </cell>
          <cell r="BO41">
            <v>703.05299999999988</v>
          </cell>
          <cell r="BP41">
            <v>698.85299999999984</v>
          </cell>
          <cell r="BQ41">
            <v>703.25299999999993</v>
          </cell>
          <cell r="BR41">
            <v>699.05299999999988</v>
          </cell>
          <cell r="BS41">
            <v>704.45299999999997</v>
          </cell>
          <cell r="BT41">
            <v>699.85300000000007</v>
          </cell>
          <cell r="BU41" t="b">
            <v>0</v>
          </cell>
          <cell r="BV41">
            <v>1.2000000000000455</v>
          </cell>
          <cell r="BW41">
            <v>0.8000000000001819</v>
          </cell>
          <cell r="BX41">
            <v>1.4000000000000454</v>
          </cell>
          <cell r="BY41">
            <v>200</v>
          </cell>
          <cell r="BZ41">
            <v>0.65</v>
          </cell>
          <cell r="CA41">
            <v>0.25</v>
          </cell>
          <cell r="CB41">
            <v>1.0000000000001137</v>
          </cell>
          <cell r="CC41">
            <v>1.3051536509443407</v>
          </cell>
          <cell r="CD41">
            <v>1157.9975768003665</v>
          </cell>
          <cell r="CE41">
            <v>9.8449303549506206E-2</v>
          </cell>
          <cell r="CF41">
            <v>812.20675428342622</v>
          </cell>
          <cell r="CG41">
            <v>1970.2043310837926</v>
          </cell>
          <cell r="CH41">
            <v>1.5</v>
          </cell>
          <cell r="CI41">
            <v>2243</v>
          </cell>
          <cell r="CJ41">
            <v>1.3175686565428839</v>
          </cell>
          <cell r="CK41">
            <v>1.5</v>
          </cell>
          <cell r="CL41">
            <v>1</v>
          </cell>
          <cell r="CM41">
            <v>2</v>
          </cell>
        </row>
        <row r="42">
          <cell r="A42">
            <v>59</v>
          </cell>
          <cell r="B42" t="str">
            <v>C32</v>
          </cell>
          <cell r="C42" t="str">
            <v>C33</v>
          </cell>
          <cell r="F42">
            <v>0</v>
          </cell>
          <cell r="G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S42">
            <v>0.4</v>
          </cell>
          <cell r="T42">
            <v>98</v>
          </cell>
          <cell r="U42">
            <v>157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0.23392000000000002</v>
          </cell>
          <cell r="AE42">
            <v>0.96275646183025421</v>
          </cell>
          <cell r="AF42">
            <v>1.0427564618302543</v>
          </cell>
          <cell r="AG42">
            <v>1.0827564618302543</v>
          </cell>
          <cell r="AH42">
            <v>1.5</v>
          </cell>
          <cell r="AI42">
            <v>14.62</v>
          </cell>
          <cell r="AJ42">
            <v>22.67</v>
          </cell>
          <cell r="AK42">
            <v>8</v>
          </cell>
          <cell r="AL42">
            <v>0.2</v>
          </cell>
          <cell r="AM42">
            <v>1.4E-2</v>
          </cell>
          <cell r="AN42">
            <v>1.5719604492187501E-2</v>
          </cell>
          <cell r="AO42">
            <v>3.125E-2</v>
          </cell>
          <cell r="AP42">
            <v>7.85980224609375E-2</v>
          </cell>
          <cell r="AQ42">
            <v>1.3076246347994489</v>
          </cell>
          <cell r="AR42">
            <v>4.0408094936548542</v>
          </cell>
          <cell r="AS42">
            <v>1.550829268095187</v>
          </cell>
          <cell r="AT42">
            <v>8.7149958487991439E-2</v>
          </cell>
          <cell r="AU42">
            <v>0.10286956298017894</v>
          </cell>
          <cell r="AV42">
            <v>4.6236326602931452</v>
          </cell>
          <cell r="AW42">
            <v>145.25570398474781</v>
          </cell>
          <cell r="AX42">
            <v>1.0326616847745294E-2</v>
          </cell>
          <cell r="AY42">
            <v>204.8504252470143</v>
          </cell>
          <cell r="AZ42" t="str">
            <v>24°22'26''</v>
          </cell>
          <cell r="BA42">
            <v>13.890953541458391</v>
          </cell>
          <cell r="BB42">
            <v>2.7E-2</v>
          </cell>
          <cell r="BC42">
            <v>3.0000000000000001E-3</v>
          </cell>
          <cell r="BD42">
            <v>4.0000000000000001E-3</v>
          </cell>
          <cell r="BE42">
            <v>3.4000000000000002E-2</v>
          </cell>
          <cell r="BF42">
            <v>3.4000000000000002E-2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0.03</v>
          </cell>
          <cell r="BO42">
            <v>698.82299999999987</v>
          </cell>
          <cell r="BP42">
            <v>695.51299999999992</v>
          </cell>
          <cell r="BQ42">
            <v>699.02299999999991</v>
          </cell>
          <cell r="BR42">
            <v>695.71299999999997</v>
          </cell>
          <cell r="BS42">
            <v>699.85300000000007</v>
          </cell>
          <cell r="BT42">
            <v>696.53300000000013</v>
          </cell>
          <cell r="BU42">
            <v>0</v>
          </cell>
          <cell r="BV42">
            <v>0.83000000000015461</v>
          </cell>
          <cell r="BW42">
            <v>0.82000000000016371</v>
          </cell>
          <cell r="BX42">
            <v>1.0300000000001546</v>
          </cell>
          <cell r="BY42">
            <v>200</v>
          </cell>
          <cell r="BZ42">
            <v>0.65</v>
          </cell>
          <cell r="CA42">
            <v>0.25</v>
          </cell>
          <cell r="CB42">
            <v>0.82500000000015916</v>
          </cell>
          <cell r="CC42">
            <v>1.1074302853340923</v>
          </cell>
          <cell r="CD42">
            <v>982.56752066267336</v>
          </cell>
          <cell r="CE42">
            <v>0.13420744962108144</v>
          </cell>
          <cell r="CF42">
            <v>1217.9326053113141</v>
          </cell>
          <cell r="CG42">
            <v>2200.5001259739875</v>
          </cell>
          <cell r="CH42">
            <v>1.5</v>
          </cell>
          <cell r="CI42">
            <v>2243</v>
          </cell>
          <cell r="CJ42">
            <v>1.4715783276687389</v>
          </cell>
          <cell r="CK42">
            <v>1.5</v>
          </cell>
          <cell r="CL42">
            <v>1</v>
          </cell>
          <cell r="CM42">
            <v>2</v>
          </cell>
        </row>
        <row r="43">
          <cell r="A43">
            <v>60</v>
          </cell>
          <cell r="B43" t="str">
            <v>C33</v>
          </cell>
          <cell r="C43" t="str">
            <v>C34</v>
          </cell>
          <cell r="F43">
            <v>0</v>
          </cell>
          <cell r="G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S43">
            <v>0.4</v>
          </cell>
          <cell r="T43">
            <v>98</v>
          </cell>
          <cell r="U43">
            <v>157</v>
          </cell>
          <cell r="V43">
            <v>0.68799999999999994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0.58479999999999999</v>
          </cell>
          <cell r="AD43">
            <v>0.23392000000000002</v>
          </cell>
          <cell r="AE43">
            <v>0.96275646183025421</v>
          </cell>
          <cell r="AF43">
            <v>1.0427564618302543</v>
          </cell>
          <cell r="AG43">
            <v>1.0827564618302543</v>
          </cell>
          <cell r="AH43">
            <v>1.5</v>
          </cell>
          <cell r="AI43">
            <v>15.64</v>
          </cell>
          <cell r="AJ43">
            <v>21.09</v>
          </cell>
          <cell r="AK43">
            <v>8</v>
          </cell>
          <cell r="AL43">
            <v>0.2</v>
          </cell>
          <cell r="AM43">
            <v>1.4E-2</v>
          </cell>
          <cell r="AN43">
            <v>1.6001129150390623E-2</v>
          </cell>
          <cell r="AO43">
            <v>3.125E-2</v>
          </cell>
          <cell r="AP43">
            <v>8.0005645751953111E-2</v>
          </cell>
          <cell r="AQ43">
            <v>1.2738496815705684</v>
          </cell>
          <cell r="AR43">
            <v>3.9010338681074201</v>
          </cell>
          <cell r="AS43">
            <v>1.4634068275683341</v>
          </cell>
          <cell r="AT43">
            <v>8.2706065812305746E-2</v>
          </cell>
          <cell r="AU43">
            <v>9.8707194962696365E-2</v>
          </cell>
          <cell r="AV43">
            <v>4.4595994439352431</v>
          </cell>
          <cell r="AW43">
            <v>140.1024485102009</v>
          </cell>
          <cell r="AX43">
            <v>1.0706451000324841E-2</v>
          </cell>
          <cell r="AY43">
            <v>227.42337412800077</v>
          </cell>
          <cell r="AZ43" t="str">
            <v>22°34'23''</v>
          </cell>
          <cell r="BA43">
            <v>15.03200026335843</v>
          </cell>
          <cell r="BB43">
            <v>1E-3</v>
          </cell>
          <cell r="BC43">
            <v>1E-3</v>
          </cell>
          <cell r="BD43">
            <v>4.0000000000000001E-3</v>
          </cell>
          <cell r="BE43">
            <v>6.0000000000000001E-3</v>
          </cell>
          <cell r="BF43">
            <v>5.0000000000000001E-3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0.01</v>
          </cell>
          <cell r="BO43">
            <v>695.50299999999993</v>
          </cell>
          <cell r="BP43">
            <v>692.20299999999997</v>
          </cell>
          <cell r="BQ43">
            <v>695.70299999999997</v>
          </cell>
          <cell r="BR43">
            <v>692.40300000000002</v>
          </cell>
          <cell r="BS43">
            <v>696.53300000000013</v>
          </cell>
          <cell r="BT43">
            <v>693.23299999999995</v>
          </cell>
          <cell r="BU43">
            <v>0</v>
          </cell>
          <cell r="BV43">
            <v>0.83000000000015461</v>
          </cell>
          <cell r="BW43">
            <v>0.82999999999992724</v>
          </cell>
          <cell r="BX43">
            <v>1.0300000000001546</v>
          </cell>
          <cell r="BY43">
            <v>200</v>
          </cell>
          <cell r="BZ43">
            <v>0.65</v>
          </cell>
          <cell r="CA43">
            <v>0.25</v>
          </cell>
          <cell r="CB43">
            <v>0.83000000000004093</v>
          </cell>
          <cell r="CC43">
            <v>1.1132435599236561</v>
          </cell>
          <cell r="CD43">
            <v>987.72534854226399</v>
          </cell>
          <cell r="CE43">
            <v>0.13295061126629726</v>
          </cell>
          <cell r="CF43">
            <v>1206.5267972416477</v>
          </cell>
          <cell r="CG43">
            <v>2194.2521457839116</v>
          </cell>
          <cell r="CH43">
            <v>1.5</v>
          </cell>
          <cell r="CI43">
            <v>2243</v>
          </cell>
          <cell r="CJ43">
            <v>1.4674000083262895</v>
          </cell>
          <cell r="CK43">
            <v>1.5</v>
          </cell>
          <cell r="CL43">
            <v>1</v>
          </cell>
          <cell r="CM43">
            <v>2</v>
          </cell>
        </row>
        <row r="44">
          <cell r="A44">
            <v>61</v>
          </cell>
          <cell r="B44" t="str">
            <v>C34</v>
          </cell>
          <cell r="C44" t="str">
            <v>C35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0.4</v>
          </cell>
          <cell r="T44">
            <v>98</v>
          </cell>
          <cell r="U44">
            <v>157</v>
          </cell>
          <cell r="V44">
            <v>0.68799999999999994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0.58479999999999999</v>
          </cell>
          <cell r="AD44">
            <v>0.23392000000000002</v>
          </cell>
          <cell r="AE44">
            <v>0.96275646183025421</v>
          </cell>
          <cell r="AF44">
            <v>1.0427564618302543</v>
          </cell>
          <cell r="AG44">
            <v>1.0827564618302543</v>
          </cell>
          <cell r="AH44">
            <v>1.5</v>
          </cell>
          <cell r="AI44">
            <v>7.92</v>
          </cell>
          <cell r="AJ44">
            <v>6.27</v>
          </cell>
          <cell r="AK44">
            <v>8</v>
          </cell>
          <cell r="AL44">
            <v>0.2</v>
          </cell>
          <cell r="AM44">
            <v>1.4E-2</v>
          </cell>
          <cell r="AN44">
            <v>2.1549987792968753E-2</v>
          </cell>
          <cell r="AO44">
            <v>3.125E-2</v>
          </cell>
          <cell r="AP44">
            <v>0.10774993896484376</v>
          </cell>
          <cell r="AQ44">
            <v>0.8222695745335582</v>
          </cell>
          <cell r="AR44">
            <v>2.1628664938405349</v>
          </cell>
          <cell r="AS44">
            <v>0.55470527901471955</v>
          </cell>
          <cell r="AT44">
            <v>3.4461124016493309E-2</v>
          </cell>
          <cell r="AU44">
            <v>5.6011111809462062E-2</v>
          </cell>
          <cell r="AV44">
            <v>2.4315955122590709</v>
          </cell>
          <cell r="AW44">
            <v>76.39082597815009</v>
          </cell>
          <cell r="AX44">
            <v>1.9635865704987165E-2</v>
          </cell>
          <cell r="AY44">
            <v>232.97954529330997</v>
          </cell>
          <cell r="AZ44" t="str">
            <v>05°33'22''</v>
          </cell>
          <cell r="BA44">
            <v>61.824091446618468</v>
          </cell>
          <cell r="BB44">
            <v>1E-3</v>
          </cell>
          <cell r="BC44">
            <v>0.01</v>
          </cell>
          <cell r="BD44">
            <v>3.0000000000000001E-3</v>
          </cell>
          <cell r="BE44">
            <v>1.3999999999999999E-2</v>
          </cell>
          <cell r="BF44">
            <v>1.3000000000000001E-2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0.01</v>
          </cell>
          <cell r="BO44">
            <v>692.19299999999998</v>
          </cell>
          <cell r="BP44">
            <v>691.69299999999998</v>
          </cell>
          <cell r="BQ44">
            <v>692.39300000000003</v>
          </cell>
          <cell r="BR44">
            <v>691.89300000000003</v>
          </cell>
          <cell r="BS44">
            <v>693.23299999999995</v>
          </cell>
          <cell r="BT44">
            <v>692.71299999999997</v>
          </cell>
          <cell r="BU44">
            <v>0</v>
          </cell>
          <cell r="BV44">
            <v>0.83999999999991815</v>
          </cell>
          <cell r="BW44">
            <v>0.81999999999993634</v>
          </cell>
          <cell r="BX44">
            <v>1.0399999999999181</v>
          </cell>
          <cell r="BY44">
            <v>200</v>
          </cell>
          <cell r="BZ44">
            <v>0.65</v>
          </cell>
          <cell r="CA44">
            <v>0.25</v>
          </cell>
          <cell r="CB44">
            <v>0.82999999999992724</v>
          </cell>
          <cell r="CC44">
            <v>1.1132435599235238</v>
          </cell>
          <cell r="CD44">
            <v>987.72534854214655</v>
          </cell>
          <cell r="CE44">
            <v>0.13295061126632512</v>
          </cell>
          <cell r="CF44">
            <v>1206.5267972419006</v>
          </cell>
          <cell r="CG44">
            <v>2194.2521457840471</v>
          </cell>
          <cell r="CH44">
            <v>1.5</v>
          </cell>
          <cell r="CI44">
            <v>2243</v>
          </cell>
          <cell r="CJ44">
            <v>1.4674000083263803</v>
          </cell>
          <cell r="CK44">
            <v>1.5</v>
          </cell>
          <cell r="CL44">
            <v>1</v>
          </cell>
          <cell r="CM44">
            <v>2</v>
          </cell>
        </row>
        <row r="45">
          <cell r="A45">
            <v>62</v>
          </cell>
          <cell r="B45" t="str">
            <v>C35</v>
          </cell>
          <cell r="C45" t="str">
            <v>C36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0.37</v>
          </cell>
          <cell r="S45">
            <v>0.77</v>
          </cell>
          <cell r="T45">
            <v>98</v>
          </cell>
          <cell r="U45">
            <v>302</v>
          </cell>
          <cell r="V45">
            <v>0.68799999999999994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0.58479999999999999</v>
          </cell>
          <cell r="AD45">
            <v>0.45029600000000003</v>
          </cell>
          <cell r="AE45">
            <v>1.7664380181782624</v>
          </cell>
          <cell r="AF45">
            <v>1.9204380181782623</v>
          </cell>
          <cell r="AG45">
            <v>1.9974380181782623</v>
          </cell>
          <cell r="AH45">
            <v>1.9974380181782623</v>
          </cell>
          <cell r="AI45">
            <v>70.47</v>
          </cell>
          <cell r="AJ45">
            <v>0.5</v>
          </cell>
          <cell r="AK45">
            <v>8</v>
          </cell>
          <cell r="AL45">
            <v>0.2</v>
          </cell>
          <cell r="AM45">
            <v>1.4E-2</v>
          </cell>
          <cell r="AN45">
            <v>4.6388244628906249E-2</v>
          </cell>
          <cell r="AO45">
            <v>3.7500000000000006E-2</v>
          </cell>
          <cell r="AP45">
            <v>0.23194122314453122</v>
          </cell>
          <cell r="AQ45">
            <v>0.36158566651884705</v>
          </cell>
          <cell r="AR45">
            <v>0.63767018541147014</v>
          </cell>
          <cell r="AS45">
            <v>8.4915358629070098E-2</v>
          </cell>
          <cell r="AT45">
            <v>6.6638223359775156E-3</v>
          </cell>
          <cell r="AU45">
            <v>5.3052066964883765E-2</v>
          </cell>
          <cell r="AV45">
            <v>0.68666128978778085</v>
          </cell>
          <cell r="AW45">
            <v>21.572100635017847</v>
          </cell>
          <cell r="AX45">
            <v>9.2593579641281412E-2</v>
          </cell>
          <cell r="AY45">
            <v>225.3794367014097</v>
          </cell>
          <cell r="BA45">
            <v>0</v>
          </cell>
          <cell r="BB45">
            <v>1E-3</v>
          </cell>
          <cell r="BC45">
            <v>0</v>
          </cell>
          <cell r="BD45">
            <v>0</v>
          </cell>
          <cell r="BE45">
            <v>1E-3</v>
          </cell>
          <cell r="BF45">
            <v>1E-3</v>
          </cell>
          <cell r="BG45">
            <v>3.5619597336175209E-2</v>
          </cell>
          <cell r="BH45">
            <v>5.9999999999999991</v>
          </cell>
          <cell r="BI45">
            <v>1.2</v>
          </cell>
          <cell r="BJ45">
            <v>5.1796114780220366E-3</v>
          </cell>
          <cell r="BK45">
            <v>4.2679611478022045E-2</v>
          </cell>
          <cell r="BL45">
            <v>1.6001287763291672E-5</v>
          </cell>
          <cell r="BM45">
            <v>5.1234735318942404E-2</v>
          </cell>
          <cell r="BN45">
            <v>0.03</v>
          </cell>
          <cell r="BO45">
            <v>691.66300000000001</v>
          </cell>
          <cell r="BP45">
            <v>691.31299999999999</v>
          </cell>
          <cell r="BQ45">
            <v>691.86300000000006</v>
          </cell>
          <cell r="BR45">
            <v>691.51300000000003</v>
          </cell>
          <cell r="BS45">
            <v>692.71299999999997</v>
          </cell>
          <cell r="BT45">
            <v>693.90300000000002</v>
          </cell>
          <cell r="BU45">
            <v>0</v>
          </cell>
          <cell r="BV45">
            <v>0.84999999999990905</v>
          </cell>
          <cell r="BW45">
            <v>2.3899999999999864</v>
          </cell>
          <cell r="BX45">
            <v>1.049999999999909</v>
          </cell>
          <cell r="BY45">
            <v>200</v>
          </cell>
          <cell r="BZ45">
            <v>0.65</v>
          </cell>
          <cell r="CA45">
            <v>0.25</v>
          </cell>
          <cell r="CB45">
            <v>1.6199999999999477</v>
          </cell>
          <cell r="CC45">
            <v>1.9185135744830206</v>
          </cell>
          <cell r="CD45">
            <v>1702.2011689600604</v>
          </cell>
          <cell r="CE45">
            <v>4.1998103242530949E-2</v>
          </cell>
          <cell r="CF45">
            <v>346.48435175088031</v>
          </cell>
          <cell r="CG45">
            <v>2048.6855207109406</v>
          </cell>
          <cell r="CH45">
            <v>1.5</v>
          </cell>
          <cell r="CI45">
            <v>2243</v>
          </cell>
          <cell r="CJ45">
            <v>1.3700527334223858</v>
          </cell>
          <cell r="CK45">
            <v>1.5</v>
          </cell>
          <cell r="CL45">
            <v>1</v>
          </cell>
          <cell r="CM45">
            <v>2</v>
          </cell>
        </row>
        <row r="46">
          <cell r="A46">
            <v>63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16.149999999999999</v>
          </cell>
          <cell r="AK46">
            <v>8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691.31299999999999</v>
          </cell>
          <cell r="BP46">
            <v>0</v>
          </cell>
          <cell r="BQ46">
            <v>691.31299999999999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64</v>
          </cell>
          <cell r="C47">
            <v>0</v>
          </cell>
          <cell r="F47">
            <v>0</v>
          </cell>
          <cell r="G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2.12</v>
          </cell>
          <cell r="AK47">
            <v>8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-0.09</v>
          </cell>
          <cell r="BP47">
            <v>0</v>
          </cell>
          <cell r="BQ47">
            <v>-0.09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65</v>
          </cell>
          <cell r="B48" t="str">
            <v>C41</v>
          </cell>
          <cell r="C48" t="str">
            <v>C42</v>
          </cell>
          <cell r="F48">
            <v>0</v>
          </cell>
          <cell r="G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0.06</v>
          </cell>
          <cell r="S48">
            <v>0.06</v>
          </cell>
          <cell r="T48">
            <v>98</v>
          </cell>
          <cell r="U48">
            <v>24</v>
          </cell>
          <cell r="V48">
            <v>0.68799999999999994</v>
          </cell>
          <cell r="X48">
            <v>0</v>
          </cell>
          <cell r="Y48">
            <v>0</v>
          </cell>
          <cell r="AA48">
            <v>0</v>
          </cell>
          <cell r="AB48">
            <v>0</v>
          </cell>
          <cell r="AC48">
            <v>0.58479999999999999</v>
          </cell>
          <cell r="AD48">
            <v>3.5088000000000001E-2</v>
          </cell>
          <cell r="AE48">
            <v>0.16595877174464532</v>
          </cell>
          <cell r="AF48">
            <v>0.17795877174464533</v>
          </cell>
          <cell r="AG48">
            <v>0.18395877174464534</v>
          </cell>
          <cell r="AH48">
            <v>1.5</v>
          </cell>
          <cell r="AI48">
            <v>22.03</v>
          </cell>
          <cell r="AJ48">
            <v>3.16</v>
          </cell>
          <cell r="AK48">
            <v>8</v>
          </cell>
          <cell r="AL48">
            <v>0.2</v>
          </cell>
          <cell r="AM48">
            <v>1.4E-2</v>
          </cell>
          <cell r="AN48">
            <v>2.5486755371093753E-2</v>
          </cell>
          <cell r="AO48">
            <v>3.125E-2</v>
          </cell>
          <cell r="AP48">
            <v>0.12743377685546875</v>
          </cell>
          <cell r="AQ48">
            <v>0.64346053825354355</v>
          </cell>
          <cell r="AR48">
            <v>1.5526440762324012</v>
          </cell>
          <cell r="AS48">
            <v>0.32228175403597431</v>
          </cell>
          <cell r="AT48">
            <v>2.1103030799670741E-2</v>
          </cell>
          <cell r="AU48">
            <v>4.6589786170764494E-2</v>
          </cell>
          <cell r="AV48">
            <v>1.7262397150928601</v>
          </cell>
          <cell r="AW48">
            <v>54.231420072706683</v>
          </cell>
          <cell r="AX48">
            <v>2.7659242520092379E-2</v>
          </cell>
          <cell r="AY48">
            <v>129.05298451941783</v>
          </cell>
          <cell r="AZ48" t="b">
            <v>0</v>
          </cell>
          <cell r="BA48">
            <v>0</v>
          </cell>
          <cell r="BB48">
            <v>1E-3</v>
          </cell>
          <cell r="BC48">
            <v>0</v>
          </cell>
          <cell r="BD48">
            <v>0</v>
          </cell>
          <cell r="BE48">
            <v>1E-3</v>
          </cell>
          <cell r="BF48">
            <v>0</v>
          </cell>
          <cell r="BG48">
            <v>2.6748963180841235E-2</v>
          </cell>
          <cell r="BH48">
            <v>5.9999999999999991</v>
          </cell>
          <cell r="BI48">
            <v>1.2</v>
          </cell>
          <cell r="BJ48">
            <v>2.6732161081230461E-2</v>
          </cell>
          <cell r="BK48">
            <v>5.7982161081230457E-2</v>
          </cell>
          <cell r="BL48">
            <v>7.4482604539801915E-6</v>
          </cell>
          <cell r="BM48">
            <v>6.9587531210021314E-2</v>
          </cell>
          <cell r="BN48">
            <v>0</v>
          </cell>
          <cell r="BO48">
            <v>734.95299999999997</v>
          </cell>
          <cell r="BP48">
            <v>734.25299999999993</v>
          </cell>
          <cell r="BQ48">
            <v>735.15300000000002</v>
          </cell>
          <cell r="BR48">
            <v>734.45299999999997</v>
          </cell>
          <cell r="BS48">
            <v>736.41300000000001</v>
          </cell>
          <cell r="BT48">
            <v>735.45299999999997</v>
          </cell>
          <cell r="BU48" t="b">
            <v>0</v>
          </cell>
          <cell r="BV48">
            <v>1.2599999999999909</v>
          </cell>
          <cell r="BW48">
            <v>1</v>
          </cell>
          <cell r="BX48">
            <v>1.4599999999999909</v>
          </cell>
          <cell r="BY48">
            <v>200</v>
          </cell>
          <cell r="BZ48">
            <v>0.65</v>
          </cell>
          <cell r="CA48">
            <v>0.25</v>
          </cell>
          <cell r="CB48">
            <v>1.1299999999999955</v>
          </cell>
          <cell r="CC48">
            <v>1.4446357810494279</v>
          </cell>
          <cell r="CD48">
            <v>1281.7530967361049</v>
          </cell>
          <cell r="CE48">
            <v>8.0049116323616665E-2</v>
          </cell>
          <cell r="CF48">
            <v>660.40520966983752</v>
          </cell>
          <cell r="CG48">
            <v>1942.1583064059423</v>
          </cell>
          <cell r="CH48">
            <v>1.5</v>
          </cell>
          <cell r="CI48">
            <v>2243</v>
          </cell>
          <cell r="CJ48">
            <v>1.2988129556883252</v>
          </cell>
          <cell r="CK48">
            <v>1.5</v>
          </cell>
          <cell r="CL48">
            <v>1</v>
          </cell>
          <cell r="CM48">
            <v>2</v>
          </cell>
        </row>
        <row r="49">
          <cell r="A49">
            <v>66</v>
          </cell>
          <cell r="B49" t="str">
            <v>C42</v>
          </cell>
          <cell r="C49" t="str">
            <v>C43</v>
          </cell>
          <cell r="F49">
            <v>0</v>
          </cell>
          <cell r="G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0.4</v>
          </cell>
          <cell r="S49">
            <v>0.46</v>
          </cell>
          <cell r="T49">
            <v>98</v>
          </cell>
          <cell r="U49">
            <v>181</v>
          </cell>
          <cell r="V49">
            <v>0.68799999999999994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0.58479999999999999</v>
          </cell>
          <cell r="AD49">
            <v>0.26900800000000002</v>
          </cell>
          <cell r="AE49">
            <v>1.0958853742696166</v>
          </cell>
          <cell r="AF49">
            <v>1.1878853742696167</v>
          </cell>
          <cell r="AG49">
            <v>1.2338853742696168</v>
          </cell>
          <cell r="AH49">
            <v>1.5</v>
          </cell>
          <cell r="AI49">
            <v>66.78</v>
          </cell>
          <cell r="AJ49">
            <v>16.2</v>
          </cell>
          <cell r="AK49">
            <v>8</v>
          </cell>
          <cell r="AL49">
            <v>0.2</v>
          </cell>
          <cell r="AM49">
            <v>1.4E-2</v>
          </cell>
          <cell r="AN49">
            <v>1.7072296142578127E-2</v>
          </cell>
          <cell r="AO49">
            <v>3.125E-2</v>
          </cell>
          <cell r="AP49">
            <v>8.5361480712890625E-2</v>
          </cell>
          <cell r="AQ49">
            <v>1.1578313604856028</v>
          </cell>
          <cell r="AR49">
            <v>3.4306096134168564</v>
          </cell>
          <cell r="AS49">
            <v>1.1841931528911851</v>
          </cell>
          <cell r="AT49">
            <v>6.8326883757591314E-2</v>
          </cell>
          <cell r="AU49">
            <v>8.5399179900169445E-2</v>
          </cell>
          <cell r="AV49">
            <v>3.9085445822369489</v>
          </cell>
          <cell r="AW49">
            <v>122.79054945783788</v>
          </cell>
          <cell r="AX49">
            <v>1.2215923836345803E-2</v>
          </cell>
          <cell r="AY49">
            <v>149.423962754852</v>
          </cell>
          <cell r="AZ49" t="str">
            <v>20°22'16''</v>
          </cell>
          <cell r="BA49">
            <v>16.697561856392234</v>
          </cell>
          <cell r="BB49">
            <v>3.9E-2</v>
          </cell>
          <cell r="BC49">
            <v>5.0000000000000001E-3</v>
          </cell>
          <cell r="BD49">
            <v>2E-3</v>
          </cell>
          <cell r="BE49">
            <v>4.5999999999999999E-2</v>
          </cell>
          <cell r="BF49">
            <v>4.5999999999999999E-2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0.05</v>
          </cell>
          <cell r="BO49">
            <v>734.20299999999997</v>
          </cell>
          <cell r="BP49">
            <v>723.38299999999992</v>
          </cell>
          <cell r="BQ49">
            <v>734.40300000000002</v>
          </cell>
          <cell r="BR49">
            <v>723.58299999999997</v>
          </cell>
          <cell r="BS49">
            <v>735.45299999999997</v>
          </cell>
          <cell r="BT49">
            <v>724.58300000000008</v>
          </cell>
          <cell r="BU49">
            <v>0</v>
          </cell>
          <cell r="BV49">
            <v>1.0499999999999545</v>
          </cell>
          <cell r="BW49">
            <v>1.0000000000001137</v>
          </cell>
          <cell r="BX49">
            <v>1.2499999999999545</v>
          </cell>
          <cell r="BY49">
            <v>200</v>
          </cell>
          <cell r="BZ49">
            <v>0.65</v>
          </cell>
          <cell r="CA49">
            <v>0.25</v>
          </cell>
          <cell r="CB49">
            <v>1.0250000000000341</v>
          </cell>
          <cell r="CC49">
            <v>1.3324559091383172</v>
          </cell>
          <cell r="CD49">
            <v>1182.2215053829721</v>
          </cell>
          <cell r="CE49">
            <v>9.4473964477023609E-2</v>
          </cell>
          <cell r="CF49">
            <v>779.41020693544476</v>
          </cell>
          <cell r="CG49">
            <v>1961.6317123184167</v>
          </cell>
          <cell r="CH49">
            <v>1.5</v>
          </cell>
          <cell r="CI49">
            <v>2243</v>
          </cell>
          <cell r="CJ49">
            <v>1.3118357416306845</v>
          </cell>
          <cell r="CK49">
            <v>1.5</v>
          </cell>
          <cell r="CL49">
            <v>1</v>
          </cell>
          <cell r="CM49">
            <v>2</v>
          </cell>
        </row>
        <row r="50">
          <cell r="A50">
            <v>67</v>
          </cell>
          <cell r="B50" t="str">
            <v>C43</v>
          </cell>
          <cell r="C50" t="str">
            <v>C44</v>
          </cell>
          <cell r="F50">
            <v>0</v>
          </cell>
          <cell r="G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0.46</v>
          </cell>
          <cell r="T50">
            <v>98</v>
          </cell>
          <cell r="U50">
            <v>181</v>
          </cell>
          <cell r="V50">
            <v>0.68799999999999994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0.58479999999999999</v>
          </cell>
          <cell r="AD50">
            <v>0.26900800000000002</v>
          </cell>
          <cell r="AE50">
            <v>1.0958853742696166</v>
          </cell>
          <cell r="AF50">
            <v>1.1878853742696167</v>
          </cell>
          <cell r="AG50">
            <v>1.2338853742696168</v>
          </cell>
          <cell r="AH50">
            <v>1.5</v>
          </cell>
          <cell r="AI50">
            <v>58.58</v>
          </cell>
          <cell r="AJ50">
            <v>1.02</v>
          </cell>
          <cell r="AK50">
            <v>8</v>
          </cell>
          <cell r="AL50">
            <v>0.2</v>
          </cell>
          <cell r="AM50">
            <v>1.4E-2</v>
          </cell>
          <cell r="AN50">
            <v>3.3689880371093758E-2</v>
          </cell>
          <cell r="AO50">
            <v>3.125E-2</v>
          </cell>
          <cell r="AP50">
            <v>0.16844940185546878</v>
          </cell>
          <cell r="AQ50">
            <v>0.42919142702492158</v>
          </cell>
          <cell r="AR50">
            <v>0.89607259602776035</v>
          </cell>
          <cell r="AS50">
            <v>0.13157878423470801</v>
          </cell>
          <cell r="AT50">
            <v>9.3886483706263294E-3</v>
          </cell>
          <cell r="AU50">
            <v>4.3078528741720086E-2</v>
          </cell>
          <cell r="AV50">
            <v>0.98074849113407159</v>
          </cell>
          <cell r="AW50">
            <v>30.811122547660744</v>
          </cell>
          <cell r="AX50">
            <v>4.868371795541359E-2</v>
          </cell>
          <cell r="AY50">
            <v>151.54051515442359</v>
          </cell>
          <cell r="AZ50" t="str">
            <v>02°06'60''</v>
          </cell>
          <cell r="BA50">
            <v>162.40353070436817</v>
          </cell>
          <cell r="BB50">
            <v>1E-3</v>
          </cell>
          <cell r="BC50">
            <v>1.2E-2</v>
          </cell>
          <cell r="BD50">
            <v>2E-3</v>
          </cell>
          <cell r="BE50">
            <v>1.5000000000000001E-2</v>
          </cell>
          <cell r="BF50">
            <v>1.5000000000000001E-2</v>
          </cell>
          <cell r="BG50">
            <v>2.6748963180841235E-2</v>
          </cell>
          <cell r="BH50">
            <v>5.9999999999999991</v>
          </cell>
          <cell r="BI50">
            <v>1.2</v>
          </cell>
          <cell r="BJ50">
            <v>8.6287355388781836E-3</v>
          </cell>
          <cell r="BK50">
            <v>3.9878735538878184E-2</v>
          </cell>
          <cell r="BL50">
            <v>7.4482604539801915E-6</v>
          </cell>
          <cell r="BM50">
            <v>4.7863420559198594E-2</v>
          </cell>
          <cell r="BN50">
            <v>0.03</v>
          </cell>
          <cell r="BO50">
            <v>723.35299999999995</v>
          </cell>
          <cell r="BP50">
            <v>722.75299999999993</v>
          </cell>
          <cell r="BQ50">
            <v>723.553</v>
          </cell>
          <cell r="BR50">
            <v>722.95299999999997</v>
          </cell>
          <cell r="BS50">
            <v>724.58300000000008</v>
          </cell>
          <cell r="BT50">
            <v>723.94299999999998</v>
          </cell>
          <cell r="BU50">
            <v>0</v>
          </cell>
          <cell r="BV50">
            <v>1.0300000000000864</v>
          </cell>
          <cell r="BW50">
            <v>0.99000000000000909</v>
          </cell>
          <cell r="BX50">
            <v>1.2300000000000864</v>
          </cell>
          <cell r="BY50">
            <v>200</v>
          </cell>
          <cell r="BZ50">
            <v>0.65</v>
          </cell>
          <cell r="CA50">
            <v>0.25</v>
          </cell>
          <cell r="CB50">
            <v>1.0100000000000477</v>
          </cell>
          <cell r="CC50">
            <v>1.3161022842942249</v>
          </cell>
          <cell r="CD50">
            <v>1167.7117517400513</v>
          </cell>
          <cell r="CE50">
            <v>9.6831221955225311E-2</v>
          </cell>
          <cell r="CF50">
            <v>798.85758113060876</v>
          </cell>
          <cell r="CG50">
            <v>1966.5693328706602</v>
          </cell>
          <cell r="CH50">
            <v>1.5</v>
          </cell>
          <cell r="CI50">
            <v>2243</v>
          </cell>
          <cell r="CJ50">
            <v>1.3151377616165807</v>
          </cell>
          <cell r="CK50">
            <v>1.5</v>
          </cell>
          <cell r="CL50">
            <v>1</v>
          </cell>
          <cell r="CM50">
            <v>2</v>
          </cell>
        </row>
        <row r="51">
          <cell r="A51">
            <v>68</v>
          </cell>
          <cell r="B51" t="str">
            <v>C44</v>
          </cell>
          <cell r="C51" t="str">
            <v>C45</v>
          </cell>
          <cell r="F51">
            <v>0</v>
          </cell>
          <cell r="G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0.55000000000000004</v>
          </cell>
          <cell r="S51">
            <v>1.01</v>
          </cell>
          <cell r="T51">
            <v>98</v>
          </cell>
          <cell r="U51">
            <v>397</v>
          </cell>
          <cell r="V51">
            <v>0.68799999999999994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0.58479999999999999</v>
          </cell>
          <cell r="AD51">
            <v>0.59064800000000006</v>
          </cell>
          <cell r="AE51">
            <v>2.2713918613405624</v>
          </cell>
          <cell r="AF51">
            <v>2.4733918613405623</v>
          </cell>
          <cell r="AG51">
            <v>2.5743918613405623</v>
          </cell>
          <cell r="AH51">
            <v>2.5743918613405623</v>
          </cell>
          <cell r="AI51">
            <v>40.86</v>
          </cell>
          <cell r="AJ51">
            <v>3.93</v>
          </cell>
          <cell r="AK51">
            <v>8</v>
          </cell>
          <cell r="AL51">
            <v>0.2</v>
          </cell>
          <cell r="AM51">
            <v>1.4E-2</v>
          </cell>
          <cell r="AN51">
            <v>3.1508636474609372E-2</v>
          </cell>
          <cell r="AO51">
            <v>4.3750000000000004E-2</v>
          </cell>
          <cell r="AP51">
            <v>0.15754318237304685</v>
          </cell>
          <cell r="AQ51">
            <v>0.81143091089001462</v>
          </cell>
          <cell r="AR51">
            <v>1.7542720763360946</v>
          </cell>
          <cell r="AS51">
            <v>0.48000565074156676</v>
          </cell>
          <cell r="AT51">
            <v>3.3558619936177307E-2</v>
          </cell>
          <cell r="AU51">
            <v>6.5067256410786672E-2</v>
          </cell>
          <cell r="AV51">
            <v>1.9251024111405417</v>
          </cell>
          <cell r="AW51">
            <v>60.478875922471246</v>
          </cell>
          <cell r="AX51">
            <v>4.2566794142151594E-2</v>
          </cell>
          <cell r="AY51">
            <v>61.296419678570132</v>
          </cell>
          <cell r="BA51">
            <v>0</v>
          </cell>
          <cell r="BB51">
            <v>2.1999999999999999E-2</v>
          </cell>
          <cell r="BC51">
            <v>0</v>
          </cell>
          <cell r="BD51">
            <v>0</v>
          </cell>
          <cell r="BE51">
            <v>2.1999999999999999E-2</v>
          </cell>
          <cell r="BF51">
            <v>2.1999999999999999E-2</v>
          </cell>
          <cell r="BG51">
            <v>4.5908208741370686E-2</v>
          </cell>
          <cell r="BH51">
            <v>5.9999999999999991</v>
          </cell>
          <cell r="BI51">
            <v>1.2</v>
          </cell>
          <cell r="BJ51">
            <v>4.8900961027134641E-2</v>
          </cell>
          <cell r="BK51">
            <v>9.2650961027134646E-2</v>
          </cell>
          <cell r="BL51">
            <v>3.1505945597283584E-5</v>
          </cell>
          <cell r="BM51">
            <v>0.11121896036727831</v>
          </cell>
          <cell r="BN51">
            <v>0.08</v>
          </cell>
          <cell r="BO51">
            <v>722.67299999999989</v>
          </cell>
          <cell r="BP51">
            <v>721.06299999999987</v>
          </cell>
          <cell r="BQ51">
            <v>722.87299999999993</v>
          </cell>
          <cell r="BR51">
            <v>721.26299999999992</v>
          </cell>
          <cell r="BS51">
            <v>723.94299999999998</v>
          </cell>
          <cell r="BT51">
            <v>722.99299999999994</v>
          </cell>
          <cell r="BU51">
            <v>0</v>
          </cell>
          <cell r="BV51">
            <v>1.07000000000005</v>
          </cell>
          <cell r="BW51">
            <v>1.7300000000000182</v>
          </cell>
          <cell r="BX51">
            <v>1.27000000000005</v>
          </cell>
          <cell r="BY51">
            <v>200</v>
          </cell>
          <cell r="BZ51">
            <v>0.65</v>
          </cell>
          <cell r="CA51">
            <v>0.25</v>
          </cell>
          <cell r="CB51">
            <v>1.4000000000000341</v>
          </cell>
          <cell r="CC51">
            <v>1.7154407714474724</v>
          </cell>
          <cell r="CD51">
            <v>1522.02482446677</v>
          </cell>
          <cell r="CE51">
            <v>5.4840080383548595E-2</v>
          </cell>
          <cell r="CF51">
            <v>452.43066316427593</v>
          </cell>
          <cell r="CG51">
            <v>1974.455487631046</v>
          </cell>
          <cell r="CH51">
            <v>1.5</v>
          </cell>
          <cell r="CI51">
            <v>2243</v>
          </cell>
          <cell r="CJ51">
            <v>1.3204116056382387</v>
          </cell>
          <cell r="CK51">
            <v>1.5</v>
          </cell>
          <cell r="CL51">
            <v>1</v>
          </cell>
          <cell r="CM51">
            <v>2</v>
          </cell>
        </row>
        <row r="52">
          <cell r="A52">
            <v>69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0.02</v>
          </cell>
          <cell r="AK52">
            <v>30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721.06299999999987</v>
          </cell>
          <cell r="BP52">
            <v>0</v>
          </cell>
          <cell r="BQ52">
            <v>721.06299999999987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70</v>
          </cell>
          <cell r="C53">
            <v>0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0.02</v>
          </cell>
          <cell r="AK53">
            <v>30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71</v>
          </cell>
          <cell r="B54" t="str">
            <v>C46</v>
          </cell>
          <cell r="C54" t="str">
            <v>C45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0.13</v>
          </cell>
          <cell r="S54">
            <v>0.13</v>
          </cell>
          <cell r="T54">
            <v>98</v>
          </cell>
          <cell r="U54">
            <v>51</v>
          </cell>
          <cell r="V54">
            <v>0.68799999999999994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0.58479999999999999</v>
          </cell>
          <cell r="AD54">
            <v>7.6023999999999994E-2</v>
          </cell>
          <cell r="AE54">
            <v>0.33976508894512442</v>
          </cell>
          <cell r="AF54">
            <v>0.36576508894512444</v>
          </cell>
          <cell r="AG54">
            <v>0.37876508894512445</v>
          </cell>
          <cell r="AH54">
            <v>1.5</v>
          </cell>
          <cell r="AI54">
            <v>38</v>
          </cell>
          <cell r="AJ54">
            <v>1.58</v>
          </cell>
          <cell r="AK54">
            <v>8</v>
          </cell>
          <cell r="AL54">
            <v>0.2</v>
          </cell>
          <cell r="AM54">
            <v>1.4E-2</v>
          </cell>
          <cell r="AN54">
            <v>3.0216979980468753E-2</v>
          </cell>
          <cell r="AO54">
            <v>3.125E-2</v>
          </cell>
          <cell r="AP54">
            <v>0.15108489990234375</v>
          </cell>
          <cell r="AQ54">
            <v>0.50235407755737227</v>
          </cell>
          <cell r="AR54">
            <v>1.1099545398487596</v>
          </cell>
          <cell r="AS54">
            <v>0.18635205970990193</v>
          </cell>
          <cell r="AT54">
            <v>1.2862365914297574E-2</v>
          </cell>
          <cell r="AU54">
            <v>4.3079345894766329E-2</v>
          </cell>
          <cell r="AV54">
            <v>1.220635808495695</v>
          </cell>
          <cell r="AW54">
            <v>38.347404886787139</v>
          </cell>
          <cell r="AX54">
            <v>3.9116075896881236E-2</v>
          </cell>
          <cell r="AY54">
            <v>129.70537742247888</v>
          </cell>
          <cell r="AZ54" t="b">
            <v>0</v>
          </cell>
          <cell r="BA54">
            <v>0</v>
          </cell>
          <cell r="BB54">
            <v>1E-3</v>
          </cell>
          <cell r="BC54">
            <v>0</v>
          </cell>
          <cell r="BD54">
            <v>0</v>
          </cell>
          <cell r="BE54">
            <v>1E-3</v>
          </cell>
          <cell r="BF54">
            <v>0</v>
          </cell>
          <cell r="BG54">
            <v>2.6748963180841235E-2</v>
          </cell>
          <cell r="BH54">
            <v>5.9999999999999991</v>
          </cell>
          <cell r="BI54">
            <v>1.2</v>
          </cell>
          <cell r="BJ54">
            <v>1.336608054061523E-2</v>
          </cell>
          <cell r="BK54">
            <v>4.4616080540615229E-2</v>
          </cell>
          <cell r="BL54">
            <v>7.4482604539801915E-6</v>
          </cell>
          <cell r="BM54">
            <v>5.3548234561283048E-2</v>
          </cell>
          <cell r="BN54">
            <v>0</v>
          </cell>
          <cell r="BO54">
            <v>720.29299999999989</v>
          </cell>
          <cell r="BP54">
            <v>719.69299999999987</v>
          </cell>
          <cell r="BQ54">
            <v>720.49299999999994</v>
          </cell>
          <cell r="BR54">
            <v>719.89299999999992</v>
          </cell>
          <cell r="BS54">
            <v>721.69299999999998</v>
          </cell>
          <cell r="BT54">
            <v>722.99299999999994</v>
          </cell>
          <cell r="BU54" t="b">
            <v>0</v>
          </cell>
          <cell r="BV54">
            <v>1.2000000000000455</v>
          </cell>
          <cell r="BW54">
            <v>3.1000000000000227</v>
          </cell>
          <cell r="BX54">
            <v>1.4000000000000454</v>
          </cell>
          <cell r="BY54">
            <v>200</v>
          </cell>
          <cell r="BZ54">
            <v>0.65</v>
          </cell>
          <cell r="CA54">
            <v>0.25</v>
          </cell>
          <cell r="CB54">
            <v>2.1500000000000341</v>
          </cell>
          <cell r="CC54">
            <v>2.3498983093777586</v>
          </cell>
          <cell r="CD54">
            <v>2084.9472749954166</v>
          </cell>
          <cell r="CE54">
            <v>2.4653292845232655E-2</v>
          </cell>
          <cell r="CF54">
            <v>203.3896659731694</v>
          </cell>
          <cell r="CG54">
            <v>2288.3369409685861</v>
          </cell>
          <cell r="CH54">
            <v>1.5</v>
          </cell>
          <cell r="CI54">
            <v>2243</v>
          </cell>
          <cell r="CJ54">
            <v>1.5303189529437715</v>
          </cell>
          <cell r="CK54">
            <v>1.9</v>
          </cell>
          <cell r="CL54">
            <v>1</v>
          </cell>
          <cell r="CM54">
            <v>2</v>
          </cell>
        </row>
        <row r="55">
          <cell r="A55">
            <v>72</v>
          </cell>
          <cell r="B55" t="str">
            <v>C45</v>
          </cell>
          <cell r="C55" t="str">
            <v>C47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Q55">
            <v>0.09</v>
          </cell>
          <cell r="S55">
            <v>0.22</v>
          </cell>
          <cell r="U55">
            <v>51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7.6023999999999994E-2</v>
          </cell>
          <cell r="AE55">
            <v>0.33976508894512442</v>
          </cell>
          <cell r="AF55">
            <v>0.3837650889451244</v>
          </cell>
          <cell r="AG55">
            <v>0.40576508894512442</v>
          </cell>
          <cell r="AH55">
            <v>1.5</v>
          </cell>
          <cell r="AI55">
            <v>28.68</v>
          </cell>
          <cell r="AJ55">
            <v>4.3099999999999996</v>
          </cell>
          <cell r="AK55">
            <v>8</v>
          </cell>
          <cell r="AL55">
            <v>0.2</v>
          </cell>
          <cell r="AM55">
            <v>1.4E-2</v>
          </cell>
          <cell r="AN55">
            <v>2.3622131347656249E-2</v>
          </cell>
          <cell r="AO55">
            <v>3.125E-2</v>
          </cell>
          <cell r="AP55">
            <v>0.11811065673828124</v>
          </cell>
          <cell r="AQ55">
            <v>0.71892268326763675</v>
          </cell>
          <cell r="AR55">
            <v>1.8039432477314221</v>
          </cell>
          <cell r="AS55">
            <v>0.41197095698228831</v>
          </cell>
          <cell r="AT55">
            <v>2.6343008385154881E-2</v>
          </cell>
          <cell r="AU55">
            <v>4.996513973281113E-2</v>
          </cell>
          <cell r="AV55">
            <v>2.016026320715536</v>
          </cell>
          <cell r="AW55">
            <v>63.335334786035894</v>
          </cell>
          <cell r="AX55">
            <v>2.3683462084275877E-2</v>
          </cell>
          <cell r="AY55">
            <v>135.40113735125379</v>
          </cell>
          <cell r="AZ55" t="str">
            <v>05°41'45''</v>
          </cell>
          <cell r="BA55">
            <v>60.306531114032445</v>
          </cell>
          <cell r="BB55">
            <v>7.0000000000000001E-3</v>
          </cell>
          <cell r="BC55">
            <v>1E-3</v>
          </cell>
          <cell r="BD55">
            <v>1E-3</v>
          </cell>
          <cell r="BE55">
            <v>9.0000000000000011E-3</v>
          </cell>
          <cell r="BF55">
            <v>9.0000000000000011E-3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0.01</v>
          </cell>
          <cell r="BO55">
            <v>719.68299999999988</v>
          </cell>
          <cell r="BP55">
            <v>718.44299999999987</v>
          </cell>
          <cell r="BQ55">
            <v>719.88299999999992</v>
          </cell>
          <cell r="BR55">
            <v>718.64299999999992</v>
          </cell>
          <cell r="BS55">
            <v>722.99299999999994</v>
          </cell>
          <cell r="BT55">
            <v>719.75300000000016</v>
          </cell>
          <cell r="BU55">
            <v>0</v>
          </cell>
          <cell r="BV55">
            <v>3.1100000000000136</v>
          </cell>
          <cell r="BW55">
            <v>1.110000000000241</v>
          </cell>
          <cell r="BX55">
            <v>3.3100000000000138</v>
          </cell>
          <cell r="BY55">
            <v>200</v>
          </cell>
          <cell r="BZ55">
            <v>0.65</v>
          </cell>
          <cell r="CA55">
            <v>0.25</v>
          </cell>
          <cell r="CB55">
            <v>2.1100000000001273</v>
          </cell>
          <cell r="CC55">
            <v>2.3199717329199707</v>
          </cell>
          <cell r="CD55">
            <v>2058.3949200332445</v>
          </cell>
          <cell r="CE55">
            <v>2.5553001286404253E-2</v>
          </cell>
          <cell r="CF55">
            <v>210.81226061283508</v>
          </cell>
          <cell r="CG55">
            <v>2269.2071806460795</v>
          </cell>
          <cell r="CH55">
            <v>1.5</v>
          </cell>
          <cell r="CI55" t="b">
            <v>0</v>
          </cell>
          <cell r="CJ55" t="e">
            <v>#DIV/0!</v>
          </cell>
          <cell r="CK55" t="e">
            <v>#DIV/0!</v>
          </cell>
          <cell r="CL55">
            <v>5</v>
          </cell>
          <cell r="CM55">
            <v>2</v>
          </cell>
        </row>
        <row r="56">
          <cell r="A56">
            <v>73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0.02</v>
          </cell>
          <cell r="AK56">
            <v>30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718.44299999999987</v>
          </cell>
          <cell r="BP56">
            <v>0</v>
          </cell>
          <cell r="BQ56">
            <v>718.44299999999987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74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0.02</v>
          </cell>
          <cell r="AK57">
            <v>30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75</v>
          </cell>
          <cell r="C58">
            <v>0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0.02</v>
          </cell>
          <cell r="AK58">
            <v>30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76</v>
          </cell>
          <cell r="B59" t="str">
            <v>A21</v>
          </cell>
          <cell r="C59" t="str">
            <v>C51</v>
          </cell>
          <cell r="E59">
            <v>3.13</v>
          </cell>
          <cell r="F59">
            <v>3.13</v>
          </cell>
          <cell r="G59">
            <v>5</v>
          </cell>
          <cell r="J59">
            <v>0</v>
          </cell>
          <cell r="K59">
            <v>0.11460125141746949</v>
          </cell>
          <cell r="L59">
            <v>0.11460125141746949</v>
          </cell>
          <cell r="M59">
            <v>3</v>
          </cell>
          <cell r="N59">
            <v>471.90281881227315</v>
          </cell>
          <cell r="O59">
            <v>0.63012548262548296</v>
          </cell>
          <cell r="P59">
            <v>930.73051325856159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932.23051325856159</v>
          </cell>
          <cell r="AI59">
            <v>12.95</v>
          </cell>
          <cell r="AJ59">
            <v>2.87</v>
          </cell>
          <cell r="AK59">
            <v>24</v>
          </cell>
          <cell r="AL59">
            <v>0.60000000000000009</v>
          </cell>
          <cell r="AM59">
            <v>1.2999999999999999E-2</v>
          </cell>
          <cell r="AN59">
            <v>0.49235315322875989</v>
          </cell>
          <cell r="AO59">
            <v>0.57410888671875016</v>
          </cell>
          <cell r="AP59">
            <v>0.82058858871459972</v>
          </cell>
          <cell r="AQ59">
            <v>3.7544882511630981</v>
          </cell>
          <cell r="AR59">
            <v>1.6309463093775045</v>
          </cell>
          <cell r="AS59">
            <v>4.1994002348634876</v>
          </cell>
          <cell r="AT59">
            <v>0.71845983833444127</v>
          </cell>
          <cell r="AU59">
            <v>1.2108129915632011</v>
          </cell>
          <cell r="AV59">
            <v>3.6852251891975691</v>
          </cell>
          <cell r="AW59">
            <v>1041.972874308643</v>
          </cell>
          <cell r="AX59">
            <v>0.8946782936908062</v>
          </cell>
          <cell r="AY59">
            <v>54.859778276292957</v>
          </cell>
          <cell r="AZ59" t="b">
            <v>0</v>
          </cell>
          <cell r="BA59">
            <v>0</v>
          </cell>
          <cell r="BB59">
            <v>1E-3</v>
          </cell>
          <cell r="BC59">
            <v>0</v>
          </cell>
          <cell r="BD59">
            <v>0</v>
          </cell>
          <cell r="BE59">
            <v>1E-3</v>
          </cell>
          <cell r="BF59">
            <v>0</v>
          </cell>
          <cell r="BG59">
            <v>1.0664386366702769</v>
          </cell>
          <cell r="BH59">
            <v>1.9999999999999996</v>
          </cell>
          <cell r="BI59">
            <v>1.3</v>
          </cell>
          <cell r="BJ59">
            <v>0</v>
          </cell>
          <cell r="BK59">
            <v>0</v>
          </cell>
          <cell r="BL59">
            <v>0</v>
          </cell>
          <cell r="BM59">
            <v>2.2403366767437505</v>
          </cell>
          <cell r="BN59">
            <v>0</v>
          </cell>
          <cell r="BO59">
            <v>669.80300000000011</v>
          </cell>
          <cell r="BP59">
            <v>669.43300000000011</v>
          </cell>
          <cell r="BQ59">
            <v>670.40300000000013</v>
          </cell>
          <cell r="BR59">
            <v>670.03300000000013</v>
          </cell>
          <cell r="BS59">
            <v>672.02300000000014</v>
          </cell>
          <cell r="BT59">
            <v>671.34300000000007</v>
          </cell>
          <cell r="BU59" t="b">
            <v>0</v>
          </cell>
          <cell r="BV59">
            <v>1.6200000000000045</v>
          </cell>
          <cell r="BW59">
            <v>1.3099999999999454</v>
          </cell>
          <cell r="BX59">
            <v>2.2200000000000046</v>
          </cell>
          <cell r="BY59">
            <v>600</v>
          </cell>
          <cell r="BZ59">
            <v>1.1499999999999999</v>
          </cell>
          <cell r="CA59">
            <v>0.75</v>
          </cell>
          <cell r="CB59">
            <v>1.464999999999975</v>
          </cell>
          <cell r="CC59">
            <v>1.1109699718449539</v>
          </cell>
          <cell r="CD59">
            <v>3085.4413543063979</v>
          </cell>
          <cell r="CE59">
            <v>0.1448753769562664</v>
          </cell>
          <cell r="CF59">
            <v>1195.2218598891977</v>
          </cell>
          <cell r="CG59">
            <v>4280.6632141955961</v>
          </cell>
          <cell r="CH59">
            <v>1.25</v>
          </cell>
          <cell r="CI59">
            <v>2928</v>
          </cell>
          <cell r="CJ59">
            <v>1.8274689268253057</v>
          </cell>
          <cell r="CK59">
            <v>1.9</v>
          </cell>
          <cell r="CL59">
            <v>2</v>
          </cell>
          <cell r="CM59">
            <v>3</v>
          </cell>
        </row>
        <row r="60">
          <cell r="A60">
            <v>77</v>
          </cell>
          <cell r="B60" t="str">
            <v>C51</v>
          </cell>
          <cell r="C60" t="str">
            <v>C52</v>
          </cell>
          <cell r="E60">
            <v>1.4109083086337395</v>
          </cell>
          <cell r="F60">
            <v>4.540908308633739</v>
          </cell>
          <cell r="G60">
            <v>5</v>
          </cell>
          <cell r="J60">
            <v>0</v>
          </cell>
          <cell r="K60">
            <v>0.207825604811361</v>
          </cell>
          <cell r="L60">
            <v>3.2078256048113611</v>
          </cell>
          <cell r="M60">
            <v>3.2078256048113611</v>
          </cell>
          <cell r="N60">
            <v>467.36338090484503</v>
          </cell>
          <cell r="O60">
            <v>0.63583333333333336</v>
          </cell>
          <cell r="P60">
            <v>1349.4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1350.9</v>
          </cell>
          <cell r="AI60">
            <v>12</v>
          </cell>
          <cell r="AJ60">
            <v>11.3</v>
          </cell>
          <cell r="AK60">
            <v>24</v>
          </cell>
          <cell r="AL60">
            <v>0.60000000000000009</v>
          </cell>
          <cell r="AM60">
            <v>1.2999999999999999E-2</v>
          </cell>
          <cell r="AN60">
            <v>0.39710397720336921</v>
          </cell>
          <cell r="AO60">
            <v>0.59384765625000013</v>
          </cell>
          <cell r="AP60">
            <v>0.66183996200561523</v>
          </cell>
          <cell r="AQ60">
            <v>6.8021114336172364</v>
          </cell>
          <cell r="AR60">
            <v>3.6686319484017798</v>
          </cell>
          <cell r="AS60">
            <v>14.00169953154499</v>
          </cell>
          <cell r="AT60">
            <v>2.3582426073061331</v>
          </cell>
          <cell r="AU60">
            <v>2.7553465845095024</v>
          </cell>
          <cell r="AV60">
            <v>7.3124398101596899</v>
          </cell>
          <cell r="AW60">
            <v>2067.5436468673711</v>
          </cell>
          <cell r="AX60">
            <v>0.65338402990757161</v>
          </cell>
          <cell r="AY60">
            <v>0.3797372051886222</v>
          </cell>
          <cell r="AZ60" t="str">
            <v>54°28'48''</v>
          </cell>
          <cell r="BA60">
            <v>2.4280638163390891</v>
          </cell>
          <cell r="BB60">
            <v>1.5449999999999999</v>
          </cell>
          <cell r="BC60">
            <v>0.16400000000000001</v>
          </cell>
          <cell r="BD60">
            <v>0.56799999999999995</v>
          </cell>
          <cell r="BE60">
            <v>2.2769999999999997</v>
          </cell>
          <cell r="BF60">
            <v>2.2769999999999997</v>
          </cell>
          <cell r="BG60">
            <v>1.5453816773730737</v>
          </cell>
          <cell r="BH60">
            <v>1.9999999999999996</v>
          </cell>
          <cell r="BI60">
            <v>1.3</v>
          </cell>
          <cell r="BJ60">
            <v>0</v>
          </cell>
          <cell r="BK60">
            <v>0</v>
          </cell>
          <cell r="BL60">
            <v>0</v>
          </cell>
          <cell r="BM60">
            <v>4.1039471069472668</v>
          </cell>
          <cell r="BN60">
            <v>3.61</v>
          </cell>
          <cell r="BO60">
            <v>669.10300000000007</v>
          </cell>
          <cell r="BP60">
            <v>667.74300000000005</v>
          </cell>
          <cell r="BQ60">
            <v>669.70300000000009</v>
          </cell>
          <cell r="BR60">
            <v>668.34300000000007</v>
          </cell>
          <cell r="BS60">
            <v>671.34300000000007</v>
          </cell>
          <cell r="BT60">
            <v>669.34300000000007</v>
          </cell>
          <cell r="BU60">
            <v>0</v>
          </cell>
          <cell r="BV60">
            <v>1.6399999999999864</v>
          </cell>
          <cell r="BW60">
            <v>1</v>
          </cell>
          <cell r="BX60">
            <v>2.2399999999999864</v>
          </cell>
          <cell r="BY60">
            <v>600</v>
          </cell>
          <cell r="BZ60">
            <v>1.1499999999999999</v>
          </cell>
          <cell r="CA60">
            <v>0.75</v>
          </cell>
          <cell r="CB60">
            <v>1.3199999999999932</v>
          </cell>
          <cell r="CC60">
            <v>1.0143667052529992</v>
          </cell>
          <cell r="CD60">
            <v>2817.1499321638912</v>
          </cell>
          <cell r="CE60">
            <v>0.17316357276338468</v>
          </cell>
          <cell r="CF60">
            <v>1428.5994752979236</v>
          </cell>
          <cell r="CG60">
            <v>4245.7494074618153</v>
          </cell>
          <cell r="CH60">
            <v>1.25</v>
          </cell>
          <cell r="CI60">
            <v>2928</v>
          </cell>
          <cell r="CJ60">
            <v>1.8125637839232476</v>
          </cell>
          <cell r="CK60">
            <v>1.9</v>
          </cell>
          <cell r="CL60">
            <v>2</v>
          </cell>
          <cell r="CM60">
            <v>3</v>
          </cell>
        </row>
        <row r="61">
          <cell r="A61">
            <v>78</v>
          </cell>
          <cell r="B61" t="str">
            <v>C52</v>
          </cell>
          <cell r="C61" t="str">
            <v>C53</v>
          </cell>
          <cell r="F61">
            <v>4.540908308633739</v>
          </cell>
          <cell r="G61">
            <v>5</v>
          </cell>
          <cell r="J61">
            <v>0</v>
          </cell>
          <cell r="K61">
            <v>6.9013978503485104E-2</v>
          </cell>
          <cell r="L61">
            <v>3.276839583314846</v>
          </cell>
          <cell r="M61">
            <v>3.276839583314846</v>
          </cell>
          <cell r="N61">
            <v>465.87382715726278</v>
          </cell>
          <cell r="O61">
            <v>0.6375000000000004</v>
          </cell>
          <cell r="P61">
            <v>1348.6250869773014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1350.1250869773014</v>
          </cell>
          <cell r="AI61">
            <v>12</v>
          </cell>
          <cell r="AJ61">
            <v>15.18</v>
          </cell>
          <cell r="AK61">
            <v>24</v>
          </cell>
          <cell r="AL61">
            <v>0.60000000000000009</v>
          </cell>
          <cell r="AM61">
            <v>1.2999999999999999E-2</v>
          </cell>
          <cell r="AN61">
            <v>0.36289826631546029</v>
          </cell>
          <cell r="AO61">
            <v>0.59383850097656266</v>
          </cell>
          <cell r="AP61">
            <v>0.60483044385910045</v>
          </cell>
          <cell r="AQ61">
            <v>7.5496718176491209</v>
          </cell>
          <cell r="AR61">
            <v>4.362050511219449</v>
          </cell>
          <cell r="AS61">
            <v>17.482995322190245</v>
          </cell>
          <cell r="AT61">
            <v>2.9050736266159727</v>
          </cell>
          <cell r="AU61">
            <v>3.267971892931433</v>
          </cell>
          <cell r="AV61">
            <v>8.4753758855428263</v>
          </cell>
          <cell r="AW61">
            <v>2396.3560756590095</v>
          </cell>
          <cell r="AX61">
            <v>0.56340754226435674</v>
          </cell>
          <cell r="AY61">
            <v>0.37973720525858901</v>
          </cell>
          <cell r="AZ61" t="str">
            <v>00°00'00''</v>
          </cell>
          <cell r="BA61">
            <v>1000</v>
          </cell>
          <cell r="BB61">
            <v>0.51300000000000001</v>
          </cell>
          <cell r="BC61">
            <v>5.5E-2</v>
          </cell>
          <cell r="BD61">
            <v>0.13100000000000001</v>
          </cell>
          <cell r="BE61">
            <v>0.69900000000000007</v>
          </cell>
          <cell r="BF61">
            <v>0.69900000000000007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0.7</v>
          </cell>
          <cell r="BO61">
            <v>667.16300000000001</v>
          </cell>
          <cell r="BP61">
            <v>665.34299999999996</v>
          </cell>
          <cell r="BQ61">
            <v>667.76300000000003</v>
          </cell>
          <cell r="BR61">
            <v>665.94299999999998</v>
          </cell>
          <cell r="BS61">
            <v>669.34300000000007</v>
          </cell>
          <cell r="BT61">
            <v>666.94299999999998</v>
          </cell>
          <cell r="BU61">
            <v>0</v>
          </cell>
          <cell r="BV61">
            <v>1.5800000000000409</v>
          </cell>
          <cell r="BW61">
            <v>1</v>
          </cell>
          <cell r="BX61">
            <v>2.180000000000041</v>
          </cell>
          <cell r="BY61">
            <v>600</v>
          </cell>
          <cell r="BZ61">
            <v>1.1499999999999999</v>
          </cell>
          <cell r="CA61">
            <v>0.75</v>
          </cell>
          <cell r="CB61">
            <v>1.2900000000000205</v>
          </cell>
          <cell r="CC61">
            <v>0.99404306734130532</v>
          </cell>
          <cell r="CD61">
            <v>2760.7061087736402</v>
          </cell>
          <cell r="CE61">
            <v>0.17997720574508347</v>
          </cell>
          <cell r="CF61">
            <v>1484.8119473969386</v>
          </cell>
          <cell r="CG61">
            <v>4245.5180561705783</v>
          </cell>
          <cell r="CH61">
            <v>1.25</v>
          </cell>
          <cell r="CI61">
            <v>2928</v>
          </cell>
          <cell r="CJ61">
            <v>1.8124650171493248</v>
          </cell>
          <cell r="CK61">
            <v>1.9</v>
          </cell>
          <cell r="CL61">
            <v>2</v>
          </cell>
          <cell r="CM61">
            <v>3</v>
          </cell>
        </row>
        <row r="62">
          <cell r="A62">
            <v>79</v>
          </cell>
          <cell r="B62" t="str">
            <v>C53</v>
          </cell>
          <cell r="C62" t="str">
            <v>C54</v>
          </cell>
          <cell r="F62">
            <v>4.540908308633739</v>
          </cell>
          <cell r="G62">
            <v>5</v>
          </cell>
          <cell r="J62">
            <v>0</v>
          </cell>
          <cell r="K62">
            <v>6.9013978503485104E-2</v>
          </cell>
          <cell r="L62">
            <v>3.3458535618183309</v>
          </cell>
          <cell r="M62">
            <v>3.3458535618183309</v>
          </cell>
          <cell r="N62">
            <v>464.39306287061709</v>
          </cell>
          <cell r="O62">
            <v>0.63312529056252875</v>
          </cell>
          <cell r="P62">
            <v>1335.1132875976296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1336.6132875976296</v>
          </cell>
          <cell r="AI62">
            <v>21.51</v>
          </cell>
          <cell r="AJ62">
            <v>9.23</v>
          </cell>
          <cell r="AK62">
            <v>24</v>
          </cell>
          <cell r="AL62">
            <v>0.60000000000000009</v>
          </cell>
          <cell r="AM62">
            <v>1.2999999999999999E-2</v>
          </cell>
          <cell r="AN62">
            <v>0.4206632137298586</v>
          </cell>
          <cell r="AO62">
            <v>0.59358215332031261</v>
          </cell>
          <cell r="AP62">
            <v>0.70110535621643089</v>
          </cell>
          <cell r="AQ62">
            <v>6.3117093251869303</v>
          </cell>
          <cell r="AR62">
            <v>3.2428305568054996</v>
          </cell>
          <cell r="AS62">
            <v>11.972322232648592</v>
          </cell>
          <cell r="AT62">
            <v>2.0304625181269955</v>
          </cell>
          <cell r="AU62">
            <v>2.451125731856854</v>
          </cell>
          <cell r="AV62">
            <v>6.6088201473996433</v>
          </cell>
          <cell r="AW62">
            <v>1868.5998741570247</v>
          </cell>
          <cell r="AX62">
            <v>0.71530203233081746</v>
          </cell>
          <cell r="AY62">
            <v>7.0463928157493481</v>
          </cell>
          <cell r="AZ62" t="str">
            <v>06°39'60''</v>
          </cell>
          <cell r="BA62">
            <v>21.461706834955795</v>
          </cell>
          <cell r="BB62">
            <v>1E-3</v>
          </cell>
          <cell r="BC62">
            <v>0.17499999999999999</v>
          </cell>
          <cell r="BD62">
            <v>0.122</v>
          </cell>
          <cell r="BE62">
            <v>0.29799999999999999</v>
          </cell>
          <cell r="BF62">
            <v>0.29699999999999999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0.3</v>
          </cell>
          <cell r="BO62">
            <v>665.11300000000006</v>
          </cell>
          <cell r="BP62">
            <v>663.12300000000005</v>
          </cell>
          <cell r="BQ62">
            <v>665.71300000000008</v>
          </cell>
          <cell r="BR62">
            <v>663.72300000000007</v>
          </cell>
          <cell r="BS62">
            <v>666.94299999999998</v>
          </cell>
          <cell r="BT62">
            <v>664.52300000000014</v>
          </cell>
          <cell r="BU62">
            <v>0</v>
          </cell>
          <cell r="BV62">
            <v>1.2299999999999045</v>
          </cell>
          <cell r="BW62">
            <v>0.80000000000006821</v>
          </cell>
          <cell r="BX62">
            <v>1.8299999999999046</v>
          </cell>
          <cell r="BY62">
            <v>600</v>
          </cell>
          <cell r="BZ62">
            <v>1.1499999999999999</v>
          </cell>
          <cell r="CA62">
            <v>0.75</v>
          </cell>
          <cell r="CB62">
            <v>1.0149999999999864</v>
          </cell>
          <cell r="CC62">
            <v>0.80220603694993275</v>
          </cell>
          <cell r="CD62">
            <v>2227.9267161192001</v>
          </cell>
          <cell r="CE62">
            <v>0.26408571234109723</v>
          </cell>
          <cell r="CF62">
            <v>2178.7071268140521</v>
          </cell>
          <cell r="CG62">
            <v>4406.6338429332518</v>
          </cell>
          <cell r="CH62">
            <v>1.25</v>
          </cell>
          <cell r="CI62">
            <v>3954</v>
          </cell>
          <cell r="CJ62">
            <v>1.393093652925282</v>
          </cell>
          <cell r="CK62">
            <v>1.5</v>
          </cell>
          <cell r="CL62">
            <v>3</v>
          </cell>
          <cell r="CM62">
            <v>3</v>
          </cell>
        </row>
        <row r="63">
          <cell r="A63">
            <v>80</v>
          </cell>
          <cell r="B63" t="str">
            <v>C54</v>
          </cell>
          <cell r="C63" t="str">
            <v>B02</v>
          </cell>
          <cell r="F63">
            <v>4.540908308633739</v>
          </cell>
          <cell r="G63">
            <v>5</v>
          </cell>
          <cell r="J63">
            <v>0</v>
          </cell>
          <cell r="K63">
            <v>6.9013978503485104E-2</v>
          </cell>
          <cell r="L63">
            <v>3.4148675403218158</v>
          </cell>
          <cell r="M63">
            <v>3.4148675403218158</v>
          </cell>
          <cell r="N63">
            <v>462.92101245913631</v>
          </cell>
          <cell r="O63">
            <v>0.66360108303249099</v>
          </cell>
          <cell r="P63">
            <v>1394.9438066942571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1396.4438066942571</v>
          </cell>
          <cell r="AI63">
            <v>2.77</v>
          </cell>
          <cell r="AJ63">
            <v>3.25</v>
          </cell>
          <cell r="AK63">
            <v>28</v>
          </cell>
          <cell r="AL63">
            <v>0.70000000000000007</v>
          </cell>
          <cell r="AM63">
            <v>1.2999999999999999E-2</v>
          </cell>
          <cell r="AN63">
            <v>0.54538080692291269</v>
          </cell>
          <cell r="AO63">
            <v>0.67180175781250018</v>
          </cell>
          <cell r="AP63">
            <v>0.77911543846130371</v>
          </cell>
          <cell r="AQ63">
            <v>4.3406905213677565</v>
          </cell>
          <cell r="AR63">
            <v>1.8604714294665938</v>
          </cell>
          <cell r="AS63">
            <v>5.3362671375072201</v>
          </cell>
          <cell r="AT63">
            <v>0.9603259022574866</v>
          </cell>
          <cell r="AU63">
            <v>1.5057067091803993</v>
          </cell>
          <cell r="AV63">
            <v>4.34606238639598</v>
          </cell>
          <cell r="AW63">
            <v>1672.5608139802059</v>
          </cell>
          <cell r="AX63">
            <v>0.83491362168836714</v>
          </cell>
          <cell r="AY63">
            <v>59.642394106660248</v>
          </cell>
          <cell r="AZ63" t="str">
            <v>52°35'46''</v>
          </cell>
          <cell r="BA63">
            <v>2.168061441678244</v>
          </cell>
          <cell r="BB63">
            <v>1E-3</v>
          </cell>
          <cell r="BC63">
            <v>0.214</v>
          </cell>
          <cell r="BD63">
            <v>0.57799999999999996</v>
          </cell>
          <cell r="BE63">
            <v>0.79299999999999993</v>
          </cell>
          <cell r="BF63">
            <v>0.79199999999999993</v>
          </cell>
          <cell r="BG63">
            <v>1.0865983651414863</v>
          </cell>
          <cell r="BH63">
            <v>2.1428571428571428</v>
          </cell>
          <cell r="BI63">
            <v>1.2</v>
          </cell>
          <cell r="BJ63">
            <v>0</v>
          </cell>
          <cell r="BK63">
            <v>0</v>
          </cell>
          <cell r="BL63">
            <v>0</v>
          </cell>
          <cell r="BM63">
            <v>2.4823086738364051</v>
          </cell>
          <cell r="BN63">
            <v>2.06</v>
          </cell>
          <cell r="BO63">
            <v>662.86300000000006</v>
          </cell>
          <cell r="BP63">
            <v>662.77300000000002</v>
          </cell>
          <cell r="BQ63">
            <v>663.5630000000001</v>
          </cell>
          <cell r="BR63">
            <v>663.47300000000007</v>
          </cell>
          <cell r="BS63">
            <v>664.52300000000014</v>
          </cell>
          <cell r="BT63">
            <v>662.52300000000014</v>
          </cell>
          <cell r="BU63">
            <v>0</v>
          </cell>
          <cell r="BV63">
            <v>0.96000000000003638</v>
          </cell>
          <cell r="BW63">
            <v>-0.94999999999993179</v>
          </cell>
          <cell r="BX63">
            <v>1.6600000000000366</v>
          </cell>
          <cell r="BY63">
            <v>700</v>
          </cell>
          <cell r="BZ63">
            <v>1.2749999999999999</v>
          </cell>
          <cell r="CA63">
            <v>0.875</v>
          </cell>
          <cell r="CB63">
            <v>5.0000000000522959E-3</v>
          </cell>
          <cell r="CC63">
            <v>3.9198774568215515E-3</v>
          </cell>
          <cell r="CD63">
            <v>13.381726660565622</v>
          </cell>
          <cell r="CE63">
            <v>0.99999906137175432</v>
          </cell>
          <cell r="CF63">
            <v>10724.989933212066</v>
          </cell>
          <cell r="CG63">
            <v>10738.371659872631</v>
          </cell>
          <cell r="CH63">
            <v>1.25</v>
          </cell>
          <cell r="CI63">
            <v>3416</v>
          </cell>
          <cell r="CJ63">
            <v>3.9294392783491774</v>
          </cell>
          <cell r="CK63">
            <v>4</v>
          </cell>
          <cell r="CL63">
            <v>2</v>
          </cell>
          <cell r="CM63">
            <v>3</v>
          </cell>
        </row>
        <row r="64">
          <cell r="A64">
            <v>81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0.02</v>
          </cell>
          <cell r="AK64">
            <v>30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662.77300000000002</v>
          </cell>
          <cell r="BP64">
            <v>0</v>
          </cell>
          <cell r="BQ64">
            <v>662.77300000000002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82</v>
          </cell>
          <cell r="C65">
            <v>0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0.02</v>
          </cell>
          <cell r="AK65">
            <v>30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83</v>
          </cell>
          <cell r="B66" t="str">
            <v>A12</v>
          </cell>
          <cell r="C66" t="str">
            <v>B01</v>
          </cell>
          <cell r="D66">
            <v>1.36</v>
          </cell>
          <cell r="F66">
            <v>1.36</v>
          </cell>
          <cell r="G66">
            <v>5</v>
          </cell>
          <cell r="J66">
            <v>0</v>
          </cell>
          <cell r="K66">
            <v>6.9013978503485104E-2</v>
          </cell>
          <cell r="L66">
            <v>6.9013978503485104E-2</v>
          </cell>
          <cell r="M66">
            <v>3</v>
          </cell>
          <cell r="N66">
            <v>471.90281881227315</v>
          </cell>
          <cell r="O66">
            <v>0.63517830045523482</v>
          </cell>
          <cell r="P66">
            <v>407.6497053891714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409.1497053891714</v>
          </cell>
          <cell r="AI66">
            <v>13.18</v>
          </cell>
          <cell r="AJ66">
            <v>3.66</v>
          </cell>
          <cell r="AK66">
            <v>18</v>
          </cell>
          <cell r="AL66">
            <v>0.45</v>
          </cell>
          <cell r="AM66">
            <v>1.4E-2</v>
          </cell>
          <cell r="AN66">
            <v>0.34205310344696049</v>
          </cell>
          <cell r="AO66">
            <v>0.421875</v>
          </cell>
          <cell r="AP66">
            <v>0.76011800765991222</v>
          </cell>
          <cell r="AQ66">
            <v>3.1542870759603714</v>
          </cell>
          <cell r="AR66">
            <v>1.7319779487330151</v>
          </cell>
          <cell r="AS66">
            <v>3.7911630619146761</v>
          </cell>
          <cell r="AT66">
            <v>0.50711146572735111</v>
          </cell>
          <cell r="AU66">
            <v>0.8491645691743116</v>
          </cell>
          <cell r="AV66">
            <v>3.1899689136992531</v>
          </cell>
          <cell r="AW66">
            <v>507.34263453815521</v>
          </cell>
          <cell r="AX66">
            <v>0.80645638181310952</v>
          </cell>
          <cell r="AY66">
            <v>12.083830182408475</v>
          </cell>
          <cell r="AZ66" t="b">
            <v>0</v>
          </cell>
          <cell r="BA66">
            <v>0</v>
          </cell>
          <cell r="BB66">
            <v>1E-3</v>
          </cell>
          <cell r="BC66">
            <v>0</v>
          </cell>
          <cell r="BD66">
            <v>0</v>
          </cell>
          <cell r="BE66">
            <v>1E-3</v>
          </cell>
          <cell r="BF66">
            <v>0</v>
          </cell>
          <cell r="BG66">
            <v>0.96081913019759546</v>
          </cell>
          <cell r="BH66">
            <v>2.6666666666666665</v>
          </cell>
          <cell r="BI66">
            <v>1.2</v>
          </cell>
          <cell r="BJ66">
            <v>0</v>
          </cell>
          <cell r="BK66">
            <v>0</v>
          </cell>
          <cell r="BL66">
            <v>0</v>
          </cell>
          <cell r="BM66">
            <v>1.3301610457436088</v>
          </cell>
          <cell r="BN66">
            <v>0</v>
          </cell>
          <cell r="BO66">
            <v>686.28699999999992</v>
          </cell>
          <cell r="BP66">
            <v>685.8069999999999</v>
          </cell>
          <cell r="BQ66">
            <v>686.73699999999997</v>
          </cell>
          <cell r="BR66">
            <v>686.25699999999995</v>
          </cell>
          <cell r="BS66">
            <v>688.78700000000003</v>
          </cell>
          <cell r="BT66">
            <v>686.76300000000015</v>
          </cell>
          <cell r="BU66" t="b">
            <v>0</v>
          </cell>
          <cell r="BV66">
            <v>2.0500000000000682</v>
          </cell>
          <cell r="BW66">
            <v>0.50600000000019918</v>
          </cell>
          <cell r="BX66">
            <v>2.5000000000000684</v>
          </cell>
          <cell r="BY66">
            <v>450</v>
          </cell>
          <cell r="BZ66">
            <v>0.96250000000000002</v>
          </cell>
          <cell r="CA66">
            <v>0.5625</v>
          </cell>
          <cell r="CB66">
            <v>1.2780000000001337</v>
          </cell>
          <cell r="CC66">
            <v>1.1514400187524345</v>
          </cell>
          <cell r="CD66">
            <v>2240.0725827319825</v>
          </cell>
          <cell r="CE66">
            <v>0.14096662455078157</v>
          </cell>
          <cell r="CF66">
            <v>1162.974652543948</v>
          </cell>
          <cell r="CG66">
            <v>3403.0472352759307</v>
          </cell>
          <cell r="CH66">
            <v>1.5</v>
          </cell>
          <cell r="CI66">
            <v>4487</v>
          </cell>
          <cell r="CJ66">
            <v>1.1376355812154881</v>
          </cell>
          <cell r="CK66">
            <v>1.5</v>
          </cell>
          <cell r="CL66">
            <v>2</v>
          </cell>
          <cell r="CM66">
            <v>2</v>
          </cell>
        </row>
      </sheetData>
      <sheetData sheetId="3" refreshError="1">
        <row r="12">
          <cell r="A12">
            <v>1</v>
          </cell>
          <cell r="B12" t="str">
            <v>C01</v>
          </cell>
          <cell r="C12" t="str">
            <v>C02</v>
          </cell>
          <cell r="D12">
            <v>0.02</v>
          </cell>
          <cell r="E12">
            <v>0.17</v>
          </cell>
          <cell r="F12">
            <v>0.19</v>
          </cell>
          <cell r="G12">
            <v>5</v>
          </cell>
          <cell r="H12">
            <v>100</v>
          </cell>
          <cell r="I12">
            <v>50</v>
          </cell>
          <cell r="J12">
            <v>50</v>
          </cell>
          <cell r="K12">
            <v>0.27664946512301691</v>
          </cell>
          <cell r="L12">
            <v>3.095626019591704</v>
          </cell>
          <cell r="M12">
            <v>3.095626019591704</v>
          </cell>
          <cell r="N12">
            <v>469.8039831565884</v>
          </cell>
          <cell r="O12">
            <v>0.6253233636078922</v>
          </cell>
          <cell r="P12">
            <v>55.818087326934048</v>
          </cell>
          <cell r="R12">
            <v>0.17</v>
          </cell>
          <cell r="S12">
            <v>0.17</v>
          </cell>
          <cell r="T12">
            <v>98</v>
          </cell>
          <cell r="U12">
            <v>67</v>
          </cell>
          <cell r="V12">
            <v>0.68799999999999994</v>
          </cell>
          <cell r="X12">
            <v>0</v>
          </cell>
          <cell r="Y12">
            <v>0</v>
          </cell>
          <cell r="AA12">
            <v>0</v>
          </cell>
          <cell r="AB12">
            <v>0</v>
          </cell>
          <cell r="AC12">
            <v>0.58479999999999999</v>
          </cell>
          <cell r="AD12">
            <v>9.9416000000000004E-2</v>
          </cell>
          <cell r="AE12">
            <v>0.4356567664164121</v>
          </cell>
          <cell r="AF12">
            <v>0.4356567664164121</v>
          </cell>
          <cell r="AG12">
            <v>0.45265676641641212</v>
          </cell>
          <cell r="AH12">
            <v>57.318087326934048</v>
          </cell>
          <cell r="AI12">
            <v>31.93</v>
          </cell>
          <cell r="AJ12">
            <v>1.8</v>
          </cell>
          <cell r="AK12">
            <v>10</v>
          </cell>
          <cell r="AL12">
            <v>0.25</v>
          </cell>
          <cell r="AM12">
            <v>1.4E-2</v>
          </cell>
          <cell r="AN12">
            <v>0.18444585800170898</v>
          </cell>
          <cell r="AO12">
            <v>0.1953125</v>
          </cell>
          <cell r="AP12">
            <v>0.73778343200683594</v>
          </cell>
          <cell r="AQ12">
            <v>1.4763484214637064</v>
          </cell>
          <cell r="AR12">
            <v>1.1208831667985493</v>
          </cell>
          <cell r="AS12">
            <v>1.0123203162045067</v>
          </cell>
          <cell r="AT12">
            <v>0.11109096134344432</v>
          </cell>
          <cell r="AU12">
            <v>0.2955368193451533</v>
          </cell>
          <cell r="AV12">
            <v>1.5118214073823955</v>
          </cell>
          <cell r="AW12">
            <v>74.211359796442437</v>
          </cell>
          <cell r="AX12">
            <v>0.77236271487484287</v>
          </cell>
          <cell r="AY12">
            <v>195.8006893534214</v>
          </cell>
          <cell r="BO12">
            <v>729.91300000000001</v>
          </cell>
          <cell r="BP12">
            <v>729.34299999999996</v>
          </cell>
          <cell r="BQ12">
            <v>730.16300000000001</v>
          </cell>
          <cell r="BR12">
            <v>729.59299999999996</v>
          </cell>
          <cell r="BS12">
            <v>731.36300000000006</v>
          </cell>
          <cell r="BT12">
            <v>732.75300000000016</v>
          </cell>
          <cell r="BU12" t="b">
            <v>0</v>
          </cell>
          <cell r="BV12">
            <v>1.2000000000000455</v>
          </cell>
          <cell r="BW12">
            <v>3.1600000000001955</v>
          </cell>
          <cell r="BX12">
            <v>1.4500000000000455</v>
          </cell>
          <cell r="BY12">
            <v>250</v>
          </cell>
          <cell r="BZ12">
            <v>0.71250000000000002</v>
          </cell>
          <cell r="CA12">
            <v>0.3125</v>
          </cell>
          <cell r="CB12">
            <v>2.1800000000001205</v>
          </cell>
          <cell r="CC12">
            <v>2.2267586221582389</v>
          </cell>
          <cell r="CD12">
            <v>2373.8986567380389</v>
          </cell>
          <cell r="CE12">
            <v>2.9965888982830813E-2</v>
          </cell>
          <cell r="CF12">
            <v>247.21858410835421</v>
          </cell>
          <cell r="CG12">
            <v>2621.1172408463931</v>
          </cell>
          <cell r="CH12">
            <v>1.5</v>
          </cell>
          <cell r="CI12">
            <v>2957</v>
          </cell>
          <cell r="CJ12">
            <v>1.3296164562967836</v>
          </cell>
          <cell r="CK12">
            <v>1.5</v>
          </cell>
          <cell r="CL12">
            <v>2</v>
          </cell>
          <cell r="CM12">
            <v>2</v>
          </cell>
        </row>
        <row r="13">
          <cell r="A13">
            <v>2</v>
          </cell>
          <cell r="B13" t="str">
            <v>C02</v>
          </cell>
          <cell r="C13" t="str">
            <v>C03</v>
          </cell>
          <cell r="D13">
            <v>7.0000000000000007E-2</v>
          </cell>
          <cell r="E13">
            <v>1.06</v>
          </cell>
          <cell r="F13">
            <v>1.32</v>
          </cell>
          <cell r="G13">
            <v>5</v>
          </cell>
          <cell r="J13">
            <v>0</v>
          </cell>
          <cell r="K13">
            <v>0.13864702779471333</v>
          </cell>
          <cell r="L13">
            <v>3.2342730473864174</v>
          </cell>
          <cell r="M13">
            <v>3.2342730473864174</v>
          </cell>
          <cell r="N13">
            <v>466.79151255448659</v>
          </cell>
          <cell r="O13">
            <v>0.63917076167076192</v>
          </cell>
          <cell r="P13">
            <v>393.8345223395857</v>
          </cell>
          <cell r="Q13">
            <v>7.0000000000000007E-2</v>
          </cell>
          <cell r="R13">
            <v>1.06</v>
          </cell>
          <cell r="S13">
            <v>1.3</v>
          </cell>
          <cell r="T13">
            <v>98</v>
          </cell>
          <cell r="U13">
            <v>510</v>
          </cell>
          <cell r="V13">
            <v>0.68799999999999994</v>
          </cell>
          <cell r="X13">
            <v>0</v>
          </cell>
          <cell r="Y13">
            <v>0</v>
          </cell>
          <cell r="AA13">
            <v>0</v>
          </cell>
          <cell r="AB13">
            <v>0</v>
          </cell>
          <cell r="AC13">
            <v>0.58479999999999999</v>
          </cell>
          <cell r="AD13">
            <v>0.76024000000000003</v>
          </cell>
          <cell r="AE13">
            <v>2.8699792237869337</v>
          </cell>
          <cell r="AF13">
            <v>2.8699792237869337</v>
          </cell>
          <cell r="AG13">
            <v>2.9999792237869336</v>
          </cell>
          <cell r="AH13">
            <v>396.83450156337261</v>
          </cell>
          <cell r="AI13">
            <v>28.49</v>
          </cell>
          <cell r="AJ13">
            <v>16</v>
          </cell>
          <cell r="AK13">
            <v>18</v>
          </cell>
          <cell r="AL13">
            <v>0.45</v>
          </cell>
          <cell r="AM13">
            <v>1.4E-2</v>
          </cell>
          <cell r="AN13">
            <v>0.21567631959915157</v>
          </cell>
          <cell r="AO13">
            <v>0.41879882812499997</v>
          </cell>
          <cell r="AP13">
            <v>0.4792807102203368</v>
          </cell>
          <cell r="AQ13">
            <v>5.2681488071739047</v>
          </cell>
          <cell r="AR13">
            <v>4.1057521210051311</v>
          </cell>
          <cell r="AS13">
            <v>11.371762549399705</v>
          </cell>
          <cell r="AT13">
            <v>1.4145459660819486</v>
          </cell>
          <cell r="AU13">
            <v>1.6302222856811002</v>
          </cell>
          <cell r="AV13">
            <v>6.6696938494448759</v>
          </cell>
          <cell r="AW13">
            <v>1060.7689732048957</v>
          </cell>
          <cell r="AX13">
            <v>0.3741007812138572</v>
          </cell>
          <cell r="AY13">
            <v>144.99166753125877</v>
          </cell>
          <cell r="AZ13" t="str">
            <v>50°48'32''</v>
          </cell>
          <cell r="BA13">
            <v>2.8074230182531519</v>
          </cell>
          <cell r="BB13">
            <v>1.335</v>
          </cell>
          <cell r="BC13">
            <v>0.13</v>
          </cell>
          <cell r="BD13">
            <v>0.23200000000000001</v>
          </cell>
          <cell r="BE13">
            <v>1.6969999999999998</v>
          </cell>
          <cell r="BF13">
            <v>1.6969999999999998</v>
          </cell>
          <cell r="BG13">
            <v>0.9318989494611698</v>
          </cell>
          <cell r="BH13">
            <v>2.6666666666666665</v>
          </cell>
          <cell r="BI13">
            <v>1.2</v>
          </cell>
          <cell r="BJ13">
            <v>0</v>
          </cell>
          <cell r="BK13">
            <v>0</v>
          </cell>
          <cell r="BL13">
            <v>0</v>
          </cell>
          <cell r="BM13">
            <v>1.2737045314798463</v>
          </cell>
          <cell r="BN13">
            <v>1.0900000000000001</v>
          </cell>
          <cell r="BO13">
            <v>729.02299999999991</v>
          </cell>
          <cell r="BP13">
            <v>724.46299999999997</v>
          </cell>
          <cell r="BQ13">
            <v>729.47299999999996</v>
          </cell>
          <cell r="BR13">
            <v>724.91300000000001</v>
          </cell>
          <cell r="BS13">
            <v>732.75300000000016</v>
          </cell>
          <cell r="BT13">
            <v>726.10300000000007</v>
          </cell>
          <cell r="BU13">
            <v>0</v>
          </cell>
          <cell r="BV13">
            <v>3.2800000000002001</v>
          </cell>
          <cell r="BW13">
            <v>1.1900000000000546</v>
          </cell>
          <cell r="BX13">
            <v>3.7300000000002003</v>
          </cell>
          <cell r="BY13">
            <v>450</v>
          </cell>
          <cell r="BZ13">
            <v>0.96250000000000002</v>
          </cell>
          <cell r="CA13">
            <v>0.5625</v>
          </cell>
          <cell r="CB13">
            <v>2.2350000000001273</v>
          </cell>
          <cell r="CC13">
            <v>1.8182677779848908</v>
          </cell>
          <cell r="CD13">
            <v>3537.3547307675126</v>
          </cell>
          <cell r="CE13">
            <v>5.0975674788497072E-2</v>
          </cell>
          <cell r="CF13">
            <v>420.54931700510082</v>
          </cell>
          <cell r="CG13">
            <v>3957.9040477726135</v>
          </cell>
          <cell r="CH13">
            <v>1.5</v>
          </cell>
          <cell r="CI13">
            <v>4487</v>
          </cell>
          <cell r="CJ13">
            <v>1.3231237066322532</v>
          </cell>
          <cell r="CK13">
            <v>1.5</v>
          </cell>
          <cell r="CL13">
            <v>2</v>
          </cell>
          <cell r="CM13">
            <v>2</v>
          </cell>
        </row>
        <row r="14">
          <cell r="A14">
            <v>3</v>
          </cell>
          <cell r="B14" t="str">
            <v>C03</v>
          </cell>
          <cell r="C14" t="str">
            <v>C04</v>
          </cell>
          <cell r="D14">
            <v>0.08</v>
          </cell>
          <cell r="F14">
            <v>1.4000000000000001</v>
          </cell>
          <cell r="G14">
            <v>5</v>
          </cell>
          <cell r="J14">
            <v>0</v>
          </cell>
          <cell r="K14">
            <v>7.1464170340705999E-2</v>
          </cell>
          <cell r="L14">
            <v>3.3057372177271236</v>
          </cell>
          <cell r="M14">
            <v>3.3057372177271236</v>
          </cell>
          <cell r="N14">
            <v>465.2527340804084</v>
          </cell>
          <cell r="O14">
            <v>0.64032555282555292</v>
          </cell>
          <cell r="P14">
            <v>417.07849981509253</v>
          </cell>
          <cell r="Q14">
            <v>0.08</v>
          </cell>
          <cell r="S14">
            <v>1.3800000000000001</v>
          </cell>
          <cell r="T14">
            <v>98</v>
          </cell>
          <cell r="U14">
            <v>541</v>
          </cell>
          <cell r="V14">
            <v>0.68799999999999994</v>
          </cell>
          <cell r="X14">
            <v>0</v>
          </cell>
          <cell r="Y14">
            <v>0</v>
          </cell>
          <cell r="AA14">
            <v>0</v>
          </cell>
          <cell r="AB14">
            <v>0</v>
          </cell>
          <cell r="AC14">
            <v>0.58479999999999999</v>
          </cell>
          <cell r="AD14">
            <v>0.80702400000000007</v>
          </cell>
          <cell r="AE14">
            <v>3.0332862581549471</v>
          </cell>
          <cell r="AF14">
            <v>3.0332862581549471</v>
          </cell>
          <cell r="AG14">
            <v>3.171286258154947</v>
          </cell>
          <cell r="AH14">
            <v>420.24978607324749</v>
          </cell>
          <cell r="AI14">
            <v>20.350000000000001</v>
          </cell>
          <cell r="AJ14">
            <v>24.18</v>
          </cell>
          <cell r="AK14">
            <v>18</v>
          </cell>
          <cell r="AL14">
            <v>0.45</v>
          </cell>
          <cell r="AM14">
            <v>1.4E-2</v>
          </cell>
          <cell r="AN14">
            <v>0.19886208772659303</v>
          </cell>
          <cell r="AO14">
            <v>0.42440185546875003</v>
          </cell>
          <cell r="AP14">
            <v>0.44191575050354004</v>
          </cell>
          <cell r="AQ14">
            <v>6.1996519811284889</v>
          </cell>
          <cell r="AR14">
            <v>5.0783077620942541</v>
          </cell>
          <cell r="AS14">
            <v>16.041290417037256</v>
          </cell>
          <cell r="AT14">
            <v>1.9590053357344748</v>
          </cell>
          <cell r="AU14">
            <v>2.157867423461068</v>
          </cell>
          <cell r="AV14">
            <v>8.1992486392653134</v>
          </cell>
          <cell r="AW14">
            <v>1304.0341515598959</v>
          </cell>
          <cell r="AX14">
            <v>0.3222690031319666</v>
          </cell>
          <cell r="AY14">
            <v>146.22168306402935</v>
          </cell>
          <cell r="AZ14" t="str">
            <v>01°13'48''</v>
          </cell>
          <cell r="BA14">
            <v>124.21215286107042</v>
          </cell>
          <cell r="BB14">
            <v>0.52800000000000002</v>
          </cell>
          <cell r="BC14">
            <v>5.3999999999999999E-2</v>
          </cell>
          <cell r="BD14">
            <v>8.4000000000000005E-2</v>
          </cell>
          <cell r="BE14">
            <v>0.66600000000000004</v>
          </cell>
          <cell r="BF14">
            <v>0.66600000000000004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0.67</v>
          </cell>
          <cell r="BO14">
            <v>723.83299999999997</v>
          </cell>
          <cell r="BP14">
            <v>718.91300000000001</v>
          </cell>
          <cell r="BQ14">
            <v>724.28300000000002</v>
          </cell>
          <cell r="BR14">
            <v>719.36300000000006</v>
          </cell>
          <cell r="BS14">
            <v>726.10300000000007</v>
          </cell>
          <cell r="BT14">
            <v>720.88300000000004</v>
          </cell>
          <cell r="BU14">
            <v>0</v>
          </cell>
          <cell r="BV14">
            <v>1.82000000000005</v>
          </cell>
          <cell r="BW14">
            <v>1.5199999999999818</v>
          </cell>
          <cell r="BX14">
            <v>2.2700000000000502</v>
          </cell>
          <cell r="BY14">
            <v>450</v>
          </cell>
          <cell r="BZ14">
            <v>0.96250000000000002</v>
          </cell>
          <cell r="CA14">
            <v>0.5625</v>
          </cell>
          <cell r="CB14">
            <v>1.6700000000000159</v>
          </cell>
          <cell r="CC14">
            <v>1.4423178197654005</v>
          </cell>
          <cell r="CD14">
            <v>2805.9617097057853</v>
          </cell>
          <cell r="CE14">
            <v>8.7719275937971131E-2</v>
          </cell>
          <cell r="CF14">
            <v>723.68402648826179</v>
          </cell>
          <cell r="CG14">
            <v>3529.645736194047</v>
          </cell>
          <cell r="CH14">
            <v>1.5</v>
          </cell>
          <cell r="CI14">
            <v>4487</v>
          </cell>
          <cell r="CJ14">
            <v>1.1799573443929285</v>
          </cell>
          <cell r="CK14">
            <v>1.5</v>
          </cell>
          <cell r="CL14">
            <v>2</v>
          </cell>
          <cell r="CM14">
            <v>2</v>
          </cell>
        </row>
        <row r="15">
          <cell r="A15">
            <v>4</v>
          </cell>
          <cell r="B15" t="str">
            <v>C04</v>
          </cell>
          <cell r="C15" t="str">
            <v>C05</v>
          </cell>
          <cell r="D15">
            <v>0.08</v>
          </cell>
          <cell r="F15">
            <v>1.4800000000000002</v>
          </cell>
          <cell r="G15">
            <v>5</v>
          </cell>
          <cell r="J15">
            <v>0</v>
          </cell>
          <cell r="K15">
            <v>0.18402821531285735</v>
          </cell>
          <cell r="L15">
            <v>3.489765433039981</v>
          </cell>
          <cell r="M15">
            <v>3.489765433039981</v>
          </cell>
          <cell r="N15">
            <v>461.33323264765886</v>
          </cell>
          <cell r="O15">
            <v>0.63945471195471215</v>
          </cell>
          <cell r="P15">
            <v>436.60252990881048</v>
          </cell>
          <cell r="Q15">
            <v>0.08</v>
          </cell>
          <cell r="S15">
            <v>1.4600000000000002</v>
          </cell>
          <cell r="T15">
            <v>98</v>
          </cell>
          <cell r="U15">
            <v>572</v>
          </cell>
          <cell r="V15">
            <v>0.68799999999999994</v>
          </cell>
          <cell r="X15">
            <v>0</v>
          </cell>
          <cell r="Y15">
            <v>0</v>
          </cell>
          <cell r="AA15">
            <v>0</v>
          </cell>
          <cell r="AB15">
            <v>0</v>
          </cell>
          <cell r="AC15">
            <v>0.58479999999999999</v>
          </cell>
          <cell r="AD15">
            <v>0.85380800000000012</v>
          </cell>
          <cell r="AE15">
            <v>3.1959004264721123</v>
          </cell>
          <cell r="AF15">
            <v>3.1959004264721123</v>
          </cell>
          <cell r="AG15">
            <v>3.3419004264721122</v>
          </cell>
          <cell r="AH15">
            <v>439.94443033528262</v>
          </cell>
          <cell r="AI15">
            <v>30.03</v>
          </cell>
          <cell r="AJ15">
            <v>23.2</v>
          </cell>
          <cell r="AK15">
            <v>18</v>
          </cell>
          <cell r="AL15">
            <v>0.45</v>
          </cell>
          <cell r="AM15">
            <v>1.4E-2</v>
          </cell>
          <cell r="AN15">
            <v>0.20615474581718446</v>
          </cell>
          <cell r="AO15">
            <v>0.42824707031249998</v>
          </cell>
          <cell r="AP15">
            <v>0.458121657371521</v>
          </cell>
          <cell r="AQ15">
            <v>6.191942411299471</v>
          </cell>
          <cell r="AR15">
            <v>4.9621972087159012</v>
          </cell>
          <cell r="AS15">
            <v>15.869199652632618</v>
          </cell>
          <cell r="AT15">
            <v>1.9541361276681499</v>
          </cell>
          <cell r="AU15">
            <v>2.1602908734853346</v>
          </cell>
          <cell r="AV15">
            <v>8.0313749299679724</v>
          </cell>
          <cell r="AW15">
            <v>1277.334991709514</v>
          </cell>
          <cell r="AX15">
            <v>0.34442368931464523</v>
          </cell>
          <cell r="AY15">
            <v>149.18645052714808</v>
          </cell>
          <cell r="AZ15" t="str">
            <v>02°57'53''</v>
          </cell>
          <cell r="BA15">
            <v>51.523316498109317</v>
          </cell>
          <cell r="BB15">
            <v>2E-3</v>
          </cell>
          <cell r="BC15">
            <v>1E-3</v>
          </cell>
          <cell r="BD15">
            <v>9.8000000000000004E-2</v>
          </cell>
          <cell r="BE15">
            <v>0.10100000000000001</v>
          </cell>
          <cell r="BF15">
            <v>0.10100000000000001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0.1</v>
          </cell>
          <cell r="BO15">
            <v>718.803</v>
          </cell>
          <cell r="BP15">
            <v>711.83299999999997</v>
          </cell>
          <cell r="BQ15">
            <v>719.25300000000004</v>
          </cell>
          <cell r="BR15">
            <v>712.28300000000002</v>
          </cell>
          <cell r="BS15">
            <v>720.88300000000004</v>
          </cell>
          <cell r="BT15">
            <v>713.70299999999997</v>
          </cell>
          <cell r="BU15">
            <v>0</v>
          </cell>
          <cell r="BV15">
            <v>1.6299999999999955</v>
          </cell>
          <cell r="BW15">
            <v>1.4199999999999591</v>
          </cell>
          <cell r="BX15">
            <v>2.0799999999999956</v>
          </cell>
          <cell r="BY15">
            <v>450</v>
          </cell>
          <cell r="BZ15">
            <v>0.96250000000000002</v>
          </cell>
          <cell r="CA15">
            <v>0.5625</v>
          </cell>
          <cell r="CB15">
            <v>1.5249999999999773</v>
          </cell>
          <cell r="CC15">
            <v>1.3377476981738206</v>
          </cell>
          <cell r="CD15">
            <v>2602.5254398738161</v>
          </cell>
          <cell r="CE15">
            <v>0.10336889729831789</v>
          </cell>
          <cell r="CF15">
            <v>852.79340271112255</v>
          </cell>
          <cell r="CG15">
            <v>3455.3188425849385</v>
          </cell>
          <cell r="CH15">
            <v>1.5</v>
          </cell>
          <cell r="CI15">
            <v>4487</v>
          </cell>
          <cell r="CJ15">
            <v>1.1551099317756648</v>
          </cell>
          <cell r="CK15">
            <v>1.5</v>
          </cell>
          <cell r="CL15">
            <v>2</v>
          </cell>
          <cell r="CM15">
            <v>2</v>
          </cell>
        </row>
        <row r="16">
          <cell r="A16">
            <v>5</v>
          </cell>
          <cell r="B16" t="str">
            <v>C05</v>
          </cell>
          <cell r="C16" t="str">
            <v>A06</v>
          </cell>
          <cell r="D16">
            <v>0.12</v>
          </cell>
          <cell r="F16">
            <v>1.6</v>
          </cell>
          <cell r="G16">
            <v>5</v>
          </cell>
          <cell r="J16">
            <v>0</v>
          </cell>
          <cell r="K16">
            <v>0.23391889898068488</v>
          </cell>
          <cell r="L16">
            <v>3.7236843320206661</v>
          </cell>
          <cell r="M16">
            <v>3.7236843320206661</v>
          </cell>
          <cell r="N16">
            <v>456.43880792748882</v>
          </cell>
          <cell r="O16">
            <v>0.63097006220839813</v>
          </cell>
          <cell r="P16">
            <v>460.79875685173562</v>
          </cell>
          <cell r="Q16">
            <v>0.12</v>
          </cell>
          <cell r="S16">
            <v>1.58</v>
          </cell>
          <cell r="T16">
            <v>98</v>
          </cell>
          <cell r="U16">
            <v>619</v>
          </cell>
          <cell r="V16">
            <v>0.68799999999999994</v>
          </cell>
          <cell r="X16">
            <v>0</v>
          </cell>
          <cell r="Y16">
            <v>0</v>
          </cell>
          <cell r="AA16">
            <v>0</v>
          </cell>
          <cell r="AB16">
            <v>0</v>
          </cell>
          <cell r="AC16">
            <v>0.58479999999999999</v>
          </cell>
          <cell r="AD16">
            <v>0.92398400000000014</v>
          </cell>
          <cell r="AE16">
            <v>3.4386103870359377</v>
          </cell>
          <cell r="AF16">
            <v>3.4386103870359377</v>
          </cell>
          <cell r="AG16">
            <v>3.5966103870359376</v>
          </cell>
          <cell r="AH16">
            <v>464.39536723877154</v>
          </cell>
          <cell r="AI16">
            <v>51.44</v>
          </cell>
          <cell r="AJ16">
            <v>5.05</v>
          </cell>
          <cell r="AK16">
            <v>18</v>
          </cell>
          <cell r="AL16">
            <v>0.45</v>
          </cell>
          <cell r="AM16">
            <v>1.4E-2</v>
          </cell>
          <cell r="AN16">
            <v>0.33402128219604488</v>
          </cell>
          <cell r="AO16">
            <v>0.43209228515624998</v>
          </cell>
          <cell r="AP16">
            <v>0.74226951599121083</v>
          </cell>
          <cell r="AQ16">
            <v>3.6685745690779918</v>
          </cell>
          <cell r="AR16">
            <v>2.0636965913588634</v>
          </cell>
          <cell r="AS16">
            <v>5.1362319386365947</v>
          </cell>
          <cell r="AT16">
            <v>0.68595511564147671</v>
          </cell>
          <cell r="AU16">
            <v>1.0199763978375216</v>
          </cell>
          <cell r="AV16">
            <v>3.7470681958439203</v>
          </cell>
          <cell r="AW16">
            <v>595.94544702601308</v>
          </cell>
          <cell r="AX16">
            <v>0.77925818471518693</v>
          </cell>
          <cell r="AY16">
            <v>173.38809492308243</v>
          </cell>
          <cell r="AZ16" t="str">
            <v>24°12'06''</v>
          </cell>
          <cell r="BA16">
            <v>6.2190089136179072</v>
          </cell>
          <cell r="BB16">
            <v>1E-3</v>
          </cell>
          <cell r="BC16">
            <v>0.254</v>
          </cell>
          <cell r="BD16">
            <v>0.496</v>
          </cell>
          <cell r="BE16">
            <v>0.751</v>
          </cell>
          <cell r="BF16">
            <v>0.75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0.75</v>
          </cell>
          <cell r="BO16">
            <v>711.08299999999997</v>
          </cell>
          <cell r="BP16">
            <v>708.48299999999995</v>
          </cell>
          <cell r="BQ16">
            <v>711.53300000000002</v>
          </cell>
          <cell r="BR16">
            <v>708.93299999999999</v>
          </cell>
          <cell r="BS16">
            <v>713.70299999999997</v>
          </cell>
          <cell r="BT16">
            <v>710.13300000000004</v>
          </cell>
          <cell r="BU16">
            <v>0</v>
          </cell>
          <cell r="BV16">
            <v>2.1699999999999591</v>
          </cell>
          <cell r="BW16">
            <v>1.2000000000000455</v>
          </cell>
          <cell r="BX16">
            <v>2.6199999999999593</v>
          </cell>
          <cell r="BY16">
            <v>450</v>
          </cell>
          <cell r="BZ16">
            <v>0.96250000000000002</v>
          </cell>
          <cell r="CA16">
            <v>0.5625</v>
          </cell>
          <cell r="CB16">
            <v>1.6850000000000023</v>
          </cell>
          <cell r="CC16">
            <v>1.4529389276641502</v>
          </cell>
          <cell r="CD16">
            <v>2826.6245772583702</v>
          </cell>
          <cell r="CE16">
            <v>8.6300124299999559E-2</v>
          </cell>
          <cell r="CF16">
            <v>711.97602547499639</v>
          </cell>
          <cell r="CG16">
            <v>3538.6006027333665</v>
          </cell>
          <cell r="CH16">
            <v>1.5</v>
          </cell>
          <cell r="CI16">
            <v>4487</v>
          </cell>
          <cell r="CJ16">
            <v>1.1829509480945064</v>
          </cell>
          <cell r="CK16">
            <v>1.5</v>
          </cell>
          <cell r="CL16">
            <v>2</v>
          </cell>
          <cell r="CM16">
            <v>2</v>
          </cell>
        </row>
        <row r="17">
          <cell r="A17">
            <v>6</v>
          </cell>
          <cell r="B17" t="str">
            <v>A06</v>
          </cell>
          <cell r="C17" t="str">
            <v>C07</v>
          </cell>
          <cell r="D17">
            <v>0.11</v>
          </cell>
          <cell r="E17">
            <v>-1.28</v>
          </cell>
          <cell r="F17">
            <v>0.43000000000000016</v>
          </cell>
          <cell r="G17">
            <v>5</v>
          </cell>
          <cell r="J17">
            <v>0</v>
          </cell>
          <cell r="K17">
            <v>0.18105549249407701</v>
          </cell>
          <cell r="L17">
            <v>3.9047398245147429</v>
          </cell>
          <cell r="M17">
            <v>3.9047398245147429</v>
          </cell>
          <cell r="N17">
            <v>452.71620450204074</v>
          </cell>
          <cell r="O17">
            <v>0.63363969674372367</v>
          </cell>
          <cell r="P17">
            <v>123.3493521686064</v>
          </cell>
          <cell r="R17">
            <v>5.41</v>
          </cell>
          <cell r="S17">
            <v>6.99</v>
          </cell>
          <cell r="T17">
            <v>98</v>
          </cell>
          <cell r="U17">
            <v>2740</v>
          </cell>
          <cell r="V17">
            <v>0.68799999999999994</v>
          </cell>
          <cell r="X17">
            <v>0</v>
          </cell>
          <cell r="Y17">
            <v>0</v>
          </cell>
          <cell r="AA17">
            <v>0</v>
          </cell>
          <cell r="AB17">
            <v>0</v>
          </cell>
          <cell r="AC17">
            <v>0.58479999999999999</v>
          </cell>
          <cell r="AD17">
            <v>4.0877520000000001</v>
          </cell>
          <cell r="AE17">
            <v>13.641572862094037</v>
          </cell>
          <cell r="AF17">
            <v>13.641572862094037</v>
          </cell>
          <cell r="AG17">
            <v>14.340572862094037</v>
          </cell>
          <cell r="AH17">
            <v>137.68992503070044</v>
          </cell>
          <cell r="AI17">
            <v>40.229999999999997</v>
          </cell>
          <cell r="AJ17">
            <v>9.5299999999999994</v>
          </cell>
          <cell r="AK17">
            <v>10</v>
          </cell>
          <cell r="AL17">
            <v>0.25</v>
          </cell>
          <cell r="AM17">
            <v>1.4E-2</v>
          </cell>
          <cell r="AN17">
            <v>0.19001126289367676</v>
          </cell>
          <cell r="AO17">
            <v>0.24627685546875</v>
          </cell>
          <cell r="AP17">
            <v>0.76004505157470703</v>
          </cell>
          <cell r="AQ17">
            <v>3.4396027150155191</v>
          </cell>
          <cell r="AR17">
            <v>2.534132949407506</v>
          </cell>
          <cell r="AS17">
            <v>5.4837776471765869</v>
          </cell>
          <cell r="AT17">
            <v>0.60300034847819217</v>
          </cell>
          <cell r="AU17">
            <v>0.79301161137186893</v>
          </cell>
          <cell r="AV17">
            <v>3.478649627315622</v>
          </cell>
          <cell r="AW17">
            <v>170.75781427480672</v>
          </cell>
          <cell r="AX17">
            <v>0.80634626072872462</v>
          </cell>
          <cell r="AY17">
            <v>123.05013851849486</v>
          </cell>
          <cell r="AZ17" t="str">
            <v>50°20'17''</v>
          </cell>
          <cell r="BA17">
            <v>5.1074356833435486</v>
          </cell>
          <cell r="BB17">
            <v>1E-3</v>
          </cell>
          <cell r="BC17">
            <v>1.7000000000000001E-2</v>
          </cell>
          <cell r="BD17">
            <v>0.25800000000000001</v>
          </cell>
          <cell r="BE17">
            <v>0.27600000000000002</v>
          </cell>
          <cell r="BF17">
            <v>0.27500000000000002</v>
          </cell>
          <cell r="BG17">
            <v>1.40553875471339</v>
          </cell>
          <cell r="BH17">
            <v>4.8</v>
          </cell>
          <cell r="BI17">
            <v>1.2</v>
          </cell>
          <cell r="BJ17">
            <v>0</v>
          </cell>
          <cell r="BK17">
            <v>0</v>
          </cell>
          <cell r="BL17">
            <v>0</v>
          </cell>
          <cell r="BM17">
            <v>1.3419839564437259</v>
          </cell>
          <cell r="BN17">
            <v>1.01</v>
          </cell>
          <cell r="BO17">
            <v>707.52299999999991</v>
          </cell>
          <cell r="BP17">
            <v>703.69299999999987</v>
          </cell>
          <cell r="BQ17">
            <v>707.77299999999991</v>
          </cell>
          <cell r="BR17">
            <v>703.94299999999987</v>
          </cell>
          <cell r="BS17">
            <v>710.13300000000004</v>
          </cell>
          <cell r="BT17">
            <v>705.19299999999998</v>
          </cell>
          <cell r="BU17">
            <v>0</v>
          </cell>
          <cell r="BV17">
            <v>2.3600000000001273</v>
          </cell>
          <cell r="BW17">
            <v>1.2500000000001137</v>
          </cell>
          <cell r="BX17">
            <v>2.6100000000001273</v>
          </cell>
          <cell r="BY17">
            <v>250</v>
          </cell>
          <cell r="BZ17">
            <v>0.71250000000000002</v>
          </cell>
          <cell r="CA17">
            <v>0.3125</v>
          </cell>
          <cell r="CB17">
            <v>1.8050000000001205</v>
          </cell>
          <cell r="CC17">
            <v>1.9421167236767078</v>
          </cell>
          <cell r="CD17">
            <v>2070.4481553084079</v>
          </cell>
          <cell r="CE17">
            <v>4.2825757596623104E-2</v>
          </cell>
          <cell r="CF17">
            <v>353.31250017214063</v>
          </cell>
          <cell r="CG17">
            <v>2423.7606554805484</v>
          </cell>
          <cell r="CH17">
            <v>1.5</v>
          </cell>
          <cell r="CI17">
            <v>2957</v>
          </cell>
          <cell r="CJ17">
            <v>1.2295032070411982</v>
          </cell>
          <cell r="CK17">
            <v>1.5</v>
          </cell>
          <cell r="CL17">
            <v>2</v>
          </cell>
          <cell r="CM17">
            <v>2</v>
          </cell>
        </row>
        <row r="18">
          <cell r="A18">
            <v>7</v>
          </cell>
          <cell r="B18" t="str">
            <v>C07</v>
          </cell>
          <cell r="C18" t="str">
            <v>C61</v>
          </cell>
          <cell r="D18">
            <v>0.18</v>
          </cell>
          <cell r="F18">
            <v>0.6100000000000001</v>
          </cell>
          <cell r="G18">
            <v>5</v>
          </cell>
          <cell r="J18">
            <v>0</v>
          </cell>
          <cell r="K18">
            <v>0.34650327688695443</v>
          </cell>
          <cell r="L18">
            <v>4.2512431014016974</v>
          </cell>
          <cell r="M18">
            <v>4.2512431014016974</v>
          </cell>
          <cell r="N18">
            <v>445.74692635114201</v>
          </cell>
          <cell r="O18">
            <v>0.63069428238039649</v>
          </cell>
          <cell r="P18">
            <v>171.48932308136361</v>
          </cell>
          <cell r="S18">
            <v>6.99</v>
          </cell>
          <cell r="T18">
            <v>98</v>
          </cell>
          <cell r="U18">
            <v>2740</v>
          </cell>
          <cell r="V18">
            <v>0.68799999999999994</v>
          </cell>
          <cell r="X18">
            <v>0</v>
          </cell>
          <cell r="Y18">
            <v>0</v>
          </cell>
          <cell r="AA18">
            <v>0</v>
          </cell>
          <cell r="AB18">
            <v>0</v>
          </cell>
          <cell r="AC18">
            <v>0.58479999999999999</v>
          </cell>
          <cell r="AD18">
            <v>4.0877520000000001</v>
          </cell>
          <cell r="AE18">
            <v>13.641572862094037</v>
          </cell>
          <cell r="AF18">
            <v>13.641572862094037</v>
          </cell>
          <cell r="AG18">
            <v>14.340572862094037</v>
          </cell>
          <cell r="AH18">
            <v>185.82989594345764</v>
          </cell>
          <cell r="AI18">
            <v>34.28</v>
          </cell>
          <cell r="AJ18">
            <v>5.58</v>
          </cell>
          <cell r="AK18">
            <v>12</v>
          </cell>
          <cell r="AL18">
            <v>0.30000000000000004</v>
          </cell>
          <cell r="AM18">
            <v>1.4E-2</v>
          </cell>
          <cell r="AN18">
            <v>0.24190979003906252</v>
          </cell>
          <cell r="AO18">
            <v>0.29179687500000001</v>
          </cell>
          <cell r="AP18">
            <v>0.80636596679687489</v>
          </cell>
          <cell r="AQ18">
            <v>3.0425379661971554</v>
          </cell>
          <cell r="AR18">
            <v>1.9122336454936288</v>
          </cell>
          <cell r="AS18">
            <v>4.0296157883654304</v>
          </cell>
          <cell r="AT18">
            <v>0.47181637491086253</v>
          </cell>
          <cell r="AU18">
            <v>0.71372616494992502</v>
          </cell>
          <cell r="AV18">
            <v>3.0058605937136016</v>
          </cell>
          <cell r="AW18">
            <v>212.47176507582842</v>
          </cell>
          <cell r="AX18">
            <v>0.87460983758071276</v>
          </cell>
          <cell r="AY18">
            <v>121.46197312984964</v>
          </cell>
          <cell r="AZ18" t="str">
            <v>01°35'17''</v>
          </cell>
          <cell r="BA18">
            <v>4.1073263684940535</v>
          </cell>
          <cell r="BB18">
            <v>1E-3</v>
          </cell>
          <cell r="BC18">
            <v>2.5999999999999999E-2</v>
          </cell>
          <cell r="BD18">
            <v>0.214</v>
          </cell>
          <cell r="BE18">
            <v>0.24099999999999999</v>
          </cell>
          <cell r="BF18">
            <v>0.24</v>
          </cell>
          <cell r="BG18">
            <v>1.2025499648738953</v>
          </cell>
          <cell r="BH18">
            <v>3.9999999999999991</v>
          </cell>
          <cell r="BI18">
            <v>1.2</v>
          </cell>
          <cell r="BJ18">
            <v>0</v>
          </cell>
          <cell r="BK18">
            <v>0</v>
          </cell>
          <cell r="BL18">
            <v>0</v>
          </cell>
          <cell r="BM18">
            <v>1.2463565250293192</v>
          </cell>
          <cell r="BN18">
            <v>1.06</v>
          </cell>
          <cell r="BO18">
            <v>703.36299999999994</v>
          </cell>
          <cell r="BP18">
            <v>701.45299999999997</v>
          </cell>
          <cell r="BQ18">
            <v>703.6629999999999</v>
          </cell>
          <cell r="BR18">
            <v>701.75299999999993</v>
          </cell>
          <cell r="BS18">
            <v>705.19299999999998</v>
          </cell>
          <cell r="BT18">
            <v>703.00300000000016</v>
          </cell>
          <cell r="BU18">
            <v>0</v>
          </cell>
          <cell r="BV18">
            <v>1.5300000000000864</v>
          </cell>
          <cell r="BW18">
            <v>1.2500000000002274</v>
          </cell>
          <cell r="BX18">
            <v>1.8300000000000864</v>
          </cell>
          <cell r="BY18">
            <v>300</v>
          </cell>
          <cell r="BZ18">
            <v>0.77500000000000002</v>
          </cell>
          <cell r="CA18">
            <v>0.375</v>
          </cell>
          <cell r="CB18">
            <v>1.3900000000001569</v>
          </cell>
          <cell r="CC18">
            <v>1.4819881387386633</v>
          </cell>
          <cell r="CD18">
            <v>1869.2501642428103</v>
          </cell>
          <cell r="CE18">
            <v>8.2668075285198483E-2</v>
          </cell>
          <cell r="CF18">
            <v>682.01162110288749</v>
          </cell>
          <cell r="CG18">
            <v>2551.2617853456977</v>
          </cell>
          <cell r="CH18">
            <v>1.5</v>
          </cell>
          <cell r="CI18">
            <v>3365</v>
          </cell>
          <cell r="CJ18">
            <v>1.1372637973309203</v>
          </cell>
          <cell r="CK18">
            <v>1.5</v>
          </cell>
          <cell r="CL18">
            <v>2</v>
          </cell>
          <cell r="CM18">
            <v>2</v>
          </cell>
        </row>
        <row r="19">
          <cell r="A19">
            <v>8</v>
          </cell>
          <cell r="B19" t="str">
            <v>C61</v>
          </cell>
          <cell r="C19" t="str">
            <v>C08</v>
          </cell>
          <cell r="D19">
            <v>0.04</v>
          </cell>
          <cell r="F19">
            <v>0.65000000000000013</v>
          </cell>
          <cell r="G19">
            <v>5</v>
          </cell>
          <cell r="J19">
            <v>0</v>
          </cell>
          <cell r="K19">
            <v>0.24142491561781468</v>
          </cell>
          <cell r="L19">
            <v>4.4926680170195121</v>
          </cell>
          <cell r="M19">
            <v>4.4926680170195121</v>
          </cell>
          <cell r="N19">
            <v>441.00779427951176</v>
          </cell>
          <cell r="O19">
            <v>0.62818710359408092</v>
          </cell>
          <cell r="P19">
            <v>180.07301581805956</v>
          </cell>
          <cell r="Q19">
            <v>0.33</v>
          </cell>
          <cell r="S19">
            <v>7.32</v>
          </cell>
          <cell r="T19">
            <v>98</v>
          </cell>
          <cell r="U19">
            <v>2869</v>
          </cell>
          <cell r="V19">
            <v>0.68799999999999994</v>
          </cell>
          <cell r="X19">
            <v>0</v>
          </cell>
          <cell r="Y19">
            <v>0</v>
          </cell>
          <cell r="AA19">
            <v>0</v>
          </cell>
          <cell r="AB19">
            <v>0</v>
          </cell>
          <cell r="AC19">
            <v>0.58479999999999999</v>
          </cell>
          <cell r="AD19">
            <v>4.2807360000000001</v>
          </cell>
          <cell r="AE19">
            <v>14.237373129122957</v>
          </cell>
          <cell r="AF19">
            <v>14.237373129122957</v>
          </cell>
          <cell r="AG19">
            <v>14.969373129122957</v>
          </cell>
          <cell r="AH19">
            <v>195.04238894718253</v>
          </cell>
          <cell r="AI19">
            <v>18.920000000000002</v>
          </cell>
          <cell r="AJ19">
            <v>1.53</v>
          </cell>
          <cell r="AK19">
            <v>16</v>
          </cell>
          <cell r="AL19">
            <v>0.4</v>
          </cell>
          <cell r="AM19">
            <v>1.4E-2</v>
          </cell>
          <cell r="AN19">
            <v>0.30604972839355471</v>
          </cell>
          <cell r="AO19">
            <v>0.3195312500000001</v>
          </cell>
          <cell r="AP19">
            <v>0.76512432098388672</v>
          </cell>
          <cell r="AQ19">
            <v>1.8904898693461605</v>
          </cell>
          <cell r="AR19">
            <v>1.0933902959748305</v>
          </cell>
          <cell r="AS19">
            <v>1.4158329987051654</v>
          </cell>
          <cell r="AT19">
            <v>0.18215861091235794</v>
          </cell>
          <cell r="AU19">
            <v>0.48820833930591268</v>
          </cell>
          <cell r="AV19">
            <v>1.9067332587890613</v>
          </cell>
          <cell r="AW19">
            <v>239.60716792668165</v>
          </cell>
          <cell r="AX19">
            <v>0.81400899077804012</v>
          </cell>
          <cell r="AY19">
            <v>121.46171530625648</v>
          </cell>
          <cell r="AZ19" t="str">
            <v>00°00'00''</v>
          </cell>
          <cell r="BA19">
            <v>1000</v>
          </cell>
          <cell r="BB19">
            <v>1E-3</v>
          </cell>
          <cell r="BC19">
            <v>5.8000000000000003E-2</v>
          </cell>
          <cell r="BD19">
            <v>1.6E-2</v>
          </cell>
          <cell r="BE19">
            <v>7.5000000000000011E-2</v>
          </cell>
          <cell r="BF19">
            <v>7.400000000000001E-2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0.1</v>
          </cell>
          <cell r="BO19">
            <v>697.15299999999991</v>
          </cell>
          <cell r="BP19">
            <v>696.86299999999994</v>
          </cell>
          <cell r="BQ19">
            <v>697.55299999999988</v>
          </cell>
          <cell r="BR19">
            <v>697.26299999999992</v>
          </cell>
          <cell r="BS19">
            <v>703.00300000000016</v>
          </cell>
          <cell r="BT19">
            <v>702.74299999999994</v>
          </cell>
          <cell r="BU19">
            <v>4.3000000000000682</v>
          </cell>
          <cell r="BV19">
            <v>5.4500000000002728</v>
          </cell>
          <cell r="BW19">
            <v>5.4800000000000182</v>
          </cell>
          <cell r="BX19">
            <v>5.8500000000002732</v>
          </cell>
          <cell r="BY19">
            <v>400</v>
          </cell>
          <cell r="BZ19">
            <v>0.9</v>
          </cell>
          <cell r="CA19">
            <v>0.5</v>
          </cell>
          <cell r="CB19">
            <v>5.4650000000001455</v>
          </cell>
          <cell r="CC19">
            <v>3.3503438135874428</v>
          </cell>
          <cell r="CD19">
            <v>5698.9348269122411</v>
          </cell>
          <cell r="CE19">
            <v>7.9243436539873091E-3</v>
          </cell>
          <cell r="CF19">
            <v>65.3758351453953</v>
          </cell>
          <cell r="CG19">
            <v>5764.3106620576364</v>
          </cell>
          <cell r="CH19">
            <v>1.5</v>
          </cell>
          <cell r="CI19">
            <v>4079</v>
          </cell>
          <cell r="CJ19">
            <v>2.1197514079643183</v>
          </cell>
          <cell r="CK19">
            <v>2.2000000000000002</v>
          </cell>
          <cell r="CL19">
            <v>2</v>
          </cell>
          <cell r="CM19">
            <v>2</v>
          </cell>
        </row>
        <row r="20">
          <cell r="A20">
            <v>9</v>
          </cell>
          <cell r="B20" t="str">
            <v>C08</v>
          </cell>
          <cell r="C20" t="str">
            <v>C09</v>
          </cell>
          <cell r="D20">
            <v>0.62</v>
          </cell>
          <cell r="F20">
            <v>1.27</v>
          </cell>
          <cell r="G20">
            <v>5</v>
          </cell>
          <cell r="J20">
            <v>0</v>
          </cell>
          <cell r="K20">
            <v>6.5016643146473818E-2</v>
          </cell>
          <cell r="L20">
            <v>4.5576846601659859</v>
          </cell>
          <cell r="M20">
            <v>4.5576846601659859</v>
          </cell>
          <cell r="N20">
            <v>439.74748222771825</v>
          </cell>
          <cell r="O20">
            <v>0.63108321114369492</v>
          </cell>
          <cell r="P20">
            <v>352.44691153431165</v>
          </cell>
          <cell r="Q20">
            <v>0.62</v>
          </cell>
          <cell r="S20">
            <v>7.94</v>
          </cell>
          <cell r="T20">
            <v>98</v>
          </cell>
          <cell r="U20">
            <v>3112</v>
          </cell>
          <cell r="V20">
            <v>0.68799999999999994</v>
          </cell>
          <cell r="X20">
            <v>0</v>
          </cell>
          <cell r="Y20">
            <v>0</v>
          </cell>
          <cell r="AA20">
            <v>0</v>
          </cell>
          <cell r="AB20">
            <v>0</v>
          </cell>
          <cell r="AC20">
            <v>0.58479999999999999</v>
          </cell>
          <cell r="AD20">
            <v>4.6433119999999999</v>
          </cell>
          <cell r="AE20">
            <v>15.35151028272357</v>
          </cell>
          <cell r="AF20">
            <v>15.35151028272357</v>
          </cell>
          <cell r="AG20">
            <v>16.145510282723571</v>
          </cell>
          <cell r="AH20">
            <v>368.59242181703524</v>
          </cell>
          <cell r="AI20">
            <v>54.56</v>
          </cell>
          <cell r="AJ20">
            <v>2.38</v>
          </cell>
          <cell r="AK20">
            <v>18</v>
          </cell>
          <cell r="AL20">
            <v>0.45</v>
          </cell>
          <cell r="AM20">
            <v>1.4E-2</v>
          </cell>
          <cell r="AN20">
            <v>0.37129755020141608</v>
          </cell>
          <cell r="AO20">
            <v>0.41044921875000007</v>
          </cell>
          <cell r="AP20">
            <v>0.82510566711425792</v>
          </cell>
          <cell r="AQ20">
            <v>2.625941165867649</v>
          </cell>
          <cell r="AR20">
            <v>1.3073368269613086</v>
          </cell>
          <cell r="AS20">
            <v>2.6224234769082191</v>
          </cell>
          <cell r="AT20">
            <v>0.35145601460745907</v>
          </cell>
          <cell r="AU20">
            <v>0.7227535648088752</v>
          </cell>
          <cell r="AV20">
            <v>2.5723756309570667</v>
          </cell>
          <cell r="AW20">
            <v>409.11866696471162</v>
          </cell>
          <cell r="AX20">
            <v>0.90094256649704041</v>
          </cell>
          <cell r="AY20">
            <v>117.92527848673406</v>
          </cell>
          <cell r="AZ20" t="str">
            <v>03°32'11''</v>
          </cell>
          <cell r="BA20">
            <v>43.1904326159652</v>
          </cell>
          <cell r="BB20">
            <v>0.23499999999999999</v>
          </cell>
          <cell r="BC20">
            <v>1.7000000000000001E-2</v>
          </cell>
          <cell r="BD20">
            <v>1.2999999999999999E-2</v>
          </cell>
          <cell r="BE20">
            <v>0.26500000000000001</v>
          </cell>
          <cell r="BF20">
            <v>0.26500000000000001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0.27</v>
          </cell>
          <cell r="BO20">
            <v>696.59299999999996</v>
          </cell>
          <cell r="BP20">
            <v>695.29300000000001</v>
          </cell>
          <cell r="BQ20">
            <v>697.04300000000001</v>
          </cell>
          <cell r="BR20">
            <v>695.74300000000005</v>
          </cell>
          <cell r="BS20">
            <v>702.74299999999994</v>
          </cell>
          <cell r="BT20">
            <v>698.83300000000008</v>
          </cell>
          <cell r="BU20">
            <v>0</v>
          </cell>
          <cell r="BV20">
            <v>5.6999999999999318</v>
          </cell>
          <cell r="BW20">
            <v>3.0900000000000318</v>
          </cell>
          <cell r="BX20">
            <v>6.149999999999932</v>
          </cell>
          <cell r="BY20">
            <v>450</v>
          </cell>
          <cell r="BZ20">
            <v>0.96250000000000002</v>
          </cell>
          <cell r="CA20">
            <v>0.5625</v>
          </cell>
          <cell r="CB20">
            <v>4.3949999999999818</v>
          </cell>
          <cell r="CC20">
            <v>2.8809020695580791</v>
          </cell>
          <cell r="CD20">
            <v>5604.6599340407338</v>
          </cell>
          <cell r="CE20">
            <v>1.3709704677613455E-2</v>
          </cell>
          <cell r="CF20">
            <v>113.105063590311</v>
          </cell>
          <cell r="CG20">
            <v>5717.7649976310449</v>
          </cell>
          <cell r="CH20">
            <v>1.5</v>
          </cell>
          <cell r="CI20">
            <v>4487</v>
          </cell>
          <cell r="CJ20">
            <v>1.9114436140955131</v>
          </cell>
          <cell r="CK20">
            <v>2.2000000000000002</v>
          </cell>
          <cell r="CL20">
            <v>2</v>
          </cell>
          <cell r="CM20">
            <v>2</v>
          </cell>
        </row>
        <row r="21">
          <cell r="A21">
            <v>10</v>
          </cell>
          <cell r="B21" t="str">
            <v>C09</v>
          </cell>
          <cell r="C21" t="str">
            <v>C10</v>
          </cell>
          <cell r="F21">
            <v>1.27</v>
          </cell>
          <cell r="G21">
            <v>5</v>
          </cell>
          <cell r="J21">
            <v>0</v>
          </cell>
          <cell r="K21">
            <v>7.5797436158161771E-2</v>
          </cell>
          <cell r="L21">
            <v>4.6334820963241476</v>
          </cell>
          <cell r="M21">
            <v>4.6334820963241476</v>
          </cell>
          <cell r="N21">
            <v>438.28660769752878</v>
          </cell>
          <cell r="O21">
            <v>0.63716135458167367</v>
          </cell>
          <cell r="P21">
            <v>354.65929659256631</v>
          </cell>
          <cell r="S21">
            <v>7.94</v>
          </cell>
          <cell r="T21">
            <v>98</v>
          </cell>
          <cell r="U21">
            <v>3112</v>
          </cell>
          <cell r="V21">
            <v>0.68799999999999994</v>
          </cell>
          <cell r="X21">
            <v>0</v>
          </cell>
          <cell r="Y21">
            <v>0</v>
          </cell>
          <cell r="AA21">
            <v>0</v>
          </cell>
          <cell r="AB21">
            <v>0</v>
          </cell>
          <cell r="AC21">
            <v>0.58479999999999999</v>
          </cell>
          <cell r="AD21">
            <v>4.6433119999999999</v>
          </cell>
          <cell r="AE21">
            <v>15.35151028272357</v>
          </cell>
          <cell r="AF21">
            <v>15.35151028272357</v>
          </cell>
          <cell r="AG21">
            <v>16.145510282723571</v>
          </cell>
          <cell r="AH21">
            <v>370.8048068752899</v>
          </cell>
          <cell r="AI21">
            <v>20.079999999999998</v>
          </cell>
          <cell r="AJ21">
            <v>3.75</v>
          </cell>
          <cell r="AK21">
            <v>18</v>
          </cell>
          <cell r="AL21">
            <v>0.45</v>
          </cell>
          <cell r="AM21">
            <v>1.4E-2</v>
          </cell>
          <cell r="AN21">
            <v>0.31743514537811279</v>
          </cell>
          <cell r="AO21">
            <v>0.41132812500000004</v>
          </cell>
          <cell r="AP21">
            <v>0.70541143417358398</v>
          </cell>
          <cell r="AQ21">
            <v>3.0922111664149985</v>
          </cell>
          <cell r="AR21">
            <v>1.8245575255366293</v>
          </cell>
          <cell r="AS21">
            <v>3.665719761637583</v>
          </cell>
          <cell r="AT21">
            <v>0.48734810895522962</v>
          </cell>
          <cell r="AU21">
            <v>0.80478325433334241</v>
          </cell>
          <cell r="AV21">
            <v>3.2289516504002553</v>
          </cell>
          <cell r="AW21">
            <v>513.5425709245128</v>
          </cell>
          <cell r="AX21">
            <v>0.72205271358077072</v>
          </cell>
          <cell r="AY21">
            <v>119.50807788276418</v>
          </cell>
          <cell r="AZ21" t="str">
            <v>01°34'58''</v>
          </cell>
          <cell r="BA21">
            <v>96.524568417690219</v>
          </cell>
          <cell r="BB21">
            <v>8.2000000000000003E-2</v>
          </cell>
          <cell r="BC21">
            <v>1.4E-2</v>
          </cell>
          <cell r="BD21">
            <v>2.1000000000000001E-2</v>
          </cell>
          <cell r="BE21">
            <v>0.11700000000000001</v>
          </cell>
          <cell r="BF21">
            <v>0.11700000000000001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0.12</v>
          </cell>
          <cell r="BO21">
            <v>694.00300000000004</v>
          </cell>
          <cell r="BP21">
            <v>693.25300000000004</v>
          </cell>
          <cell r="BQ21">
            <v>694.45300000000009</v>
          </cell>
          <cell r="BR21">
            <v>693.70300000000009</v>
          </cell>
          <cell r="BS21">
            <v>698.83300000000008</v>
          </cell>
          <cell r="BT21">
            <v>694.95299999999997</v>
          </cell>
          <cell r="BU21">
            <v>1.2899999999999636</v>
          </cell>
          <cell r="BV21">
            <v>4.3799999999999955</v>
          </cell>
          <cell r="BW21">
            <v>1.2499999999998863</v>
          </cell>
          <cell r="BX21">
            <v>4.8299999999999956</v>
          </cell>
          <cell r="BY21">
            <v>450</v>
          </cell>
          <cell r="BZ21">
            <v>0.96250000000000002</v>
          </cell>
          <cell r="CA21">
            <v>0.5625</v>
          </cell>
          <cell r="CB21">
            <v>2.8149999999999409</v>
          </cell>
          <cell r="CC21">
            <v>2.1568742729422317</v>
          </cell>
          <cell r="CD21">
            <v>4196.0977945275681</v>
          </cell>
          <cell r="CE21">
            <v>3.2761069157960954E-2</v>
          </cell>
          <cell r="CF21">
            <v>270.27882055317787</v>
          </cell>
          <cell r="CG21">
            <v>4466.376615080746</v>
          </cell>
          <cell r="CH21">
            <v>1.5</v>
          </cell>
          <cell r="CI21">
            <v>4487</v>
          </cell>
          <cell r="CJ21">
            <v>1.4931056212661287</v>
          </cell>
          <cell r="CK21">
            <v>1.5</v>
          </cell>
          <cell r="CL21">
            <v>2</v>
          </cell>
          <cell r="CM21">
            <v>2</v>
          </cell>
        </row>
        <row r="22">
          <cell r="A22">
            <v>11</v>
          </cell>
          <cell r="B22" t="str">
            <v>C10</v>
          </cell>
          <cell r="C22" t="str">
            <v>C11</v>
          </cell>
          <cell r="F22">
            <v>1.27</v>
          </cell>
          <cell r="G22">
            <v>5</v>
          </cell>
          <cell r="J22">
            <v>0</v>
          </cell>
          <cell r="K22">
            <v>2.0629546385722234E-2</v>
          </cell>
          <cell r="L22">
            <v>4.6541116427098697</v>
          </cell>
          <cell r="M22">
            <v>4.6541116427098697</v>
          </cell>
          <cell r="N22">
            <v>437.8905648792479</v>
          </cell>
          <cell r="O22">
            <v>0.63867975288959733</v>
          </cell>
          <cell r="P22">
            <v>355.18323396760064</v>
          </cell>
          <cell r="S22">
            <v>7.94</v>
          </cell>
          <cell r="T22">
            <v>98</v>
          </cell>
          <cell r="U22">
            <v>3112</v>
          </cell>
          <cell r="V22">
            <v>0.68799999999999994</v>
          </cell>
          <cell r="X22">
            <v>0</v>
          </cell>
          <cell r="Y22">
            <v>0</v>
          </cell>
          <cell r="AA22">
            <v>0</v>
          </cell>
          <cell r="AB22">
            <v>0</v>
          </cell>
          <cell r="AC22">
            <v>0.58479999999999999</v>
          </cell>
          <cell r="AD22">
            <v>4.6433119999999999</v>
          </cell>
          <cell r="AE22">
            <v>15.35151028272357</v>
          </cell>
          <cell r="AF22">
            <v>15.35151028272357</v>
          </cell>
          <cell r="AG22">
            <v>16.145510282723571</v>
          </cell>
          <cell r="AH22">
            <v>371.32874425032423</v>
          </cell>
          <cell r="AI22">
            <v>25.09</v>
          </cell>
          <cell r="AJ22">
            <v>19.04</v>
          </cell>
          <cell r="AK22">
            <v>18</v>
          </cell>
          <cell r="AL22">
            <v>0.45</v>
          </cell>
          <cell r="AM22">
            <v>1.4E-2</v>
          </cell>
          <cell r="AN22">
            <v>0.19840439558029183</v>
          </cell>
          <cell r="AO22">
            <v>0.41132812500000004</v>
          </cell>
          <cell r="AP22">
            <v>0.44089865684509294</v>
          </cell>
          <cell r="AQ22">
            <v>5.4945343586537332</v>
          </cell>
          <cell r="AR22">
            <v>4.5069873790235855</v>
          </cell>
          <cell r="AS22">
            <v>12.606656596432973</v>
          </cell>
          <cell r="AT22">
            <v>1.5387312853428334</v>
          </cell>
          <cell r="AU22">
            <v>1.7371356809231253</v>
          </cell>
          <cell r="AV22">
            <v>7.2757770096350631</v>
          </cell>
          <cell r="AW22">
            <v>1157.1623348829933</v>
          </cell>
          <cell r="AX22">
            <v>0.32089598240152817</v>
          </cell>
          <cell r="AY22">
            <v>124.52499114507151</v>
          </cell>
          <cell r="AZ22" t="str">
            <v>05°01'01''</v>
          </cell>
          <cell r="BA22">
            <v>30.435270669453658</v>
          </cell>
          <cell r="BB22">
            <v>0.93200000000000005</v>
          </cell>
          <cell r="BC22">
            <v>0.105</v>
          </cell>
          <cell r="BD22">
            <v>4.7E-2</v>
          </cell>
          <cell r="BE22">
            <v>1.0840000000000001</v>
          </cell>
          <cell r="BF22">
            <v>1.0840000000000001</v>
          </cell>
          <cell r="BG22">
            <v>0.87200297682874595</v>
          </cell>
          <cell r="BH22">
            <v>2.6666666666666665</v>
          </cell>
          <cell r="BI22">
            <v>1.2</v>
          </cell>
          <cell r="BJ22">
            <v>0</v>
          </cell>
          <cell r="BK22">
            <v>0</v>
          </cell>
          <cell r="BL22">
            <v>0</v>
          </cell>
          <cell r="BM22">
            <v>1.1622654122143776</v>
          </cell>
          <cell r="BN22">
            <v>0.84</v>
          </cell>
          <cell r="BO22">
            <v>692.41300000000001</v>
          </cell>
          <cell r="BP22">
            <v>687.63300000000004</v>
          </cell>
          <cell r="BQ22">
            <v>692.86300000000006</v>
          </cell>
          <cell r="BR22">
            <v>688.08300000000008</v>
          </cell>
          <cell r="BS22">
            <v>694.95299999999997</v>
          </cell>
          <cell r="BT22">
            <v>689.34300000000007</v>
          </cell>
          <cell r="BU22">
            <v>0</v>
          </cell>
          <cell r="BV22">
            <v>2.0899999999999181</v>
          </cell>
          <cell r="BW22">
            <v>1.2599999999999909</v>
          </cell>
          <cell r="BX22">
            <v>2.5399999999999183</v>
          </cell>
          <cell r="BY22">
            <v>450</v>
          </cell>
          <cell r="BZ22">
            <v>0.96250000000000002</v>
          </cell>
          <cell r="CA22">
            <v>0.5625</v>
          </cell>
          <cell r="CB22">
            <v>1.6749999999999545</v>
          </cell>
          <cell r="CC22">
            <v>1.4458622359710975</v>
          </cell>
          <cell r="CD22">
            <v>2812.8572052894597</v>
          </cell>
          <cell r="CE22">
            <v>8.7242482775220398E-2</v>
          </cell>
          <cell r="CF22">
            <v>719.75048289556833</v>
          </cell>
          <cell r="CG22">
            <v>3532.6076881850281</v>
          </cell>
          <cell r="CH22">
            <v>1.5</v>
          </cell>
          <cell r="CI22">
            <v>4487</v>
          </cell>
          <cell r="CJ22">
            <v>1.1809475222370276</v>
          </cell>
          <cell r="CK22">
            <v>1.5</v>
          </cell>
          <cell r="CL22">
            <v>2</v>
          </cell>
          <cell r="CM22">
            <v>2</v>
          </cell>
        </row>
        <row r="23">
          <cell r="A23">
            <v>12</v>
          </cell>
          <cell r="B23" t="str">
            <v>C11</v>
          </cell>
          <cell r="C23" t="str">
            <v>A12</v>
          </cell>
          <cell r="E23">
            <v>0.28000000000000003</v>
          </cell>
          <cell r="F23">
            <v>1.55</v>
          </cell>
          <cell r="G23">
            <v>5</v>
          </cell>
          <cell r="J23">
            <v>0</v>
          </cell>
          <cell r="K23">
            <v>0</v>
          </cell>
          <cell r="L23">
            <v>4.6541116427098697</v>
          </cell>
          <cell r="M23">
            <v>4.6541116427098697</v>
          </cell>
          <cell r="N23">
            <v>437.8905648792479</v>
          </cell>
          <cell r="O23">
            <v>0.63306000000000051</v>
          </cell>
          <cell r="P23">
            <v>429.67705155380821</v>
          </cell>
          <cell r="R23">
            <v>0.28000000000000003</v>
          </cell>
          <cell r="S23">
            <v>8.2200000000000006</v>
          </cell>
          <cell r="T23">
            <v>98</v>
          </cell>
          <cell r="U23">
            <v>110</v>
          </cell>
          <cell r="V23">
            <v>0.68799999999999994</v>
          </cell>
          <cell r="X23">
            <v>0</v>
          </cell>
          <cell r="Y23">
            <v>0</v>
          </cell>
          <cell r="AA23">
            <v>0</v>
          </cell>
          <cell r="AB23">
            <v>0</v>
          </cell>
          <cell r="AC23">
            <v>0.58479999999999999</v>
          </cell>
          <cell r="AD23">
            <v>4.8070560000000002</v>
          </cell>
          <cell r="AE23">
            <v>15.852551091358571</v>
          </cell>
          <cell r="AF23">
            <v>15.852551091358571</v>
          </cell>
          <cell r="AG23">
            <v>16.67455109135857</v>
          </cell>
          <cell r="AH23">
            <v>446.35160264516679</v>
          </cell>
          <cell r="AI23">
            <v>5</v>
          </cell>
          <cell r="AJ23">
            <v>3.5</v>
          </cell>
          <cell r="AK23">
            <v>18</v>
          </cell>
          <cell r="AL23">
            <v>0.45</v>
          </cell>
          <cell r="AM23">
            <v>1.4E-2</v>
          </cell>
          <cell r="AN23">
            <v>0.3708824515342713</v>
          </cell>
          <cell r="AO23">
            <v>0.42934570312499998</v>
          </cell>
          <cell r="AP23">
            <v>0.82418322563171398</v>
          </cell>
          <cell r="AQ23">
            <v>3.1831374235550873</v>
          </cell>
          <cell r="AR23">
            <v>1.587184713910635</v>
          </cell>
          <cell r="AS23">
            <v>3.8533283513727228</v>
          </cell>
          <cell r="AT23">
            <v>0.51643036988975122</v>
          </cell>
          <cell r="AU23">
            <v>0.88731282142402246</v>
          </cell>
          <cell r="AV23">
            <v>3.1194636574120183</v>
          </cell>
          <cell r="AW23">
            <v>496.12925803158839</v>
          </cell>
          <cell r="AX23">
            <v>0.89966797043190649</v>
          </cell>
          <cell r="AY23">
            <v>107.10862610994928</v>
          </cell>
          <cell r="AZ23" t="str">
            <v>17°24'59''</v>
          </cell>
          <cell r="BA23">
            <v>8.7050576818825309</v>
          </cell>
          <cell r="BB23">
            <v>1E-3</v>
          </cell>
          <cell r="BC23">
            <v>0.20399999999999999</v>
          </cell>
          <cell r="BD23">
            <v>0.192</v>
          </cell>
          <cell r="BE23">
            <v>0.39700000000000002</v>
          </cell>
          <cell r="BF23">
            <v>0.39600000000000002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0.4</v>
          </cell>
          <cell r="BO23">
            <v>687.23300000000006</v>
          </cell>
          <cell r="BP23">
            <v>687.05300000000011</v>
          </cell>
          <cell r="BQ23">
            <v>687.68300000000011</v>
          </cell>
          <cell r="BR23">
            <v>687.50300000000016</v>
          </cell>
          <cell r="BS23">
            <v>689.34300000000007</v>
          </cell>
          <cell r="BT23">
            <v>688.78700000000003</v>
          </cell>
          <cell r="BU23">
            <v>0</v>
          </cell>
          <cell r="BV23">
            <v>1.6599999999999682</v>
          </cell>
          <cell r="BW23">
            <v>1.2839999999998781</v>
          </cell>
          <cell r="BX23">
            <v>2.1099999999999683</v>
          </cell>
          <cell r="BY23">
            <v>450</v>
          </cell>
          <cell r="BZ23">
            <v>0.96250000000000002</v>
          </cell>
          <cell r="CA23">
            <v>0.5625</v>
          </cell>
          <cell r="CB23">
            <v>1.4719999999999231</v>
          </cell>
          <cell r="CC23">
            <v>1.2986522926038992</v>
          </cell>
          <cell r="CD23">
            <v>2526.4671609346706</v>
          </cell>
          <cell r="CE23">
            <v>0.11010492596859589</v>
          </cell>
          <cell r="CF23">
            <v>908.36563924091604</v>
          </cell>
          <cell r="CG23">
            <v>3434.8328001755867</v>
          </cell>
          <cell r="CH23">
            <v>1.5</v>
          </cell>
          <cell r="CI23">
            <v>4487</v>
          </cell>
          <cell r="CJ23">
            <v>1.1482614665173567</v>
          </cell>
          <cell r="CK23">
            <v>1.5</v>
          </cell>
          <cell r="CL23">
            <v>2</v>
          </cell>
          <cell r="CM23">
            <v>2</v>
          </cell>
        </row>
        <row r="24">
          <cell r="A24">
            <v>13</v>
          </cell>
          <cell r="B24" t="str">
            <v>A12</v>
          </cell>
          <cell r="C24" t="str">
            <v>C13</v>
          </cell>
          <cell r="E24">
            <v>-1.5</v>
          </cell>
          <cell r="F24">
            <v>5.0000000000000044E-2</v>
          </cell>
          <cell r="G24">
            <v>5</v>
          </cell>
          <cell r="J24">
            <v>0</v>
          </cell>
          <cell r="K24">
            <v>0</v>
          </cell>
          <cell r="L24">
            <v>4.6541116427098697</v>
          </cell>
          <cell r="M24">
            <v>4.6541116427098697</v>
          </cell>
          <cell r="N24">
            <v>437.8905648792479</v>
          </cell>
          <cell r="O24">
            <v>0.63306105610561048</v>
          </cell>
          <cell r="P24">
            <v>13.860573173056965</v>
          </cell>
          <cell r="S24">
            <v>8.2200000000000006</v>
          </cell>
          <cell r="T24">
            <v>98</v>
          </cell>
          <cell r="U24">
            <v>110</v>
          </cell>
          <cell r="V24">
            <v>0.68799999999999994</v>
          </cell>
          <cell r="X24">
            <v>0</v>
          </cell>
          <cell r="Y24">
            <v>0</v>
          </cell>
          <cell r="AA24">
            <v>0</v>
          </cell>
          <cell r="AB24">
            <v>0</v>
          </cell>
          <cell r="AC24">
            <v>0.58479999999999999</v>
          </cell>
          <cell r="AD24">
            <v>4.8070560000000002</v>
          </cell>
          <cell r="AE24">
            <v>15.852551091358571</v>
          </cell>
          <cell r="AF24">
            <v>15.852551091358571</v>
          </cell>
          <cell r="AG24">
            <v>16.67455109135857</v>
          </cell>
          <cell r="AH24">
            <v>30.535124264415536</v>
          </cell>
          <cell r="AI24">
            <v>6.06</v>
          </cell>
          <cell r="AJ24">
            <v>5.98</v>
          </cell>
          <cell r="AK24">
            <v>8</v>
          </cell>
          <cell r="AL24">
            <v>0.2</v>
          </cell>
          <cell r="AM24">
            <v>1.4E-2</v>
          </cell>
          <cell r="AN24">
            <v>0.10073776245117187</v>
          </cell>
          <cell r="AO24">
            <v>0.15000000000000002</v>
          </cell>
          <cell r="AP24">
            <v>0.50368881225585938</v>
          </cell>
          <cell r="AQ24">
            <v>1.9258378679877948</v>
          </cell>
          <cell r="AR24">
            <v>2.1818722797944949</v>
          </cell>
          <cell r="AS24">
            <v>1.970139740484198</v>
          </cell>
          <cell r="AT24">
            <v>0.18903422496308742</v>
          </cell>
          <cell r="AU24">
            <v>0.2897719874142593</v>
          </cell>
          <cell r="AV24">
            <v>2.3746967329830779</v>
          </cell>
          <cell r="AW24">
            <v>74.603298108433222</v>
          </cell>
          <cell r="AX24">
            <v>0.40929992424777023</v>
          </cell>
          <cell r="AY24">
            <v>107.10481361440441</v>
          </cell>
          <cell r="AZ24" t="str">
            <v>00°00'00''</v>
          </cell>
          <cell r="BA24">
            <v>1000</v>
          </cell>
          <cell r="BB24">
            <v>1E-3</v>
          </cell>
          <cell r="BC24">
            <v>6.5000000000000002E-2</v>
          </cell>
          <cell r="BD24">
            <v>1.7000000000000001E-2</v>
          </cell>
          <cell r="BE24">
            <v>8.3000000000000004E-2</v>
          </cell>
          <cell r="BF24">
            <v>8.2000000000000003E-2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0.08</v>
          </cell>
          <cell r="BO24">
            <v>686.97300000000007</v>
          </cell>
          <cell r="BP24">
            <v>686.61300000000006</v>
          </cell>
          <cell r="BQ24">
            <v>687.17300000000012</v>
          </cell>
          <cell r="BR24">
            <v>686.8130000000001</v>
          </cell>
          <cell r="BS24">
            <v>688.78700000000003</v>
          </cell>
          <cell r="BT24">
            <v>688.11300000000006</v>
          </cell>
          <cell r="BU24">
            <v>0</v>
          </cell>
          <cell r="BV24">
            <v>1.6139999999999191</v>
          </cell>
          <cell r="BW24">
            <v>1.2999999999999545</v>
          </cell>
          <cell r="BX24">
            <v>1.813999999999919</v>
          </cell>
          <cell r="BY24">
            <v>200</v>
          </cell>
          <cell r="BZ24">
            <v>0.65</v>
          </cell>
          <cell r="CA24">
            <v>0.25</v>
          </cell>
          <cell r="CB24">
            <v>1.4569999999999368</v>
          </cell>
          <cell r="CC24">
            <v>1.7695149826283836</v>
          </cell>
          <cell r="CD24">
            <v>1570.0021683370335</v>
          </cell>
          <cell r="CE24">
            <v>5.1015114483115021E-2</v>
          </cell>
          <cell r="CF24">
            <v>420.87469448569891</v>
          </cell>
          <cell r="CG24">
            <v>1990.8768628227324</v>
          </cell>
          <cell r="CH24">
            <v>1.5</v>
          </cell>
          <cell r="CI24">
            <v>2957</v>
          </cell>
          <cell r="CJ24">
            <v>1.0099138634542097</v>
          </cell>
          <cell r="CK24">
            <v>1.5</v>
          </cell>
          <cell r="CL24">
            <v>2</v>
          </cell>
          <cell r="CM24">
            <v>2</v>
          </cell>
        </row>
        <row r="25">
          <cell r="A25">
            <v>14</v>
          </cell>
          <cell r="B25" t="str">
            <v>C13</v>
          </cell>
          <cell r="C25" t="str">
            <v>C14</v>
          </cell>
          <cell r="D25">
            <v>0.3</v>
          </cell>
          <cell r="F25">
            <v>0.35000000000000003</v>
          </cell>
          <cell r="G25">
            <v>5</v>
          </cell>
          <cell r="J25">
            <v>0</v>
          </cell>
          <cell r="K25">
            <v>0</v>
          </cell>
          <cell r="L25">
            <v>4.6541116427098697</v>
          </cell>
          <cell r="M25">
            <v>4.6541116427098697</v>
          </cell>
          <cell r="N25">
            <v>437.8905648792479</v>
          </cell>
          <cell r="O25">
            <v>0.62662245173484554</v>
          </cell>
          <cell r="P25">
            <v>96.037220774666778</v>
          </cell>
          <cell r="Q25">
            <v>0.3</v>
          </cell>
          <cell r="R25">
            <v>4.3099999999999996</v>
          </cell>
          <cell r="S25">
            <v>12.83</v>
          </cell>
          <cell r="T25">
            <v>98</v>
          </cell>
          <cell r="U25">
            <v>1917</v>
          </cell>
          <cell r="V25">
            <v>0.68799999999999994</v>
          </cell>
          <cell r="X25">
            <v>0</v>
          </cell>
          <cell r="Y25">
            <v>0</v>
          </cell>
          <cell r="AA25">
            <v>0</v>
          </cell>
          <cell r="AB25">
            <v>0</v>
          </cell>
          <cell r="AC25">
            <v>0.58479999999999999</v>
          </cell>
          <cell r="AD25">
            <v>7.5029839999999997</v>
          </cell>
          <cell r="AE25">
            <v>23.948652961556085</v>
          </cell>
          <cell r="AF25">
            <v>23.948652961556085</v>
          </cell>
          <cell r="AG25">
            <v>25.231652961556087</v>
          </cell>
          <cell r="AH25">
            <v>121.26887373622287</v>
          </cell>
          <cell r="AI25">
            <v>74.069999999999993</v>
          </cell>
          <cell r="AJ25">
            <v>0.41</v>
          </cell>
          <cell r="AK25">
            <v>18</v>
          </cell>
          <cell r="AL25">
            <v>0.45</v>
          </cell>
          <cell r="AM25">
            <v>1.4E-2</v>
          </cell>
          <cell r="AN25">
            <v>0.3151702880859375</v>
          </cell>
          <cell r="AO25">
            <v>0.24301757812500002</v>
          </cell>
          <cell r="AP25">
            <v>0.70037841796875</v>
          </cell>
          <cell r="AQ25">
            <v>1.0192004030817821</v>
          </cell>
          <cell r="AR25">
            <v>0.60520601775671157</v>
          </cell>
          <cell r="AS25">
            <v>0.3985357720480861</v>
          </cell>
          <cell r="AT25">
            <v>5.2944417005202193E-2</v>
          </cell>
          <cell r="AU25">
            <v>0.36811470509113969</v>
          </cell>
          <cell r="AV25">
            <v>1.067671958590932</v>
          </cell>
          <cell r="AW25">
            <v>169.80588806612556</v>
          </cell>
          <cell r="AX25">
            <v>0.71416177093339972</v>
          </cell>
          <cell r="AY25">
            <v>120.48880343979978</v>
          </cell>
          <cell r="AZ25" t="str">
            <v>13°23'02''</v>
          </cell>
          <cell r="BA25">
            <v>11.363827430889648</v>
          </cell>
          <cell r="BB25">
            <v>7.8E-2</v>
          </cell>
          <cell r="BC25">
            <v>2.7E-2</v>
          </cell>
          <cell r="BD25">
            <v>6.0000000000000001E-3</v>
          </cell>
          <cell r="BE25">
            <v>0.111</v>
          </cell>
          <cell r="BF25">
            <v>0.111</v>
          </cell>
          <cell r="BG25">
            <v>0.28477951284958553</v>
          </cell>
          <cell r="BH25">
            <v>2.6666666666666665</v>
          </cell>
          <cell r="BI25">
            <v>1.2</v>
          </cell>
          <cell r="BJ25">
            <v>4.1102566573952996E-2</v>
          </cell>
          <cell r="BK25">
            <v>0.28412014469895303</v>
          </cell>
          <cell r="BL25">
            <v>9.2654422126641801E-3</v>
          </cell>
          <cell r="BM25">
            <v>0.35206270429394065</v>
          </cell>
          <cell r="BN25">
            <v>0.25</v>
          </cell>
          <cell r="BO25">
            <v>686.37300000000005</v>
          </cell>
          <cell r="BP25">
            <v>686.07300000000009</v>
          </cell>
          <cell r="BQ25">
            <v>686.82300000000009</v>
          </cell>
          <cell r="BR25">
            <v>686.52300000000014</v>
          </cell>
          <cell r="BS25">
            <v>688.11300000000006</v>
          </cell>
          <cell r="BT25">
            <v>689.41300000000001</v>
          </cell>
          <cell r="BU25">
            <v>0</v>
          </cell>
          <cell r="BV25">
            <v>1.2899999999999636</v>
          </cell>
          <cell r="BW25">
            <v>2.8899999999998727</v>
          </cell>
          <cell r="BX25">
            <v>1.7399999999999636</v>
          </cell>
          <cell r="BY25">
            <v>450</v>
          </cell>
          <cell r="BZ25">
            <v>0.96250000000000002</v>
          </cell>
          <cell r="CA25">
            <v>0.5625</v>
          </cell>
          <cell r="CB25">
            <v>2.0899999999999181</v>
          </cell>
          <cell r="CC25">
            <v>1.7263664932246268</v>
          </cell>
          <cell r="CD25">
            <v>3358.5650891391419</v>
          </cell>
          <cell r="CE25">
            <v>5.7864451854060084E-2</v>
          </cell>
          <cell r="CF25">
            <v>477.38172779599569</v>
          </cell>
          <cell r="CG25">
            <v>3835.9468169351376</v>
          </cell>
          <cell r="CH25">
            <v>1.5</v>
          </cell>
          <cell r="CI25">
            <v>4487</v>
          </cell>
          <cell r="CJ25">
            <v>1.2823535158018065</v>
          </cell>
          <cell r="CK25">
            <v>1.5</v>
          </cell>
          <cell r="CL25">
            <v>2</v>
          </cell>
          <cell r="CM25">
            <v>2</v>
          </cell>
        </row>
        <row r="26">
          <cell r="A26">
            <v>15</v>
          </cell>
          <cell r="B26" t="str">
            <v>C14</v>
          </cell>
          <cell r="C26" t="str">
            <v>C15</v>
          </cell>
          <cell r="F26">
            <v>0.35000000000000003</v>
          </cell>
          <cell r="G26">
            <v>5</v>
          </cell>
          <cell r="J26">
            <v>0</v>
          </cell>
          <cell r="K26">
            <v>0</v>
          </cell>
          <cell r="L26">
            <v>4.6541116427098697</v>
          </cell>
          <cell r="M26">
            <v>4.6541116427098697</v>
          </cell>
          <cell r="N26">
            <v>437.8905648792479</v>
          </cell>
          <cell r="O26">
            <v>0.62989898989898918</v>
          </cell>
          <cell r="P26">
            <v>96.539388576307616</v>
          </cell>
          <cell r="S26">
            <v>12.83</v>
          </cell>
          <cell r="T26">
            <v>98</v>
          </cell>
          <cell r="U26">
            <v>1917</v>
          </cell>
          <cell r="V26">
            <v>0.68799999999999994</v>
          </cell>
          <cell r="X26">
            <v>0</v>
          </cell>
          <cell r="Y26">
            <v>0</v>
          </cell>
          <cell r="AA26">
            <v>0</v>
          </cell>
          <cell r="AB26">
            <v>0</v>
          </cell>
          <cell r="AC26">
            <v>0.58479999999999999</v>
          </cell>
          <cell r="AD26">
            <v>7.5029839999999997</v>
          </cell>
          <cell r="AE26">
            <v>23.948652961556085</v>
          </cell>
          <cell r="AF26">
            <v>23.948652961556085</v>
          </cell>
          <cell r="AG26">
            <v>25.231652961556087</v>
          </cell>
          <cell r="AH26">
            <v>121.77104153786371</v>
          </cell>
          <cell r="AI26">
            <v>7.92</v>
          </cell>
          <cell r="AJ26">
            <v>0.5</v>
          </cell>
          <cell r="AK26">
            <v>18</v>
          </cell>
          <cell r="AL26">
            <v>0.45</v>
          </cell>
          <cell r="AM26">
            <v>1.4E-2</v>
          </cell>
          <cell r="AN26">
            <v>0.29668879508972162</v>
          </cell>
          <cell r="AO26">
            <v>0.24345703125000001</v>
          </cell>
          <cell r="AP26">
            <v>0.65930843353271473</v>
          </cell>
          <cell r="AQ26">
            <v>1.0947976498534921</v>
          </cell>
          <cell r="AR26">
            <v>0.68391644176976363</v>
          </cell>
          <cell r="AS26">
            <v>0.46323274838033618</v>
          </cell>
          <cell r="AT26">
            <v>6.1089800923788462E-2</v>
          </cell>
          <cell r="AU26">
            <v>0.35777859601351009</v>
          </cell>
          <cell r="AV26">
            <v>1.1790464373451699</v>
          </cell>
          <cell r="AW26">
            <v>187.51923355636825</v>
          </cell>
          <cell r="AX26">
            <v>0.64937894224732606</v>
          </cell>
          <cell r="AY26">
            <v>171.69793098169856</v>
          </cell>
          <cell r="AZ26" t="str">
            <v>51°12'33''</v>
          </cell>
          <cell r="BA26">
            <v>2.7823125836732552</v>
          </cell>
          <cell r="BB26">
            <v>1E-3</v>
          </cell>
          <cell r="BC26">
            <v>1E-3</v>
          </cell>
          <cell r="BD26">
            <v>1.0999999999999999E-2</v>
          </cell>
          <cell r="BE26">
            <v>1.2999999999999999E-2</v>
          </cell>
          <cell r="BF26">
            <v>1.2999999999999999E-2</v>
          </cell>
          <cell r="BG26">
            <v>0.28595876930273845</v>
          </cell>
          <cell r="BH26">
            <v>2.6666666666666665</v>
          </cell>
          <cell r="BI26">
            <v>1.2</v>
          </cell>
          <cell r="BJ26">
            <v>5.021891818371254E-2</v>
          </cell>
          <cell r="BK26">
            <v>0.29367594943371256</v>
          </cell>
          <cell r="BL26">
            <v>9.3682384884000783E-3</v>
          </cell>
          <cell r="BM26">
            <v>0.36365302550653517</v>
          </cell>
          <cell r="BN26">
            <v>0.05</v>
          </cell>
          <cell r="BO26">
            <v>686.02300000000014</v>
          </cell>
          <cell r="BP26">
            <v>685.98300000000017</v>
          </cell>
          <cell r="BQ26">
            <v>686.47300000000018</v>
          </cell>
          <cell r="BR26">
            <v>686.43300000000022</v>
          </cell>
          <cell r="BS26">
            <v>689.41300000000001</v>
          </cell>
          <cell r="BT26">
            <v>689.03300000000013</v>
          </cell>
          <cell r="BU26">
            <v>0</v>
          </cell>
          <cell r="BV26">
            <v>2.9399999999998272</v>
          </cell>
          <cell r="BW26">
            <v>2.5999999999999091</v>
          </cell>
          <cell r="BX26">
            <v>3.3899999999998274</v>
          </cell>
          <cell r="BY26">
            <v>450</v>
          </cell>
          <cell r="BZ26">
            <v>0.96250000000000002</v>
          </cell>
          <cell r="CA26">
            <v>0.5625</v>
          </cell>
          <cell r="CB26">
            <v>2.7699999999998681</v>
          </cell>
          <cell r="CC26">
            <v>2.1321792333691234</v>
          </cell>
          <cell r="CD26">
            <v>4148.0547526180653</v>
          </cell>
          <cell r="CE26">
            <v>3.3797260236705262E-2</v>
          </cell>
          <cell r="CF26">
            <v>278.82739695281839</v>
          </cell>
          <cell r="CG26">
            <v>4426.8821495708835</v>
          </cell>
          <cell r="CH26">
            <v>1.5</v>
          </cell>
          <cell r="CI26">
            <v>4487</v>
          </cell>
          <cell r="CJ26">
            <v>1.4799026575342824</v>
          </cell>
          <cell r="CK26">
            <v>1.5</v>
          </cell>
          <cell r="CL26">
            <v>2</v>
          </cell>
          <cell r="CM26">
            <v>2</v>
          </cell>
        </row>
        <row r="27">
          <cell r="A27">
            <v>16</v>
          </cell>
          <cell r="B27" t="str">
            <v>C15</v>
          </cell>
          <cell r="C27" t="str">
            <v>C16</v>
          </cell>
          <cell r="F27">
            <v>0.35000000000000003</v>
          </cell>
          <cell r="G27">
            <v>5</v>
          </cell>
          <cell r="J27">
            <v>0</v>
          </cell>
          <cell r="K27">
            <v>0</v>
          </cell>
          <cell r="L27">
            <v>4.6541116427098697</v>
          </cell>
          <cell r="M27">
            <v>4.6541116427098697</v>
          </cell>
          <cell r="N27">
            <v>437.8905648792479</v>
          </cell>
          <cell r="O27">
            <v>0.66974137931034572</v>
          </cell>
          <cell r="P27">
            <v>102.64570081822488</v>
          </cell>
          <cell r="S27">
            <v>12.83</v>
          </cell>
          <cell r="T27">
            <v>98</v>
          </cell>
          <cell r="U27">
            <v>1917</v>
          </cell>
          <cell r="V27">
            <v>0.68799999999999994</v>
          </cell>
          <cell r="X27">
            <v>0</v>
          </cell>
          <cell r="Y27">
            <v>0</v>
          </cell>
          <cell r="AA27">
            <v>0</v>
          </cell>
          <cell r="AB27">
            <v>0</v>
          </cell>
          <cell r="AC27">
            <v>0.58479999999999999</v>
          </cell>
          <cell r="AD27">
            <v>7.5029839999999997</v>
          </cell>
          <cell r="AE27">
            <v>23.948652961556085</v>
          </cell>
          <cell r="AF27">
            <v>23.948652961556085</v>
          </cell>
          <cell r="AG27">
            <v>25.231652961556087</v>
          </cell>
          <cell r="AH27">
            <v>127.87735377978098</v>
          </cell>
          <cell r="AI27">
            <v>5.22</v>
          </cell>
          <cell r="AJ27">
            <v>46.51</v>
          </cell>
          <cell r="AK27">
            <v>18</v>
          </cell>
          <cell r="AL27">
            <v>0.45</v>
          </cell>
          <cell r="AM27">
            <v>1.4E-2</v>
          </cell>
          <cell r="AN27">
            <v>9.1291397809982328E-2</v>
          </cell>
          <cell r="AO27">
            <v>0.24960937499999999</v>
          </cell>
          <cell r="AP27">
            <v>0.20286977291107183</v>
          </cell>
          <cell r="AQ27">
            <v>5.5333082548660188</v>
          </cell>
          <cell r="AR27">
            <v>6.9852038707835087</v>
          </cell>
          <cell r="AS27">
            <v>15.783833586338119</v>
          </cell>
          <cell r="AT27">
            <v>1.5605249869198994</v>
          </cell>
          <cell r="AU27">
            <v>1.6518163847298817</v>
          </cell>
          <cell r="AV27">
            <v>11.371534621226271</v>
          </cell>
          <cell r="AW27">
            <v>1808.5644373206262</v>
          </cell>
          <cell r="AX27">
            <v>7.0706551086026137E-2</v>
          </cell>
          <cell r="AY27">
            <v>150.5004077340291</v>
          </cell>
          <cell r="AZ27" t="str">
            <v>21°11'51''</v>
          </cell>
          <cell r="BA27">
            <v>7.1254554098055687</v>
          </cell>
          <cell r="BB27">
            <v>1.294</v>
          </cell>
          <cell r="BC27">
            <v>0.15</v>
          </cell>
          <cell r="BD27">
            <v>0.224</v>
          </cell>
          <cell r="BE27">
            <v>1.6679999999999999</v>
          </cell>
          <cell r="BF27">
            <v>1.6679999999999999</v>
          </cell>
          <cell r="BG27">
            <v>0.30029841452236117</v>
          </cell>
          <cell r="BH27">
            <v>2.6666666666666665</v>
          </cell>
          <cell r="BI27">
            <v>1.2</v>
          </cell>
          <cell r="BJ27">
            <v>4.7930518538132354</v>
          </cell>
          <cell r="BK27">
            <v>5.0426612288132358</v>
          </cell>
          <cell r="BL27">
            <v>1.0675652368827082E-2</v>
          </cell>
          <cell r="BM27">
            <v>6.0640042574184756</v>
          </cell>
          <cell r="BN27">
            <v>5.77</v>
          </cell>
          <cell r="BO27">
            <v>685.40300000000025</v>
          </cell>
          <cell r="BP27">
            <v>682.9730000000003</v>
          </cell>
          <cell r="BQ27">
            <v>685.85300000000029</v>
          </cell>
          <cell r="BR27">
            <v>683.42300000000034</v>
          </cell>
          <cell r="BS27">
            <v>689.03300000000013</v>
          </cell>
          <cell r="BT27">
            <v>684.62300000000005</v>
          </cell>
          <cell r="BU27">
            <v>0</v>
          </cell>
          <cell r="BV27">
            <v>3.1799999999998363</v>
          </cell>
          <cell r="BW27">
            <v>1.1999999999997044</v>
          </cell>
          <cell r="BX27">
            <v>3.6299999999998365</v>
          </cell>
          <cell r="BY27">
            <v>450</v>
          </cell>
          <cell r="BZ27">
            <v>0.96250000000000002</v>
          </cell>
          <cell r="CA27">
            <v>0.5625</v>
          </cell>
          <cell r="CB27">
            <v>2.1899999999997704</v>
          </cell>
          <cell r="CC27">
            <v>1.7900719555872155</v>
          </cell>
          <cell r="CD27">
            <v>3482.5010799720098</v>
          </cell>
          <cell r="CE27">
            <v>5.2978269652359744E-2</v>
          </cell>
          <cell r="CF27">
            <v>437.07072463196789</v>
          </cell>
          <cell r="CG27">
            <v>3919.5718046039779</v>
          </cell>
          <cell r="CH27">
            <v>1.5</v>
          </cell>
          <cell r="CI27">
            <v>4487</v>
          </cell>
          <cell r="CJ27">
            <v>1.3103092727670975</v>
          </cell>
          <cell r="CK27">
            <v>1.5</v>
          </cell>
          <cell r="CL27">
            <v>2</v>
          </cell>
          <cell r="CM27">
            <v>2</v>
          </cell>
        </row>
        <row r="28">
          <cell r="A28">
            <v>17</v>
          </cell>
          <cell r="B28" t="str">
            <v>C16</v>
          </cell>
          <cell r="C28" t="str">
            <v>C17</v>
          </cell>
          <cell r="F28">
            <v>0.35000000000000003</v>
          </cell>
          <cell r="G28">
            <v>5</v>
          </cell>
          <cell r="J28">
            <v>0</v>
          </cell>
          <cell r="K28">
            <v>0</v>
          </cell>
          <cell r="L28">
            <v>4.6541116427098697</v>
          </cell>
          <cell r="M28">
            <v>4.6541116427098697</v>
          </cell>
          <cell r="N28">
            <v>437.8905648792479</v>
          </cell>
          <cell r="O28">
            <v>0.64210396039604045</v>
          </cell>
          <cell r="P28">
            <v>98.409943075158537</v>
          </cell>
          <cell r="S28">
            <v>12.83</v>
          </cell>
          <cell r="T28">
            <v>98</v>
          </cell>
          <cell r="U28">
            <v>1917</v>
          </cell>
          <cell r="V28">
            <v>0.68799999999999994</v>
          </cell>
          <cell r="X28">
            <v>0</v>
          </cell>
          <cell r="Y28">
            <v>0</v>
          </cell>
          <cell r="AA28">
            <v>0</v>
          </cell>
          <cell r="AB28">
            <v>0</v>
          </cell>
          <cell r="AC28">
            <v>0.58479999999999999</v>
          </cell>
          <cell r="AD28">
            <v>7.5029839999999997</v>
          </cell>
          <cell r="AE28">
            <v>23.948652961556085</v>
          </cell>
          <cell r="AF28">
            <v>23.948652961556085</v>
          </cell>
          <cell r="AG28">
            <v>25.231652961556087</v>
          </cell>
          <cell r="AH28">
            <v>123.64159603671462</v>
          </cell>
          <cell r="AI28">
            <v>4.04</v>
          </cell>
          <cell r="AJ28">
            <v>18.79</v>
          </cell>
          <cell r="AK28">
            <v>18</v>
          </cell>
          <cell r="AL28">
            <v>0.45</v>
          </cell>
          <cell r="AM28">
            <v>1.4E-2</v>
          </cell>
          <cell r="AN28">
            <v>0.11251437664031982</v>
          </cell>
          <cell r="AO28">
            <v>0.24521484374999999</v>
          </cell>
          <cell r="AP28">
            <v>0.25003194808959961</v>
          </cell>
          <cell r="AQ28">
            <v>3.9757790513113038</v>
          </cell>
          <cell r="AR28">
            <v>4.4897540672024876</v>
          </cell>
          <cell r="AS28">
            <v>7.6667329164274074</v>
          </cell>
          <cell r="AT28">
            <v>0.80564827037950104</v>
          </cell>
          <cell r="AU28">
            <v>0.91816264701982087</v>
          </cell>
          <cell r="AV28">
            <v>7.2278527823431746</v>
          </cell>
          <cell r="AW28">
            <v>1149.5403158632919</v>
          </cell>
          <cell r="AX28">
            <v>0.1075574247640555</v>
          </cell>
          <cell r="AY28">
            <v>150.4994376613574</v>
          </cell>
          <cell r="AZ28" t="str">
            <v>00°00'00''</v>
          </cell>
          <cell r="BA28">
            <v>1000</v>
          </cell>
          <cell r="BB28">
            <v>1E-3</v>
          </cell>
          <cell r="BC28">
            <v>0.151</v>
          </cell>
          <cell r="BD28">
            <v>5.8000000000000003E-2</v>
          </cell>
          <cell r="BE28">
            <v>0.21</v>
          </cell>
          <cell r="BF28">
            <v>0.20899999999999999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0.21</v>
          </cell>
          <cell r="BO28">
            <v>682.27300000000025</v>
          </cell>
          <cell r="BP28">
            <v>681.51300000000026</v>
          </cell>
          <cell r="BQ28">
            <v>682.7230000000003</v>
          </cell>
          <cell r="BR28">
            <v>681.96300000000031</v>
          </cell>
          <cell r="BS28">
            <v>684.62300000000005</v>
          </cell>
          <cell r="BT28">
            <v>683.44299999999998</v>
          </cell>
          <cell r="BU28">
            <v>0</v>
          </cell>
          <cell r="BV28">
            <v>1.8999999999997499</v>
          </cell>
          <cell r="BW28">
            <v>1.4799999999996771</v>
          </cell>
          <cell r="BX28">
            <v>2.3499999999997501</v>
          </cell>
          <cell r="BY28">
            <v>450</v>
          </cell>
          <cell r="BZ28">
            <v>0.96250000000000002</v>
          </cell>
          <cell r="CA28">
            <v>0.5625</v>
          </cell>
          <cell r="CB28">
            <v>1.6899999999997135</v>
          </cell>
          <cell r="CC28">
            <v>1.4564712123942514</v>
          </cell>
          <cell r="CD28">
            <v>2833.4964716249356</v>
          </cell>
          <cell r="CE28">
            <v>8.5834483443120613E-2</v>
          </cell>
          <cell r="CF28">
            <v>708.13448840574506</v>
          </cell>
          <cell r="CG28">
            <v>3541.6309600306804</v>
          </cell>
          <cell r="CH28">
            <v>1.5</v>
          </cell>
          <cell r="CI28">
            <v>4487</v>
          </cell>
          <cell r="CJ28">
            <v>1.1839639937700068</v>
          </cell>
          <cell r="CK28">
            <v>1.5</v>
          </cell>
          <cell r="CL28">
            <v>2</v>
          </cell>
          <cell r="CM28">
            <v>2</v>
          </cell>
        </row>
        <row r="29">
          <cell r="A29">
            <v>18</v>
          </cell>
          <cell r="B29" t="str">
            <v>C17</v>
          </cell>
          <cell r="C29" t="str">
            <v>C18</v>
          </cell>
          <cell r="D29">
            <v>0.09</v>
          </cell>
          <cell r="F29">
            <v>0.44000000000000006</v>
          </cell>
          <cell r="G29">
            <v>5</v>
          </cell>
          <cell r="J29">
            <v>0</v>
          </cell>
          <cell r="K29">
            <v>0</v>
          </cell>
          <cell r="L29">
            <v>4.6541116427098697</v>
          </cell>
          <cell r="M29">
            <v>4.6541116427098697</v>
          </cell>
          <cell r="N29">
            <v>437.8905648792479</v>
          </cell>
          <cell r="O29">
            <v>0.6266236233907243</v>
          </cell>
          <cell r="P29">
            <v>120.73273186182799</v>
          </cell>
          <cell r="Q29">
            <v>0.09</v>
          </cell>
          <cell r="S29">
            <v>12.92</v>
          </cell>
          <cell r="T29">
            <v>98</v>
          </cell>
          <cell r="U29">
            <v>1952</v>
          </cell>
          <cell r="V29">
            <v>0.68799999999999994</v>
          </cell>
          <cell r="X29">
            <v>0</v>
          </cell>
          <cell r="Y29">
            <v>0</v>
          </cell>
          <cell r="AA29">
            <v>0</v>
          </cell>
          <cell r="AB29">
            <v>0</v>
          </cell>
          <cell r="AC29">
            <v>0.58479999999999999</v>
          </cell>
          <cell r="AD29">
            <v>7.5556159999999997</v>
          </cell>
          <cell r="AE29">
            <v>24.104294214297553</v>
          </cell>
          <cell r="AF29">
            <v>24.104294214297553</v>
          </cell>
          <cell r="AG29">
            <v>25.396294214297555</v>
          </cell>
          <cell r="AH29">
            <v>146.12902607612554</v>
          </cell>
          <cell r="AI29">
            <v>64.47</v>
          </cell>
          <cell r="AJ29">
            <v>0.38</v>
          </cell>
          <cell r="AK29">
            <v>18</v>
          </cell>
          <cell r="AL29">
            <v>0.45</v>
          </cell>
          <cell r="AM29">
            <v>1.4E-2</v>
          </cell>
          <cell r="AN29">
            <v>0.36901016235351564</v>
          </cell>
          <cell r="AO29">
            <v>0.26806640625</v>
          </cell>
          <cell r="AP29">
            <v>0.8200225830078125</v>
          </cell>
          <cell r="AQ29">
            <v>1.0469238242441505</v>
          </cell>
          <cell r="AR29">
            <v>0.52562657530616341</v>
          </cell>
          <cell r="AS29">
            <v>0.41680087223403262</v>
          </cell>
          <cell r="AT29">
            <v>5.5863888571355602E-2</v>
          </cell>
          <cell r="AU29">
            <v>0.42487405092487124</v>
          </cell>
          <cell r="AV29">
            <v>1.0278688540258512</v>
          </cell>
          <cell r="AW29">
            <v>163.47547780848203</v>
          </cell>
          <cell r="AX29">
            <v>0.89388957925127743</v>
          </cell>
          <cell r="AY29">
            <v>208.24170826422633</v>
          </cell>
          <cell r="AZ29" t="str">
            <v>57°44'32''</v>
          </cell>
          <cell r="BA29">
            <v>2.4182077430262381</v>
          </cell>
          <cell r="BB29">
            <v>1E-3</v>
          </cell>
          <cell r="BC29">
            <v>0.15</v>
          </cell>
          <cell r="BD29">
            <v>6.4000000000000001E-2</v>
          </cell>
          <cell r="BE29">
            <v>0.215</v>
          </cell>
          <cell r="BF29">
            <v>0.215</v>
          </cell>
          <cell r="BG29">
            <v>0.34315939100466136</v>
          </cell>
          <cell r="BH29">
            <v>2.6666666666666665</v>
          </cell>
          <cell r="BI29">
            <v>1.2</v>
          </cell>
          <cell r="BJ29">
            <v>4.2089160445659177E-2</v>
          </cell>
          <cell r="BK29">
            <v>0.31015556669565919</v>
          </cell>
          <cell r="BL29">
            <v>1.5244101460617611E-2</v>
          </cell>
          <cell r="BM29">
            <v>0.39047960178753216</v>
          </cell>
          <cell r="BN29">
            <v>0.28000000000000003</v>
          </cell>
          <cell r="BO29">
            <v>681.38300000000027</v>
          </cell>
          <cell r="BP29">
            <v>681.14300000000026</v>
          </cell>
          <cell r="BQ29">
            <v>681.83300000000031</v>
          </cell>
          <cell r="BR29">
            <v>681.5930000000003</v>
          </cell>
          <cell r="BS29">
            <v>683.44299999999998</v>
          </cell>
          <cell r="BT29">
            <v>684.57300000000009</v>
          </cell>
          <cell r="BU29">
            <v>0</v>
          </cell>
          <cell r="BV29">
            <v>1.6099999999996726</v>
          </cell>
          <cell r="BW29">
            <v>2.9799999999997908</v>
          </cell>
          <cell r="BX29">
            <v>2.0599999999996728</v>
          </cell>
          <cell r="BY29">
            <v>450</v>
          </cell>
          <cell r="BZ29">
            <v>0.96250000000000002</v>
          </cell>
          <cell r="CA29">
            <v>0.5625</v>
          </cell>
          <cell r="CB29">
            <v>2.2949999999997317</v>
          </cell>
          <cell r="CC29">
            <v>1.8554138980513093</v>
          </cell>
          <cell r="CD29">
            <v>3609.6207661323515</v>
          </cell>
          <cell r="CE29">
            <v>4.8474597514741369E-2</v>
          </cell>
          <cell r="CF29">
            <v>399.9154294966163</v>
          </cell>
          <cell r="CG29">
            <v>4009.536195628968</v>
          </cell>
          <cell r="CH29">
            <v>1.5</v>
          </cell>
          <cell r="CI29">
            <v>4487</v>
          </cell>
          <cell r="CJ29">
            <v>1.3403842864817144</v>
          </cell>
          <cell r="CK29">
            <v>1.5</v>
          </cell>
          <cell r="CL29">
            <v>2</v>
          </cell>
          <cell r="CM29">
            <v>2</v>
          </cell>
        </row>
        <row r="30">
          <cell r="A30">
            <v>19</v>
          </cell>
          <cell r="B30" t="str">
            <v>C18</v>
          </cell>
          <cell r="C30" t="str">
            <v>C19</v>
          </cell>
          <cell r="D30">
            <v>0.04</v>
          </cell>
          <cell r="E30">
            <v>2.5499999999999998</v>
          </cell>
          <cell r="F30">
            <v>3.03</v>
          </cell>
          <cell r="G30">
            <v>5</v>
          </cell>
          <cell r="J30">
            <v>0</v>
          </cell>
          <cell r="K30">
            <v>1.0409620105724</v>
          </cell>
          <cell r="L30">
            <v>5.6950736532822699</v>
          </cell>
          <cell r="M30">
            <v>5.6950736532822699</v>
          </cell>
          <cell r="N30">
            <v>418.73477282316048</v>
          </cell>
          <cell r="O30">
            <v>0.64050518134715029</v>
          </cell>
          <cell r="P30">
            <v>812.65142855847216</v>
          </cell>
          <cell r="Q30">
            <v>0.04</v>
          </cell>
          <cell r="R30">
            <v>2.5499999999999998</v>
          </cell>
          <cell r="S30">
            <v>15.51</v>
          </cell>
          <cell r="T30">
            <v>98</v>
          </cell>
          <cell r="U30">
            <v>2967</v>
          </cell>
          <cell r="V30">
            <v>0.68799999999999994</v>
          </cell>
          <cell r="X30">
            <v>0</v>
          </cell>
          <cell r="Y30">
            <v>0</v>
          </cell>
          <cell r="AA30">
            <v>0</v>
          </cell>
          <cell r="AB30">
            <v>0</v>
          </cell>
          <cell r="AC30">
            <v>0.58479999999999999</v>
          </cell>
          <cell r="AD30">
            <v>9.0702479999999994</v>
          </cell>
          <cell r="AE30">
            <v>28.551399527413498</v>
          </cell>
          <cell r="AF30">
            <v>28.551399527413498</v>
          </cell>
          <cell r="AG30">
            <v>30.102399527413496</v>
          </cell>
          <cell r="AH30">
            <v>842.75382808588563</v>
          </cell>
          <cell r="AI30">
            <v>19.3</v>
          </cell>
          <cell r="AJ30">
            <v>12.56</v>
          </cell>
          <cell r="AK30">
            <v>28</v>
          </cell>
          <cell r="AL30">
            <v>0.70000000000000007</v>
          </cell>
          <cell r="AM30">
            <v>1.2999999999999999E-2</v>
          </cell>
          <cell r="AN30">
            <v>0.27372342944145206</v>
          </cell>
          <cell r="AO30">
            <v>0.57541503906250013</v>
          </cell>
          <cell r="AP30">
            <v>0.39103347063064575</v>
          </cell>
          <cell r="AQ30">
            <v>6.0432101652517645</v>
          </cell>
          <cell r="AR30">
            <v>4.2668532950937799</v>
          </cell>
          <cell r="AS30">
            <v>11.682602929841305</v>
          </cell>
          <cell r="AT30">
            <v>1.8613857849848245</v>
          </cell>
          <cell r="AU30">
            <v>2.1351092144262767</v>
          </cell>
          <cell r="AV30">
            <v>8.5437610854409787</v>
          </cell>
          <cell r="AW30">
            <v>3288.0245898558483</v>
          </cell>
          <cell r="AX30">
            <v>0.25631007465270605</v>
          </cell>
          <cell r="AY30">
            <v>114.73554446443033</v>
          </cell>
          <cell r="AZ30" t="str">
            <v>93°30'22''</v>
          </cell>
          <cell r="BA30">
            <v>1.0077907318737453</v>
          </cell>
          <cell r="BB30">
            <v>1.71</v>
          </cell>
          <cell r="BC30">
            <v>0.18099999999999999</v>
          </cell>
          <cell r="BD30">
            <v>0.25600000000000001</v>
          </cell>
          <cell r="BE30">
            <v>2.1470000000000002</v>
          </cell>
          <cell r="BF30">
            <v>2.1470000000000002</v>
          </cell>
          <cell r="BG30">
            <v>0.65576210616210429</v>
          </cell>
          <cell r="BH30">
            <v>2.1428571428571428</v>
          </cell>
          <cell r="BI30">
            <v>1.2</v>
          </cell>
          <cell r="BJ30">
            <v>0</v>
          </cell>
          <cell r="BK30">
            <v>0</v>
          </cell>
          <cell r="BL30">
            <v>0</v>
          </cell>
          <cell r="BM30">
            <v>1.2779304091405184</v>
          </cell>
          <cell r="BN30">
            <v>0.91</v>
          </cell>
          <cell r="BO30">
            <v>680.29300000000023</v>
          </cell>
          <cell r="BP30">
            <v>677.87300000000027</v>
          </cell>
          <cell r="BQ30">
            <v>680.99300000000028</v>
          </cell>
          <cell r="BR30">
            <v>678.57300000000032</v>
          </cell>
          <cell r="BS30">
            <v>684.57300000000009</v>
          </cell>
          <cell r="BT30">
            <v>679.55300000000011</v>
          </cell>
          <cell r="BU30">
            <v>0</v>
          </cell>
          <cell r="BV30">
            <v>3.5799999999998136</v>
          </cell>
          <cell r="BW30">
            <v>0.97999999999979082</v>
          </cell>
          <cell r="BX30">
            <v>4.2799999999998137</v>
          </cell>
          <cell r="BY30">
            <v>700</v>
          </cell>
          <cell r="BZ30">
            <v>1.2749999999999999</v>
          </cell>
          <cell r="CA30">
            <v>0.875</v>
          </cell>
          <cell r="CB30">
            <v>2.2799999999998022</v>
          </cell>
          <cell r="CC30">
            <v>1.478405219135404</v>
          </cell>
          <cell r="CD30">
            <v>5046.9982171496813</v>
          </cell>
          <cell r="CE30">
            <v>7.5050793024618923E-2</v>
          </cell>
          <cell r="CF30">
            <v>619.16904245310616</v>
          </cell>
          <cell r="CG30">
            <v>5666.1672596027875</v>
          </cell>
          <cell r="CH30">
            <v>1.25</v>
          </cell>
          <cell r="CI30">
            <v>3416</v>
          </cell>
          <cell r="CJ30">
            <v>2.0733925862129636</v>
          </cell>
          <cell r="CK30">
            <v>2.2000000000000002</v>
          </cell>
          <cell r="CL30">
            <v>2</v>
          </cell>
          <cell r="CM30">
            <v>3</v>
          </cell>
        </row>
        <row r="31">
          <cell r="A31">
            <v>20</v>
          </cell>
          <cell r="B31" t="str">
            <v>C19</v>
          </cell>
          <cell r="C31" t="str">
            <v>C20</v>
          </cell>
          <cell r="D31">
            <v>0.06</v>
          </cell>
          <cell r="F31">
            <v>3.09</v>
          </cell>
          <cell r="G31">
            <v>5</v>
          </cell>
          <cell r="J31">
            <v>0</v>
          </cell>
          <cell r="K31">
            <v>0.1114086862725861</v>
          </cell>
          <cell r="L31">
            <v>5.8064823395548562</v>
          </cell>
          <cell r="M31">
            <v>5.8064823395548562</v>
          </cell>
          <cell r="N31">
            <v>416.77659245846382</v>
          </cell>
          <cell r="O31">
            <v>0.63959865053513276</v>
          </cell>
          <cell r="P31">
            <v>823.70051548318918</v>
          </cell>
          <cell r="Q31">
            <v>0.06</v>
          </cell>
          <cell r="S31">
            <v>15.57</v>
          </cell>
          <cell r="T31">
            <v>98</v>
          </cell>
          <cell r="U31">
            <v>2991</v>
          </cell>
          <cell r="V31">
            <v>0.68799999999999994</v>
          </cell>
          <cell r="X31">
            <v>0</v>
          </cell>
          <cell r="Y31">
            <v>0</v>
          </cell>
          <cell r="AA31">
            <v>0</v>
          </cell>
          <cell r="AB31">
            <v>0</v>
          </cell>
          <cell r="AC31">
            <v>0.58479999999999999</v>
          </cell>
          <cell r="AD31">
            <v>9.1053359999999994</v>
          </cell>
          <cell r="AE31">
            <v>28.653739317893354</v>
          </cell>
          <cell r="AF31">
            <v>28.653739317893354</v>
          </cell>
          <cell r="AG31">
            <v>30.210739317893353</v>
          </cell>
          <cell r="AH31">
            <v>853.91125480108258</v>
          </cell>
          <cell r="AI31">
            <v>21.49</v>
          </cell>
          <cell r="AJ31">
            <v>19.920000000000002</v>
          </cell>
          <cell r="AK31">
            <v>28</v>
          </cell>
          <cell r="AL31">
            <v>0.70000000000000007</v>
          </cell>
          <cell r="AM31">
            <v>1.2999999999999999E-2</v>
          </cell>
          <cell r="AN31">
            <v>0.24419292211532592</v>
          </cell>
          <cell r="AO31">
            <v>0.57866210937500018</v>
          </cell>
          <cell r="AP31">
            <v>0.3488470315933227</v>
          </cell>
          <cell r="AQ31">
            <v>7.1455995945685054</v>
          </cell>
          <cell r="AR31">
            <v>5.3862416836514919</v>
          </cell>
          <cell r="AS31">
            <v>16.817122932812747</v>
          </cell>
          <cell r="AT31">
            <v>2.602425767884688</v>
          </cell>
          <cell r="AU31">
            <v>2.8466186900000139</v>
          </cell>
          <cell r="AV31">
            <v>10.75966977857024</v>
          </cell>
          <cell r="AW31">
            <v>4140.806192597528</v>
          </cell>
          <cell r="AX31">
            <v>0.20621859973248929</v>
          </cell>
          <cell r="AY31">
            <v>114.73715898942989</v>
          </cell>
          <cell r="AZ31" t="str">
            <v>00°00'00''</v>
          </cell>
          <cell r="BA31">
            <v>1000</v>
          </cell>
          <cell r="BB31">
            <v>0.71199999999999997</v>
          </cell>
          <cell r="BC31">
            <v>7.3999999999999996E-2</v>
          </cell>
          <cell r="BD31">
            <v>0.111</v>
          </cell>
          <cell r="BE31">
            <v>0.89699999999999991</v>
          </cell>
          <cell r="BF31">
            <v>0.89699999999999991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0.9</v>
          </cell>
          <cell r="BO31">
            <v>676.98300000000029</v>
          </cell>
          <cell r="BP31">
            <v>672.70300000000032</v>
          </cell>
          <cell r="BQ31">
            <v>677.68300000000033</v>
          </cell>
          <cell r="BR31">
            <v>673.40300000000036</v>
          </cell>
          <cell r="BS31">
            <v>679.55300000000011</v>
          </cell>
          <cell r="BT31">
            <v>674.35300000000007</v>
          </cell>
          <cell r="BU31">
            <v>0</v>
          </cell>
          <cell r="BV31">
            <v>1.8699999999997772</v>
          </cell>
          <cell r="BW31">
            <v>0.94999999999970441</v>
          </cell>
          <cell r="BX31">
            <v>2.5699999999997774</v>
          </cell>
          <cell r="BY31">
            <v>700</v>
          </cell>
          <cell r="BZ31">
            <v>1.2749999999999999</v>
          </cell>
          <cell r="CA31">
            <v>0.875</v>
          </cell>
          <cell r="CB31">
            <v>1.4099999999997408</v>
          </cell>
          <cell r="CC31">
            <v>0.98163236546473365</v>
          </cell>
          <cell r="CD31">
            <v>3351.1088396280757</v>
          </cell>
          <cell r="CE31">
            <v>0.17724447485870864</v>
          </cell>
          <cell r="CF31">
            <v>1462.2669175843464</v>
          </cell>
          <cell r="CG31">
            <v>4813.3757572124223</v>
          </cell>
          <cell r="CH31">
            <v>1.25</v>
          </cell>
          <cell r="CI31">
            <v>3416</v>
          </cell>
          <cell r="CJ31">
            <v>1.7613348057715246</v>
          </cell>
          <cell r="CK31">
            <v>1.9</v>
          </cell>
          <cell r="CL31">
            <v>2</v>
          </cell>
          <cell r="CM31">
            <v>3</v>
          </cell>
        </row>
        <row r="32">
          <cell r="A32">
            <v>21</v>
          </cell>
          <cell r="B32" t="str">
            <v>C20</v>
          </cell>
          <cell r="C32" t="str">
            <v>A21</v>
          </cell>
          <cell r="F32">
            <v>3.09</v>
          </cell>
          <cell r="G32">
            <v>5</v>
          </cell>
          <cell r="J32">
            <v>0</v>
          </cell>
          <cell r="K32">
            <v>3.8589780837585699E-2</v>
          </cell>
          <cell r="L32">
            <v>5.8450721203924418</v>
          </cell>
          <cell r="M32">
            <v>5.8450721203924418</v>
          </cell>
          <cell r="N32">
            <v>416.1022764375839</v>
          </cell>
          <cell r="O32">
            <v>0.63457776427703505</v>
          </cell>
          <cell r="P32">
            <v>815.91218958335151</v>
          </cell>
          <cell r="S32">
            <v>15.57</v>
          </cell>
          <cell r="T32">
            <v>98</v>
          </cell>
          <cell r="U32">
            <v>2991</v>
          </cell>
          <cell r="V32">
            <v>0.68799999999999994</v>
          </cell>
          <cell r="X32">
            <v>0</v>
          </cell>
          <cell r="Y32">
            <v>0</v>
          </cell>
          <cell r="AA32">
            <v>0</v>
          </cell>
          <cell r="AB32">
            <v>0</v>
          </cell>
          <cell r="AC32">
            <v>0.58479999999999999</v>
          </cell>
          <cell r="AD32">
            <v>9.1053359999999994</v>
          </cell>
          <cell r="AE32">
            <v>28.653739317893354</v>
          </cell>
          <cell r="AF32">
            <v>28.653739317893354</v>
          </cell>
          <cell r="AG32">
            <v>30.210739317893353</v>
          </cell>
          <cell r="AH32">
            <v>846.1229289012449</v>
          </cell>
          <cell r="AI32">
            <v>16.46</v>
          </cell>
          <cell r="AJ32">
            <v>5.71</v>
          </cell>
          <cell r="AK32">
            <v>24</v>
          </cell>
          <cell r="AL32">
            <v>0.60000000000000009</v>
          </cell>
          <cell r="AM32">
            <v>1.2999999999999999E-2</v>
          </cell>
          <cell r="AN32">
            <v>0.36759567260742199</v>
          </cell>
          <cell r="AO32">
            <v>0.56345214843750013</v>
          </cell>
          <cell r="AP32">
            <v>0.61265945434570324</v>
          </cell>
          <cell r="AQ32">
            <v>4.659697786559974</v>
          </cell>
          <cell r="AR32">
            <v>2.6670380059460763</v>
          </cell>
          <cell r="AS32">
            <v>6.6460351725848561</v>
          </cell>
          <cell r="AT32">
            <v>1.1066658237549398</v>
          </cell>
          <cell r="AU32">
            <v>1.4742614963623617</v>
          </cell>
          <cell r="AV32">
            <v>5.1980581877270664</v>
          </cell>
          <cell r="AW32">
            <v>1469.7163273946069</v>
          </cell>
          <cell r="AX32">
            <v>0.57570492559008479</v>
          </cell>
          <cell r="AY32">
            <v>99.698075365859424</v>
          </cell>
          <cell r="AZ32" t="str">
            <v>15°02'21''</v>
          </cell>
          <cell r="BA32">
            <v>9.4697332935740395</v>
          </cell>
          <cell r="BB32">
            <v>1E-3</v>
          </cell>
          <cell r="BC32">
            <v>0.29899999999999999</v>
          </cell>
          <cell r="BD32">
            <v>0.35499999999999998</v>
          </cell>
          <cell r="BE32">
            <v>0.65500000000000003</v>
          </cell>
          <cell r="BF32">
            <v>0.65399999999999991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0.1</v>
          </cell>
          <cell r="BO32">
            <v>671.11300000000028</v>
          </cell>
          <cell r="BP32">
            <v>670.17300000000023</v>
          </cell>
          <cell r="BQ32">
            <v>671.71300000000031</v>
          </cell>
          <cell r="BR32">
            <v>670.77300000000025</v>
          </cell>
          <cell r="BS32">
            <v>674.35300000000007</v>
          </cell>
          <cell r="BT32">
            <v>672.02300000000014</v>
          </cell>
          <cell r="BU32">
            <v>1.5900000000000318</v>
          </cell>
          <cell r="BV32">
            <v>2.639999999999759</v>
          </cell>
          <cell r="BW32">
            <v>1.2499999999998863</v>
          </cell>
          <cell r="BX32">
            <v>3.2399999999997591</v>
          </cell>
          <cell r="BY32">
            <v>600</v>
          </cell>
          <cell r="BZ32">
            <v>1.1499999999999999</v>
          </cell>
          <cell r="CA32">
            <v>0.75</v>
          </cell>
          <cell r="CB32">
            <v>1.9449999999998226</v>
          </cell>
          <cell r="CC32">
            <v>1.412298630530689</v>
          </cell>
          <cell r="CD32">
            <v>3922.3063716413558</v>
          </cell>
          <cell r="CE32">
            <v>8.7159735983932562E-2</v>
          </cell>
          <cell r="CF32">
            <v>719.06782186744363</v>
          </cell>
          <cell r="CG32">
            <v>4641.3741935087992</v>
          </cell>
          <cell r="CH32">
            <v>1.25</v>
          </cell>
          <cell r="CI32">
            <v>2928</v>
          </cell>
          <cell r="CJ32">
            <v>1.9814609774200818</v>
          </cell>
          <cell r="CK32">
            <v>2.2000000000000002</v>
          </cell>
          <cell r="CL32">
            <v>2</v>
          </cell>
          <cell r="CM32">
            <v>3</v>
          </cell>
        </row>
        <row r="33">
          <cell r="A33">
            <v>22</v>
          </cell>
          <cell r="B33" t="str">
            <v>A21</v>
          </cell>
          <cell r="C33" t="str">
            <v>C725</v>
          </cell>
          <cell r="E33">
            <v>-3</v>
          </cell>
          <cell r="F33">
            <v>8.9999999999999858E-2</v>
          </cell>
          <cell r="G33">
            <v>5</v>
          </cell>
          <cell r="J33">
            <v>0</v>
          </cell>
          <cell r="K33">
            <v>0.48517237035901284</v>
          </cell>
          <cell r="L33">
            <v>6.330244490751455</v>
          </cell>
          <cell r="M33">
            <v>6.330244490751455</v>
          </cell>
          <cell r="N33">
            <v>407.79409737979614</v>
          </cell>
          <cell r="O33">
            <v>0.62647629310344866</v>
          </cell>
          <cell r="P33">
            <v>22.992600102836498</v>
          </cell>
          <cell r="S33">
            <v>15.57</v>
          </cell>
          <cell r="T33">
            <v>98</v>
          </cell>
          <cell r="U33">
            <v>2991</v>
          </cell>
          <cell r="V33">
            <v>0.68799999999999994</v>
          </cell>
          <cell r="X33">
            <v>0</v>
          </cell>
          <cell r="Y33">
            <v>0</v>
          </cell>
          <cell r="AA33">
            <v>0</v>
          </cell>
          <cell r="AB33">
            <v>0</v>
          </cell>
          <cell r="AC33">
            <v>0.58479999999999999</v>
          </cell>
          <cell r="AD33">
            <v>9.1053359999999994</v>
          </cell>
          <cell r="AE33">
            <v>28.653739317893354</v>
          </cell>
          <cell r="AF33">
            <v>28.653739317893354</v>
          </cell>
          <cell r="AG33">
            <v>30.210739317893353</v>
          </cell>
          <cell r="AH33">
            <v>53.203339420729847</v>
          </cell>
          <cell r="AI33">
            <v>18.559999999999999</v>
          </cell>
          <cell r="AJ33">
            <v>0.5</v>
          </cell>
          <cell r="AK33">
            <v>12</v>
          </cell>
          <cell r="AL33">
            <v>0.30000000000000004</v>
          </cell>
          <cell r="AM33">
            <v>1.4E-2</v>
          </cell>
          <cell r="AN33">
            <v>0.23405742645263677</v>
          </cell>
          <cell r="AO33">
            <v>0.17929687500000002</v>
          </cell>
          <cell r="AP33">
            <v>0.78019142150878917</v>
          </cell>
          <cell r="AQ33">
            <v>0.89916319209920159</v>
          </cell>
          <cell r="AR33">
            <v>0.58778155347259819</v>
          </cell>
          <cell r="AS33">
            <v>0.35221054419674536</v>
          </cell>
          <cell r="AT33">
            <v>4.1207667993171541E-2</v>
          </cell>
          <cell r="AU33">
            <v>0.27526509444580832</v>
          </cell>
          <cell r="AV33">
            <v>0.89978083297385381</v>
          </cell>
          <cell r="AW33">
            <v>63.601759231010206</v>
          </cell>
          <cell r="AX33">
            <v>0.83650735551965016</v>
          </cell>
          <cell r="AY33">
            <v>119.92178337811953</v>
          </cell>
          <cell r="AZ33" t="str">
            <v>20°13'25''</v>
          </cell>
          <cell r="BA33">
            <v>11.214496684338839</v>
          </cell>
          <cell r="BB33">
            <v>1E-3</v>
          </cell>
          <cell r="BC33">
            <v>0.21299999999999999</v>
          </cell>
          <cell r="BD33">
            <v>0.02</v>
          </cell>
          <cell r="BE33">
            <v>0.23399999999999999</v>
          </cell>
          <cell r="BF33">
            <v>0.23399999999999999</v>
          </cell>
          <cell r="BG33">
            <v>0.34429160941380316</v>
          </cell>
          <cell r="BH33">
            <v>3.9999999999999991</v>
          </cell>
          <cell r="BI33">
            <v>1.2</v>
          </cell>
          <cell r="BJ33">
            <v>3.2357977204485085E-2</v>
          </cell>
          <cell r="BK33">
            <v>0.2116548522044851</v>
          </cell>
          <cell r="BL33">
            <v>1.0252508574409323E-2</v>
          </cell>
          <cell r="BM33">
            <v>0.26628883293467331</v>
          </cell>
          <cell r="BN33">
            <v>-0.1</v>
          </cell>
          <cell r="BO33">
            <v>670.14300000000026</v>
          </cell>
          <cell r="BP33">
            <v>670.05300000000022</v>
          </cell>
          <cell r="BQ33">
            <v>670.44300000000021</v>
          </cell>
          <cell r="BR33">
            <v>670.35300000000018</v>
          </cell>
          <cell r="BS33">
            <v>672.02300000000014</v>
          </cell>
          <cell r="BT33">
            <v>672.40300000000002</v>
          </cell>
          <cell r="BU33">
            <v>0</v>
          </cell>
          <cell r="BV33">
            <v>1.5799999999999272</v>
          </cell>
          <cell r="BW33">
            <v>2.0499999999998408</v>
          </cell>
          <cell r="BX33">
            <v>1.8799999999999273</v>
          </cell>
          <cell r="BY33">
            <v>300</v>
          </cell>
          <cell r="BZ33">
            <v>0.77500000000000002</v>
          </cell>
          <cell r="CA33">
            <v>0.375</v>
          </cell>
          <cell r="CB33">
            <v>1.814999999999884</v>
          </cell>
          <cell r="CC33">
            <v>1.8301559529052325</v>
          </cell>
          <cell r="CD33">
            <v>2308.3985803487813</v>
          </cell>
          <cell r="CE33">
            <v>5.0728678463819565E-2</v>
          </cell>
          <cell r="CF33">
            <v>418.51159732651143</v>
          </cell>
          <cell r="CG33">
            <v>2726.9101776752927</v>
          </cell>
          <cell r="CH33">
            <v>1.5</v>
          </cell>
          <cell r="CI33">
            <v>3365</v>
          </cell>
          <cell r="CJ33">
            <v>1.215561743391661</v>
          </cell>
          <cell r="CK33">
            <v>1.5</v>
          </cell>
          <cell r="CL33">
            <v>2</v>
          </cell>
          <cell r="CM33">
            <v>2</v>
          </cell>
        </row>
        <row r="34">
          <cell r="A34">
            <v>23</v>
          </cell>
          <cell r="F34">
            <v>0</v>
          </cell>
          <cell r="G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S34">
            <v>0</v>
          </cell>
          <cell r="T34">
            <v>98</v>
          </cell>
          <cell r="U34">
            <v>0</v>
          </cell>
          <cell r="V34">
            <v>0.68799999999999994</v>
          </cell>
          <cell r="X34">
            <v>0</v>
          </cell>
          <cell r="Y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670.05300000000022</v>
          </cell>
          <cell r="BP34">
            <v>0</v>
          </cell>
          <cell r="BQ34">
            <v>670.05300000000022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0.4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 t="e">
            <v>#VALUE!</v>
          </cell>
          <cell r="CF34" t="e">
            <v>#VALUE!</v>
          </cell>
          <cell r="CG34" t="e">
            <v>#VALUE!</v>
          </cell>
          <cell r="CH34">
            <v>1.5</v>
          </cell>
          <cell r="CI34" t="e">
            <v>#VALUE!</v>
          </cell>
          <cell r="CJ34" t="e">
            <v>#VALUE!</v>
          </cell>
          <cell r="CK34" t="e">
            <v>#VALUE!</v>
          </cell>
          <cell r="CL34">
            <v>2</v>
          </cell>
          <cell r="CM34">
            <v>2</v>
          </cell>
        </row>
        <row r="35">
          <cell r="A35">
            <v>24</v>
          </cell>
          <cell r="C35">
            <v>0</v>
          </cell>
          <cell r="F35">
            <v>0</v>
          </cell>
          <cell r="G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S35">
            <v>0</v>
          </cell>
          <cell r="T35">
            <v>98</v>
          </cell>
          <cell r="U35">
            <v>0</v>
          </cell>
          <cell r="V35">
            <v>0.68799999999999994</v>
          </cell>
          <cell r="X35">
            <v>0</v>
          </cell>
          <cell r="Y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0.4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 t="e">
            <v>#VALUE!</v>
          </cell>
          <cell r="CF35" t="e">
            <v>#VALUE!</v>
          </cell>
          <cell r="CG35" t="e">
            <v>#VALUE!</v>
          </cell>
          <cell r="CH35">
            <v>1.5</v>
          </cell>
          <cell r="CI35" t="e">
            <v>#VALUE!</v>
          </cell>
          <cell r="CJ35" t="e">
            <v>#VALUE!</v>
          </cell>
          <cell r="CK35" t="e">
            <v>#VALUE!</v>
          </cell>
          <cell r="CL35">
            <v>2</v>
          </cell>
          <cell r="CM35">
            <v>2</v>
          </cell>
        </row>
        <row r="36">
          <cell r="A36">
            <v>25</v>
          </cell>
          <cell r="B36" t="str">
            <v>C65</v>
          </cell>
          <cell r="C36" t="str">
            <v>C02</v>
          </cell>
          <cell r="D36">
            <v>1.06</v>
          </cell>
          <cell r="F36">
            <v>1.06</v>
          </cell>
          <cell r="G36">
            <v>5</v>
          </cell>
          <cell r="H36">
            <v>36.799999999999997</v>
          </cell>
          <cell r="I36">
            <v>16</v>
          </cell>
          <cell r="J36">
            <v>43.478260869565219</v>
          </cell>
          <cell r="K36">
            <v>4.8647885230008001E-2</v>
          </cell>
          <cell r="L36">
            <v>1.9674559208888331</v>
          </cell>
          <cell r="M36">
            <v>3</v>
          </cell>
          <cell r="N36">
            <v>471.90281881227315</v>
          </cell>
          <cell r="O36">
            <v>0.63052939412117581</v>
          </cell>
          <cell r="P36">
            <v>315.40151433556429</v>
          </cell>
          <cell r="Q36">
            <v>1.06</v>
          </cell>
          <cell r="S36">
            <v>1.06</v>
          </cell>
          <cell r="T36">
            <v>98</v>
          </cell>
          <cell r="U36">
            <v>416</v>
          </cell>
          <cell r="V36">
            <v>0.68799999999999994</v>
          </cell>
          <cell r="X36">
            <v>0</v>
          </cell>
          <cell r="Y36">
            <v>0</v>
          </cell>
          <cell r="AA36">
            <v>0</v>
          </cell>
          <cell r="AB36">
            <v>0</v>
          </cell>
          <cell r="AC36">
            <v>0.58479999999999999</v>
          </cell>
          <cell r="AD36">
            <v>0.61988799999999999</v>
          </cell>
          <cell r="AE36">
            <v>2.3754089779960461</v>
          </cell>
          <cell r="AF36">
            <v>2.3754089779960461</v>
          </cell>
          <cell r="AG36">
            <v>2.481408977996046</v>
          </cell>
          <cell r="AH36">
            <v>317.88292331356035</v>
          </cell>
          <cell r="AI36">
            <v>16.670000000000002</v>
          </cell>
          <cell r="AJ36">
            <v>6.88</v>
          </cell>
          <cell r="AK36">
            <v>14</v>
          </cell>
          <cell r="AL36">
            <v>0.35000000000000003</v>
          </cell>
          <cell r="AM36">
            <v>1.4E-2</v>
          </cell>
          <cell r="AN36">
            <v>0.28684284687042244</v>
          </cell>
          <cell r="AO36">
            <v>0.34468078613281261</v>
          </cell>
          <cell r="AP36">
            <v>0.81955099105834972</v>
          </cell>
          <cell r="AQ36">
            <v>3.7667191182941138</v>
          </cell>
          <cell r="AR36">
            <v>2.1460192077338629</v>
          </cell>
          <cell r="AS36">
            <v>5.8668386919375335</v>
          </cell>
          <cell r="AT36">
            <v>0.72314846667290444</v>
          </cell>
          <cell r="AU36">
            <v>1.0099913135433269</v>
          </cell>
          <cell r="AV36">
            <v>3.6989388155534599</v>
          </cell>
          <cell r="AW36">
            <v>355.87961965126453</v>
          </cell>
          <cell r="AX36">
            <v>0.89323160349857034</v>
          </cell>
          <cell r="AY36">
            <v>114.16598646464206</v>
          </cell>
          <cell r="AZ36" t="b">
            <v>0</v>
          </cell>
          <cell r="BA36">
            <v>0</v>
          </cell>
          <cell r="BB36">
            <v>1E-3</v>
          </cell>
          <cell r="BC36">
            <v>0</v>
          </cell>
          <cell r="BD36">
            <v>0</v>
          </cell>
          <cell r="BE36">
            <v>1E-3</v>
          </cell>
          <cell r="BF36">
            <v>0</v>
          </cell>
          <cell r="BG36">
            <v>1.3992256904642315</v>
          </cell>
          <cell r="BH36">
            <v>3.4285714285714279</v>
          </cell>
          <cell r="BI36">
            <v>1.2</v>
          </cell>
          <cell r="BJ36">
            <v>0</v>
          </cell>
          <cell r="BK36">
            <v>0</v>
          </cell>
          <cell r="BL36">
            <v>0</v>
          </cell>
          <cell r="BM36">
            <v>1.8645732578563656</v>
          </cell>
          <cell r="BN36">
            <v>0</v>
          </cell>
          <cell r="BO36">
            <v>732.16300000000012</v>
          </cell>
          <cell r="BP36">
            <v>731.01300000000015</v>
          </cell>
          <cell r="BQ36">
            <v>732.51300000000015</v>
          </cell>
          <cell r="BR36">
            <v>731.36300000000017</v>
          </cell>
          <cell r="BS36">
            <v>733.76300000000015</v>
          </cell>
          <cell r="BT36">
            <v>732.75300000000016</v>
          </cell>
          <cell r="BU36" t="b">
            <v>0</v>
          </cell>
          <cell r="BV36">
            <v>1.25</v>
          </cell>
          <cell r="BW36">
            <v>1.3899999999999864</v>
          </cell>
          <cell r="BX36">
            <v>1.6</v>
          </cell>
          <cell r="BY36">
            <v>350</v>
          </cell>
          <cell r="BZ36">
            <v>0.83750000000000002</v>
          </cell>
          <cell r="CA36">
            <v>0.4375</v>
          </cell>
          <cell r="CB36">
            <v>1.3199999999999932</v>
          </cell>
          <cell r="CC36">
            <v>1.3318877741955721</v>
          </cell>
          <cell r="CD36">
            <v>1961.8082591506625</v>
          </cell>
          <cell r="CE36">
            <v>0.10512844739980842</v>
          </cell>
          <cell r="CF36">
            <v>867.3096910484195</v>
          </cell>
          <cell r="CG36">
            <v>2829.1179501990819</v>
          </cell>
          <cell r="CH36">
            <v>1.5</v>
          </cell>
          <cell r="CI36">
            <v>3671</v>
          </cell>
          <cell r="CJ36">
            <v>1.1560002520562853</v>
          </cell>
          <cell r="CK36">
            <v>1.5</v>
          </cell>
          <cell r="CL36">
            <v>2</v>
          </cell>
          <cell r="CM36">
            <v>2</v>
          </cell>
        </row>
        <row r="37">
          <cell r="A37">
            <v>26</v>
          </cell>
          <cell r="F37">
            <v>0</v>
          </cell>
          <cell r="G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S37">
            <v>0</v>
          </cell>
          <cell r="X37">
            <v>0</v>
          </cell>
          <cell r="Y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731.01300000000015</v>
          </cell>
          <cell r="BP37">
            <v>0</v>
          </cell>
          <cell r="BQ37">
            <v>731.01300000000015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0.4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 t="e">
            <v>#VALUE!</v>
          </cell>
          <cell r="CF37" t="e">
            <v>#VALUE!</v>
          </cell>
          <cell r="CG37" t="e">
            <v>#VALUE!</v>
          </cell>
          <cell r="CH37">
            <v>1.25</v>
          </cell>
          <cell r="CI37">
            <v>0</v>
          </cell>
          <cell r="CJ37" t="e">
            <v>#VALUE!</v>
          </cell>
          <cell r="CK37" t="e">
            <v>#VALUE!</v>
          </cell>
          <cell r="CL37">
            <v>3</v>
          </cell>
          <cell r="CM37">
            <v>3</v>
          </cell>
        </row>
        <row r="38">
          <cell r="A38">
            <v>27</v>
          </cell>
          <cell r="C38">
            <v>0</v>
          </cell>
          <cell r="F38">
            <v>0</v>
          </cell>
          <cell r="G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S38">
            <v>0</v>
          </cell>
          <cell r="U38">
            <v>0</v>
          </cell>
          <cell r="X38">
            <v>0</v>
          </cell>
          <cell r="Y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0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0</v>
          </cell>
          <cell r="BY38">
            <v>0</v>
          </cell>
          <cell r="BZ38">
            <v>0.4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 t="e">
            <v>#VALUE!</v>
          </cell>
          <cell r="CF38" t="e">
            <v>#VALUE!</v>
          </cell>
          <cell r="CG38" t="e">
            <v>#VALUE!</v>
          </cell>
          <cell r="CH38">
            <v>1.5</v>
          </cell>
          <cell r="CI38" t="e">
            <v>#VALUE!</v>
          </cell>
          <cell r="CJ38" t="e">
            <v>#VALUE!</v>
          </cell>
          <cell r="CK38" t="e">
            <v>#VALUE!</v>
          </cell>
          <cell r="CL38">
            <v>2</v>
          </cell>
          <cell r="CM38">
            <v>2</v>
          </cell>
        </row>
        <row r="39">
          <cell r="A39">
            <v>28</v>
          </cell>
          <cell r="B39" t="str">
            <v>C05</v>
          </cell>
          <cell r="C39" t="str">
            <v>C66</v>
          </cell>
          <cell r="D39">
            <v>0.08</v>
          </cell>
          <cell r="E39">
            <v>1.48</v>
          </cell>
          <cell r="F39">
            <v>1.56</v>
          </cell>
          <cell r="G39">
            <v>5</v>
          </cell>
          <cell r="J39">
            <v>0</v>
          </cell>
          <cell r="K39">
            <v>0</v>
          </cell>
          <cell r="L39">
            <v>3.72</v>
          </cell>
          <cell r="M39">
            <v>3.72</v>
          </cell>
          <cell r="N39">
            <v>456.51514969634218</v>
          </cell>
          <cell r="O39">
            <v>0.63097305389221547</v>
          </cell>
          <cell r="P39">
            <v>449.35606271706217</v>
          </cell>
          <cell r="Q39">
            <v>0.08</v>
          </cell>
          <cell r="R39">
            <v>1.46</v>
          </cell>
          <cell r="S39">
            <v>1.54</v>
          </cell>
          <cell r="U39">
            <v>0</v>
          </cell>
          <cell r="V39">
            <v>0.68799999999999994</v>
          </cell>
          <cell r="X39">
            <v>0</v>
          </cell>
          <cell r="Y39">
            <v>0</v>
          </cell>
          <cell r="AA39">
            <v>0</v>
          </cell>
          <cell r="AB39">
            <v>0</v>
          </cell>
          <cell r="AC39">
            <v>0.58479999999999999</v>
          </cell>
          <cell r="AD39">
            <v>0.90059199999999995</v>
          </cell>
          <cell r="AE39">
            <v>3.357862437011466</v>
          </cell>
          <cell r="AF39">
            <v>3.357862437011466</v>
          </cell>
          <cell r="AG39">
            <v>3.5118624370114659</v>
          </cell>
          <cell r="AH39">
            <v>452.86792515407365</v>
          </cell>
          <cell r="AI39">
            <v>41.75</v>
          </cell>
          <cell r="AJ39">
            <v>4.8600000000000003</v>
          </cell>
          <cell r="AK39">
            <v>18</v>
          </cell>
          <cell r="AL39">
            <v>0.45</v>
          </cell>
          <cell r="AM39">
            <v>1.4E-2</v>
          </cell>
          <cell r="AN39">
            <v>0.33266472816467291</v>
          </cell>
          <cell r="AO39">
            <v>0.430389404296875</v>
          </cell>
          <cell r="AP39">
            <v>0.73925495147705089</v>
          </cell>
          <cell r="AQ39">
            <v>3.5926959790713959</v>
          </cell>
          <cell r="AR39">
            <v>2.0291277788693174</v>
          </cell>
          <cell r="AS39">
            <v>4.9274661047989676</v>
          </cell>
          <cell r="AT39">
            <v>0.65787280316186414</v>
          </cell>
          <cell r="AU39">
            <v>0.99053753132653699</v>
          </cell>
          <cell r="AV39">
            <v>3.6759030011368368</v>
          </cell>
          <cell r="AW39">
            <v>584.62711184880811</v>
          </cell>
          <cell r="AX39">
            <v>0.77462696473644033</v>
          </cell>
          <cell r="AY39">
            <v>168.3950695955327</v>
          </cell>
          <cell r="AZ39" t="b">
            <v>0</v>
          </cell>
          <cell r="BA39">
            <v>0</v>
          </cell>
          <cell r="BB39">
            <v>1E-3</v>
          </cell>
          <cell r="BC39">
            <v>0</v>
          </cell>
          <cell r="BD39">
            <v>0</v>
          </cell>
          <cell r="BE39">
            <v>1E-3</v>
          </cell>
          <cell r="BF39">
            <v>0</v>
          </cell>
          <cell r="BG39">
            <v>1.0634840016004636</v>
          </cell>
          <cell r="BH39">
            <v>2.6666666666666665</v>
          </cell>
          <cell r="BI39">
            <v>1.2</v>
          </cell>
          <cell r="BJ39">
            <v>0</v>
          </cell>
          <cell r="BK39">
            <v>0</v>
          </cell>
          <cell r="BL39">
            <v>0</v>
          </cell>
          <cell r="BM39">
            <v>1.5445115658202628</v>
          </cell>
          <cell r="BN39">
            <v>0</v>
          </cell>
          <cell r="BO39">
            <v>711.08299999999986</v>
          </cell>
          <cell r="BP39">
            <v>709.05299999999988</v>
          </cell>
          <cell r="BQ39">
            <v>711.5329999999999</v>
          </cell>
          <cell r="BR39">
            <v>709.50299999999993</v>
          </cell>
          <cell r="BS39">
            <v>713.70299999999997</v>
          </cell>
          <cell r="BT39">
            <v>710.80300000000011</v>
          </cell>
          <cell r="BU39" t="b">
            <v>0</v>
          </cell>
          <cell r="BV39">
            <v>2.1700000000000728</v>
          </cell>
          <cell r="BW39">
            <v>1.3000000000001819</v>
          </cell>
          <cell r="BX39">
            <v>2.6200000000000729</v>
          </cell>
          <cell r="BY39">
            <v>450</v>
          </cell>
          <cell r="BZ39">
            <v>0.96250000000000002</v>
          </cell>
          <cell r="CA39">
            <v>0.5625</v>
          </cell>
          <cell r="CB39">
            <v>1.7350000000001273</v>
          </cell>
          <cell r="CC39">
            <v>1.4880807702715295</v>
          </cell>
          <cell r="CD39">
            <v>2894.9913847771545</v>
          </cell>
          <cell r="CE39">
            <v>8.1803329920048573E-2</v>
          </cell>
          <cell r="CF39">
            <v>674.87747184040074</v>
          </cell>
          <cell r="CG39">
            <v>3569.8688566175551</v>
          </cell>
          <cell r="CH39">
            <v>1.5</v>
          </cell>
          <cell r="CI39">
            <v>3262</v>
          </cell>
          <cell r="CJ39">
            <v>1.6415705962373797</v>
          </cell>
          <cell r="CK39">
            <v>1.9</v>
          </cell>
          <cell r="CL39">
            <v>1</v>
          </cell>
          <cell r="CM39">
            <v>2</v>
          </cell>
        </row>
        <row r="40">
          <cell r="A40">
            <v>29</v>
          </cell>
          <cell r="B40" t="str">
            <v>C66</v>
          </cell>
          <cell r="C40" t="str">
            <v>A06</v>
          </cell>
          <cell r="D40">
            <v>0.04</v>
          </cell>
          <cell r="F40">
            <v>1.6</v>
          </cell>
          <cell r="G40">
            <v>5</v>
          </cell>
          <cell r="J40">
            <v>0</v>
          </cell>
          <cell r="K40">
            <v>0</v>
          </cell>
          <cell r="L40">
            <v>3.72</v>
          </cell>
          <cell r="M40">
            <v>3.72</v>
          </cell>
          <cell r="N40">
            <v>456.51514969634218</v>
          </cell>
          <cell r="O40">
            <v>0.63069047619047658</v>
          </cell>
          <cell r="P40">
            <v>460.67161144024442</v>
          </cell>
          <cell r="Q40">
            <v>0.4</v>
          </cell>
          <cell r="R40">
            <v>1.65</v>
          </cell>
          <cell r="S40">
            <v>3.59</v>
          </cell>
          <cell r="U40">
            <v>0</v>
          </cell>
          <cell r="V40">
            <v>0.68799999999999994</v>
          </cell>
          <cell r="X40">
            <v>0</v>
          </cell>
          <cell r="Y40">
            <v>0</v>
          </cell>
          <cell r="AA40">
            <v>0</v>
          </cell>
          <cell r="AB40">
            <v>0</v>
          </cell>
          <cell r="AC40">
            <v>0.58479999999999999</v>
          </cell>
          <cell r="AD40">
            <v>2.0994319999999997</v>
          </cell>
          <cell r="AE40">
            <v>7.356876637912686</v>
          </cell>
          <cell r="AF40">
            <v>7.356876637912686</v>
          </cell>
          <cell r="AG40">
            <v>7.715876637912686</v>
          </cell>
          <cell r="AH40">
            <v>468.38748807815711</v>
          </cell>
          <cell r="AI40">
            <v>10.5</v>
          </cell>
          <cell r="AJ40">
            <v>3.9</v>
          </cell>
          <cell r="AK40">
            <v>18</v>
          </cell>
          <cell r="AL40">
            <v>0.45</v>
          </cell>
          <cell r="AM40">
            <v>1.4E-2</v>
          </cell>
          <cell r="AN40">
            <v>0.36916197538375856</v>
          </cell>
          <cell r="AO40">
            <v>0.43264160156249998</v>
          </cell>
          <cell r="AP40">
            <v>0.82035994529724121</v>
          </cell>
          <cell r="AQ40">
            <v>3.3544458814498141</v>
          </cell>
          <cell r="AR40">
            <v>1.6832257133070738</v>
          </cell>
          <cell r="AS40">
            <v>4.2789947210838051</v>
          </cell>
          <cell r="AT40">
            <v>0.57351208825563815</v>
          </cell>
          <cell r="AU40">
            <v>0.94267406363939665</v>
          </cell>
          <cell r="AV40">
            <v>3.2928974947677059</v>
          </cell>
          <cell r="AW40">
            <v>523.71271804093942</v>
          </cell>
          <cell r="AX40">
            <v>0.89435958292222062</v>
          </cell>
          <cell r="AY40">
            <v>193.63390509092622</v>
          </cell>
          <cell r="AZ40" t="str">
            <v>25°14'20''</v>
          </cell>
          <cell r="BA40">
            <v>5.9555090167450695</v>
          </cell>
          <cell r="BB40">
            <v>1E-3</v>
          </cell>
          <cell r="BC40">
            <v>1.7000000000000001E-2</v>
          </cell>
          <cell r="BD40">
            <v>0.246</v>
          </cell>
          <cell r="BE40">
            <v>0.26400000000000001</v>
          </cell>
          <cell r="BF40">
            <v>0.26300000000000001</v>
          </cell>
          <cell r="BG40">
            <v>1.0999290796571159</v>
          </cell>
          <cell r="BH40">
            <v>2.6666666666666665</v>
          </cell>
          <cell r="BI40">
            <v>1.2</v>
          </cell>
          <cell r="BJ40">
            <v>0</v>
          </cell>
          <cell r="BK40">
            <v>0</v>
          </cell>
          <cell r="BL40">
            <v>0</v>
          </cell>
          <cell r="BM40">
            <v>1.6258330812559965</v>
          </cell>
          <cell r="BN40">
            <v>1.29</v>
          </cell>
          <cell r="BO40">
            <v>708.01299999999992</v>
          </cell>
          <cell r="BP40">
            <v>707.60299999999995</v>
          </cell>
          <cell r="BQ40">
            <v>708.46299999999997</v>
          </cell>
          <cell r="BR40">
            <v>708.053</v>
          </cell>
          <cell r="BS40">
            <v>710.80300000000011</v>
          </cell>
          <cell r="BT40">
            <v>710.13300000000004</v>
          </cell>
          <cell r="BU40">
            <v>1.0399999999999636</v>
          </cell>
          <cell r="BV40">
            <v>2.3400000000001455</v>
          </cell>
          <cell r="BW40">
            <v>2.0800000000000409</v>
          </cell>
          <cell r="BX40">
            <v>2.7900000000001457</v>
          </cell>
          <cell r="BY40">
            <v>450</v>
          </cell>
          <cell r="BZ40">
            <v>0.96250000000000002</v>
          </cell>
          <cell r="CA40">
            <v>0.5625</v>
          </cell>
          <cell r="CB40">
            <v>2.2100000000000932</v>
          </cell>
          <cell r="CC40">
            <v>1.8026392431693148</v>
          </cell>
          <cell r="CD40">
            <v>3506.9501488713786</v>
          </cell>
          <cell r="CE40">
            <v>5.2074181051889878E-2</v>
          </cell>
          <cell r="CF40">
            <v>429.61199367809149</v>
          </cell>
          <cell r="CG40">
            <v>3936.5621425494701</v>
          </cell>
          <cell r="CH40">
            <v>1.5</v>
          </cell>
          <cell r="CI40">
            <v>3262</v>
          </cell>
          <cell r="CJ40">
            <v>1.8101910526744958</v>
          </cell>
          <cell r="CK40">
            <v>1.9</v>
          </cell>
          <cell r="CL40">
            <v>1</v>
          </cell>
          <cell r="CM40">
            <v>2</v>
          </cell>
        </row>
        <row r="41">
          <cell r="A41">
            <v>30</v>
          </cell>
          <cell r="C41">
            <v>0</v>
          </cell>
          <cell r="F41">
            <v>0</v>
          </cell>
          <cell r="G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S41">
            <v>0</v>
          </cell>
          <cell r="U41">
            <v>0</v>
          </cell>
          <cell r="X41">
            <v>0</v>
          </cell>
          <cell r="Y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707.60299999999995</v>
          </cell>
          <cell r="BP41">
            <v>0</v>
          </cell>
          <cell r="BQ41">
            <v>707.60299999999995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0.4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 t="e">
            <v>#VALUE!</v>
          </cell>
          <cell r="CF41" t="e">
            <v>#VALUE!</v>
          </cell>
          <cell r="CG41" t="e">
            <v>#VALUE!</v>
          </cell>
          <cell r="CH41">
            <v>1.5</v>
          </cell>
          <cell r="CI41" t="e">
            <v>#VALUE!</v>
          </cell>
          <cell r="CJ41" t="e">
            <v>#VALUE!</v>
          </cell>
          <cell r="CK41" t="e">
            <v>#VALUE!</v>
          </cell>
          <cell r="CL41">
            <v>2</v>
          </cell>
          <cell r="CM41">
            <v>2</v>
          </cell>
        </row>
        <row r="42">
          <cell r="A42">
            <v>31</v>
          </cell>
          <cell r="B42" t="str">
            <v>C17</v>
          </cell>
          <cell r="C42" t="str">
            <v>C63</v>
          </cell>
          <cell r="D42">
            <v>0.09</v>
          </cell>
          <cell r="F42">
            <v>0.44</v>
          </cell>
          <cell r="G42">
            <v>5</v>
          </cell>
          <cell r="J42">
            <v>0</v>
          </cell>
          <cell r="K42">
            <v>0</v>
          </cell>
          <cell r="L42">
            <v>4.6541116427098697</v>
          </cell>
          <cell r="M42">
            <v>4.6541116427098697</v>
          </cell>
          <cell r="N42">
            <v>437.8905648792479</v>
          </cell>
          <cell r="O42">
            <v>0.6266236233907243</v>
          </cell>
          <cell r="P42">
            <v>120.73273186182797</v>
          </cell>
          <cell r="Q42">
            <v>0.09</v>
          </cell>
          <cell r="S42">
            <v>12.92</v>
          </cell>
          <cell r="U42">
            <v>0</v>
          </cell>
          <cell r="V42">
            <v>0.68799999999999994</v>
          </cell>
          <cell r="X42">
            <v>0</v>
          </cell>
          <cell r="Y42">
            <v>0</v>
          </cell>
          <cell r="AA42">
            <v>0</v>
          </cell>
          <cell r="AB42">
            <v>0</v>
          </cell>
          <cell r="AC42">
            <v>0.58479999999999999</v>
          </cell>
          <cell r="AD42">
            <v>7.5556159999999997</v>
          </cell>
          <cell r="AE42">
            <v>24.104294214297553</v>
          </cell>
          <cell r="AF42">
            <v>24.104294214297553</v>
          </cell>
          <cell r="AG42">
            <v>25.396294214297555</v>
          </cell>
          <cell r="AH42">
            <v>146.12902607612551</v>
          </cell>
          <cell r="AI42">
            <v>61.17</v>
          </cell>
          <cell r="AJ42">
            <v>0.38</v>
          </cell>
          <cell r="AK42">
            <v>18</v>
          </cell>
          <cell r="AL42">
            <v>0.45</v>
          </cell>
          <cell r="AM42">
            <v>1.4E-2</v>
          </cell>
          <cell r="AN42">
            <v>0.36901016235351564</v>
          </cell>
          <cell r="AO42">
            <v>0.26806640625</v>
          </cell>
          <cell r="AP42">
            <v>0.8200225830078125</v>
          </cell>
          <cell r="AQ42">
            <v>1.0469238242441505</v>
          </cell>
          <cell r="AR42">
            <v>0.52562657530616341</v>
          </cell>
          <cell r="AS42">
            <v>0.41680087223403262</v>
          </cell>
          <cell r="AT42">
            <v>5.5863888571355602E-2</v>
          </cell>
          <cell r="AU42">
            <v>0.42487405092487124</v>
          </cell>
          <cell r="AV42">
            <v>1.0278688540258512</v>
          </cell>
          <cell r="AW42">
            <v>163.47547780848203</v>
          </cell>
          <cell r="AX42">
            <v>0.89388957925127732</v>
          </cell>
          <cell r="AY42">
            <v>210.18024341199273</v>
          </cell>
          <cell r="AZ42" t="b">
            <v>0</v>
          </cell>
          <cell r="BA42">
            <v>0</v>
          </cell>
          <cell r="BB42">
            <v>1E-3</v>
          </cell>
          <cell r="BC42">
            <v>0</v>
          </cell>
          <cell r="BD42">
            <v>0</v>
          </cell>
          <cell r="BE42">
            <v>1E-3</v>
          </cell>
          <cell r="BF42">
            <v>0</v>
          </cell>
          <cell r="BG42">
            <v>0.34315939100466131</v>
          </cell>
          <cell r="BH42">
            <v>2.6666666666666665</v>
          </cell>
          <cell r="BI42">
            <v>1.2</v>
          </cell>
          <cell r="BJ42">
            <v>4.2089160445659177E-2</v>
          </cell>
          <cell r="BK42">
            <v>0.31015556669565919</v>
          </cell>
          <cell r="BL42">
            <v>1.5244101460617601E-2</v>
          </cell>
          <cell r="BM42">
            <v>0.39047960178753216</v>
          </cell>
          <cell r="BN42">
            <v>0</v>
          </cell>
          <cell r="BO42">
            <v>681.38300000000027</v>
          </cell>
          <cell r="BP42">
            <v>681.15300000000025</v>
          </cell>
          <cell r="BQ42">
            <v>681.83300000000031</v>
          </cell>
          <cell r="BR42">
            <v>681.60300000000029</v>
          </cell>
          <cell r="BS42">
            <v>683.44299999999998</v>
          </cell>
          <cell r="BT42">
            <v>684.70299999999997</v>
          </cell>
          <cell r="BU42" t="b">
            <v>0</v>
          </cell>
          <cell r="BV42">
            <v>1.6099999999996726</v>
          </cell>
          <cell r="BW42">
            <v>3.0999999999996817</v>
          </cell>
          <cell r="BX42">
            <v>2.0599999999996728</v>
          </cell>
          <cell r="BY42">
            <v>450</v>
          </cell>
          <cell r="BZ42">
            <v>0.96250000000000002</v>
          </cell>
          <cell r="CA42">
            <v>0.5625</v>
          </cell>
          <cell r="CB42">
            <v>2.3549999999996771</v>
          </cell>
          <cell r="CC42">
            <v>1.8920540629510763</v>
          </cell>
          <cell r="CD42">
            <v>3680.9024894371182</v>
          </cell>
          <cell r="CE42">
            <v>4.6150322958460999E-2</v>
          </cell>
          <cell r="CF42">
            <v>380.74016440730321</v>
          </cell>
          <cell r="CG42">
            <v>4061.6426538444216</v>
          </cell>
          <cell r="CH42">
            <v>1.5</v>
          </cell>
          <cell r="CI42">
            <v>4487</v>
          </cell>
          <cell r="CJ42">
            <v>1.3578034278508206</v>
          </cell>
          <cell r="CK42">
            <v>1.5</v>
          </cell>
          <cell r="CL42">
            <v>2</v>
          </cell>
          <cell r="CM42">
            <v>2</v>
          </cell>
        </row>
        <row r="43">
          <cell r="A43">
            <v>32</v>
          </cell>
          <cell r="B43" t="str">
            <v>C63</v>
          </cell>
          <cell r="C43" t="str">
            <v>C18</v>
          </cell>
          <cell r="F43">
            <v>0.44</v>
          </cell>
          <cell r="G43">
            <v>5</v>
          </cell>
          <cell r="J43">
            <v>0</v>
          </cell>
          <cell r="K43">
            <v>0</v>
          </cell>
          <cell r="L43">
            <v>4.6541116427098697</v>
          </cell>
          <cell r="M43">
            <v>4.6541116427098697</v>
          </cell>
          <cell r="N43">
            <v>437.8905648792479</v>
          </cell>
          <cell r="O43">
            <v>0.62915394402035474</v>
          </cell>
          <cell r="P43">
            <v>120.73273186182797</v>
          </cell>
          <cell r="S43">
            <v>12.92</v>
          </cell>
          <cell r="U43">
            <v>0</v>
          </cell>
          <cell r="X43">
            <v>0</v>
          </cell>
          <cell r="Y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7.5556159999999997</v>
          </cell>
          <cell r="AE43">
            <v>24.104294214297553</v>
          </cell>
          <cell r="AF43">
            <v>24.104294214297553</v>
          </cell>
          <cell r="AG43">
            <v>25.396294214297555</v>
          </cell>
          <cell r="AH43">
            <v>146.12902607612551</v>
          </cell>
          <cell r="AI43">
            <v>3.93</v>
          </cell>
          <cell r="AJ43">
            <v>0.38</v>
          </cell>
          <cell r="AK43">
            <v>18</v>
          </cell>
          <cell r="AL43">
            <v>0.45</v>
          </cell>
          <cell r="AM43">
            <v>1.4E-2</v>
          </cell>
          <cell r="AN43">
            <v>0.36901016235351564</v>
          </cell>
          <cell r="AO43">
            <v>0.26806640625</v>
          </cell>
          <cell r="AP43">
            <v>0.8200225830078125</v>
          </cell>
          <cell r="AQ43">
            <v>1.0469238242441505</v>
          </cell>
          <cell r="AR43">
            <v>0.52562657530616341</v>
          </cell>
          <cell r="AS43">
            <v>0.41680087223403262</v>
          </cell>
          <cell r="AT43">
            <v>5.5863888571355602E-2</v>
          </cell>
          <cell r="AU43">
            <v>0.42487405092487124</v>
          </cell>
          <cell r="AV43">
            <v>1.0278688540258512</v>
          </cell>
          <cell r="AW43">
            <v>163.47547780848203</v>
          </cell>
          <cell r="AX43">
            <v>0.89388957925127732</v>
          </cell>
          <cell r="AY43">
            <v>176.46914278751129</v>
          </cell>
          <cell r="AZ43" t="str">
            <v>33°42'40''</v>
          </cell>
          <cell r="BA43">
            <v>4.4007882766342536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0.34315939100466131</v>
          </cell>
          <cell r="BH43">
            <v>2.6666666666666665</v>
          </cell>
          <cell r="BI43">
            <v>1.2</v>
          </cell>
          <cell r="BJ43">
            <v>4.2089160445659177E-2</v>
          </cell>
          <cell r="BK43">
            <v>0.31015556669565919</v>
          </cell>
          <cell r="BL43">
            <v>1.5244101460617601E-2</v>
          </cell>
          <cell r="BM43">
            <v>0.39047960178753216</v>
          </cell>
          <cell r="BN43">
            <v>0.02</v>
          </cell>
          <cell r="BO43">
            <v>681.13300000000027</v>
          </cell>
          <cell r="BP43">
            <v>681.12300000000027</v>
          </cell>
          <cell r="BQ43">
            <v>681.58300000000031</v>
          </cell>
          <cell r="BR43">
            <v>681.57300000000032</v>
          </cell>
          <cell r="BS43">
            <v>684.70299999999997</v>
          </cell>
          <cell r="BT43">
            <v>684.57300000000009</v>
          </cell>
          <cell r="BU43">
            <v>0</v>
          </cell>
          <cell r="BV43">
            <v>3.1199999999996635</v>
          </cell>
          <cell r="BW43">
            <v>2.9999999999997726</v>
          </cell>
          <cell r="BX43">
            <v>3.5699999999996637</v>
          </cell>
          <cell r="BY43">
            <v>450</v>
          </cell>
          <cell r="BZ43">
            <v>0.96250000000000002</v>
          </cell>
          <cell r="CA43">
            <v>0.5625</v>
          </cell>
          <cell r="CB43">
            <v>3.0599999999997181</v>
          </cell>
          <cell r="CC43">
            <v>2.2869584185782901</v>
          </cell>
          <cell r="CD43">
            <v>4449.1704021681926</v>
          </cell>
          <cell r="CE43">
            <v>2.786784652648655E-2</v>
          </cell>
          <cell r="CF43">
            <v>229.90973384351403</v>
          </cell>
          <cell r="CG43">
            <v>4679.0801360117066</v>
          </cell>
          <cell r="CH43">
            <v>1.5</v>
          </cell>
          <cell r="CI43">
            <v>4487</v>
          </cell>
          <cell r="CJ43">
            <v>1.5642122139553285</v>
          </cell>
          <cell r="CK43">
            <v>1.9</v>
          </cell>
          <cell r="CL43">
            <v>2</v>
          </cell>
          <cell r="CM43">
            <v>2</v>
          </cell>
        </row>
        <row r="44">
          <cell r="A44">
            <v>33</v>
          </cell>
          <cell r="F44">
            <v>0</v>
          </cell>
          <cell r="G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S44">
            <v>0</v>
          </cell>
          <cell r="U44">
            <v>0</v>
          </cell>
          <cell r="X44">
            <v>0</v>
          </cell>
          <cell r="Y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681.12300000000027</v>
          </cell>
          <cell r="BP44">
            <v>0</v>
          </cell>
          <cell r="BQ44">
            <v>681.12300000000027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0.4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 t="e">
            <v>#VALUE!</v>
          </cell>
          <cell r="CF44" t="e">
            <v>#VALUE!</v>
          </cell>
          <cell r="CG44" t="e">
            <v>#VALUE!</v>
          </cell>
          <cell r="CH44">
            <v>1.5</v>
          </cell>
          <cell r="CI44" t="e">
            <v>#VALUE!</v>
          </cell>
          <cell r="CJ44" t="e">
            <v>#VALUE!</v>
          </cell>
          <cell r="CK44" t="e">
            <v>#VALUE!</v>
          </cell>
          <cell r="CL44">
            <v>2</v>
          </cell>
          <cell r="CM44">
            <v>2</v>
          </cell>
        </row>
        <row r="45">
          <cell r="A45">
            <v>34</v>
          </cell>
          <cell r="F45">
            <v>0</v>
          </cell>
          <cell r="G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S45">
            <v>0</v>
          </cell>
          <cell r="U45">
            <v>0</v>
          </cell>
          <cell r="X45">
            <v>0</v>
          </cell>
          <cell r="Y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0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0</v>
          </cell>
          <cell r="BY45">
            <v>0</v>
          </cell>
          <cell r="BZ45">
            <v>0.4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 t="e">
            <v>#VALUE!</v>
          </cell>
          <cell r="CF45" t="e">
            <v>#VALUE!</v>
          </cell>
          <cell r="CG45" t="e">
            <v>#VALUE!</v>
          </cell>
          <cell r="CH45">
            <v>1.5</v>
          </cell>
          <cell r="CI45" t="e">
            <v>#VALUE!</v>
          </cell>
          <cell r="CJ45" t="e">
            <v>#VALUE!</v>
          </cell>
          <cell r="CK45" t="e">
            <v>#VALUE!</v>
          </cell>
          <cell r="CL45">
            <v>2</v>
          </cell>
          <cell r="CM45">
            <v>2</v>
          </cell>
        </row>
        <row r="46">
          <cell r="A46">
            <v>35</v>
          </cell>
          <cell r="F46">
            <v>0</v>
          </cell>
          <cell r="G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S46">
            <v>0</v>
          </cell>
          <cell r="U46">
            <v>0</v>
          </cell>
          <cell r="X46">
            <v>0</v>
          </cell>
          <cell r="Y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0.4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 t="e">
            <v>#VALUE!</v>
          </cell>
          <cell r="CF46" t="e">
            <v>#VALUE!</v>
          </cell>
          <cell r="CG46" t="e">
            <v>#VALUE!</v>
          </cell>
          <cell r="CH46">
            <v>1.3</v>
          </cell>
          <cell r="CI46" t="e">
            <v>#VALUE!</v>
          </cell>
          <cell r="CJ46" t="e">
            <v>#VALUE!</v>
          </cell>
          <cell r="CK46" t="e">
            <v>#VALUE!</v>
          </cell>
          <cell r="CL46">
            <v>1</v>
          </cell>
          <cell r="CM46">
            <v>4</v>
          </cell>
        </row>
        <row r="47">
          <cell r="A47">
            <v>36</v>
          </cell>
          <cell r="F47">
            <v>0</v>
          </cell>
          <cell r="G47">
            <v>0</v>
          </cell>
          <cell r="J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S47">
            <v>0</v>
          </cell>
          <cell r="U47">
            <v>0</v>
          </cell>
          <cell r="X47">
            <v>0</v>
          </cell>
          <cell r="Y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0.4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 t="e">
            <v>#VALUE!</v>
          </cell>
          <cell r="CF47" t="e">
            <v>#VALUE!</v>
          </cell>
          <cell r="CG47" t="e">
            <v>#VALUE!</v>
          </cell>
          <cell r="CH47">
            <v>1.5</v>
          </cell>
          <cell r="CI47" t="e">
            <v>#VALUE!</v>
          </cell>
          <cell r="CJ47" t="e">
            <v>#VALUE!</v>
          </cell>
          <cell r="CK47" t="e">
            <v>#VALUE!</v>
          </cell>
          <cell r="CL47">
            <v>1</v>
          </cell>
          <cell r="CM47">
            <v>2</v>
          </cell>
        </row>
        <row r="48">
          <cell r="A48">
            <v>37</v>
          </cell>
          <cell r="B48">
            <v>0</v>
          </cell>
          <cell r="C48">
            <v>0</v>
          </cell>
          <cell r="D48" t="b">
            <v>1</v>
          </cell>
          <cell r="E48">
            <v>0</v>
          </cell>
          <cell r="F48">
            <v>0</v>
          </cell>
          <cell r="G48">
            <v>0</v>
          </cell>
          <cell r="H48" t="b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 t="b">
            <v>1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 t="b">
            <v>1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4.170511198008438E-67</v>
          </cell>
          <cell r="AK48" t="str">
            <v>M. DE O. PREPARACIÓN MEZCLAS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0.4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 t="e">
            <v>#VALUE!</v>
          </cell>
          <cell r="CF48" t="e">
            <v>#VALUE!</v>
          </cell>
          <cell r="CG48" t="e">
            <v>#VALUE!</v>
          </cell>
          <cell r="CH48">
            <v>1.3</v>
          </cell>
          <cell r="CI48" t="e">
            <v>#VALUE!</v>
          </cell>
          <cell r="CJ48" t="e">
            <v>#VALUE!</v>
          </cell>
          <cell r="CK48" t="e">
            <v>#VALUE!</v>
          </cell>
          <cell r="CL48">
            <v>1</v>
          </cell>
          <cell r="CM48">
            <v>4</v>
          </cell>
        </row>
        <row r="49">
          <cell r="A49">
            <v>38</v>
          </cell>
          <cell r="F49">
            <v>0</v>
          </cell>
          <cell r="G49">
            <v>0</v>
          </cell>
          <cell r="J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S49">
            <v>0</v>
          </cell>
          <cell r="U49">
            <v>0</v>
          </cell>
          <cell r="X49">
            <v>0</v>
          </cell>
          <cell r="Y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0.4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 t="e">
            <v>#VALUE!</v>
          </cell>
          <cell r="CF49" t="e">
            <v>#VALUE!</v>
          </cell>
          <cell r="CG49" t="e">
            <v>#VALUE!</v>
          </cell>
          <cell r="CH49">
            <v>1.3</v>
          </cell>
          <cell r="CI49" t="e">
            <v>#VALUE!</v>
          </cell>
          <cell r="CJ49" t="e">
            <v>#VALUE!</v>
          </cell>
          <cell r="CK49" t="e">
            <v>#VALUE!</v>
          </cell>
          <cell r="CL49">
            <v>1</v>
          </cell>
          <cell r="CM49">
            <v>4</v>
          </cell>
        </row>
        <row r="50">
          <cell r="A50">
            <v>39</v>
          </cell>
          <cell r="F50">
            <v>0</v>
          </cell>
          <cell r="G50">
            <v>0</v>
          </cell>
          <cell r="J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S50">
            <v>0</v>
          </cell>
          <cell r="U50">
            <v>0</v>
          </cell>
          <cell r="X50">
            <v>0</v>
          </cell>
          <cell r="Y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0.4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 t="e">
            <v>#VALUE!</v>
          </cell>
          <cell r="CF50" t="e">
            <v>#VALUE!</v>
          </cell>
          <cell r="CG50" t="e">
            <v>#VALUE!</v>
          </cell>
          <cell r="CH50">
            <v>1.5</v>
          </cell>
          <cell r="CI50" t="e">
            <v>#VALUE!</v>
          </cell>
          <cell r="CJ50" t="e">
            <v>#VALUE!</v>
          </cell>
          <cell r="CK50" t="e">
            <v>#VALUE!</v>
          </cell>
          <cell r="CL50">
            <v>2</v>
          </cell>
          <cell r="CM50">
            <v>2</v>
          </cell>
        </row>
        <row r="51">
          <cell r="A51">
            <v>40</v>
          </cell>
          <cell r="F51">
            <v>0</v>
          </cell>
          <cell r="G51">
            <v>0</v>
          </cell>
          <cell r="J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S51">
            <v>0</v>
          </cell>
          <cell r="U51">
            <v>0</v>
          </cell>
          <cell r="X51">
            <v>0</v>
          </cell>
          <cell r="Y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0.4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 t="e">
            <v>#VALUE!</v>
          </cell>
          <cell r="CF51" t="e">
            <v>#VALUE!</v>
          </cell>
          <cell r="CG51" t="e">
            <v>#VALUE!</v>
          </cell>
          <cell r="CH51">
            <v>1.5</v>
          </cell>
          <cell r="CI51" t="e">
            <v>#VALUE!</v>
          </cell>
          <cell r="CJ51" t="e">
            <v>#VALUE!</v>
          </cell>
          <cell r="CK51" t="e">
            <v>#VALUE!</v>
          </cell>
          <cell r="CL51">
            <v>2</v>
          </cell>
          <cell r="CM51">
            <v>2</v>
          </cell>
        </row>
        <row r="52">
          <cell r="A52">
            <v>41</v>
          </cell>
          <cell r="F52">
            <v>0</v>
          </cell>
          <cell r="G52">
            <v>0</v>
          </cell>
          <cell r="J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0</v>
          </cell>
          <cell r="S52">
            <v>0</v>
          </cell>
          <cell r="U52">
            <v>0</v>
          </cell>
          <cell r="X52">
            <v>0</v>
          </cell>
          <cell r="Y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0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0</v>
          </cell>
          <cell r="BY52">
            <v>0</v>
          </cell>
          <cell r="BZ52">
            <v>0.4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 t="e">
            <v>#VALUE!</v>
          </cell>
          <cell r="CF52" t="e">
            <v>#VALUE!</v>
          </cell>
          <cell r="CG52" t="e">
            <v>#VALUE!</v>
          </cell>
          <cell r="CH52">
            <v>1.3</v>
          </cell>
          <cell r="CI52" t="e">
            <v>#VALUE!</v>
          </cell>
          <cell r="CJ52" t="e">
            <v>#VALUE!</v>
          </cell>
          <cell r="CK52" t="e">
            <v>#VALUE!</v>
          </cell>
          <cell r="CL52">
            <v>5</v>
          </cell>
          <cell r="CM52">
            <v>4</v>
          </cell>
        </row>
        <row r="53">
          <cell r="A53">
            <v>42</v>
          </cell>
          <cell r="F53">
            <v>0</v>
          </cell>
          <cell r="G53">
            <v>0</v>
          </cell>
          <cell r="J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S53">
            <v>0</v>
          </cell>
          <cell r="U53">
            <v>0</v>
          </cell>
          <cell r="X53">
            <v>0</v>
          </cell>
          <cell r="Y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0.4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 t="e">
            <v>#VALUE!</v>
          </cell>
          <cell r="CF53" t="e">
            <v>#VALUE!</v>
          </cell>
          <cell r="CG53" t="e">
            <v>#VALUE!</v>
          </cell>
          <cell r="CH53">
            <v>1.3</v>
          </cell>
          <cell r="CI53" t="e">
            <v>#VALUE!</v>
          </cell>
          <cell r="CJ53" t="e">
            <v>#VALUE!</v>
          </cell>
          <cell r="CK53" t="e">
            <v>#VALUE!</v>
          </cell>
          <cell r="CL53">
            <v>5</v>
          </cell>
          <cell r="CM53">
            <v>4</v>
          </cell>
        </row>
        <row r="54">
          <cell r="A54">
            <v>43</v>
          </cell>
          <cell r="F54">
            <v>0</v>
          </cell>
          <cell r="G54">
            <v>0</v>
          </cell>
          <cell r="J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S54">
            <v>0</v>
          </cell>
          <cell r="U54">
            <v>0</v>
          </cell>
          <cell r="X54">
            <v>0</v>
          </cell>
          <cell r="Y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0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0</v>
          </cell>
          <cell r="BY54">
            <v>0</v>
          </cell>
          <cell r="BZ54">
            <v>0.4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 t="e">
            <v>#VALUE!</v>
          </cell>
          <cell r="CF54" t="e">
            <v>#VALUE!</v>
          </cell>
          <cell r="CG54" t="e">
            <v>#VALUE!</v>
          </cell>
          <cell r="CH54">
            <v>1.3</v>
          </cell>
          <cell r="CI54" t="e">
            <v>#VALUE!</v>
          </cell>
          <cell r="CJ54" t="e">
            <v>#VALUE!</v>
          </cell>
          <cell r="CK54" t="e">
            <v>#VALUE!</v>
          </cell>
          <cell r="CL54">
            <v>1</v>
          </cell>
          <cell r="CM54">
            <v>4</v>
          </cell>
        </row>
        <row r="55">
          <cell r="A55">
            <v>44</v>
          </cell>
          <cell r="F55">
            <v>0</v>
          </cell>
          <cell r="G55">
            <v>0</v>
          </cell>
          <cell r="J55">
            <v>0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0</v>
          </cell>
          <cell r="S55">
            <v>0</v>
          </cell>
          <cell r="U55">
            <v>0</v>
          </cell>
          <cell r="X55">
            <v>0</v>
          </cell>
          <cell r="Y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0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0</v>
          </cell>
          <cell r="BY55">
            <v>0</v>
          </cell>
          <cell r="BZ55">
            <v>0.4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 t="e">
            <v>#VALUE!</v>
          </cell>
          <cell r="CF55" t="e">
            <v>#VALUE!</v>
          </cell>
          <cell r="CG55" t="e">
            <v>#VALUE!</v>
          </cell>
          <cell r="CH55">
            <v>1.3</v>
          </cell>
          <cell r="CI55" t="e">
            <v>#VALUE!</v>
          </cell>
          <cell r="CJ55" t="e">
            <v>#VALUE!</v>
          </cell>
          <cell r="CK55" t="e">
            <v>#VALUE!</v>
          </cell>
          <cell r="CL55">
            <v>5</v>
          </cell>
          <cell r="CM55">
            <v>4</v>
          </cell>
        </row>
        <row r="56">
          <cell r="A56">
            <v>45</v>
          </cell>
          <cell r="F56">
            <v>0</v>
          </cell>
          <cell r="G56">
            <v>0</v>
          </cell>
          <cell r="J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0</v>
          </cell>
          <cell r="S56">
            <v>0</v>
          </cell>
          <cell r="U56">
            <v>0</v>
          </cell>
          <cell r="X56">
            <v>0</v>
          </cell>
          <cell r="Y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0.4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 t="e">
            <v>#VALUE!</v>
          </cell>
          <cell r="CF56" t="e">
            <v>#VALUE!</v>
          </cell>
          <cell r="CG56" t="e">
            <v>#VALUE!</v>
          </cell>
          <cell r="CH56">
            <v>1.3</v>
          </cell>
          <cell r="CI56" t="e">
            <v>#VALUE!</v>
          </cell>
          <cell r="CJ56" t="e">
            <v>#VALUE!</v>
          </cell>
          <cell r="CK56" t="e">
            <v>#VALUE!</v>
          </cell>
          <cell r="CL56">
            <v>5</v>
          </cell>
          <cell r="CM56">
            <v>4</v>
          </cell>
        </row>
        <row r="57">
          <cell r="A57">
            <v>46</v>
          </cell>
          <cell r="F57">
            <v>0</v>
          </cell>
          <cell r="G57">
            <v>0</v>
          </cell>
          <cell r="J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S57">
            <v>0</v>
          </cell>
          <cell r="U57">
            <v>0</v>
          </cell>
          <cell r="X57">
            <v>0</v>
          </cell>
          <cell r="Y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0.4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 t="e">
            <v>#VALUE!</v>
          </cell>
          <cell r="CF57" t="e">
            <v>#VALUE!</v>
          </cell>
          <cell r="CG57" t="e">
            <v>#VALUE!</v>
          </cell>
          <cell r="CH57">
            <v>1.3</v>
          </cell>
          <cell r="CI57" t="e">
            <v>#VALUE!</v>
          </cell>
          <cell r="CJ57" t="e">
            <v>#VALUE!</v>
          </cell>
          <cell r="CK57" t="e">
            <v>#VALUE!</v>
          </cell>
          <cell r="CL57">
            <v>5</v>
          </cell>
          <cell r="CM57">
            <v>4</v>
          </cell>
        </row>
        <row r="58">
          <cell r="A58">
            <v>47</v>
          </cell>
          <cell r="F58">
            <v>0</v>
          </cell>
          <cell r="G58">
            <v>0</v>
          </cell>
          <cell r="J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S58">
            <v>0</v>
          </cell>
          <cell r="U58">
            <v>0</v>
          </cell>
          <cell r="X58">
            <v>0</v>
          </cell>
          <cell r="Y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0.4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 t="e">
            <v>#VALUE!</v>
          </cell>
          <cell r="CF58" t="e">
            <v>#VALUE!</v>
          </cell>
          <cell r="CG58" t="e">
            <v>#VALUE!</v>
          </cell>
          <cell r="CH58">
            <v>1.3</v>
          </cell>
          <cell r="CI58" t="e">
            <v>#VALUE!</v>
          </cell>
          <cell r="CJ58" t="e">
            <v>#VALUE!</v>
          </cell>
          <cell r="CK58" t="e">
            <v>#VALUE!</v>
          </cell>
          <cell r="CL58">
            <v>5</v>
          </cell>
          <cell r="CM58">
            <v>4</v>
          </cell>
        </row>
        <row r="59">
          <cell r="A59">
            <v>48</v>
          </cell>
          <cell r="F59">
            <v>0</v>
          </cell>
          <cell r="G59">
            <v>0</v>
          </cell>
          <cell r="J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S59">
            <v>0</v>
          </cell>
          <cell r="U59">
            <v>0</v>
          </cell>
          <cell r="X59">
            <v>0</v>
          </cell>
          <cell r="Y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0.4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 t="e">
            <v>#VALUE!</v>
          </cell>
          <cell r="CF59" t="e">
            <v>#VALUE!</v>
          </cell>
          <cell r="CG59" t="e">
            <v>#VALUE!</v>
          </cell>
          <cell r="CH59">
            <v>1.25</v>
          </cell>
          <cell r="CI59">
            <v>0</v>
          </cell>
          <cell r="CJ59" t="e">
            <v>#VALUE!</v>
          </cell>
          <cell r="CK59" t="e">
            <v>#VALUE!</v>
          </cell>
          <cell r="CL59">
            <v>3</v>
          </cell>
          <cell r="CM59">
            <v>3</v>
          </cell>
        </row>
        <row r="60">
          <cell r="A60">
            <v>49</v>
          </cell>
          <cell r="F60">
            <v>0</v>
          </cell>
          <cell r="G60">
            <v>0</v>
          </cell>
          <cell r="J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S60">
            <v>0</v>
          </cell>
          <cell r="U60">
            <v>0</v>
          </cell>
          <cell r="X60">
            <v>0</v>
          </cell>
          <cell r="Y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0.4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 t="e">
            <v>#VALUE!</v>
          </cell>
          <cell r="CF60" t="e">
            <v>#VALUE!</v>
          </cell>
          <cell r="CG60" t="e">
            <v>#VALUE!</v>
          </cell>
          <cell r="CH60">
            <v>1.25</v>
          </cell>
          <cell r="CI60">
            <v>0</v>
          </cell>
          <cell r="CJ60" t="e">
            <v>#VALUE!</v>
          </cell>
          <cell r="CK60" t="e">
            <v>#VALUE!</v>
          </cell>
          <cell r="CL60">
            <v>3</v>
          </cell>
          <cell r="CM60">
            <v>3</v>
          </cell>
        </row>
        <row r="61">
          <cell r="A61">
            <v>50</v>
          </cell>
          <cell r="F61">
            <v>0</v>
          </cell>
          <cell r="G61">
            <v>0</v>
          </cell>
          <cell r="J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S61">
            <v>0</v>
          </cell>
          <cell r="U61">
            <v>0</v>
          </cell>
          <cell r="X61">
            <v>0</v>
          </cell>
          <cell r="Y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0.4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 t="e">
            <v>#VALUE!</v>
          </cell>
          <cell r="CF61" t="e">
            <v>#VALUE!</v>
          </cell>
          <cell r="CG61" t="e">
            <v>#VALUE!</v>
          </cell>
          <cell r="CH61">
            <v>1.25</v>
          </cell>
          <cell r="CI61">
            <v>0</v>
          </cell>
          <cell r="CJ61" t="e">
            <v>#VALUE!</v>
          </cell>
          <cell r="CK61" t="e">
            <v>#VALUE!</v>
          </cell>
          <cell r="CL61">
            <v>3</v>
          </cell>
          <cell r="CM61">
            <v>3</v>
          </cell>
        </row>
        <row r="62">
          <cell r="A62">
            <v>51</v>
          </cell>
          <cell r="F62">
            <v>0</v>
          </cell>
          <cell r="G62">
            <v>0</v>
          </cell>
          <cell r="J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S62">
            <v>0</v>
          </cell>
          <cell r="U62">
            <v>0</v>
          </cell>
          <cell r="X62">
            <v>0</v>
          </cell>
          <cell r="Y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0.4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 t="e">
            <v>#VALUE!</v>
          </cell>
          <cell r="CF62" t="e">
            <v>#VALUE!</v>
          </cell>
          <cell r="CG62" t="e">
            <v>#VALUE!</v>
          </cell>
          <cell r="CH62">
            <v>1.25</v>
          </cell>
          <cell r="CI62">
            <v>0</v>
          </cell>
          <cell r="CJ62" t="e">
            <v>#VALUE!</v>
          </cell>
          <cell r="CK62" t="e">
            <v>#VALUE!</v>
          </cell>
          <cell r="CL62">
            <v>3</v>
          </cell>
          <cell r="CM62">
            <v>3</v>
          </cell>
        </row>
        <row r="63">
          <cell r="A63">
            <v>52</v>
          </cell>
          <cell r="F63">
            <v>0</v>
          </cell>
          <cell r="G63">
            <v>0</v>
          </cell>
          <cell r="J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S63">
            <v>0</v>
          </cell>
          <cell r="U63">
            <v>0</v>
          </cell>
          <cell r="X63">
            <v>0</v>
          </cell>
          <cell r="Y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0.4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 t="e">
            <v>#VALUE!</v>
          </cell>
          <cell r="CF63" t="e">
            <v>#VALUE!</v>
          </cell>
          <cell r="CG63" t="e">
            <v>#VALUE!</v>
          </cell>
          <cell r="CH63">
            <v>1.25</v>
          </cell>
          <cell r="CI63">
            <v>0</v>
          </cell>
          <cell r="CJ63" t="e">
            <v>#VALUE!</v>
          </cell>
          <cell r="CK63" t="e">
            <v>#VALUE!</v>
          </cell>
          <cell r="CL63">
            <v>4</v>
          </cell>
          <cell r="CM63">
            <v>3</v>
          </cell>
        </row>
        <row r="64">
          <cell r="A64">
            <v>53</v>
          </cell>
          <cell r="F64">
            <v>0</v>
          </cell>
          <cell r="G64">
            <v>0</v>
          </cell>
          <cell r="J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S64">
            <v>0</v>
          </cell>
          <cell r="U64">
            <v>0</v>
          </cell>
          <cell r="X64">
            <v>0</v>
          </cell>
          <cell r="Y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0.4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 t="e">
            <v>#VALUE!</v>
          </cell>
          <cell r="CF64" t="e">
            <v>#VALUE!</v>
          </cell>
          <cell r="CG64" t="e">
            <v>#VALUE!</v>
          </cell>
          <cell r="CH64">
            <v>1.3</v>
          </cell>
          <cell r="CI64" t="e">
            <v>#VALUE!</v>
          </cell>
          <cell r="CJ64" t="e">
            <v>#VALUE!</v>
          </cell>
          <cell r="CK64" t="e">
            <v>#VALUE!</v>
          </cell>
          <cell r="CL64">
            <v>5</v>
          </cell>
          <cell r="CM64">
            <v>4</v>
          </cell>
        </row>
        <row r="65">
          <cell r="A65">
            <v>54</v>
          </cell>
          <cell r="F65">
            <v>0</v>
          </cell>
          <cell r="G65">
            <v>0</v>
          </cell>
          <cell r="J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S65">
            <v>0</v>
          </cell>
          <cell r="U65">
            <v>0</v>
          </cell>
          <cell r="X65">
            <v>0</v>
          </cell>
          <cell r="Y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0.4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 t="e">
            <v>#VALUE!</v>
          </cell>
          <cell r="CF65" t="e">
            <v>#VALUE!</v>
          </cell>
          <cell r="CG65" t="e">
            <v>#VALUE!</v>
          </cell>
          <cell r="CH65">
            <v>1.3</v>
          </cell>
          <cell r="CI65" t="e">
            <v>#VALUE!</v>
          </cell>
          <cell r="CJ65" t="e">
            <v>#VALUE!</v>
          </cell>
          <cell r="CK65" t="e">
            <v>#VALUE!</v>
          </cell>
          <cell r="CL65">
            <v>5</v>
          </cell>
          <cell r="CM65">
            <v>4</v>
          </cell>
        </row>
        <row r="66">
          <cell r="A66">
            <v>55</v>
          </cell>
          <cell r="F66">
            <v>0</v>
          </cell>
          <cell r="G66">
            <v>0</v>
          </cell>
          <cell r="J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S66">
            <v>0</v>
          </cell>
          <cell r="U66">
            <v>0</v>
          </cell>
          <cell r="X66">
            <v>0</v>
          </cell>
          <cell r="Y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0.4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 t="e">
            <v>#VALUE!</v>
          </cell>
          <cell r="CF66" t="e">
            <v>#VALUE!</v>
          </cell>
          <cell r="CG66" t="e">
            <v>#VALUE!</v>
          </cell>
          <cell r="CH66">
            <v>1.5</v>
          </cell>
          <cell r="CI66" t="b">
            <v>0</v>
          </cell>
          <cell r="CJ66" t="e">
            <v>#VALUE!</v>
          </cell>
          <cell r="CK66" t="e">
            <v>#VALUE!</v>
          </cell>
          <cell r="CL66">
            <v>5</v>
          </cell>
          <cell r="CM66">
            <v>2</v>
          </cell>
        </row>
        <row r="67">
          <cell r="A67">
            <v>56</v>
          </cell>
          <cell r="F67">
            <v>0</v>
          </cell>
          <cell r="G67">
            <v>0</v>
          </cell>
          <cell r="J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S67">
            <v>0</v>
          </cell>
          <cell r="U67">
            <v>0</v>
          </cell>
          <cell r="X67">
            <v>0</v>
          </cell>
          <cell r="Y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0.4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 t="e">
            <v>#VALUE!</v>
          </cell>
          <cell r="CF67" t="e">
            <v>#VALUE!</v>
          </cell>
          <cell r="CG67" t="e">
            <v>#VALUE!</v>
          </cell>
          <cell r="CH67">
            <v>1.3</v>
          </cell>
          <cell r="CI67" t="e">
            <v>#VALUE!</v>
          </cell>
          <cell r="CJ67" t="e">
            <v>#VALUE!</v>
          </cell>
          <cell r="CK67" t="e">
            <v>#VALUE!</v>
          </cell>
          <cell r="CL67">
            <v>5</v>
          </cell>
          <cell r="CM67">
            <v>4</v>
          </cell>
        </row>
        <row r="68">
          <cell r="A68">
            <v>57</v>
          </cell>
          <cell r="F68">
            <v>0</v>
          </cell>
          <cell r="G68">
            <v>0</v>
          </cell>
          <cell r="J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S68">
            <v>0</v>
          </cell>
          <cell r="U68">
            <v>0</v>
          </cell>
          <cell r="X68">
            <v>0</v>
          </cell>
          <cell r="Y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0.4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 t="e">
            <v>#VALUE!</v>
          </cell>
          <cell r="CF68" t="e">
            <v>#VALUE!</v>
          </cell>
          <cell r="CG68" t="e">
            <v>#VALUE!</v>
          </cell>
          <cell r="CH68">
            <v>1.3</v>
          </cell>
          <cell r="CI68" t="e">
            <v>#VALUE!</v>
          </cell>
          <cell r="CJ68" t="e">
            <v>#VALUE!</v>
          </cell>
          <cell r="CK68" t="e">
            <v>#VALUE!</v>
          </cell>
          <cell r="CL68">
            <v>5</v>
          </cell>
          <cell r="CM68">
            <v>4</v>
          </cell>
        </row>
        <row r="69">
          <cell r="A69">
            <v>58</v>
          </cell>
          <cell r="F69">
            <v>0</v>
          </cell>
          <cell r="G69">
            <v>0</v>
          </cell>
          <cell r="J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S69">
            <v>0</v>
          </cell>
          <cell r="U69">
            <v>0</v>
          </cell>
          <cell r="X69">
            <v>0</v>
          </cell>
          <cell r="Y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0.4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 t="e">
            <v>#VALUE!</v>
          </cell>
          <cell r="CF69" t="e">
            <v>#VALUE!</v>
          </cell>
          <cell r="CG69" t="e">
            <v>#VALUE!</v>
          </cell>
          <cell r="CH69">
            <v>1.3</v>
          </cell>
          <cell r="CI69" t="e">
            <v>#VALUE!</v>
          </cell>
          <cell r="CJ69" t="e">
            <v>#VALUE!</v>
          </cell>
          <cell r="CK69" t="e">
            <v>#VALUE!</v>
          </cell>
          <cell r="CL69">
            <v>5</v>
          </cell>
          <cell r="CM69">
            <v>4</v>
          </cell>
        </row>
        <row r="70">
          <cell r="A70">
            <v>59</v>
          </cell>
          <cell r="F70">
            <v>0</v>
          </cell>
          <cell r="G70">
            <v>0</v>
          </cell>
          <cell r="J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S70">
            <v>0</v>
          </cell>
          <cell r="U70">
            <v>0</v>
          </cell>
          <cell r="X70">
            <v>0</v>
          </cell>
          <cell r="Y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0.4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 t="e">
            <v>#VALUE!</v>
          </cell>
          <cell r="CF70" t="e">
            <v>#VALUE!</v>
          </cell>
          <cell r="CG70" t="e">
            <v>#VALUE!</v>
          </cell>
          <cell r="CH70">
            <v>1.3</v>
          </cell>
          <cell r="CI70" t="e">
            <v>#VALUE!</v>
          </cell>
          <cell r="CJ70" t="e">
            <v>#VALUE!</v>
          </cell>
          <cell r="CK70" t="e">
            <v>#VALUE!</v>
          </cell>
          <cell r="CL70">
            <v>5</v>
          </cell>
          <cell r="CM70">
            <v>4</v>
          </cell>
        </row>
        <row r="71">
          <cell r="A71">
            <v>60</v>
          </cell>
          <cell r="F71">
            <v>0</v>
          </cell>
          <cell r="G71">
            <v>0</v>
          </cell>
          <cell r="J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S71">
            <v>0</v>
          </cell>
          <cell r="U71">
            <v>0</v>
          </cell>
          <cell r="X71">
            <v>0</v>
          </cell>
          <cell r="Y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0.4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 t="e">
            <v>#VALUE!</v>
          </cell>
          <cell r="CF71" t="e">
            <v>#VALUE!</v>
          </cell>
          <cell r="CG71" t="e">
            <v>#VALUE!</v>
          </cell>
          <cell r="CH71">
            <v>1.3</v>
          </cell>
          <cell r="CI71" t="e">
            <v>#VALUE!</v>
          </cell>
          <cell r="CJ71" t="e">
            <v>#VALUE!</v>
          </cell>
          <cell r="CK71" t="e">
            <v>#VALUE!</v>
          </cell>
          <cell r="CL71">
            <v>5</v>
          </cell>
          <cell r="CM71">
            <v>4</v>
          </cell>
        </row>
      </sheetData>
      <sheetData sheetId="4" refreshError="1"/>
      <sheetData sheetId="5" refreshError="1"/>
      <sheetData sheetId="6" refreshError="1"/>
      <sheetData sheetId="7" refreshError="1"/>
      <sheetData sheetId="8">
        <row r="12">
          <cell r="A12">
            <v>1</v>
          </cell>
        </row>
      </sheetData>
      <sheetData sheetId="9"/>
      <sheetData sheetId="10"/>
      <sheetData sheetId="11">
        <row r="12">
          <cell r="A12">
            <v>1</v>
          </cell>
        </row>
      </sheetData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/>
      <sheetData sheetId="21"/>
      <sheetData sheetId="22"/>
      <sheetData sheetId="23">
        <row r="12">
          <cell r="A12">
            <v>1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12">
          <cell r="A12">
            <v>1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2">
          <cell r="A12" t="str">
            <v>Dirección proyectos aguas, Saneamiento, Gas y locativos 2 (PL 2)</v>
          </cell>
        </row>
      </sheetData>
      <sheetData sheetId="48"/>
      <sheetData sheetId="49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Mar_EEPPM2"/>
      <sheetName val="Ene-Mar_Contrato2"/>
      <sheetName val="Rendimientos_Sur_03-00(JC)2"/>
      <sheetName val="Ene-Mar_EEPPM"/>
      <sheetName val="Ene-Mar_Contrato"/>
      <sheetName val="Rendimientos_Sur_03-00(JC)"/>
      <sheetName val="Ene-Mar_EEPPM1"/>
      <sheetName val="Ene-Mar_Contrato1"/>
      <sheetName val="Rendimientos_Sur_03-00(JC)1"/>
      <sheetName val="DATOS EPANET"/>
      <sheetName val="Presupuesto_Via_distribuidora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>
        <row r="12">
          <cell r="A12" t="str">
            <v>CAMBIO ACOMETIDAS CONTRATO</v>
          </cell>
          <cell r="B12">
            <v>1</v>
          </cell>
          <cell r="C12">
            <v>0</v>
          </cell>
          <cell r="E12">
            <v>0</v>
          </cell>
          <cell r="F12" t="str">
            <v/>
          </cell>
          <cell r="G12" t="str">
            <v/>
          </cell>
          <cell r="H12">
            <v>0</v>
          </cell>
        </row>
        <row r="13">
          <cell r="A13" t="str">
            <v>CARROTANQUE</v>
          </cell>
          <cell r="B13">
            <v>135</v>
          </cell>
          <cell r="C13">
            <v>0</v>
          </cell>
          <cell r="D13">
            <v>1</v>
          </cell>
          <cell r="E13">
            <v>28</v>
          </cell>
          <cell r="F13">
            <v>4.8</v>
          </cell>
          <cell r="G13">
            <v>4.8</v>
          </cell>
          <cell r="H13">
            <v>0</v>
          </cell>
        </row>
        <row r="14">
          <cell r="A14" t="str">
            <v>CASAS SIN AGUA</v>
          </cell>
          <cell r="B14">
            <v>291</v>
          </cell>
          <cell r="C14">
            <v>242</v>
          </cell>
          <cell r="D14">
            <v>1</v>
          </cell>
          <cell r="E14">
            <v>28</v>
          </cell>
          <cell r="F14">
            <v>10.4</v>
          </cell>
          <cell r="G14">
            <v>19</v>
          </cell>
          <cell r="H14">
            <v>0.45403377110694182</v>
          </cell>
        </row>
        <row r="15">
          <cell r="A15" t="str">
            <v>CORTE Y RECONEXION</v>
          </cell>
          <cell r="B15">
            <v>14</v>
          </cell>
          <cell r="C15">
            <v>7</v>
          </cell>
          <cell r="E15">
            <v>0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384</v>
          </cell>
          <cell r="C16">
            <v>87</v>
          </cell>
          <cell r="D16">
            <v>7.7142857142857144</v>
          </cell>
          <cell r="E16">
            <v>28</v>
          </cell>
          <cell r="F16">
            <v>1.8</v>
          </cell>
          <cell r="G16">
            <v>2.2000000000000002</v>
          </cell>
          <cell r="H16">
            <v>0.18471337579617833</v>
          </cell>
        </row>
        <row r="17">
          <cell r="A17" t="str">
            <v>ESCOMBROS DAÑOS ACUEDUCTO</v>
          </cell>
          <cell r="B17">
            <v>138</v>
          </cell>
          <cell r="C17">
            <v>2</v>
          </cell>
          <cell r="D17">
            <v>1</v>
          </cell>
          <cell r="E17">
            <v>28</v>
          </cell>
          <cell r="F17">
            <v>4.9000000000000004</v>
          </cell>
          <cell r="G17">
            <v>5</v>
          </cell>
          <cell r="H17">
            <v>1.4285714285714285E-2</v>
          </cell>
        </row>
        <row r="18">
          <cell r="A18" t="str">
            <v>FRAUDES</v>
          </cell>
          <cell r="B18">
            <v>123</v>
          </cell>
          <cell r="C18">
            <v>238</v>
          </cell>
          <cell r="D18">
            <v>1</v>
          </cell>
          <cell r="E18">
            <v>19</v>
          </cell>
          <cell r="F18">
            <v>6.5</v>
          </cell>
          <cell r="G18">
            <v>19</v>
          </cell>
          <cell r="H18">
            <v>0.65927977839335183</v>
          </cell>
        </row>
        <row r="19">
          <cell r="A19" t="str">
            <v>GARANTIAS INSTALACIONES</v>
          </cell>
          <cell r="B19">
            <v>17</v>
          </cell>
          <cell r="C19">
            <v>1</v>
          </cell>
          <cell r="E19">
            <v>0</v>
          </cell>
          <cell r="F19" t="str">
            <v/>
          </cell>
          <cell r="G19" t="str">
            <v/>
          </cell>
          <cell r="H19">
            <v>5.5555555555555552E-2</v>
          </cell>
        </row>
        <row r="20">
          <cell r="A20" t="str">
            <v>INSTALACIONES ACUEDUCTO</v>
          </cell>
          <cell r="B20">
            <v>2</v>
          </cell>
          <cell r="C20">
            <v>22</v>
          </cell>
          <cell r="E20">
            <v>0</v>
          </cell>
          <cell r="F20" t="str">
            <v/>
          </cell>
          <cell r="G20" t="str">
            <v/>
          </cell>
          <cell r="H20">
            <v>0.91666666666666663</v>
          </cell>
        </row>
        <row r="21">
          <cell r="A21" t="str">
            <v>MEDIDORES 1/2 Y 1"</v>
          </cell>
          <cell r="B21">
            <v>1</v>
          </cell>
          <cell r="C21">
            <v>1</v>
          </cell>
          <cell r="E21">
            <v>0</v>
          </cell>
          <cell r="F21" t="str">
            <v/>
          </cell>
          <cell r="G21" t="str">
            <v/>
          </cell>
          <cell r="H21">
            <v>0.5</v>
          </cell>
        </row>
        <row r="22">
          <cell r="A22" t="str">
            <v>MMTO VALVULAS E HIDRANTES</v>
          </cell>
          <cell r="B22">
            <v>15</v>
          </cell>
          <cell r="C22">
            <v>4</v>
          </cell>
          <cell r="D22">
            <v>1.5</v>
          </cell>
          <cell r="E22">
            <v>28</v>
          </cell>
          <cell r="F22">
            <v>0.4</v>
          </cell>
          <cell r="G22">
            <v>0.5</v>
          </cell>
          <cell r="H22">
            <v>0.21052631578947367</v>
          </cell>
        </row>
        <row r="23">
          <cell r="A23" t="str">
            <v>OBRAS ACCESORIAS DAÑOS ACUEDUCTO</v>
          </cell>
          <cell r="B23">
            <v>3</v>
          </cell>
          <cell r="C23">
            <v>8</v>
          </cell>
          <cell r="E23">
            <v>0</v>
          </cell>
          <cell r="F23" t="str">
            <v/>
          </cell>
          <cell r="G23" t="str">
            <v/>
          </cell>
          <cell r="H23">
            <v>0.72727272727272729</v>
          </cell>
        </row>
        <row r="24">
          <cell r="A24" t="str">
            <v>OBRAS ACCESORIAS INSTALACIONES</v>
          </cell>
          <cell r="B24">
            <v>405</v>
          </cell>
          <cell r="C24">
            <v>0</v>
          </cell>
          <cell r="E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46</v>
          </cell>
          <cell r="C25">
            <v>25</v>
          </cell>
          <cell r="D25">
            <v>2.1111111111111112</v>
          </cell>
          <cell r="E25">
            <v>9</v>
          </cell>
          <cell r="F25">
            <v>2.4</v>
          </cell>
          <cell r="G25">
            <v>3.7</v>
          </cell>
          <cell r="H25">
            <v>0.352112676056338</v>
          </cell>
        </row>
        <row r="26">
          <cell r="A26" t="str">
            <v>PROYECTOS ACUEDUCTO</v>
          </cell>
          <cell r="B26">
            <v>21</v>
          </cell>
          <cell r="C26">
            <v>1</v>
          </cell>
          <cell r="E26">
            <v>0</v>
          </cell>
          <cell r="F26" t="str">
            <v/>
          </cell>
          <cell r="G26" t="str">
            <v/>
          </cell>
          <cell r="H26">
            <v>4.5454545454545456E-2</v>
          </cell>
        </row>
        <row r="27">
          <cell r="A27" t="str">
            <v>REFERENCIACIÓN ACUEDUCTO</v>
          </cell>
          <cell r="B27">
            <v>7</v>
          </cell>
          <cell r="C27">
            <v>5</v>
          </cell>
          <cell r="E27">
            <v>0</v>
          </cell>
          <cell r="F27" t="str">
            <v/>
          </cell>
          <cell r="G27" t="str">
            <v/>
          </cell>
          <cell r="H27">
            <v>0.41666666666666669</v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1603</v>
          </cell>
          <cell r="C33">
            <v>643</v>
          </cell>
          <cell r="F33" t="str">
            <v/>
          </cell>
          <cell r="G33" t="str">
            <v/>
          </cell>
          <cell r="H33">
            <v>0.28628673196794302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  <row r="35">
          <cell r="A35" t="str">
            <v>CAMBIO ACOMETIDAS CONTRATO</v>
          </cell>
          <cell r="B35">
            <v>210</v>
          </cell>
          <cell r="C35">
            <v>1</v>
          </cell>
          <cell r="D35">
            <v>3</v>
          </cell>
          <cell r="E35">
            <v>19</v>
          </cell>
          <cell r="F35">
            <v>3.7</v>
          </cell>
          <cell r="G35">
            <v>3.7</v>
          </cell>
          <cell r="H35">
            <v>4.7393364928909956E-3</v>
          </cell>
        </row>
        <row r="36">
          <cell r="A36" t="str">
            <v>CARROTANQUE</v>
          </cell>
          <cell r="B36">
            <v>1</v>
          </cell>
          <cell r="C36">
            <v>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CASAS SIN AGUA</v>
          </cell>
          <cell r="B37">
            <v>0</v>
          </cell>
          <cell r="C37">
            <v>1</v>
          </cell>
          <cell r="F37" t="str">
            <v/>
          </cell>
          <cell r="G37" t="str">
            <v/>
          </cell>
          <cell r="H37">
            <v>1</v>
          </cell>
        </row>
        <row r="38">
          <cell r="A38" t="str">
            <v>CORTE Y RECONEXION</v>
          </cell>
          <cell r="B38">
            <v>584</v>
          </cell>
          <cell r="C38">
            <v>18</v>
          </cell>
          <cell r="D38">
            <v>1</v>
          </cell>
          <cell r="E38">
            <v>19</v>
          </cell>
          <cell r="F38">
            <v>30.7</v>
          </cell>
          <cell r="G38">
            <v>31.7</v>
          </cell>
          <cell r="H38">
            <v>2.9900332225913623E-2</v>
          </cell>
        </row>
        <row r="39">
          <cell r="A39" t="str">
            <v>DAÑOS ACUEDUCTO</v>
          </cell>
          <cell r="B39">
            <v>35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0</v>
          </cell>
          <cell r="F40" t="str">
            <v/>
          </cell>
          <cell r="G40" t="str">
            <v/>
          </cell>
          <cell r="H40">
            <v>0</v>
          </cell>
        </row>
        <row r="41">
          <cell r="A41" t="str">
            <v>GARANTIAS INSTALACIONES</v>
          </cell>
          <cell r="B41">
            <v>14</v>
          </cell>
          <cell r="C41">
            <v>0</v>
          </cell>
          <cell r="D41">
            <v>1</v>
          </cell>
          <cell r="E41">
            <v>19</v>
          </cell>
          <cell r="F41">
            <v>0.7</v>
          </cell>
          <cell r="G41">
            <v>0.7</v>
          </cell>
          <cell r="H41">
            <v>0</v>
          </cell>
        </row>
        <row r="42">
          <cell r="A42" t="str">
            <v>INSTALACIONES ACUEDUCTO</v>
          </cell>
          <cell r="B42">
            <v>284</v>
          </cell>
          <cell r="C42">
            <v>4</v>
          </cell>
          <cell r="D42">
            <v>5</v>
          </cell>
          <cell r="E42">
            <v>19</v>
          </cell>
          <cell r="F42">
            <v>3</v>
          </cell>
          <cell r="G42">
            <v>3</v>
          </cell>
          <cell r="H42">
            <v>1.3888888888888888E-2</v>
          </cell>
        </row>
        <row r="43">
          <cell r="A43" t="str">
            <v>MEDIDORES 1/2 Y 1"</v>
          </cell>
          <cell r="B43">
            <v>264</v>
          </cell>
          <cell r="C43">
            <v>2</v>
          </cell>
          <cell r="D43">
            <v>4</v>
          </cell>
          <cell r="E43">
            <v>19</v>
          </cell>
          <cell r="F43">
            <v>3.5</v>
          </cell>
          <cell r="G43">
            <v>3.5</v>
          </cell>
          <cell r="H43">
            <v>7.5187969924812026E-3</v>
          </cell>
        </row>
        <row r="44">
          <cell r="A44" t="str">
            <v>MMTO VALVULAS E HIDRANTES</v>
          </cell>
          <cell r="B44">
            <v>71</v>
          </cell>
          <cell r="C44">
            <v>0</v>
          </cell>
          <cell r="D44">
            <v>3</v>
          </cell>
          <cell r="E44">
            <v>19</v>
          </cell>
          <cell r="F44">
            <v>1.2</v>
          </cell>
          <cell r="G44">
            <v>1.2</v>
          </cell>
          <cell r="H44">
            <v>0</v>
          </cell>
        </row>
        <row r="45">
          <cell r="A45" t="str">
            <v>OBRAS ACCESORIAS DAÑOS ACUEDUCTO</v>
          </cell>
          <cell r="B45">
            <v>92</v>
          </cell>
          <cell r="C45">
            <v>0</v>
          </cell>
          <cell r="D45">
            <v>3</v>
          </cell>
          <cell r="E45">
            <v>19</v>
          </cell>
          <cell r="F45">
            <v>1.6</v>
          </cell>
          <cell r="G45">
            <v>1.6</v>
          </cell>
          <cell r="H45">
            <v>0</v>
          </cell>
        </row>
        <row r="46">
          <cell r="A46" t="str">
            <v>OBRAS ACCESORIAS INSTALACIONES</v>
          </cell>
          <cell r="B46">
            <v>3</v>
          </cell>
          <cell r="C46">
            <v>0</v>
          </cell>
          <cell r="D46">
            <v>1</v>
          </cell>
          <cell r="E46">
            <v>19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REFERENCIACIÓN ACUEDUCTO</v>
          </cell>
          <cell r="B47">
            <v>1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1561</v>
          </cell>
          <cell r="C51">
            <v>26</v>
          </cell>
          <cell r="F51" t="str">
            <v/>
          </cell>
          <cell r="G51" t="str">
            <v/>
          </cell>
          <cell r="H51">
            <v>1.6383112791430371E-2</v>
          </cell>
        </row>
      </sheetData>
      <sheetData sheetId="1" refreshError="1">
        <row r="12">
          <cell r="A12" t="str">
            <v>CAMBIO ACOMETIDAS CONTRATO</v>
          </cell>
          <cell r="B12">
            <v>3</v>
          </cell>
          <cell r="C12">
            <v>14</v>
          </cell>
          <cell r="E12">
            <v>0</v>
          </cell>
          <cell r="F12" t="str">
            <v/>
          </cell>
          <cell r="G12" t="str">
            <v/>
          </cell>
          <cell r="H12">
            <v>0.82352941176470584</v>
          </cell>
        </row>
        <row r="13">
          <cell r="A13" t="str">
            <v>CARROTANQUE</v>
          </cell>
          <cell r="B13">
            <v>84</v>
          </cell>
          <cell r="C13">
            <v>3</v>
          </cell>
          <cell r="D13">
            <v>1</v>
          </cell>
          <cell r="E13">
            <v>28</v>
          </cell>
          <cell r="F13">
            <v>3</v>
          </cell>
          <cell r="G13">
            <v>3.1</v>
          </cell>
          <cell r="H13">
            <v>3.4482758620689655E-2</v>
          </cell>
        </row>
        <row r="14">
          <cell r="A14" t="str">
            <v>CASAS SIN AGUA</v>
          </cell>
          <cell r="B14">
            <v>250</v>
          </cell>
          <cell r="C14">
            <v>313</v>
          </cell>
          <cell r="D14">
            <v>1</v>
          </cell>
          <cell r="E14">
            <v>28</v>
          </cell>
          <cell r="F14">
            <v>8.9</v>
          </cell>
          <cell r="G14">
            <v>20.100000000000001</v>
          </cell>
          <cell r="H14">
            <v>0.55595026642984013</v>
          </cell>
        </row>
        <row r="15">
          <cell r="A15" t="str">
            <v>CORTE Y RECONEXION</v>
          </cell>
          <cell r="B15">
            <v>2</v>
          </cell>
          <cell r="C15">
            <v>3</v>
          </cell>
          <cell r="E15">
            <v>0</v>
          </cell>
          <cell r="F15" t="str">
            <v/>
          </cell>
          <cell r="G15" t="str">
            <v/>
          </cell>
          <cell r="H15">
            <v>0.6</v>
          </cell>
        </row>
        <row r="16">
          <cell r="A16" t="str">
            <v>DAÑOS ACUEDUCTO</v>
          </cell>
          <cell r="B16">
            <v>580</v>
          </cell>
          <cell r="C16">
            <v>109</v>
          </cell>
          <cell r="D16">
            <v>8.2857142857142865</v>
          </cell>
          <cell r="E16">
            <v>28</v>
          </cell>
          <cell r="F16">
            <v>2.5</v>
          </cell>
          <cell r="G16">
            <v>3</v>
          </cell>
          <cell r="H16">
            <v>0.15820029027576196</v>
          </cell>
        </row>
        <row r="17">
          <cell r="A17" t="str">
            <v>ESCOMBROS DAÑOS ACUEDUCTO</v>
          </cell>
          <cell r="B17">
            <v>131</v>
          </cell>
          <cell r="C17">
            <v>6</v>
          </cell>
          <cell r="D17">
            <v>1</v>
          </cell>
          <cell r="E17">
            <v>28</v>
          </cell>
          <cell r="F17">
            <v>4.7</v>
          </cell>
          <cell r="G17">
            <v>4.9000000000000004</v>
          </cell>
          <cell r="H17">
            <v>4.3795620437956206E-2</v>
          </cell>
        </row>
        <row r="18">
          <cell r="A18" t="str">
            <v>FRAUDES</v>
          </cell>
          <cell r="B18">
            <v>384</v>
          </cell>
          <cell r="C18">
            <v>127</v>
          </cell>
          <cell r="D18">
            <v>1</v>
          </cell>
          <cell r="E18">
            <v>21</v>
          </cell>
          <cell r="F18">
            <v>18.3</v>
          </cell>
          <cell r="G18">
            <v>24.3</v>
          </cell>
          <cell r="H18">
            <v>0.24853228962818003</v>
          </cell>
        </row>
        <row r="19">
          <cell r="A19" t="str">
            <v>GARANTIAS INSTALACIONES</v>
          </cell>
          <cell r="B19">
            <v>30</v>
          </cell>
          <cell r="C19">
            <v>8</v>
          </cell>
          <cell r="E19">
            <v>0</v>
          </cell>
          <cell r="F19" t="str">
            <v/>
          </cell>
          <cell r="G19" t="str">
            <v/>
          </cell>
          <cell r="H19">
            <v>0.21052631578947367</v>
          </cell>
        </row>
        <row r="20">
          <cell r="A20" t="str">
            <v>INSTALACIONES ACUEDUCTO</v>
          </cell>
          <cell r="B20">
            <v>1</v>
          </cell>
          <cell r="C20">
            <v>55</v>
          </cell>
          <cell r="E20">
            <v>0</v>
          </cell>
          <cell r="F20" t="str">
            <v/>
          </cell>
          <cell r="G20" t="str">
            <v/>
          </cell>
          <cell r="H20">
            <v>0.9821428571428571</v>
          </cell>
        </row>
        <row r="21">
          <cell r="A21" t="str">
            <v>MMTO VALVULAS E HIDRANTES</v>
          </cell>
          <cell r="B21">
            <v>7</v>
          </cell>
          <cell r="C21">
            <v>7</v>
          </cell>
          <cell r="D21">
            <v>1.7142857142857142</v>
          </cell>
          <cell r="E21">
            <v>28</v>
          </cell>
          <cell r="F21">
            <v>0.1</v>
          </cell>
          <cell r="G21">
            <v>0.3</v>
          </cell>
          <cell r="H21">
            <v>0.5</v>
          </cell>
        </row>
        <row r="22">
          <cell r="A22" t="str">
            <v>OBRAS ACCESORIAS DAÑOS ACUEDUCTO</v>
          </cell>
          <cell r="B22">
            <v>1</v>
          </cell>
          <cell r="C22">
            <v>4</v>
          </cell>
          <cell r="E22">
            <v>0</v>
          </cell>
          <cell r="F22" t="str">
            <v/>
          </cell>
          <cell r="G22" t="str">
            <v/>
          </cell>
          <cell r="H22">
            <v>0.8</v>
          </cell>
        </row>
        <row r="23">
          <cell r="A23" t="str">
            <v>OBRAS ACCESORIAS INSTALACIONES</v>
          </cell>
          <cell r="B23">
            <v>415</v>
          </cell>
          <cell r="C23">
            <v>0</v>
          </cell>
          <cell r="E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PITOMETRÍA</v>
          </cell>
          <cell r="B24">
            <v>68</v>
          </cell>
          <cell r="C24">
            <v>24</v>
          </cell>
          <cell r="D24">
            <v>3.0833333333333335</v>
          </cell>
          <cell r="E24">
            <v>12</v>
          </cell>
          <cell r="F24">
            <v>1.8</v>
          </cell>
          <cell r="G24">
            <v>2.5</v>
          </cell>
          <cell r="H24">
            <v>0.2608695652173913</v>
          </cell>
        </row>
        <row r="25">
          <cell r="A25" t="str">
            <v>PROYECTOS ACUEDUCTO</v>
          </cell>
          <cell r="B25">
            <v>4</v>
          </cell>
          <cell r="C25">
            <v>0</v>
          </cell>
          <cell r="E25">
            <v>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REFERENCIACIÓN ACUEDUCTO</v>
          </cell>
          <cell r="B26">
            <v>12</v>
          </cell>
          <cell r="C26">
            <v>4</v>
          </cell>
          <cell r="E26">
            <v>0</v>
          </cell>
          <cell r="F26" t="str">
            <v/>
          </cell>
          <cell r="G26" t="str">
            <v/>
          </cell>
          <cell r="H26">
            <v>0.25</v>
          </cell>
        </row>
        <row r="27">
          <cell r="F27" t="str">
            <v/>
          </cell>
          <cell r="G27" t="str">
            <v/>
          </cell>
          <cell r="H27" t="str">
            <v/>
          </cell>
        </row>
        <row r="28">
          <cell r="F28" t="str">
            <v/>
          </cell>
          <cell r="G28" t="str">
            <v/>
          </cell>
          <cell r="H28" t="str">
            <v/>
          </cell>
        </row>
        <row r="29"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1972</v>
          </cell>
          <cell r="C33">
            <v>677</v>
          </cell>
          <cell r="F33" t="str">
            <v/>
          </cell>
          <cell r="G33" t="str">
            <v/>
          </cell>
          <cell r="H33">
            <v>0.2555681389203473</v>
          </cell>
        </row>
        <row r="35">
          <cell r="A35" t="str">
            <v>CAMBIO ACOMETIDAS CONTRATO</v>
          </cell>
          <cell r="B35">
            <v>212</v>
          </cell>
          <cell r="C35">
            <v>1</v>
          </cell>
          <cell r="D35">
            <v>3</v>
          </cell>
          <cell r="E35">
            <v>21</v>
          </cell>
          <cell r="F35">
            <v>3.4</v>
          </cell>
          <cell r="G35">
            <v>3.4</v>
          </cell>
          <cell r="H35">
            <v>4.6948356807511738E-3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574</v>
          </cell>
          <cell r="C37">
            <v>1</v>
          </cell>
          <cell r="D37">
            <v>1</v>
          </cell>
          <cell r="E37">
            <v>21</v>
          </cell>
          <cell r="F37">
            <v>27.3</v>
          </cell>
          <cell r="G37">
            <v>27.4</v>
          </cell>
          <cell r="H37">
            <v>1.7391304347826088E-3</v>
          </cell>
        </row>
        <row r="38">
          <cell r="A38" t="str">
            <v>DAÑOS ACUEDUCTO</v>
          </cell>
          <cell r="B38">
            <v>2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FRAUDES</v>
          </cell>
          <cell r="B39">
            <v>5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GARANTIAS INSTALACIONES</v>
          </cell>
          <cell r="B40">
            <v>16</v>
          </cell>
          <cell r="C40">
            <v>1</v>
          </cell>
          <cell r="D40">
            <v>1</v>
          </cell>
          <cell r="E40">
            <v>21</v>
          </cell>
          <cell r="F40">
            <v>0.8</v>
          </cell>
          <cell r="G40">
            <v>0.8</v>
          </cell>
          <cell r="H40">
            <v>5.8823529411764705E-2</v>
          </cell>
        </row>
        <row r="41">
          <cell r="A41" t="str">
            <v>INSTALACIONES ACUEDUCTO</v>
          </cell>
          <cell r="B41">
            <v>400</v>
          </cell>
          <cell r="C41">
            <v>0</v>
          </cell>
          <cell r="D41">
            <v>5</v>
          </cell>
          <cell r="E41">
            <v>21</v>
          </cell>
          <cell r="F41">
            <v>3.8</v>
          </cell>
          <cell r="G41">
            <v>3.8</v>
          </cell>
          <cell r="H41">
            <v>0</v>
          </cell>
        </row>
        <row r="42">
          <cell r="A42" t="str">
            <v>MEDIDORES 1/2 Y 1"</v>
          </cell>
          <cell r="B42">
            <v>295</v>
          </cell>
          <cell r="C42">
            <v>1</v>
          </cell>
          <cell r="D42">
            <v>4</v>
          </cell>
          <cell r="E42">
            <v>21</v>
          </cell>
          <cell r="F42">
            <v>3.5</v>
          </cell>
          <cell r="G42">
            <v>3.5</v>
          </cell>
          <cell r="H42">
            <v>3.3783783783783786E-3</v>
          </cell>
        </row>
        <row r="43">
          <cell r="A43" t="str">
            <v>MMTO VALVULAS E HIDRANTES</v>
          </cell>
          <cell r="B43">
            <v>48</v>
          </cell>
          <cell r="C43">
            <v>0</v>
          </cell>
          <cell r="D43">
            <v>3</v>
          </cell>
          <cell r="E43">
            <v>21</v>
          </cell>
          <cell r="F43">
            <v>0.8</v>
          </cell>
          <cell r="G43">
            <v>0.8</v>
          </cell>
          <cell r="H43">
            <v>0</v>
          </cell>
        </row>
        <row r="44">
          <cell r="A44" t="str">
            <v>OBRAS ACCESORIAS DAÑOS ACUEDUCTO</v>
          </cell>
          <cell r="B44">
            <v>119</v>
          </cell>
          <cell r="C44">
            <v>0</v>
          </cell>
          <cell r="D44">
            <v>3</v>
          </cell>
          <cell r="E44">
            <v>21</v>
          </cell>
          <cell r="F44">
            <v>1.9</v>
          </cell>
          <cell r="G44">
            <v>1.9</v>
          </cell>
          <cell r="H44">
            <v>0</v>
          </cell>
        </row>
        <row r="45">
          <cell r="A45" t="str">
            <v>OBRAS ACCESORIAS INSTALACIONES</v>
          </cell>
          <cell r="B45">
            <v>8</v>
          </cell>
          <cell r="C45">
            <v>0</v>
          </cell>
          <cell r="D45">
            <v>1</v>
          </cell>
          <cell r="E45">
            <v>21</v>
          </cell>
          <cell r="F45">
            <v>0.4</v>
          </cell>
          <cell r="G45">
            <v>0.4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F46" t="str">
            <v/>
          </cell>
          <cell r="G46" t="str">
            <v/>
          </cell>
          <cell r="H46">
            <v>0</v>
          </cell>
        </row>
        <row r="47">
          <cell r="F47" t="str">
            <v/>
          </cell>
          <cell r="G47" t="str">
            <v/>
          </cell>
          <cell r="H47" t="str">
            <v/>
          </cell>
        </row>
        <row r="48">
          <cell r="F48" t="str">
            <v/>
          </cell>
          <cell r="G48" t="str">
            <v/>
          </cell>
          <cell r="H48" t="str">
            <v/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1681</v>
          </cell>
          <cell r="C51">
            <v>5</v>
          </cell>
          <cell r="F51" t="str">
            <v/>
          </cell>
          <cell r="G51" t="str">
            <v/>
          </cell>
          <cell r="H51">
            <v>2.9655990510083037E-3</v>
          </cell>
        </row>
      </sheetData>
      <sheetData sheetId="2" refreshError="1">
        <row r="12">
          <cell r="A12" t="str">
            <v>CAMBIO ACOMETIDAS CONTRATO</v>
          </cell>
        </row>
        <row r="35">
          <cell r="A35" t="str">
            <v>CAMBIO ACOMETIDAS CONTRATO</v>
          </cell>
          <cell r="B35">
            <v>249</v>
          </cell>
          <cell r="C35">
            <v>1</v>
          </cell>
          <cell r="D35">
            <v>3</v>
          </cell>
          <cell r="E35">
            <v>21</v>
          </cell>
          <cell r="F35">
            <v>4</v>
          </cell>
          <cell r="G35">
            <v>4</v>
          </cell>
          <cell r="H35">
            <v>4.0000000000000001E-3</v>
          </cell>
        </row>
        <row r="36">
          <cell r="A36" t="str">
            <v>CASAS SIN AGUA</v>
          </cell>
          <cell r="B36">
            <v>0</v>
          </cell>
          <cell r="C36">
            <v>1</v>
          </cell>
          <cell r="F36" t="str">
            <v/>
          </cell>
          <cell r="G36" t="str">
            <v/>
          </cell>
          <cell r="H36">
            <v>1</v>
          </cell>
        </row>
        <row r="37">
          <cell r="A37" t="str">
            <v>CORTE Y RECONEXION</v>
          </cell>
          <cell r="B37">
            <v>365</v>
          </cell>
          <cell r="C37">
            <v>97</v>
          </cell>
          <cell r="D37">
            <v>1</v>
          </cell>
          <cell r="E37">
            <v>21</v>
          </cell>
          <cell r="F37">
            <v>17.399999999999999</v>
          </cell>
          <cell r="G37">
            <v>22</v>
          </cell>
          <cell r="H37">
            <v>0.20995670995670995</v>
          </cell>
        </row>
        <row r="38">
          <cell r="A38" t="str">
            <v>DAÑOS ACUEDUCTO</v>
          </cell>
          <cell r="B38">
            <v>3</v>
          </cell>
          <cell r="C38">
            <v>0</v>
          </cell>
          <cell r="F38" t="str">
            <v/>
          </cell>
          <cell r="G38" t="str">
            <v/>
          </cell>
          <cell r="H38">
            <v>0</v>
          </cell>
        </row>
        <row r="39">
          <cell r="A39" t="str">
            <v>ESCOMBROS DAÑOS ACUEDUCTO</v>
          </cell>
          <cell r="B39">
            <v>3</v>
          </cell>
          <cell r="C39">
            <v>0</v>
          </cell>
          <cell r="F39" t="str">
            <v/>
          </cell>
          <cell r="G39" t="str">
            <v/>
          </cell>
          <cell r="H39">
            <v>0</v>
          </cell>
        </row>
        <row r="40">
          <cell r="A40" t="str">
            <v>FRAUDES</v>
          </cell>
          <cell r="B40">
            <v>2</v>
          </cell>
          <cell r="C40">
            <v>1</v>
          </cell>
          <cell r="F40" t="str">
            <v/>
          </cell>
          <cell r="G40" t="str">
            <v/>
          </cell>
          <cell r="H40">
            <v>0.33333333333333331</v>
          </cell>
        </row>
        <row r="41">
          <cell r="A41" t="str">
            <v>GARANTIAS INSTALACIONES</v>
          </cell>
          <cell r="B41">
            <v>12</v>
          </cell>
          <cell r="C41">
            <v>4</v>
          </cell>
          <cell r="D41">
            <v>1</v>
          </cell>
          <cell r="E41">
            <v>21</v>
          </cell>
          <cell r="F41">
            <v>0.6</v>
          </cell>
          <cell r="G41">
            <v>0.8</v>
          </cell>
          <cell r="H41">
            <v>0.25</v>
          </cell>
        </row>
        <row r="42">
          <cell r="A42" t="str">
            <v>INSTALACIONES ACUEDUCTO</v>
          </cell>
          <cell r="B42">
            <v>336</v>
          </cell>
          <cell r="C42">
            <v>5</v>
          </cell>
          <cell r="D42">
            <v>5</v>
          </cell>
          <cell r="E42">
            <v>21</v>
          </cell>
          <cell r="F42">
            <v>3.2</v>
          </cell>
          <cell r="G42">
            <v>3.2</v>
          </cell>
          <cell r="H42">
            <v>1.466275659824047E-2</v>
          </cell>
        </row>
        <row r="43">
          <cell r="A43" t="str">
            <v>MEDIDORES 1/2 Y 1"</v>
          </cell>
          <cell r="B43">
            <v>216</v>
          </cell>
          <cell r="C43">
            <v>1</v>
          </cell>
          <cell r="D43">
            <v>4</v>
          </cell>
          <cell r="E43">
            <v>21</v>
          </cell>
          <cell r="F43">
            <v>2.6</v>
          </cell>
          <cell r="G43">
            <v>2.6</v>
          </cell>
          <cell r="H43">
            <v>4.608294930875576E-3</v>
          </cell>
        </row>
        <row r="44">
          <cell r="A44" t="str">
            <v>MMTO VALVULAS E HIDRANTES</v>
          </cell>
          <cell r="B44">
            <v>33</v>
          </cell>
          <cell r="C44">
            <v>0</v>
          </cell>
          <cell r="D44">
            <v>3</v>
          </cell>
          <cell r="E44">
            <v>21</v>
          </cell>
          <cell r="F44">
            <v>0.5</v>
          </cell>
          <cell r="G44">
            <v>0.5</v>
          </cell>
          <cell r="H44">
            <v>0</v>
          </cell>
        </row>
        <row r="45">
          <cell r="A45" t="str">
            <v>OBRAS ACCESORIAS DAÑOS ACUEDUCTO</v>
          </cell>
          <cell r="B45">
            <v>133</v>
          </cell>
          <cell r="C45">
            <v>0</v>
          </cell>
          <cell r="D45">
            <v>3</v>
          </cell>
          <cell r="E45">
            <v>21</v>
          </cell>
          <cell r="F45">
            <v>2.1</v>
          </cell>
          <cell r="G45">
            <v>2.1</v>
          </cell>
          <cell r="H45">
            <v>0</v>
          </cell>
        </row>
        <row r="46">
          <cell r="A46" t="str">
            <v>OBRAS ACCESORIAS INSTALACIONES</v>
          </cell>
          <cell r="B46">
            <v>5</v>
          </cell>
          <cell r="C46">
            <v>0</v>
          </cell>
          <cell r="D46">
            <v>1</v>
          </cell>
          <cell r="E46">
            <v>21</v>
          </cell>
          <cell r="F46">
            <v>0.2</v>
          </cell>
          <cell r="G46">
            <v>0.2</v>
          </cell>
          <cell r="H46">
            <v>0</v>
          </cell>
        </row>
        <row r="47">
          <cell r="A47" t="str">
            <v>PROYECTOS ACUEDUCTO</v>
          </cell>
          <cell r="B47">
            <v>2</v>
          </cell>
          <cell r="C47">
            <v>0</v>
          </cell>
          <cell r="F47" t="str">
            <v/>
          </cell>
          <cell r="G47" t="str">
            <v/>
          </cell>
          <cell r="H47">
            <v>0</v>
          </cell>
        </row>
        <row r="48">
          <cell r="A48" t="str">
            <v>REFERENCIACIÓN ACUEDUCTO</v>
          </cell>
          <cell r="B48">
            <v>1</v>
          </cell>
          <cell r="C48">
            <v>0</v>
          </cell>
          <cell r="F48" t="str">
            <v/>
          </cell>
          <cell r="G48" t="str">
            <v/>
          </cell>
          <cell r="H48">
            <v>0</v>
          </cell>
        </row>
        <row r="49">
          <cell r="F49" t="str">
            <v/>
          </cell>
          <cell r="G49" t="str">
            <v/>
          </cell>
          <cell r="H49" t="str">
            <v/>
          </cell>
        </row>
        <row r="51">
          <cell r="A51" t="str">
            <v>Total general</v>
          </cell>
          <cell r="B51">
            <v>1360</v>
          </cell>
          <cell r="C51">
            <v>110</v>
          </cell>
          <cell r="F51" t="str">
            <v/>
          </cell>
          <cell r="G51" t="str">
            <v/>
          </cell>
          <cell r="H51">
            <v>7.4829931972789115E-2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/>
      <sheetData sheetId="23">
        <row r="12">
          <cell r="A12">
            <v>0</v>
          </cell>
        </row>
      </sheetData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Nov-Dic"/>
      <sheetName val="Ene-Dic EEPPM"/>
      <sheetName val="May-Dic Contrato"/>
      <sheetName val="ENE"/>
      <sheetName val="FEB"/>
      <sheetName val="MAR"/>
      <sheetName val="Ene-Dic_EEPPM"/>
      <sheetName val="May-Dic_Contrato"/>
      <sheetName val="Ene-Dic_EEPPM2"/>
      <sheetName val="May-Dic_Contrato2"/>
      <sheetName val="Ene-Dic_EEPPM1"/>
      <sheetName val="May-Dic_Contrato1"/>
      <sheetName val="GRUPO 3"/>
      <sheetName val="Liquidación de Obra x Administr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  <sheetName val="Hoja1"/>
      <sheetName val="28oct"/>
      <sheetName val="Hoja2"/>
      <sheetName val="Macro1"/>
      <sheetName val="Tramos"/>
      <sheetName val="Sábana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 refreshError="1">
        <row r="12">
          <cell r="A12" t="str">
            <v>CARROTANQUE</v>
          </cell>
          <cell r="B12">
            <v>57</v>
          </cell>
          <cell r="C12">
            <v>2</v>
          </cell>
          <cell r="D12">
            <v>1</v>
          </cell>
          <cell r="E12">
            <v>43</v>
          </cell>
          <cell r="F12">
            <v>1.3</v>
          </cell>
          <cell r="G12">
            <v>1.4</v>
          </cell>
          <cell r="H12">
            <v>3.3898305084745763E-2</v>
          </cell>
        </row>
        <row r="13">
          <cell r="A13" t="str">
            <v>CASAS SIN AGUA</v>
          </cell>
          <cell r="B13">
            <v>573</v>
          </cell>
          <cell r="C13">
            <v>548</v>
          </cell>
          <cell r="D13">
            <v>1</v>
          </cell>
          <cell r="E13">
            <v>59</v>
          </cell>
          <cell r="F13">
            <v>9.6999999999999993</v>
          </cell>
          <cell r="G13">
            <v>19</v>
          </cell>
          <cell r="H13">
            <v>0.48884924174843891</v>
          </cell>
        </row>
        <row r="14">
          <cell r="A14" t="str">
            <v>CORTE Y RECONEXION</v>
          </cell>
          <cell r="B14">
            <v>37</v>
          </cell>
          <cell r="C14">
            <v>65</v>
          </cell>
          <cell r="F14" t="str">
            <v/>
          </cell>
          <cell r="G14" t="str">
            <v/>
          </cell>
          <cell r="H14">
            <v>0.63725490196078427</v>
          </cell>
        </row>
        <row r="15">
          <cell r="A15" t="str">
            <v>DAÑOS ACUEDUCTO</v>
          </cell>
          <cell r="B15">
            <v>591</v>
          </cell>
          <cell r="C15">
            <v>205</v>
          </cell>
          <cell r="D15">
            <v>7.3050847457627119</v>
          </cell>
          <cell r="E15">
            <v>59</v>
          </cell>
          <cell r="F15">
            <v>1.4</v>
          </cell>
          <cell r="G15">
            <v>1.8</v>
          </cell>
          <cell r="H15">
            <v>0.25753768844221103</v>
          </cell>
        </row>
        <row r="16">
          <cell r="A16" t="str">
            <v>ESCOMBROS DAÑOS ACUEDUCTO</v>
          </cell>
          <cell r="B16">
            <v>271</v>
          </cell>
          <cell r="C16">
            <v>8</v>
          </cell>
          <cell r="D16">
            <v>1</v>
          </cell>
          <cell r="E16">
            <v>59</v>
          </cell>
          <cell r="F16">
            <v>4.5999999999999996</v>
          </cell>
          <cell r="G16">
            <v>4.7</v>
          </cell>
          <cell r="H16">
            <v>2.8673835125448029E-2</v>
          </cell>
        </row>
        <row r="17">
          <cell r="A17" t="str">
            <v>FRAUDES</v>
          </cell>
          <cell r="B17">
            <v>13</v>
          </cell>
          <cell r="C17">
            <v>103</v>
          </cell>
          <cell r="D17">
            <v>1</v>
          </cell>
          <cell r="E17">
            <v>11</v>
          </cell>
          <cell r="F17">
            <v>10.5</v>
          </cell>
          <cell r="G17">
            <v>10.5</v>
          </cell>
          <cell r="H17">
            <v>0.88793103448275867</v>
          </cell>
        </row>
        <row r="18">
          <cell r="A18" t="str">
            <v>GARANTIAS INSTALACIONES</v>
          </cell>
          <cell r="B18">
            <v>25</v>
          </cell>
          <cell r="C18">
            <v>40</v>
          </cell>
          <cell r="F18" t="str">
            <v/>
          </cell>
          <cell r="G18" t="str">
            <v/>
          </cell>
          <cell r="H18">
            <v>0.61538461538461542</v>
          </cell>
        </row>
        <row r="19">
          <cell r="A19" t="str">
            <v>INSTALACIONES ACUEDUCTO</v>
          </cell>
          <cell r="B19">
            <v>5</v>
          </cell>
          <cell r="C19">
            <v>81</v>
          </cell>
          <cell r="F19" t="str">
            <v/>
          </cell>
          <cell r="G19" t="str">
            <v/>
          </cell>
          <cell r="H19">
            <v>0.94186046511627908</v>
          </cell>
        </row>
        <row r="20">
          <cell r="A20" t="str">
            <v>INSTALACIONES ALCANTARILLADO</v>
          </cell>
          <cell r="B20">
            <v>5</v>
          </cell>
          <cell r="C20">
            <v>0</v>
          </cell>
          <cell r="F20" t="str">
            <v/>
          </cell>
          <cell r="G20" t="str">
            <v/>
          </cell>
          <cell r="H20">
            <v>0</v>
          </cell>
        </row>
        <row r="21">
          <cell r="A21" t="str">
            <v>MEDIDORES 1/2 Y 1"</v>
          </cell>
          <cell r="B21">
            <v>19</v>
          </cell>
          <cell r="C21">
            <v>16</v>
          </cell>
          <cell r="F21" t="str">
            <v/>
          </cell>
          <cell r="G21" t="str">
            <v/>
          </cell>
          <cell r="H21">
            <v>0.45714285714285713</v>
          </cell>
        </row>
        <row r="22">
          <cell r="A22" t="str">
            <v>MMTO VALVULAS E HIDRANTES</v>
          </cell>
          <cell r="B22">
            <v>12</v>
          </cell>
          <cell r="C22">
            <v>26</v>
          </cell>
          <cell r="D22">
            <v>1</v>
          </cell>
          <cell r="E22">
            <v>59</v>
          </cell>
          <cell r="F22">
            <v>0.2</v>
          </cell>
          <cell r="G22">
            <v>0.6</v>
          </cell>
          <cell r="H22">
            <v>0.68421052631578949</v>
          </cell>
        </row>
        <row r="23">
          <cell r="A23" t="str">
            <v>OBRAS ACCESORIAS DAÑOS ACUEDUCTO</v>
          </cell>
          <cell r="B23">
            <v>18</v>
          </cell>
          <cell r="C23">
            <v>0</v>
          </cell>
          <cell r="F23" t="str">
            <v/>
          </cell>
          <cell r="G23" t="str">
            <v/>
          </cell>
          <cell r="H23">
            <v>0</v>
          </cell>
        </row>
        <row r="24">
          <cell r="A24" t="str">
            <v>OBRAS ACCESORIAS INSTALACIONES</v>
          </cell>
          <cell r="B24">
            <v>653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82</v>
          </cell>
          <cell r="C25">
            <v>95</v>
          </cell>
          <cell r="D25">
            <v>1</v>
          </cell>
          <cell r="E25">
            <v>17</v>
          </cell>
          <cell r="F25">
            <v>4.8</v>
          </cell>
          <cell r="G25">
            <v>10.4</v>
          </cell>
          <cell r="H25">
            <v>0.53672316384180796</v>
          </cell>
        </row>
        <row r="26">
          <cell r="A26" t="str">
            <v>PROYECTOS ACUEDUCTO</v>
          </cell>
          <cell r="B26">
            <v>47</v>
          </cell>
          <cell r="C26">
            <v>62</v>
          </cell>
          <cell r="F26" t="str">
            <v/>
          </cell>
          <cell r="G26" t="str">
            <v/>
          </cell>
          <cell r="H26">
            <v>0.56880733944954132</v>
          </cell>
        </row>
        <row r="27">
          <cell r="A27" t="str">
            <v>REFERENCIACIÓN ACUEDUCTO</v>
          </cell>
          <cell r="B27">
            <v>3</v>
          </cell>
          <cell r="C27">
            <v>3</v>
          </cell>
          <cell r="F27" t="str">
            <v/>
          </cell>
          <cell r="G27" t="str">
            <v/>
          </cell>
          <cell r="H27">
            <v>0.5</v>
          </cell>
        </row>
        <row r="28">
          <cell r="A28" t="str">
            <v>REPARACION CAJAS DE MEDIDORES</v>
          </cell>
          <cell r="B28">
            <v>1</v>
          </cell>
          <cell r="C28">
            <v>19</v>
          </cell>
          <cell r="F28" t="str">
            <v/>
          </cell>
          <cell r="G28" t="str">
            <v/>
          </cell>
          <cell r="H28">
            <v>0.95</v>
          </cell>
        </row>
        <row r="29">
          <cell r="A29" t="str">
            <v>RETIRO MEDIDOR</v>
          </cell>
          <cell r="B29">
            <v>113</v>
          </cell>
          <cell r="C29">
            <v>65</v>
          </cell>
          <cell r="F29" t="str">
            <v/>
          </cell>
          <cell r="G29" t="str">
            <v/>
          </cell>
          <cell r="H29">
            <v>0.3651685393258427</v>
          </cell>
        </row>
        <row r="30">
          <cell r="A30" t="str">
            <v>TAPONADAS</v>
          </cell>
          <cell r="B30">
            <v>1</v>
          </cell>
          <cell r="C30">
            <v>7</v>
          </cell>
          <cell r="F30" t="str">
            <v/>
          </cell>
          <cell r="G30" t="str">
            <v/>
          </cell>
          <cell r="H30">
            <v>0.875</v>
          </cell>
        </row>
        <row r="31">
          <cell r="A31" t="str">
            <v>TRASLADO MEDIDOR</v>
          </cell>
          <cell r="B31">
            <v>0</v>
          </cell>
          <cell r="C31">
            <v>6</v>
          </cell>
          <cell r="F31" t="str">
            <v/>
          </cell>
          <cell r="G31" t="str">
            <v/>
          </cell>
          <cell r="H31">
            <v>1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2526</v>
          </cell>
          <cell r="C33">
            <v>1351</v>
          </cell>
          <cell r="F33" t="str">
            <v/>
          </cell>
          <cell r="G33" t="str">
            <v/>
          </cell>
          <cell r="H33">
            <v>0.34846530822801136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1" refreshError="1">
        <row r="12">
          <cell r="A12" t="str">
            <v>CARROTANQUE</v>
          </cell>
          <cell r="B12">
            <v>104</v>
          </cell>
          <cell r="C12">
            <v>14</v>
          </cell>
          <cell r="D12">
            <v>1</v>
          </cell>
          <cell r="E12">
            <v>46</v>
          </cell>
          <cell r="F12">
            <v>2.2999999999999998</v>
          </cell>
          <cell r="G12">
            <v>2.6</v>
          </cell>
          <cell r="H12">
            <v>0.11864406779661017</v>
          </cell>
        </row>
        <row r="13">
          <cell r="A13" t="str">
            <v>CASAS SIN AGUA</v>
          </cell>
          <cell r="B13">
            <v>546</v>
          </cell>
          <cell r="C13">
            <v>609</v>
          </cell>
          <cell r="D13">
            <v>1</v>
          </cell>
          <cell r="E13">
            <v>61</v>
          </cell>
          <cell r="F13">
            <v>9</v>
          </cell>
          <cell r="G13">
            <v>18.899999999999999</v>
          </cell>
          <cell r="H13">
            <v>0.52727272727272723</v>
          </cell>
        </row>
        <row r="14">
          <cell r="A14" t="str">
            <v>CORTE Y RECONEXION</v>
          </cell>
          <cell r="B14">
            <v>122</v>
          </cell>
          <cell r="C14">
            <v>138</v>
          </cell>
          <cell r="D14">
            <v>1</v>
          </cell>
          <cell r="E14">
            <v>61</v>
          </cell>
          <cell r="F14" t="str">
            <v/>
          </cell>
          <cell r="G14" t="str">
            <v/>
          </cell>
          <cell r="H14">
            <v>0.53076923076923077</v>
          </cell>
        </row>
        <row r="15">
          <cell r="A15" t="str">
            <v>DAÑOS ACUEDUCTO</v>
          </cell>
          <cell r="B15">
            <v>666</v>
          </cell>
          <cell r="C15">
            <v>234</v>
          </cell>
          <cell r="D15">
            <v>7.442622950819672</v>
          </cell>
          <cell r="E15">
            <v>61</v>
          </cell>
          <cell r="F15">
            <v>1.5</v>
          </cell>
          <cell r="G15">
            <v>2</v>
          </cell>
          <cell r="H15">
            <v>0.26</v>
          </cell>
        </row>
        <row r="16">
          <cell r="A16" t="str">
            <v>ESCOMBROS DAÑOS ACUEDUCTO</v>
          </cell>
          <cell r="B16">
            <v>221</v>
          </cell>
          <cell r="C16">
            <v>9</v>
          </cell>
          <cell r="D16">
            <v>1</v>
          </cell>
          <cell r="E16">
            <v>61</v>
          </cell>
          <cell r="F16">
            <v>3.6</v>
          </cell>
          <cell r="G16">
            <v>3.8</v>
          </cell>
          <cell r="H16">
            <v>3.9130434782608699E-2</v>
          </cell>
        </row>
        <row r="17">
          <cell r="A17" t="str">
            <v>FRAUDES</v>
          </cell>
          <cell r="B17">
            <v>62</v>
          </cell>
          <cell r="C17">
            <v>249</v>
          </cell>
          <cell r="D17">
            <v>1</v>
          </cell>
          <cell r="E17">
            <v>14</v>
          </cell>
          <cell r="F17">
            <v>22.2</v>
          </cell>
          <cell r="G17">
            <v>22.2</v>
          </cell>
          <cell r="H17">
            <v>0.80064308681672025</v>
          </cell>
        </row>
        <row r="18">
          <cell r="A18" t="str">
            <v>GARANTIAS INSTALACIONES</v>
          </cell>
          <cell r="B18">
            <v>70</v>
          </cell>
          <cell r="C18">
            <v>23</v>
          </cell>
          <cell r="D18">
            <v>1</v>
          </cell>
          <cell r="E18">
            <v>18</v>
          </cell>
          <cell r="F18" t="str">
            <v/>
          </cell>
          <cell r="G18" t="str">
            <v/>
          </cell>
          <cell r="H18">
            <v>0.24731182795698925</v>
          </cell>
        </row>
        <row r="19">
          <cell r="A19" t="str">
            <v>INSTALACIONES ACUEDUCTO</v>
          </cell>
          <cell r="B19">
            <v>13</v>
          </cell>
          <cell r="C19">
            <v>39</v>
          </cell>
          <cell r="F19" t="str">
            <v/>
          </cell>
          <cell r="G19" t="str">
            <v/>
          </cell>
          <cell r="H19">
            <v>0.75</v>
          </cell>
        </row>
        <row r="20">
          <cell r="A20" t="str">
            <v>INSTALACIONES ALCANTARILLADO</v>
          </cell>
          <cell r="B20">
            <v>3</v>
          </cell>
          <cell r="C20">
            <v>3</v>
          </cell>
          <cell r="F20" t="str">
            <v/>
          </cell>
          <cell r="G20" t="str">
            <v/>
          </cell>
          <cell r="H20">
            <v>0.5</v>
          </cell>
        </row>
        <row r="21">
          <cell r="A21" t="str">
            <v>MEDIDORES 1/2 Y 1"</v>
          </cell>
          <cell r="B21">
            <v>7</v>
          </cell>
          <cell r="C21">
            <v>18</v>
          </cell>
          <cell r="F21" t="str">
            <v/>
          </cell>
          <cell r="G21" t="str">
            <v/>
          </cell>
          <cell r="H21">
            <v>0.72</v>
          </cell>
        </row>
        <row r="22">
          <cell r="A22" t="str">
            <v>MMTO VALVULAS E HIDRANTES</v>
          </cell>
          <cell r="B22">
            <v>10</v>
          </cell>
          <cell r="C22">
            <v>19</v>
          </cell>
          <cell r="D22">
            <v>1</v>
          </cell>
          <cell r="E22">
            <v>61</v>
          </cell>
          <cell r="F22">
            <v>0.2</v>
          </cell>
          <cell r="G22">
            <v>0.5</v>
          </cell>
          <cell r="H22">
            <v>0.65517241379310343</v>
          </cell>
        </row>
        <row r="23">
          <cell r="A23" t="str">
            <v>OBRAS ACCESORIAS DAÑOS ACUEDUCTO</v>
          </cell>
          <cell r="B23">
            <v>2</v>
          </cell>
          <cell r="C23">
            <v>14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0.875</v>
          </cell>
        </row>
        <row r="24">
          <cell r="A24" t="str">
            <v>OBRAS ACCESORIAS INSTALACIONES</v>
          </cell>
          <cell r="B24">
            <v>544</v>
          </cell>
          <cell r="C24">
            <v>1</v>
          </cell>
          <cell r="F24" t="str">
            <v/>
          </cell>
          <cell r="G24" t="str">
            <v/>
          </cell>
          <cell r="H24">
            <v>1.834862385321101E-3</v>
          </cell>
        </row>
        <row r="25">
          <cell r="A25" t="str">
            <v>PITOMETRÍA</v>
          </cell>
          <cell r="B25">
            <v>72</v>
          </cell>
          <cell r="C25">
            <v>75</v>
          </cell>
          <cell r="D25">
            <v>1</v>
          </cell>
          <cell r="E25">
            <v>21</v>
          </cell>
          <cell r="F25">
            <v>3.4</v>
          </cell>
          <cell r="G25">
            <v>7</v>
          </cell>
          <cell r="H25">
            <v>0.51020408163265307</v>
          </cell>
        </row>
        <row r="26">
          <cell r="A26" t="str">
            <v>PROYECTOS ACUEDUCTO</v>
          </cell>
          <cell r="B26">
            <v>52</v>
          </cell>
          <cell r="C26">
            <v>4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7.1428571428571425E-2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>
            <v>0</v>
          </cell>
        </row>
        <row r="28">
          <cell r="A28" t="str">
            <v>REPARACION CAJAS DE MEDIDORES</v>
          </cell>
          <cell r="B28">
            <v>1</v>
          </cell>
          <cell r="C28">
            <v>6</v>
          </cell>
          <cell r="F28" t="str">
            <v/>
          </cell>
          <cell r="G28" t="str">
            <v/>
          </cell>
          <cell r="H28">
            <v>0.8571428571428571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>
            <v>0.30057803468208094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>
            <v>0.90909090909090906</v>
          </cell>
        </row>
        <row r="31">
          <cell r="A31" t="str">
            <v>TRASLADO MEDIDOR</v>
          </cell>
          <cell r="B31">
            <v>1</v>
          </cell>
          <cell r="C31">
            <v>0</v>
          </cell>
          <cell r="F31" t="str">
            <v/>
          </cell>
          <cell r="G31" t="str">
            <v/>
          </cell>
          <cell r="H31">
            <v>0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2620</v>
          </cell>
          <cell r="C33">
            <v>1527</v>
          </cell>
          <cell r="F33" t="str">
            <v/>
          </cell>
          <cell r="G33" t="str">
            <v/>
          </cell>
          <cell r="H33">
            <v>0.36821798890764407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2" refreshError="1">
        <row r="12">
          <cell r="A12" t="str">
            <v>CAMBIO ACOMETIDAS CONTRATO</v>
          </cell>
          <cell r="B12">
            <v>2</v>
          </cell>
          <cell r="C12">
            <v>5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0.7142857142857143</v>
          </cell>
        </row>
        <row r="13">
          <cell r="A13" t="str">
            <v>CARROTANQUE</v>
          </cell>
          <cell r="B13">
            <v>80</v>
          </cell>
          <cell r="C13">
            <v>2</v>
          </cell>
          <cell r="D13">
            <v>1</v>
          </cell>
          <cell r="E13">
            <v>44</v>
          </cell>
          <cell r="F13">
            <v>1.8</v>
          </cell>
          <cell r="G13">
            <v>1.9</v>
          </cell>
          <cell r="H13">
            <v>2.4390243902439025E-2</v>
          </cell>
        </row>
        <row r="14">
          <cell r="A14" t="str">
            <v>CASAS SIN AGUA</v>
          </cell>
          <cell r="B14">
            <v>500</v>
          </cell>
          <cell r="C14">
            <v>535</v>
          </cell>
          <cell r="D14">
            <v>1</v>
          </cell>
          <cell r="E14">
            <v>61</v>
          </cell>
          <cell r="F14">
            <v>8.1999999999999993</v>
          </cell>
          <cell r="G14">
            <v>17</v>
          </cell>
          <cell r="H14">
            <v>0.51690821256038644</v>
          </cell>
        </row>
        <row r="15">
          <cell r="A15" t="str">
            <v>CORTE Y RECONEXION</v>
          </cell>
          <cell r="B15">
            <v>19</v>
          </cell>
          <cell r="C15">
            <v>17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0.47222222222222221</v>
          </cell>
        </row>
        <row r="16">
          <cell r="A16" t="str">
            <v>DAÑOS ACUEDUCTO</v>
          </cell>
          <cell r="B16">
            <v>598</v>
          </cell>
          <cell r="C16">
            <v>259</v>
          </cell>
          <cell r="D16">
            <v>7.278688524590164</v>
          </cell>
          <cell r="E16">
            <v>61</v>
          </cell>
          <cell r="F16">
            <v>1.3</v>
          </cell>
          <cell r="G16">
            <v>1.9</v>
          </cell>
          <cell r="H16">
            <v>0.30221703617269546</v>
          </cell>
        </row>
        <row r="17">
          <cell r="A17" t="str">
            <v>ESCOMBROS DAÑOS ACUEDUCTO</v>
          </cell>
          <cell r="B17">
            <v>188</v>
          </cell>
          <cell r="C17">
            <v>9</v>
          </cell>
          <cell r="D17">
            <v>1</v>
          </cell>
          <cell r="E17">
            <v>61</v>
          </cell>
          <cell r="F17">
            <v>3.1</v>
          </cell>
          <cell r="G17">
            <v>3.2</v>
          </cell>
          <cell r="H17">
            <v>4.5685279187817257E-2</v>
          </cell>
        </row>
        <row r="18">
          <cell r="A18" t="str">
            <v>FRAUDES</v>
          </cell>
          <cell r="B18">
            <v>234</v>
          </cell>
          <cell r="C18">
            <v>222</v>
          </cell>
          <cell r="D18">
            <v>1</v>
          </cell>
          <cell r="E18">
            <v>18</v>
          </cell>
          <cell r="F18">
            <v>13</v>
          </cell>
          <cell r="G18">
            <v>25.3</v>
          </cell>
          <cell r="H18">
            <v>0.48684210526315791</v>
          </cell>
        </row>
        <row r="19">
          <cell r="A19" t="str">
            <v>GARANTIAS INSTALACIONES</v>
          </cell>
          <cell r="B19">
            <v>13</v>
          </cell>
          <cell r="C19">
            <v>7</v>
          </cell>
          <cell r="F19" t="str">
            <v/>
          </cell>
          <cell r="G19" t="str">
            <v/>
          </cell>
          <cell r="H19">
            <v>0.35</v>
          </cell>
        </row>
        <row r="20">
          <cell r="A20" t="str">
            <v>INSTALACIONES ACUEDUCTO</v>
          </cell>
          <cell r="B20">
            <v>48</v>
          </cell>
          <cell r="C20">
            <v>104</v>
          </cell>
          <cell r="F20" t="str">
            <v/>
          </cell>
          <cell r="G20" t="str">
            <v/>
          </cell>
          <cell r="H20">
            <v>0.68421052631578949</v>
          </cell>
        </row>
        <row r="21">
          <cell r="A21" t="str">
            <v>INSTALACIONES ALCANTARILLADO</v>
          </cell>
          <cell r="B21">
            <v>8</v>
          </cell>
          <cell r="C21">
            <v>0</v>
          </cell>
          <cell r="F21" t="str">
            <v/>
          </cell>
          <cell r="G21" t="str">
            <v/>
          </cell>
          <cell r="H21">
            <v>0</v>
          </cell>
        </row>
        <row r="22">
          <cell r="A22" t="str">
            <v>MEDIDORES 1/2 Y 1"</v>
          </cell>
          <cell r="B22">
            <v>3</v>
          </cell>
          <cell r="C22">
            <v>4</v>
          </cell>
          <cell r="D22">
            <v>1</v>
          </cell>
          <cell r="E22">
            <v>62</v>
          </cell>
          <cell r="F22" t="str">
            <v/>
          </cell>
          <cell r="G22" t="str">
            <v/>
          </cell>
          <cell r="H22">
            <v>0.5714285714285714</v>
          </cell>
        </row>
        <row r="23">
          <cell r="A23" t="str">
            <v>MMTO VALVULAS E HIDRANTES</v>
          </cell>
          <cell r="B23">
            <v>2</v>
          </cell>
          <cell r="C23">
            <v>1</v>
          </cell>
          <cell r="D23">
            <v>1</v>
          </cell>
          <cell r="E23">
            <v>61</v>
          </cell>
          <cell r="F23">
            <v>0</v>
          </cell>
          <cell r="G23">
            <v>0</v>
          </cell>
          <cell r="H23">
            <v>0.33333333333333331</v>
          </cell>
        </row>
        <row r="24">
          <cell r="A24" t="str">
            <v>OBRAS ACCESORIAS DAÑOS ACUEDUCTO</v>
          </cell>
          <cell r="B24">
            <v>4</v>
          </cell>
          <cell r="C24">
            <v>23</v>
          </cell>
          <cell r="F24" t="str">
            <v/>
          </cell>
          <cell r="G24" t="str">
            <v/>
          </cell>
          <cell r="H24">
            <v>0.85185185185185186</v>
          </cell>
        </row>
        <row r="25">
          <cell r="A25" t="str">
            <v>OBRAS ACCESORIAS INSTALACIONES</v>
          </cell>
          <cell r="B25">
            <v>1107</v>
          </cell>
          <cell r="C25">
            <v>0</v>
          </cell>
          <cell r="D25">
            <v>1</v>
          </cell>
          <cell r="E25">
            <v>20</v>
          </cell>
          <cell r="F25" t="str">
            <v/>
          </cell>
          <cell r="G25" t="str">
            <v/>
          </cell>
          <cell r="H25">
            <v>0</v>
          </cell>
        </row>
        <row r="26">
          <cell r="A26" t="str">
            <v>PITOMETRÍA</v>
          </cell>
          <cell r="B26">
            <v>150</v>
          </cell>
          <cell r="C26">
            <v>65</v>
          </cell>
          <cell r="D26">
            <v>1</v>
          </cell>
          <cell r="E26">
            <v>20</v>
          </cell>
          <cell r="F26">
            <v>7.5</v>
          </cell>
          <cell r="G26">
            <v>10.8</v>
          </cell>
          <cell r="H26">
            <v>0.30232558139534882</v>
          </cell>
        </row>
        <row r="27">
          <cell r="A27" t="str">
            <v>PROYECTOS ACUEDUCTO</v>
          </cell>
          <cell r="B27">
            <v>62</v>
          </cell>
          <cell r="C27">
            <v>1</v>
          </cell>
          <cell r="F27" t="str">
            <v/>
          </cell>
          <cell r="G27" t="str">
            <v/>
          </cell>
          <cell r="H27">
            <v>1.5873015873015872E-2</v>
          </cell>
        </row>
        <row r="28">
          <cell r="A28" t="str">
            <v>REFERENCIACIÓN ACUEDUCTO</v>
          </cell>
          <cell r="B28">
            <v>1</v>
          </cell>
          <cell r="C28">
            <v>3</v>
          </cell>
          <cell r="F28" t="str">
            <v/>
          </cell>
          <cell r="G28" t="str">
            <v/>
          </cell>
          <cell r="H28">
            <v>0.75</v>
          </cell>
        </row>
        <row r="29">
          <cell r="A29" t="str">
            <v>TRASLADO MEDIDOR</v>
          </cell>
          <cell r="B29">
            <v>1</v>
          </cell>
          <cell r="C29">
            <v>0</v>
          </cell>
          <cell r="F29" t="str">
            <v/>
          </cell>
          <cell r="G29" t="str">
            <v/>
          </cell>
          <cell r="H29">
            <v>0</v>
          </cell>
        </row>
        <row r="30">
          <cell r="A30" t="str">
            <v>TAPONADAS</v>
          </cell>
          <cell r="B30">
            <v>2</v>
          </cell>
          <cell r="C30">
            <v>20</v>
          </cell>
          <cell r="F30" t="str">
            <v/>
          </cell>
          <cell r="G30" t="str">
            <v/>
          </cell>
          <cell r="H30" t="str">
            <v/>
          </cell>
        </row>
        <row r="31">
          <cell r="A31" t="str">
            <v>Total general</v>
          </cell>
          <cell r="B31">
            <v>3020</v>
          </cell>
          <cell r="C31">
            <v>1257</v>
          </cell>
          <cell r="F31" t="str">
            <v/>
          </cell>
          <cell r="G31" t="str">
            <v/>
          </cell>
          <cell r="H31">
            <v>0.29389759176993219</v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</sheetData>
      <sheetData sheetId="3" refreshError="1">
        <row r="12">
          <cell r="A12" t="str">
            <v>CAMBIO ACOMETIDAS CONTRATO</v>
          </cell>
          <cell r="B12">
            <v>6</v>
          </cell>
          <cell r="C12">
            <v>4</v>
          </cell>
          <cell r="D12">
            <v>1</v>
          </cell>
          <cell r="E12">
            <v>46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65</v>
          </cell>
          <cell r="C13">
            <v>1</v>
          </cell>
          <cell r="D13">
            <v>1</v>
          </cell>
          <cell r="E13">
            <v>45</v>
          </cell>
          <cell r="F13">
            <v>1.4</v>
          </cell>
          <cell r="G13">
            <v>1.5</v>
          </cell>
          <cell r="H13">
            <v>1.5151515151515152E-2</v>
          </cell>
        </row>
        <row r="14">
          <cell r="A14" t="str">
            <v>CASAS SIN AGUA</v>
          </cell>
          <cell r="B14">
            <v>477</v>
          </cell>
          <cell r="C14">
            <v>610</v>
          </cell>
          <cell r="D14">
            <v>1</v>
          </cell>
          <cell r="E14">
            <v>62</v>
          </cell>
          <cell r="F14">
            <v>7.7</v>
          </cell>
          <cell r="G14">
            <v>17.5</v>
          </cell>
          <cell r="H14">
            <v>0.56117755289788407</v>
          </cell>
        </row>
        <row r="15">
          <cell r="A15" t="str">
            <v>CORTE Y RECONEXION</v>
          </cell>
          <cell r="B15">
            <v>8</v>
          </cell>
          <cell r="C15">
            <v>4</v>
          </cell>
          <cell r="D15">
            <v>7.442622950819672</v>
          </cell>
          <cell r="E15">
            <v>61</v>
          </cell>
          <cell r="F15" t="str">
            <v/>
          </cell>
          <cell r="G15" t="str">
            <v/>
          </cell>
          <cell r="H15">
            <v>0.33333333333333331</v>
          </cell>
        </row>
        <row r="16">
          <cell r="A16" t="str">
            <v>DAÑOS ACUEDUCTO</v>
          </cell>
          <cell r="B16">
            <v>572</v>
          </cell>
          <cell r="C16">
            <v>218</v>
          </cell>
          <cell r="D16">
            <v>7.306451612903226</v>
          </cell>
          <cell r="E16">
            <v>62</v>
          </cell>
          <cell r="F16">
            <v>1.3</v>
          </cell>
          <cell r="G16">
            <v>1.7</v>
          </cell>
          <cell r="H16">
            <v>0.27594936708860762</v>
          </cell>
        </row>
        <row r="17">
          <cell r="A17" t="str">
            <v>ESCOMBROS DAÑOS ACUEDUCTO</v>
          </cell>
          <cell r="B17">
            <v>226</v>
          </cell>
          <cell r="C17">
            <v>9</v>
          </cell>
          <cell r="D17">
            <v>1</v>
          </cell>
          <cell r="E17">
            <v>62</v>
          </cell>
          <cell r="F17">
            <v>3.6</v>
          </cell>
          <cell r="G17">
            <v>3.8</v>
          </cell>
          <cell r="H17">
            <v>3.8297872340425532E-2</v>
          </cell>
        </row>
        <row r="18">
          <cell r="A18" t="str">
            <v>FRAUDES</v>
          </cell>
          <cell r="B18">
            <v>213</v>
          </cell>
          <cell r="C18">
            <v>103</v>
          </cell>
          <cell r="D18">
            <v>1</v>
          </cell>
          <cell r="E18">
            <v>16</v>
          </cell>
          <cell r="F18">
            <v>13.3</v>
          </cell>
          <cell r="G18">
            <v>19.8</v>
          </cell>
          <cell r="H18">
            <v>0.32594936708860761</v>
          </cell>
        </row>
        <row r="19">
          <cell r="A19" t="str">
            <v>GARANTIAS INSTALACIONES</v>
          </cell>
          <cell r="B19">
            <v>13</v>
          </cell>
          <cell r="C19">
            <v>5</v>
          </cell>
          <cell r="F19" t="str">
            <v/>
          </cell>
          <cell r="G19" t="str">
            <v/>
          </cell>
          <cell r="H19">
            <v>0.27777777777777779</v>
          </cell>
        </row>
        <row r="20">
          <cell r="A20" t="str">
            <v>INSTALACIONES ACUEDUCTO</v>
          </cell>
          <cell r="B20">
            <v>27</v>
          </cell>
          <cell r="C20">
            <v>42</v>
          </cell>
          <cell r="F20" t="str">
            <v/>
          </cell>
          <cell r="G20" t="str">
            <v/>
          </cell>
          <cell r="H20">
            <v>0.60869565217391308</v>
          </cell>
        </row>
        <row r="21">
          <cell r="A21" t="str">
            <v>MEDIDORES 1/2 Y 1"</v>
          </cell>
          <cell r="B21">
            <v>8</v>
          </cell>
          <cell r="C21">
            <v>1</v>
          </cell>
          <cell r="F21" t="str">
            <v/>
          </cell>
          <cell r="G21" t="str">
            <v/>
          </cell>
          <cell r="H21">
            <v>0.1111111111111111</v>
          </cell>
        </row>
        <row r="22">
          <cell r="A22" t="str">
            <v>MMTO VALVULAS E HIDRANTES</v>
          </cell>
          <cell r="B22">
            <v>6</v>
          </cell>
          <cell r="C22">
            <v>7</v>
          </cell>
          <cell r="D22">
            <v>1</v>
          </cell>
          <cell r="E22">
            <v>62</v>
          </cell>
          <cell r="F22">
            <v>0.1</v>
          </cell>
          <cell r="G22">
            <v>0.2</v>
          </cell>
          <cell r="H22">
            <v>0.53846153846153844</v>
          </cell>
        </row>
        <row r="23">
          <cell r="A23" t="str">
            <v>OBRAS ACCESORIAS DAÑOS ACUEDUCTO</v>
          </cell>
          <cell r="B23">
            <v>9</v>
          </cell>
          <cell r="C23">
            <v>16</v>
          </cell>
          <cell r="D23">
            <v>1</v>
          </cell>
          <cell r="E23">
            <v>61</v>
          </cell>
          <cell r="F23" t="str">
            <v/>
          </cell>
          <cell r="G23" t="str">
            <v/>
          </cell>
          <cell r="H23">
            <v>0.64</v>
          </cell>
        </row>
        <row r="24">
          <cell r="A24" t="str">
            <v>OBRAS ACCESORIAS INSTALACIONES</v>
          </cell>
          <cell r="B24">
            <v>1223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83</v>
          </cell>
          <cell r="C25">
            <v>48</v>
          </cell>
          <cell r="D25">
            <v>1</v>
          </cell>
          <cell r="E25">
            <v>20</v>
          </cell>
          <cell r="F25">
            <v>4.2</v>
          </cell>
          <cell r="G25">
            <v>6.6</v>
          </cell>
          <cell r="H25">
            <v>0.36641221374045801</v>
          </cell>
        </row>
        <row r="26">
          <cell r="A26" t="str">
            <v>PROYECTOS ACUEDUCTO</v>
          </cell>
          <cell r="B26">
            <v>70</v>
          </cell>
          <cell r="C26">
            <v>17</v>
          </cell>
          <cell r="D26">
            <v>1</v>
          </cell>
          <cell r="E26">
            <v>20</v>
          </cell>
          <cell r="F26" t="str">
            <v/>
          </cell>
          <cell r="G26" t="str">
            <v/>
          </cell>
          <cell r="H26">
            <v>0.19540229885057472</v>
          </cell>
        </row>
        <row r="27">
          <cell r="A27" t="str">
            <v>REFERENCIACIÓN ACUEDUCTO</v>
          </cell>
          <cell r="B27">
            <v>1</v>
          </cell>
          <cell r="C27">
            <v>0</v>
          </cell>
          <cell r="F27" t="str">
            <v/>
          </cell>
          <cell r="G27" t="str">
            <v/>
          </cell>
          <cell r="H27" t="str">
            <v/>
          </cell>
        </row>
        <row r="28">
          <cell r="A28" t="str">
            <v>Total general</v>
          </cell>
          <cell r="B28">
            <v>3006</v>
          </cell>
          <cell r="C28">
            <v>1085</v>
          </cell>
          <cell r="F28" t="str">
            <v/>
          </cell>
          <cell r="G28" t="str">
            <v/>
          </cell>
          <cell r="H28">
            <v>0.26521632852603277</v>
          </cell>
        </row>
        <row r="29">
          <cell r="A29" t="str">
            <v>RETIRO MEDIDOR</v>
          </cell>
          <cell r="B29">
            <v>121</v>
          </cell>
          <cell r="C29">
            <v>52</v>
          </cell>
          <cell r="F29" t="str">
            <v/>
          </cell>
          <cell r="G29" t="str">
            <v/>
          </cell>
          <cell r="H29" t="str">
            <v/>
          </cell>
        </row>
      </sheetData>
      <sheetData sheetId="4" refreshError="1">
        <row r="12">
          <cell r="A12" t="str">
            <v>CAMBIO ACOMETIDAS CONTRATO</v>
          </cell>
          <cell r="B12">
            <v>3</v>
          </cell>
          <cell r="C12">
            <v>2</v>
          </cell>
          <cell r="F12" t="str">
            <v/>
          </cell>
          <cell r="G12" t="str">
            <v/>
          </cell>
          <cell r="H12">
            <v>0.4</v>
          </cell>
        </row>
        <row r="13">
          <cell r="A13" t="str">
            <v>CARROTANQUE</v>
          </cell>
          <cell r="B13">
            <v>21</v>
          </cell>
          <cell r="C13">
            <v>1</v>
          </cell>
          <cell r="D13">
            <v>1</v>
          </cell>
          <cell r="E13">
            <v>46</v>
          </cell>
          <cell r="F13">
            <v>0.5</v>
          </cell>
          <cell r="G13">
            <v>0.5</v>
          </cell>
          <cell r="H13">
            <v>4.5454545454545456E-2</v>
          </cell>
        </row>
        <row r="14">
          <cell r="A14" t="str">
            <v>CASAS SIN AGUA</v>
          </cell>
          <cell r="B14">
            <v>419</v>
          </cell>
          <cell r="C14">
            <v>603</v>
          </cell>
          <cell r="D14">
            <v>1</v>
          </cell>
          <cell r="E14">
            <v>61</v>
          </cell>
          <cell r="F14">
            <v>6.9</v>
          </cell>
          <cell r="G14">
            <v>16.8</v>
          </cell>
          <cell r="H14">
            <v>0.59001956947162426</v>
          </cell>
        </row>
        <row r="15">
          <cell r="A15" t="str">
            <v>CORTE Y RECONEXION</v>
          </cell>
          <cell r="B15">
            <v>7</v>
          </cell>
          <cell r="C15">
            <v>8</v>
          </cell>
          <cell r="F15" t="str">
            <v/>
          </cell>
          <cell r="G15" t="str">
            <v/>
          </cell>
          <cell r="H15">
            <v>0.53333333333333333</v>
          </cell>
        </row>
        <row r="16">
          <cell r="A16" t="str">
            <v>DAÑOS ACUEDUCTO</v>
          </cell>
          <cell r="B16">
            <v>537</v>
          </cell>
          <cell r="C16">
            <v>199</v>
          </cell>
          <cell r="D16">
            <v>7.32258064516129</v>
          </cell>
          <cell r="E16">
            <v>61</v>
          </cell>
          <cell r="F16">
            <v>1.2</v>
          </cell>
          <cell r="G16">
            <v>1.6</v>
          </cell>
          <cell r="H16">
            <v>0.2703804347826087</v>
          </cell>
        </row>
        <row r="17">
          <cell r="A17" t="str">
            <v>ESCOMBROS DAÑOS ACUEDUCTO</v>
          </cell>
          <cell r="B17">
            <v>220</v>
          </cell>
          <cell r="C17">
            <v>6</v>
          </cell>
          <cell r="D17">
            <v>1</v>
          </cell>
          <cell r="E17">
            <v>61</v>
          </cell>
          <cell r="F17">
            <v>3.6</v>
          </cell>
          <cell r="G17">
            <v>3.7</v>
          </cell>
          <cell r="H17">
            <v>2.6548672566371681E-2</v>
          </cell>
        </row>
        <row r="18">
          <cell r="A18" t="str">
            <v>FRAUDES</v>
          </cell>
          <cell r="B18">
            <v>314</v>
          </cell>
          <cell r="C18">
            <v>45</v>
          </cell>
          <cell r="D18">
            <v>1</v>
          </cell>
          <cell r="E18">
            <v>21</v>
          </cell>
          <cell r="F18">
            <v>15</v>
          </cell>
          <cell r="G18">
            <v>17.100000000000001</v>
          </cell>
          <cell r="H18">
            <v>0.12534818941504178</v>
          </cell>
        </row>
        <row r="19">
          <cell r="A19" t="str">
            <v>GARANTIAS INSTALACIONES</v>
          </cell>
          <cell r="B19">
            <v>11</v>
          </cell>
          <cell r="C19">
            <v>4</v>
          </cell>
          <cell r="F19" t="str">
            <v/>
          </cell>
          <cell r="G19" t="str">
            <v/>
          </cell>
          <cell r="H19">
            <v>0.26666666666666666</v>
          </cell>
        </row>
        <row r="20">
          <cell r="A20" t="str">
            <v>INSTALACIONES ACUEDUCTO</v>
          </cell>
          <cell r="B20">
            <v>6</v>
          </cell>
          <cell r="C20">
            <v>73</v>
          </cell>
          <cell r="F20" t="str">
            <v/>
          </cell>
          <cell r="G20" t="str">
            <v/>
          </cell>
          <cell r="H20">
            <v>0.92405063291139244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49</v>
          </cell>
          <cell r="C22">
            <v>4</v>
          </cell>
          <cell r="D22">
            <v>1</v>
          </cell>
          <cell r="E22">
            <v>61</v>
          </cell>
          <cell r="F22">
            <v>0.8</v>
          </cell>
          <cell r="G22">
            <v>0.9</v>
          </cell>
          <cell r="H22">
            <v>7.5471698113207544E-2</v>
          </cell>
        </row>
        <row r="23">
          <cell r="A23" t="str">
            <v>OBRAS ACCESORIAS DAÑOS ACUEDUCTO</v>
          </cell>
          <cell r="B23">
            <v>42</v>
          </cell>
          <cell r="C23">
            <v>1</v>
          </cell>
          <cell r="F23" t="str">
            <v/>
          </cell>
          <cell r="G23" t="str">
            <v/>
          </cell>
          <cell r="H23">
            <v>2.3255813953488372E-2</v>
          </cell>
        </row>
        <row r="24">
          <cell r="A24" t="str">
            <v>OBRAS ACCESORIAS INSTALACIONES</v>
          </cell>
          <cell r="B24">
            <v>927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47</v>
          </cell>
          <cell r="C25">
            <v>39</v>
          </cell>
          <cell r="D25">
            <v>1</v>
          </cell>
          <cell r="E25">
            <v>21</v>
          </cell>
          <cell r="F25">
            <v>2.2000000000000002</v>
          </cell>
          <cell r="G25">
            <v>4.0999999999999996</v>
          </cell>
          <cell r="H25">
            <v>0.45348837209302323</v>
          </cell>
        </row>
        <row r="26">
          <cell r="A26" t="str">
            <v>PROYECTOS ACUEDUCTO</v>
          </cell>
          <cell r="B26">
            <v>74</v>
          </cell>
          <cell r="C26">
            <v>15</v>
          </cell>
          <cell r="F26" t="str">
            <v/>
          </cell>
          <cell r="G26" t="str">
            <v/>
          </cell>
          <cell r="H26">
            <v>0.16853932584269662</v>
          </cell>
        </row>
        <row r="27">
          <cell r="A27" t="str">
            <v>REFERENCIACIÓN ACUEDUCTO</v>
          </cell>
          <cell r="B27">
            <v>0</v>
          </cell>
          <cell r="C27">
            <v>3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 t="str">
            <v/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>
            <v>0.2729986431478969</v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</sheetData>
      <sheetData sheetId="5" refreshError="1">
        <row r="12">
          <cell r="A12" t="str">
            <v>CAMBIO ACOMETIDAS CONTRATO</v>
          </cell>
          <cell r="B12">
            <v>8</v>
          </cell>
          <cell r="C12">
            <v>8</v>
          </cell>
          <cell r="F12" t="str">
            <v/>
          </cell>
          <cell r="G12" t="str">
            <v/>
          </cell>
          <cell r="H12">
            <v>0.5</v>
          </cell>
        </row>
        <row r="13">
          <cell r="A13" t="str">
            <v>CARROTANQUE</v>
          </cell>
          <cell r="B13">
            <v>123</v>
          </cell>
          <cell r="C13">
            <v>1</v>
          </cell>
          <cell r="D13">
            <v>1</v>
          </cell>
          <cell r="E13">
            <v>63</v>
          </cell>
          <cell r="F13">
            <v>2</v>
          </cell>
          <cell r="G13">
            <v>2</v>
          </cell>
          <cell r="H13">
            <v>8.0645161290322578E-3</v>
          </cell>
        </row>
        <row r="14">
          <cell r="A14" t="str">
            <v>CASAS SIN AGUA</v>
          </cell>
          <cell r="B14">
            <v>465</v>
          </cell>
          <cell r="C14">
            <v>735</v>
          </cell>
          <cell r="D14">
            <v>1</v>
          </cell>
          <cell r="E14">
            <v>63</v>
          </cell>
          <cell r="F14">
            <v>7.4</v>
          </cell>
          <cell r="G14">
            <v>19</v>
          </cell>
          <cell r="H14">
            <v>0.61250000000000004</v>
          </cell>
        </row>
        <row r="15">
          <cell r="A15" t="str">
            <v>CORTE Y RECONEXION</v>
          </cell>
          <cell r="B15">
            <v>15</v>
          </cell>
          <cell r="C15">
            <v>32</v>
          </cell>
          <cell r="F15" t="str">
            <v/>
          </cell>
          <cell r="G15" t="str">
            <v/>
          </cell>
          <cell r="H15">
            <v>0.68085106382978722</v>
          </cell>
        </row>
        <row r="16">
          <cell r="A16" t="str">
            <v>DAÑOS ACUEDUCTO</v>
          </cell>
          <cell r="B16">
            <v>640</v>
          </cell>
          <cell r="C16">
            <v>287</v>
          </cell>
          <cell r="D16">
            <v>7</v>
          </cell>
          <cell r="E16">
            <v>55.285714285714285</v>
          </cell>
          <cell r="F16">
            <v>1.7</v>
          </cell>
          <cell r="G16">
            <v>2.4</v>
          </cell>
          <cell r="H16">
            <v>0.30960086299892126</v>
          </cell>
        </row>
        <row r="17">
          <cell r="A17" t="str">
            <v>ESCOMBROS DAÑOS ACUEDUCTO</v>
          </cell>
          <cell r="B17">
            <v>205</v>
          </cell>
          <cell r="C17">
            <v>9</v>
          </cell>
          <cell r="D17">
            <v>1</v>
          </cell>
          <cell r="E17">
            <v>63</v>
          </cell>
          <cell r="F17">
            <v>3.3</v>
          </cell>
          <cell r="G17">
            <v>3.4</v>
          </cell>
          <cell r="H17">
            <v>4.2056074766355138E-2</v>
          </cell>
        </row>
        <row r="18">
          <cell r="A18" t="str">
            <v>FRAUDES</v>
          </cell>
          <cell r="B18">
            <v>356</v>
          </cell>
          <cell r="C18">
            <v>255</v>
          </cell>
          <cell r="D18">
            <v>1</v>
          </cell>
          <cell r="E18">
            <v>25</v>
          </cell>
          <cell r="F18">
            <v>14.2</v>
          </cell>
          <cell r="G18">
            <v>24.4</v>
          </cell>
          <cell r="H18">
            <v>0.41734860883797054</v>
          </cell>
        </row>
        <row r="19">
          <cell r="A19" t="str">
            <v>GARANTIAS INSTALACIONES</v>
          </cell>
          <cell r="B19">
            <v>32</v>
          </cell>
          <cell r="C19">
            <v>7</v>
          </cell>
          <cell r="F19" t="str">
            <v/>
          </cell>
          <cell r="G19" t="str">
            <v/>
          </cell>
          <cell r="H19">
            <v>0.17948717948717949</v>
          </cell>
        </row>
        <row r="20">
          <cell r="A20" t="str">
            <v>INSTALACIONES ACUEDUCTO</v>
          </cell>
          <cell r="B20">
            <v>4</v>
          </cell>
          <cell r="C20">
            <v>91</v>
          </cell>
          <cell r="F20" t="str">
            <v/>
          </cell>
          <cell r="G20" t="str">
            <v/>
          </cell>
          <cell r="H20">
            <v>0.95789473684210524</v>
          </cell>
        </row>
        <row r="21">
          <cell r="A21" t="str">
            <v>MEDIDORES 1/2 Y 1"</v>
          </cell>
          <cell r="B21">
            <v>2</v>
          </cell>
          <cell r="C21">
            <v>3</v>
          </cell>
          <cell r="F21" t="str">
            <v/>
          </cell>
          <cell r="G21" t="str">
            <v/>
          </cell>
          <cell r="H21">
            <v>0.6</v>
          </cell>
        </row>
        <row r="22">
          <cell r="A22" t="str">
            <v>MMTO VALVULAS E HIDRANTES</v>
          </cell>
          <cell r="B22">
            <v>36</v>
          </cell>
          <cell r="C22">
            <v>12</v>
          </cell>
          <cell r="D22">
            <v>2</v>
          </cell>
          <cell r="E22">
            <v>44</v>
          </cell>
          <cell r="F22">
            <v>0.4</v>
          </cell>
          <cell r="G22">
            <v>0.5</v>
          </cell>
          <cell r="H22">
            <v>0.25</v>
          </cell>
        </row>
        <row r="23">
          <cell r="A23" t="str">
            <v>OBRAS ACCESORIAS DAÑOS ACUEDUCTO</v>
          </cell>
          <cell r="B23">
            <v>9</v>
          </cell>
          <cell r="C23">
            <v>22</v>
          </cell>
          <cell r="F23" t="str">
            <v/>
          </cell>
          <cell r="G23" t="str">
            <v/>
          </cell>
          <cell r="H23">
            <v>0.70967741935483875</v>
          </cell>
        </row>
        <row r="24">
          <cell r="A24" t="str">
            <v>OBRAS ACCESORIAS INSTALACIONES</v>
          </cell>
          <cell r="B24">
            <v>1132</v>
          </cell>
          <cell r="C24">
            <v>0</v>
          </cell>
          <cell r="F24" t="str">
            <v/>
          </cell>
          <cell r="G24" t="str">
            <v/>
          </cell>
          <cell r="H24">
            <v>0</v>
          </cell>
        </row>
        <row r="25">
          <cell r="A25" t="str">
            <v>PITOMETRÍA</v>
          </cell>
          <cell r="B25">
            <v>44</v>
          </cell>
          <cell r="C25">
            <v>71</v>
          </cell>
          <cell r="D25">
            <v>3</v>
          </cell>
          <cell r="E25">
            <v>31.333333333333332</v>
          </cell>
          <cell r="F25">
            <v>0.5</v>
          </cell>
          <cell r="G25">
            <v>1.2</v>
          </cell>
          <cell r="H25">
            <v>0.61739130434782608</v>
          </cell>
        </row>
        <row r="26">
          <cell r="A26" t="str">
            <v>PROYECTOS ACUEDUCTO</v>
          </cell>
          <cell r="B26">
            <v>51</v>
          </cell>
          <cell r="C26">
            <v>7</v>
          </cell>
          <cell r="F26" t="str">
            <v/>
          </cell>
          <cell r="G26" t="str">
            <v/>
          </cell>
          <cell r="H26">
            <v>0.1206896551724138</v>
          </cell>
        </row>
        <row r="27">
          <cell r="A27" t="str">
            <v>SECTOR SIN AGUA</v>
          </cell>
          <cell r="B27">
            <v>0</v>
          </cell>
          <cell r="C27">
            <v>1</v>
          </cell>
          <cell r="F27" t="str">
            <v/>
          </cell>
          <cell r="G27" t="str">
            <v/>
          </cell>
          <cell r="H27">
            <v>1</v>
          </cell>
        </row>
        <row r="28">
          <cell r="A28" t="str">
            <v>#N/A</v>
          </cell>
          <cell r="B28">
            <v>3</v>
          </cell>
          <cell r="C28">
            <v>1</v>
          </cell>
          <cell r="F28" t="str">
            <v/>
          </cell>
          <cell r="G28" t="str">
            <v/>
          </cell>
          <cell r="H28">
            <v>0.25</v>
          </cell>
        </row>
        <row r="29">
          <cell r="A29" t="str">
            <v>Total general</v>
          </cell>
          <cell r="B29">
            <v>2679</v>
          </cell>
          <cell r="C29">
            <v>1006</v>
          </cell>
          <cell r="F29" t="str">
            <v/>
          </cell>
          <cell r="G29" t="str">
            <v/>
          </cell>
          <cell r="H29" t="str">
            <v/>
          </cell>
        </row>
        <row r="30">
          <cell r="F30" t="str">
            <v/>
          </cell>
          <cell r="G30" t="str">
            <v/>
          </cell>
          <cell r="H30" t="str">
            <v/>
          </cell>
        </row>
        <row r="31">
          <cell r="F31" t="str">
            <v/>
          </cell>
          <cell r="G31" t="str">
            <v/>
          </cell>
          <cell r="H31" t="str">
            <v/>
          </cell>
        </row>
        <row r="32">
          <cell r="F32" t="str">
            <v/>
          </cell>
          <cell r="G32" t="str">
            <v/>
          </cell>
          <cell r="H32" t="str">
            <v/>
          </cell>
        </row>
        <row r="33">
          <cell r="A33" t="str">
            <v>Total general</v>
          </cell>
          <cell r="B33">
            <v>3125</v>
          </cell>
          <cell r="C33">
            <v>1542</v>
          </cell>
          <cell r="F33" t="str">
            <v/>
          </cell>
          <cell r="G33" t="str">
            <v/>
          </cell>
          <cell r="H33">
            <v>0.33040497107349476</v>
          </cell>
        </row>
        <row r="34">
          <cell r="F34" t="str">
            <v/>
          </cell>
          <cell r="G34" t="str">
            <v/>
          </cell>
          <cell r="H34" t="str">
            <v/>
          </cell>
        </row>
      </sheetData>
      <sheetData sheetId="6"/>
      <sheetData sheetId="7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>
        <row r="12">
          <cell r="A12">
            <v>0</v>
          </cell>
        </row>
      </sheetData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 refreshError="1">
        <row r="2">
          <cell r="B2">
            <v>0</v>
          </cell>
        </row>
        <row r="3">
          <cell r="B3" t="str">
            <v>ACCESORIOS ACERO INOXIDABLE</v>
          </cell>
        </row>
        <row r="4">
          <cell r="B4" t="str">
            <v>ABRAZADERAS 4"</v>
          </cell>
        </row>
        <row r="5">
          <cell r="B5" t="str">
            <v>ACCESORIO PVC P 1/2"</v>
          </cell>
        </row>
        <row r="6">
          <cell r="B6" t="str">
            <v>ACCESORIO PVC S 2"</v>
          </cell>
        </row>
        <row r="7">
          <cell r="B7" t="str">
            <v>ACCESORIO PVC S 3"</v>
          </cell>
        </row>
        <row r="8">
          <cell r="B8" t="str">
            <v>ACCESORIO PVC S 4"</v>
          </cell>
        </row>
        <row r="9">
          <cell r="B9" t="str">
            <v>ACCESORIOS</v>
          </cell>
        </row>
        <row r="10">
          <cell r="B10" t="str">
            <v>ACCESORIOS CONEXIÓN Y DERIVACION CABLE COAXIAL</v>
          </cell>
        </row>
        <row r="11">
          <cell r="B11" t="str">
            <v>Accesorios de conexion por atras SanitarioDO-TCDIC</v>
          </cell>
        </row>
        <row r="12">
          <cell r="B12" t="str">
            <v>ACCESORIOS DE CONEXIÓN Y SUJECION PARA CABLE AMTIFRAU</v>
          </cell>
        </row>
        <row r="13">
          <cell r="B13" t="str">
            <v>ACCESORIOS DE SUJECION</v>
          </cell>
        </row>
        <row r="14">
          <cell r="B14" t="str">
            <v>ACCESORIOS EMT</v>
          </cell>
        </row>
        <row r="15">
          <cell r="B15" t="str">
            <v xml:space="preserve">ACCESORIOS GALVANIZADOS PARA CONEXIÓN EQUIPO DE PRESION </v>
          </cell>
        </row>
        <row r="16">
          <cell r="B16" t="str">
            <v>ACCESORIOS CPVC-P 1/2" ( Codo , unión y tapón )</v>
          </cell>
        </row>
        <row r="17">
          <cell r="B17" t="str">
            <v>ACCESORIOS PVC P 21/2"</v>
          </cell>
        </row>
        <row r="18">
          <cell r="B18" t="str">
            <v>ACCESORIOS PVC-P 1 1/2" ( Codo , unión y tapón )</v>
          </cell>
        </row>
        <row r="19">
          <cell r="B19" t="str">
            <v>ACCESORIOS PVC-P 1 1/4" ( Codo , unión y tapón )</v>
          </cell>
        </row>
        <row r="20">
          <cell r="B20" t="str">
            <v>ACCESORIOS PVC-P 1/2" ( Codo , unión y tapón )</v>
          </cell>
        </row>
        <row r="21">
          <cell r="B21" t="str">
            <v>ACCESORIOS PVC-P 2" ( Codo , unión y tapón )</v>
          </cell>
        </row>
        <row r="22">
          <cell r="B22" t="str">
            <v>ACCESORIOS PVC-P 3/4" ( Codo, unión y tapón )</v>
          </cell>
        </row>
        <row r="23">
          <cell r="B23" t="str">
            <v>ACCESORIOS SUJECION TRANFORMADOR</v>
          </cell>
        </row>
        <row r="24">
          <cell r="B24" t="str">
            <v>ACERO 37.000 PSI</v>
          </cell>
        </row>
        <row r="25">
          <cell r="B25" t="str">
            <v xml:space="preserve">ACERO 60.000 PSI </v>
          </cell>
        </row>
        <row r="26">
          <cell r="B26" t="str">
            <v>ACERO ESTRUCTURAL ACESCO PHR Cal. 12</v>
          </cell>
        </row>
        <row r="27">
          <cell r="B27" t="str">
            <v>ACIDO FLORIDRICO</v>
          </cell>
        </row>
        <row r="28">
          <cell r="B28" t="str">
            <v>ACIDO NITRICO</v>
          </cell>
        </row>
        <row r="29">
          <cell r="B29" t="str">
            <v>ACONDICIONADOR NOVAFORT 250ML  Pavco</v>
          </cell>
        </row>
        <row r="30">
          <cell r="B30" t="str">
            <v>ACPM</v>
          </cell>
        </row>
        <row r="31">
          <cell r="B31" t="str">
            <v>ADAPTADOR CONDUIT PVC 1/2"</v>
          </cell>
        </row>
        <row r="32">
          <cell r="B32" t="str">
            <v>ADAPTADOR MACHO   3/4"</v>
          </cell>
        </row>
        <row r="33">
          <cell r="B33" t="str">
            <v>ADAPTADOR TERMINAL CONDUIT 3/4"</v>
          </cell>
        </row>
        <row r="34">
          <cell r="B34" t="str">
            <v>ADAPTADORES MACHO 1/2"</v>
          </cell>
        </row>
        <row r="35">
          <cell r="B35" t="str">
            <v>ADHESIVO EPOXICO G5 DE 651 ml</v>
          </cell>
        </row>
        <row r="36">
          <cell r="B36" t="str">
            <v>ADHESIVO NOVAFORT 310 ML  Pavco</v>
          </cell>
        </row>
        <row r="37">
          <cell r="B37" t="str">
            <v>AGUA</v>
          </cell>
        </row>
        <row r="38">
          <cell r="B38" t="str">
            <v>AISLADORES</v>
          </cell>
        </row>
        <row r="39">
          <cell r="B39" t="str">
            <v>AISLADORES DE PIN CON ESPIGO</v>
          </cell>
        </row>
        <row r="40">
          <cell r="B40" t="str">
            <v>AISLADORES DE RETENCION</v>
          </cell>
        </row>
        <row r="41">
          <cell r="B41" t="str">
            <v>AISLADORES EMISORES</v>
          </cell>
        </row>
        <row r="42">
          <cell r="B42" t="str">
            <v>ALAMBRE COBRE DESNUDO AWG  12</v>
          </cell>
        </row>
        <row r="43">
          <cell r="B43" t="str">
            <v>ALAMBRE COBRE THHN 12 AWG</v>
          </cell>
        </row>
        <row r="44">
          <cell r="B44" t="str">
            <v>ALAMBRE NEGRO       No.18</v>
          </cell>
        </row>
        <row r="45">
          <cell r="B45" t="str">
            <v>ALFACOLOR 3-15</v>
          </cell>
        </row>
        <row r="46">
          <cell r="B46" t="str">
            <v>ALFAJIAS CONCRETO     .25</v>
          </cell>
        </row>
        <row r="47">
          <cell r="B47" t="str">
            <v>ALUMINIO PARA CIELO RASO INC ESTRUCTURA</v>
          </cell>
        </row>
        <row r="48">
          <cell r="B48" t="str">
            <v>ALUMINIO PARA DIVISION BAÑO</v>
          </cell>
        </row>
        <row r="49">
          <cell r="B49" t="str">
            <v>AMPLIFICADOR TV CON 20 SALIDAS</v>
          </cell>
        </row>
        <row r="50">
          <cell r="B50" t="str">
            <v>ANCLAJE CAMISA DE 3/8"</v>
          </cell>
        </row>
        <row r="51">
          <cell r="B51" t="str">
            <v>ÁNGULO     1 x 1 x 1/8" de 6 mts</v>
          </cell>
        </row>
        <row r="52">
          <cell r="B52" t="str">
            <v>ÁNGULO     1 x 1 x 3/16" de 6 mts</v>
          </cell>
        </row>
        <row r="53">
          <cell r="B53" t="str">
            <v>ANGULO 1 1/2X3/16</v>
          </cell>
        </row>
        <row r="54">
          <cell r="B54" t="str">
            <v>ANGULO 1"X1/8"</v>
          </cell>
        </row>
        <row r="55">
          <cell r="B55" t="str">
            <v xml:space="preserve">ANGULO 2" * 2" * 1/8" </v>
          </cell>
        </row>
        <row r="56">
          <cell r="B56" t="str">
            <v xml:space="preserve">ANGULO 2" * 2" * 3/16" </v>
          </cell>
        </row>
        <row r="57">
          <cell r="B57" t="str">
            <v>ANGULO 3/4"</v>
          </cell>
        </row>
        <row r="58">
          <cell r="B58" t="str">
            <v>ANGULO DE 1"x1/8"</v>
          </cell>
        </row>
        <row r="59">
          <cell r="B59" t="str">
            <v>ANGULOS DE ENSAMBLE</v>
          </cell>
        </row>
        <row r="60">
          <cell r="B60" t="str">
            <v>ANGULOS EN ALUMINIO BLANCO DE 3m</v>
          </cell>
        </row>
        <row r="61">
          <cell r="B61" t="str">
            <v xml:space="preserve">ANTENA EXTERNA COMUNAL TV </v>
          </cell>
        </row>
        <row r="62">
          <cell r="B62" t="str">
            <v>ANTICORROSIVO</v>
          </cell>
        </row>
        <row r="63">
          <cell r="B63" t="str">
            <v xml:space="preserve">ANTICORROSIVO </v>
          </cell>
        </row>
        <row r="64">
          <cell r="B64" t="str">
            <v>ARENA DE RIO</v>
          </cell>
        </row>
        <row r="65">
          <cell r="B65" t="str">
            <v>ARENA LAVADA DE PEÑA</v>
          </cell>
        </row>
        <row r="66">
          <cell r="B66" t="str">
            <v>ARBOL</v>
          </cell>
        </row>
        <row r="67">
          <cell r="B67" t="str">
            <v>ASFALTO TIPO 190/220 200 kg</v>
          </cell>
        </row>
        <row r="68">
          <cell r="B68" t="str">
            <v>BALA DULUX 2X20W, REFLECTOR EN ALUMINIO BRILLADO. DIAMETRO 20,5 CMS, ACABADO BLANCO. INCLUYE 2 BOMBILLOS DULUX 20W ROSCA, LUZ 6500K</v>
          </cell>
        </row>
        <row r="69">
          <cell r="B69" t="str">
            <v>BALA FLUORESCENTE 2X26 CON BOMBILLOS AHORRADORES</v>
          </cell>
        </row>
        <row r="70">
          <cell r="B70" t="str">
            <v>BALDOSA EN GRANITO ALFA</v>
          </cell>
        </row>
        <row r="71">
          <cell r="B71" t="str">
            <v>BALDOSA PORCELANATICO</v>
          </cell>
        </row>
        <row r="72">
          <cell r="B72" t="str">
            <v>BARNIZ</v>
          </cell>
        </row>
        <row r="73">
          <cell r="B73" t="str">
            <v>BANDEJA PORTACABLES 60X8</v>
          </cell>
        </row>
        <row r="74">
          <cell r="B74" t="str">
            <v>BASE PARA FOTOCELDA CON SOPORTE</v>
          </cell>
        </row>
        <row r="75">
          <cell r="B75" t="str">
            <v>BISAGRAS</v>
          </cell>
        </row>
        <row r="76">
          <cell r="B76" t="str">
            <v>BISAGRAS PARA VENTANAS METALICAS</v>
          </cell>
        </row>
        <row r="77">
          <cell r="B77" t="str">
            <v>BISAGRAS PUERTAS COCINA</v>
          </cell>
        </row>
        <row r="78">
          <cell r="B78" t="str">
            <v>BISEL PARA VIDRIO ESPEJO</v>
          </cell>
        </row>
        <row r="79">
          <cell r="B79" t="str">
            <v>BLOQUE No. 3</v>
          </cell>
        </row>
        <row r="80">
          <cell r="B80" t="str">
            <v xml:space="preserve">BLOQUE No. 4 </v>
          </cell>
        </row>
        <row r="81">
          <cell r="B81" t="str">
            <v xml:space="preserve">BLOQUE No. 5 </v>
          </cell>
        </row>
        <row r="82">
          <cell r="B82" t="str">
            <v xml:space="preserve">Boca puerta en mármol,  incluye nariz redonda </v>
          </cell>
        </row>
        <row r="83">
          <cell r="B83" t="str">
            <v>BOQUILLA TERMINAL PVC 1"</v>
          </cell>
        </row>
        <row r="84">
          <cell r="B84" t="str">
            <v>BOSEL</v>
          </cell>
        </row>
        <row r="85">
          <cell r="B85" t="str">
            <v>BOMBAS PARA SISTEMA DE PLANTA TRATAMIENTO</v>
          </cell>
        </row>
        <row r="86">
          <cell r="B86" t="str">
            <v>BRAZO HIDRAULICO</v>
          </cell>
        </row>
        <row r="87">
          <cell r="B87" t="str">
            <v>BROCA DE 5/8"</v>
          </cell>
        </row>
        <row r="88">
          <cell r="B88" t="str">
            <v>BROCAS 1/2"</v>
          </cell>
        </row>
        <row r="89">
          <cell r="B89" t="str">
            <v>BROCAS 1/4"</v>
          </cell>
        </row>
        <row r="90">
          <cell r="B90" t="str">
            <v>BROCAS, GRAPAS, CHAZOS Y TORNILLOS</v>
          </cell>
        </row>
        <row r="91">
          <cell r="B91" t="str">
            <v>BUSHING 4"X2" A.C.</v>
          </cell>
        </row>
        <row r="92">
          <cell r="B92" t="str">
            <v>CABALLETE ETERNIT</v>
          </cell>
        </row>
        <row r="93">
          <cell r="B93" t="str">
            <v>CABALLETE THERMOACUSTICA DE 2.00X0.70</v>
          </cell>
        </row>
        <row r="94">
          <cell r="B94" t="str">
            <v>CABLE #4 COBRE DESNUDO</v>
          </cell>
        </row>
        <row r="95">
          <cell r="B95" t="str">
            <v>Cable 10 THWN/THHN Cu-AWG 600V</v>
          </cell>
        </row>
        <row r="96">
          <cell r="B96" t="str">
            <v>cable 2/0</v>
          </cell>
        </row>
        <row r="97">
          <cell r="B97" t="str">
            <v>Cable 8 THWN/THHN Cu-AWG 600V</v>
          </cell>
        </row>
        <row r="98">
          <cell r="B98" t="str">
            <v>CABLE ANTIFRAUDE #8</v>
          </cell>
        </row>
        <row r="99">
          <cell r="B99" t="str">
            <v xml:space="preserve">CABLE BLINDADO COAXIAL RG59 U TV </v>
          </cell>
        </row>
        <row r="100">
          <cell r="B100" t="str">
            <v>CABLE DUPLEX DE 2X16</v>
          </cell>
        </row>
        <row r="101">
          <cell r="B101" t="str">
            <v>Cable 12 THWN/THHN Cu-AWG 600V</v>
          </cell>
        </row>
        <row r="102">
          <cell r="B102" t="str">
            <v>Cable 14 THWN/THHN Cu-AWG 600V</v>
          </cell>
        </row>
        <row r="103">
          <cell r="B103" t="str">
            <v>Cable 8 THWN/THHN Cu-AWG 600V</v>
          </cell>
        </row>
        <row r="104">
          <cell r="B104" t="str">
            <v>CABLE ENCAUCHETADO 3#4+1#6 T</v>
          </cell>
        </row>
        <row r="105">
          <cell r="B105" t="str">
            <v>CABLE DE COBRE DESNUDO No.12 AWG</v>
          </cell>
        </row>
        <row r="106">
          <cell r="B106" t="str">
            <v>CABLE No. 12 T</v>
          </cell>
        </row>
        <row r="107">
          <cell r="B107" t="str">
            <v>CABLE PARA SEÑALES SISTEMA CONTRA INCENDIO  2 PARES (2X22AWG) NPLF AISLAMIENTO EN PVC DE ACUERDO A LAS NORMAS IEC189, IEC708</v>
          </cell>
        </row>
        <row r="108">
          <cell r="B108" t="str">
            <v>CABLE TELEFONICO 2 PARES</v>
          </cell>
        </row>
        <row r="109">
          <cell r="B109" t="str">
            <v>CAJA 2400</v>
          </cell>
        </row>
        <row r="110">
          <cell r="B110" t="str">
            <v>CAJA 5800</v>
          </cell>
        </row>
        <row r="111">
          <cell r="B111" t="str">
            <v>CAJA MEDIDOR ACUEDUCTO CON TAPA Y CERRADURA</v>
          </cell>
        </row>
        <row r="112">
          <cell r="B112" t="str">
            <v>CAJA MEDIDOR DE AGUA 60*28*14</v>
          </cell>
        </row>
        <row r="113">
          <cell r="B113" t="str">
            <v>CAJA MONOFASICA DE 4 CIRCUITOS CON TACOS</v>
          </cell>
        </row>
        <row r="114">
          <cell r="B114" t="str">
            <v>CAJA OCTOGONAL GALVANIZADA (CAJA EMP GALV.OCTAGONAL 4")</v>
          </cell>
        </row>
        <row r="115">
          <cell r="B115" t="str">
            <v>CAJA METALICA AMPLIFICADOR TV</v>
          </cell>
        </row>
        <row r="116">
          <cell r="B116" t="str">
            <v>CAJA SENCILLA CONDUIT (CAJA EMP GALV.RECTANG. 2X4")</v>
          </cell>
        </row>
        <row r="117">
          <cell r="B117" t="str">
            <v xml:space="preserve">CAJAS DE 20X25X10 CM PARA CONEXIÓN </v>
          </cell>
        </row>
        <row r="118">
          <cell r="B118" t="str">
            <v>CALENTADOR ELECTRICO 20 GL 120 V HACEB</v>
          </cell>
        </row>
        <row r="119">
          <cell r="B119" t="str">
            <v>CARBURO BLANCO</v>
          </cell>
        </row>
        <row r="120">
          <cell r="B120" t="str">
            <v>CAOLÍN</v>
          </cell>
        </row>
        <row r="121">
          <cell r="B121" t="str">
            <v>CAPACETE 1"</v>
          </cell>
        </row>
        <row r="122">
          <cell r="B122" t="str">
            <v>CASETÓN DE GUADUA h=0.42</v>
          </cell>
        </row>
        <row r="124">
          <cell r="B124" t="str">
            <v>CEDRO CAQUETA</v>
          </cell>
        </row>
        <row r="125">
          <cell r="B125" t="str">
            <v xml:space="preserve">CELDA METÁLICA -LÁMINA COLD-ROLLED PARA  TRANSFORMADOR </v>
          </cell>
        </row>
        <row r="126">
          <cell r="B126" t="str">
            <v>CEMENTO MARINO</v>
          </cell>
        </row>
        <row r="127">
          <cell r="B127" t="str">
            <v>CEMENTO BLANCO</v>
          </cell>
        </row>
        <row r="128">
          <cell r="B128" t="str">
            <v>CEMENTO GRIS</v>
          </cell>
        </row>
        <row r="129">
          <cell r="B129" t="str">
            <v xml:space="preserve">CERAMICA </v>
          </cell>
        </row>
        <row r="130">
          <cell r="B130" t="str">
            <v>CERRADURA INAFER</v>
          </cell>
        </row>
        <row r="131">
          <cell r="B131" t="str">
            <v>CERRADURA POMA MADERA ALCOBA</v>
          </cell>
        </row>
        <row r="132">
          <cell r="B132" t="str">
            <v>CERRADURA POMA PUERTAS</v>
          </cell>
        </row>
        <row r="133">
          <cell r="B133" t="str">
            <v>CENEFA EN MADERA DE 0.12 TINTADA</v>
          </cell>
        </row>
        <row r="134">
          <cell r="B134" t="str">
            <v>CERROJO EN ACERO INOXIDABLE</v>
          </cell>
        </row>
        <row r="135">
          <cell r="B135" t="str">
            <v>CERRADURA SCHLAGE BAÑO  A40S Cromado Mate</v>
          </cell>
        </row>
        <row r="136">
          <cell r="B136" t="str">
            <v>CHEQUE HORIZONTAL 1/2"</v>
          </cell>
        </row>
        <row r="137">
          <cell r="B137" t="str">
            <v>CHEQUE R&amp;W Roscado 3/4" Ref. 236</v>
          </cell>
        </row>
        <row r="138">
          <cell r="B138" t="str">
            <v>CIELO RASO Star Orion ( perfileria aluminio 1" )</v>
          </cell>
        </row>
        <row r="139">
          <cell r="B139" t="str">
            <v>CILINDRO DE GAS PROPANO</v>
          </cell>
        </row>
        <row r="140">
          <cell r="B140" t="str">
            <v>CINTA BANDIT 1/2" CON GRAPAS</v>
          </cell>
        </row>
        <row r="141">
          <cell r="B141" t="str">
            <v>CINTA PAPEL</v>
          </cell>
        </row>
        <row r="142">
          <cell r="B142" t="str">
            <v>CINTA TEFLÓN 10 m 1/2"</v>
          </cell>
        </row>
        <row r="143">
          <cell r="B143" t="str">
            <v>CLOSET</v>
          </cell>
        </row>
        <row r="144">
          <cell r="B144" t="str">
            <v>COCINA INTEGRAL</v>
          </cell>
        </row>
        <row r="145">
          <cell r="B145" t="str">
            <v>CODO 90° 1/4 CxC SANITARIO 3" Pavco</v>
          </cell>
        </row>
        <row r="146">
          <cell r="B146" t="str">
            <v>CODO 90° 1/4 CxC SANITARIO 4" Pavco</v>
          </cell>
        </row>
        <row r="147">
          <cell r="B147" t="str">
            <v>CODO 90° 1/4 CxE SANITARIO 2"</v>
          </cell>
        </row>
        <row r="148">
          <cell r="B148" t="str">
            <v>CODO 90° 4" EXTREMO BRIDADO</v>
          </cell>
        </row>
        <row r="149">
          <cell r="B149" t="str">
            <v>CODO 90° PRESIÓN PVC   3/4" Pavco</v>
          </cell>
        </row>
        <row r="150">
          <cell r="B150" t="str">
            <v>CODO 90° PRESIÓN PVC 1 1/2" Pavco</v>
          </cell>
        </row>
        <row r="151">
          <cell r="B151" t="str">
            <v>CODO PRESIÓN           1"</v>
          </cell>
        </row>
        <row r="152">
          <cell r="B152" t="str">
            <v>COMBO SANITARIO BLANCO AHORRADOR</v>
          </cell>
        </row>
        <row r="153">
          <cell r="B153" t="str">
            <v>CONCERTINA EN ACERO INOXIDABLE DE 18"</v>
          </cell>
        </row>
        <row r="154">
          <cell r="B154" t="str">
            <v>CONCRETO DE 1500 PSI</v>
          </cell>
        </row>
        <row r="155">
          <cell r="B155" t="str">
            <v>CONCRETO DE 2000 PSI</v>
          </cell>
        </row>
        <row r="156">
          <cell r="B156" t="str">
            <v>CONCRETO DE 2500 PSI</v>
          </cell>
        </row>
        <row r="157">
          <cell r="B157" t="str">
            <v>CONCRETO DE 3000 PSI</v>
          </cell>
        </row>
        <row r="158">
          <cell r="B158" t="str">
            <v>CONCRETO DE 3500 PSI</v>
          </cell>
        </row>
        <row r="159">
          <cell r="B159" t="str">
            <v>CONCRETO DE 4000 PSI</v>
          </cell>
        </row>
        <row r="160">
          <cell r="B160" t="str">
            <v>CONCRETO TREMIE TORNILLO DE 3000 PSI</v>
          </cell>
        </row>
        <row r="161">
          <cell r="B161" t="str">
            <v>CONCRETO TREMIE TORNILLO DE 4000 PSI</v>
          </cell>
        </row>
        <row r="162">
          <cell r="B162" t="str">
            <v>CONCRETO DE 3500 PSI BAJA PERMEABILIDAD</v>
          </cell>
        </row>
        <row r="163">
          <cell r="B163" t="str">
            <v>COPA ESMERIL</v>
          </cell>
        </row>
        <row r="164">
          <cell r="B164" t="str">
            <v>COPA SIERRA</v>
          </cell>
        </row>
        <row r="165">
          <cell r="B165" t="str">
            <v>CORREA EN MADERA</v>
          </cell>
        </row>
        <row r="166">
          <cell r="B166" t="str">
            <v>CORREA METALICA</v>
          </cell>
        </row>
        <row r="167">
          <cell r="B167" t="str">
            <v>CORTACIRCUITOS 15 KV-100 AMPERIOS-</v>
          </cell>
        </row>
        <row r="168">
          <cell r="B168" t="str">
            <v xml:space="preserve">Cortina corrida Automática tipo Blackout, h= 1.10 m </v>
          </cell>
        </row>
        <row r="169">
          <cell r="B169" t="str">
            <v>CURVA 90º PVC 1/2"</v>
          </cell>
        </row>
        <row r="170">
          <cell r="B170" t="str">
            <v>DESAGUE LAVAMANOS SENCILLO Gerfor GF-581084</v>
          </cell>
        </row>
        <row r="171">
          <cell r="B171" t="str">
            <v>DESAGUE ORINAL 1 1/2"</v>
          </cell>
        </row>
        <row r="172">
          <cell r="B172" t="str">
            <v>DESCARGADOR DE SOBRETENSION TIPO  LINEA 12 KV- 10 KA-</v>
          </cell>
        </row>
        <row r="173">
          <cell r="B173" t="str">
            <v xml:space="preserve">DESCARGADOR FRANKLIN DE 5 PUNTAS </v>
          </cell>
        </row>
        <row r="174">
          <cell r="B174" t="str">
            <v>DIAGONALES</v>
          </cell>
        </row>
        <row r="175">
          <cell r="B175" t="str">
            <v>DILATACION BRONCE</v>
          </cell>
        </row>
        <row r="176">
          <cell r="B176" t="str">
            <v>DILATACIÓN EN BRONCE PC13</v>
          </cell>
        </row>
        <row r="177">
          <cell r="B177" t="str">
            <v>DINTELES EN CONCRETO h=0.15m x 0.2m (2500 PSI Mezcla 1:3:3)</v>
          </cell>
        </row>
        <row r="178">
          <cell r="B178" t="str">
            <v>DISCO CORTE LADRILLO Y7O CONCRETO</v>
          </cell>
        </row>
        <row r="179">
          <cell r="B179" t="str">
            <v>DISCO PARA CORTE METAL</v>
          </cell>
        </row>
        <row r="180">
          <cell r="B180" t="str">
            <v>DISPENSADOR JABON</v>
          </cell>
        </row>
        <row r="181">
          <cell r="B181" t="str">
            <v>DUCHA Antivandalica Docol DO-17125106</v>
          </cell>
        </row>
        <row r="182">
          <cell r="B182" t="str">
            <v>DUCHA CON MEZCLADOR</v>
          </cell>
        </row>
        <row r="183">
          <cell r="B183" t="str">
            <v>DUCHA CON REGISTRO</v>
          </cell>
        </row>
        <row r="184">
          <cell r="B184" t="str">
            <v>DUCHA ELECTRICA</v>
          </cell>
        </row>
        <row r="185">
          <cell r="B185" t="str">
            <v>DURMIENTE ABARCO 4 m</v>
          </cell>
        </row>
        <row r="186">
          <cell r="B186" t="str">
            <v>DURMIENTE ORDINARIO DE 3 MTS</v>
          </cell>
        </row>
        <row r="187">
          <cell r="B187" t="str">
            <v>ELEMENTOS FIJACION MANTO</v>
          </cell>
        </row>
        <row r="188">
          <cell r="B188" t="str">
            <v>EMPAQUES</v>
          </cell>
        </row>
        <row r="189">
          <cell r="B189" t="str">
            <v>EMULSION ASFALTICA</v>
          </cell>
        </row>
        <row r="190">
          <cell r="B190" t="str">
            <v>ENCHAPE  DE 20X30</v>
          </cell>
        </row>
        <row r="191">
          <cell r="B191" t="str">
            <v>ENCHAPE CERAMICA BLANCO</v>
          </cell>
        </row>
        <row r="192">
          <cell r="B192" t="str">
            <v>Enchape paredes interiores Triplex Cedro Tintillad</v>
          </cell>
        </row>
        <row r="193">
          <cell r="B193" t="str">
            <v xml:space="preserve">EQUIPO AUTOMÁTICO PARA ALUMBRADO DE EMERGENCIA REFERENCIA ILURAM IL3-2H  </v>
          </cell>
        </row>
        <row r="194">
          <cell r="B194" t="str">
            <v xml:space="preserve">EQUIPO DE MEDICION  EN MEDIA TENSION </v>
          </cell>
        </row>
        <row r="195">
          <cell r="B195" t="str">
            <v>ESGRAFIADO PINTUCO 4 GALONES 30 KG</v>
          </cell>
        </row>
        <row r="196">
          <cell r="B196" t="str">
            <v>ESMALTE  Sobre lamina lineal Tipo pintulx anoloc verde bronce.</v>
          </cell>
        </row>
        <row r="197">
          <cell r="B197" t="str">
            <v>ESMALTE  Sobre lamina llena Tipo pintulx</v>
          </cell>
        </row>
        <row r="198">
          <cell r="B198" t="str">
            <v>ESMALTE ANTIHUMEDAD LAVABLE</v>
          </cell>
        </row>
        <row r="199">
          <cell r="B199" t="str">
            <v>ESMALTE SINTÉTICO PINTULUX</v>
          </cell>
        </row>
        <row r="200">
          <cell r="B200" t="str">
            <v>ESPEJO BORDE BISELADO DE 0.70X1.00</v>
          </cell>
        </row>
        <row r="201">
          <cell r="B201" t="str">
            <v>ESPEJO DE SEGURIDAD DE 40 CM</v>
          </cell>
        </row>
        <row r="202">
          <cell r="B202" t="str">
            <v>ESTACAS</v>
          </cell>
        </row>
        <row r="203">
          <cell r="B203" t="str">
            <v>ESTACIUON MANUAL DE APERTURA REF. BDS121/e SIEMENS o similar en marca reconocida</v>
          </cell>
        </row>
        <row r="204">
          <cell r="B204" t="str">
            <v>ESTRUCTURA CIELORASO DRYWALL(OMEGA-ANGULO-PARAL-TORNILLOS)</v>
          </cell>
        </row>
        <row r="205">
          <cell r="B205" t="str">
            <v>ESTRUCTURA CONEXIÓN RED TRENZADA CONJUNTO LA 320</v>
          </cell>
        </row>
        <row r="206">
          <cell r="B206" t="str">
            <v>ESTRUCTURA CONEXIÓN RED TRENZADA CONJUNTO LA 321</v>
          </cell>
        </row>
        <row r="207">
          <cell r="B207" t="str">
            <v>ESTRUCTURA CONEXIÓN RED TRENZADA CONJUNTO LA 324</v>
          </cell>
        </row>
        <row r="208">
          <cell r="B208" t="str">
            <v>ESQUINERO PLASTICO 2m</v>
          </cell>
        </row>
        <row r="209">
          <cell r="B209" t="str">
            <v>ESTUCO PLASTICO</v>
          </cell>
        </row>
        <row r="210">
          <cell r="B210" t="str">
            <v>ESTUFA CHALLENGER DE EMPOTRAR 4 PUESTOS ELECTRICA</v>
          </cell>
        </row>
        <row r="211">
          <cell r="B211" t="str">
            <v>ESTUFA DE EMPOTRAR MIXTA 4 PUESTOS</v>
          </cell>
        </row>
        <row r="212">
          <cell r="B212" t="str">
            <v>ESTUFA ELECTRICA 2 PUESTOS</v>
          </cell>
        </row>
        <row r="213">
          <cell r="B213" t="str">
            <v>EXTRAXTOR DE OLOR DE 20X20</v>
          </cell>
        </row>
        <row r="214">
          <cell r="B214" t="str">
            <v>Fachada Closet 4 Ptas Cedro ( Tintillado )</v>
          </cell>
        </row>
        <row r="215">
          <cell r="B215" t="str">
            <v>FIJADORES DE ALA</v>
          </cell>
        </row>
        <row r="216">
          <cell r="B216" t="str">
            <v>FILTRO AEROBICO CON ACC.</v>
          </cell>
        </row>
        <row r="217">
          <cell r="B217" t="str">
            <v>FILTRO DE DRENAJE 0.5 x 0.5 CON RELLENO EN GRAVILLA DE RIO 3/4" - 1" (SIN EXCAVACIÓN)</v>
          </cell>
        </row>
        <row r="218">
          <cell r="B218" t="str">
            <v>FORMALETA ENTREPISOS, con camilla</v>
          </cell>
        </row>
        <row r="219">
          <cell r="B219" t="str">
            <v>GANCHOS ANCLAJES TEJA THERMOACUSTICA</v>
          </cell>
        </row>
        <row r="220">
          <cell r="B220" t="str">
            <v>GANCHO TEJA ETERNIT 55 mm</v>
          </cell>
        </row>
        <row r="221">
          <cell r="B221" t="str">
            <v>GEOTEXTIL NO TEJIDO</v>
          </cell>
        </row>
        <row r="222">
          <cell r="B222" t="str">
            <v>GEOTEXTIL TR 4000</v>
          </cell>
        </row>
        <row r="223">
          <cell r="B223" t="str">
            <v>GRANITO TRAVERTINO</v>
          </cell>
        </row>
        <row r="224">
          <cell r="B224" t="str">
            <v xml:space="preserve">GRAVILLA </v>
          </cell>
        </row>
        <row r="225">
          <cell r="B225" t="str">
            <v>GRIFERIA AHORRADORA TIPO PUSH</v>
          </cell>
        </row>
        <row r="226">
          <cell r="B226" t="str">
            <v>GRIFERIA LAVAMANOS LINEA FENIX 4"</v>
          </cell>
        </row>
        <row r="227">
          <cell r="B227" t="str">
            <v>GUARDAESCOBA EN CERAMICA</v>
          </cell>
        </row>
        <row r="228">
          <cell r="B228" t="str">
            <v>GUARDAESCOBA EN GRANADILLO</v>
          </cell>
        </row>
        <row r="229">
          <cell r="B229" t="str">
            <v>GRIFERIA LAVAPLATOS GRIVAL LINEA AMARETO</v>
          </cell>
        </row>
        <row r="230">
          <cell r="B230" t="str">
            <v>GUARDAESCOBA PORCELANATO</v>
          </cell>
        </row>
        <row r="231">
          <cell r="B231" t="str">
            <v>IGAS GRIS - Masilla plastica 25210351</v>
          </cell>
        </row>
        <row r="232">
          <cell r="B232" t="str">
            <v>IMPRIMANTE DE VINILO</v>
          </cell>
        </row>
        <row r="233">
          <cell r="B233" t="str">
            <v>HERRAJES MUEBLES MADERA</v>
          </cell>
        </row>
        <row r="234">
          <cell r="B234" t="str">
            <v>Interior Closet en triplex cedro (Tintillado )</v>
          </cell>
        </row>
        <row r="235">
          <cell r="B235" t="str">
            <v>INTERRUPTOR CAJA MOLDEADA 3X40A / 25KA. CALIDAD MERLIN GERIN, SIEMENS O SUPERIOR</v>
          </cell>
        </row>
        <row r="236">
          <cell r="B236" t="str">
            <v>INTERRUPTOR CAJA MOLDEADA 3X80A / 50KA - 240V.</v>
          </cell>
        </row>
        <row r="237">
          <cell r="B237" t="str">
            <v>INTERRUPTOR DE TRANSFERENCIA TIPO SECCIONADOR TRIPOLAR</v>
          </cell>
        </row>
        <row r="238">
          <cell r="B238" t="str">
            <v xml:space="preserve">INTERRUPTOR DOBLE </v>
          </cell>
        </row>
        <row r="239">
          <cell r="B239" t="str">
            <v>INTERRUPTOR DOBLE CONMUTABLE</v>
          </cell>
        </row>
        <row r="240">
          <cell r="B240" t="str">
            <v>INTERRUPTOR ENCHUFABLE DE 2X20  A - 240 v - 10 ka</v>
          </cell>
        </row>
        <row r="241">
          <cell r="B241" t="str">
            <v>INTERRUPTOR ENCHUFABLE DE 2X30  A - 240 v - 10 ka</v>
          </cell>
        </row>
        <row r="242">
          <cell r="B242" t="str">
            <v xml:space="preserve">INTERRUPTOR SENCILLO </v>
          </cell>
        </row>
        <row r="243">
          <cell r="B243" t="str">
            <v>INTERRUPTOR SENCILLO CONMUTABLE CON LUZ PILOTO</v>
          </cell>
        </row>
        <row r="244">
          <cell r="B244" t="str">
            <v>INTERRUPTOR SENCILLOCON LUZ PILOTO</v>
          </cell>
        </row>
        <row r="245">
          <cell r="B245" t="str">
            <v>INTERRUPTORES ENCHUFABLES DE 1X15  A - 240 v - 10 ka</v>
          </cell>
        </row>
        <row r="246">
          <cell r="B246" t="str">
            <v>INTERRUPTORES ENCHUFABLES DE 1X20  A - 240 v - 10 kA</v>
          </cell>
        </row>
        <row r="247">
          <cell r="B247" t="str">
            <v>INTERRUPTORES ENCHUFABLES DE 3X30  A - 240 v - 10 ka</v>
          </cell>
        </row>
        <row r="248">
          <cell r="B248" t="str">
            <v>Jabonera - GRIVAL</v>
          </cell>
        </row>
        <row r="249">
          <cell r="B249" t="str">
            <v>Jabonera Ducha - GRIVAL</v>
          </cell>
        </row>
        <row r="250">
          <cell r="B250" t="str">
            <v>KORAZA Pintuco</v>
          </cell>
        </row>
        <row r="251">
          <cell r="B251" t="str">
            <v>LACA</v>
          </cell>
        </row>
        <row r="252">
          <cell r="B252" t="str">
            <v>LACA PARA MADERA</v>
          </cell>
        </row>
        <row r="253">
          <cell r="B253" t="str">
            <v>LADRILLO PORTANTE 12X29X9</v>
          </cell>
        </row>
        <row r="254">
          <cell r="B254" t="str">
            <v>Ladrillo Prensado</v>
          </cell>
        </row>
        <row r="255">
          <cell r="B255" t="str">
            <v>LADRILLO RECOCIDO</v>
          </cell>
        </row>
        <row r="256">
          <cell r="B256" t="str">
            <v>LADRILLO TOLETE COMUN RECOCIDO</v>
          </cell>
        </row>
        <row r="257">
          <cell r="B257" t="str">
            <v>LÁMINA COLD ROLLED Cal.16 (1.22x 2.44 )</v>
          </cell>
        </row>
        <row r="258">
          <cell r="B258" t="str">
            <v xml:space="preserve">LÁMINA COLD ROLLED Cal.18 </v>
          </cell>
        </row>
        <row r="259">
          <cell r="B259" t="str">
            <v>LÁMINA COLD ROLLED Cal.18 (1.22x 2.44 )</v>
          </cell>
        </row>
        <row r="260">
          <cell r="B260" t="str">
            <v>LÁMINA COLD ROLLED Cal.20 (1.00x 2.00 )</v>
          </cell>
        </row>
        <row r="261">
          <cell r="B261" t="str">
            <v>LÁMINA COLD ROLLED Cal.20 (1.22x 2.44 )</v>
          </cell>
        </row>
        <row r="262">
          <cell r="B262" t="str">
            <v>LAMINA DE ACRILICO DE 0.60X2.44 DE 1.80 mm</v>
          </cell>
        </row>
        <row r="263">
          <cell r="B263" t="str">
            <v>LAMINA COLABORANTE METALDECK 2" GRADO 40 CAL 22</v>
          </cell>
        </row>
        <row r="264">
          <cell r="B264" t="str">
            <v>LAMINA DE ACRILICO DE 1.20X1.80 DE 3.0 mm con color</v>
          </cell>
        </row>
        <row r="265">
          <cell r="B265" t="str">
            <v>LAMINA DE ACRILICO DE 1.20X1.80 DE 3.0 mm sin color</v>
          </cell>
        </row>
        <row r="266">
          <cell r="B266" t="str">
            <v>LAMINA DE ACRILICO DE 1.20X1.80 DE 3.00 mm</v>
          </cell>
        </row>
        <row r="267">
          <cell r="B267" t="str">
            <v>LAMINA DRY WALL 1.22X2.44</v>
          </cell>
        </row>
        <row r="268">
          <cell r="B268" t="str">
            <v>LAMINA EN ACRILICO DE 0.61X2,44 DE 1,8 mm</v>
          </cell>
        </row>
        <row r="269">
          <cell r="B269" t="str">
            <v>LAMINA GALVANIZADA DE 1.00X2.00 CAL  22</v>
          </cell>
        </row>
        <row r="270">
          <cell r="B270" t="str">
            <v>LAMINA GALVANIZADA DE 1.00X2.00 CAL  24</v>
          </cell>
        </row>
        <row r="271">
          <cell r="B271" t="str">
            <v>LAMINA GALVANIZADA DE 1.00X2.00 CAL  26</v>
          </cell>
        </row>
        <row r="272">
          <cell r="B272" t="str">
            <v>LAMINA GALVANIZADA DE 1.22X2.44 CAL  22</v>
          </cell>
        </row>
        <row r="273">
          <cell r="B273" t="str">
            <v>LAMINA SUPERBOARD 1.22X2.44</v>
          </cell>
        </row>
        <row r="274">
          <cell r="B274" t="str">
            <v>LIMATESA ETERNIT P7 L=1.14</v>
          </cell>
        </row>
        <row r="275">
          <cell r="B275" t="str">
            <v>LAMINAS DURACUSTIC</v>
          </cell>
        </row>
        <row r="276">
          <cell r="B276" t="str">
            <v>LAMINAS EN ACRILICO DE 60X60</v>
          </cell>
        </row>
        <row r="277">
          <cell r="B277" t="str">
            <v>LAMPARA DE 2x32</v>
          </cell>
        </row>
        <row r="278">
          <cell r="B278" t="str">
            <v xml:space="preserve">Lampara para luminaria - sodio 150 WATTS. </v>
          </cell>
        </row>
        <row r="279">
          <cell r="B279" t="str">
            <v>LAMPARA TIPO INCANDESCENTE DE 32 W</v>
          </cell>
        </row>
        <row r="280">
          <cell r="B280" t="str">
            <v>LAMPARA OJO DE BUEY</v>
          </cell>
        </row>
        <row r="281">
          <cell r="B281" t="str">
            <v>LAVAMANOS DE INCRUSTAR LINEA SAN LORENZO</v>
          </cell>
        </row>
        <row r="282">
          <cell r="B282" t="str">
            <v>LAVAPLATOS EN ACERO</v>
          </cell>
        </row>
        <row r="283">
          <cell r="B283" t="str">
            <v>LIJA</v>
          </cell>
        </row>
        <row r="284">
          <cell r="B284" t="str">
            <v xml:space="preserve">LIJA </v>
          </cell>
        </row>
        <row r="285">
          <cell r="B285" t="str">
            <v>LIMPIADOR PVC DE 1/4</v>
          </cell>
        </row>
        <row r="286">
          <cell r="B286" t="str">
            <v>LISTON ORDINARIO</v>
          </cell>
        </row>
        <row r="287">
          <cell r="B287" t="str">
            <v>LISTÓN CEDRO MACHO 5x2 cm.</v>
          </cell>
        </row>
        <row r="288">
          <cell r="B288" t="str">
            <v>LISTON EN OTOBO PARA CIELORRASO</v>
          </cell>
        </row>
        <row r="289">
          <cell r="B289" t="str">
            <v>LLAVE MANGUERA DE 1/2"</v>
          </cell>
        </row>
        <row r="290">
          <cell r="B290" t="str">
            <v>LLAVE PARA URINARIO</v>
          </cell>
        </row>
        <row r="291">
          <cell r="B291" t="str">
            <v>LOCKER METALICO DE 0.45X2.00</v>
          </cell>
        </row>
        <row r="292">
          <cell r="B292" t="str">
            <v>LOGO ACUEDUCTO EN ACERO DE 2.00X0.80</v>
          </cell>
        </row>
        <row r="293">
          <cell r="B293" t="str">
            <v>Luminaria abierta tipo INDULUX AA Sodio 400 WATTS.Pantalla de aluminio o policarbonato prismático, 633mmX482mm</v>
          </cell>
        </row>
        <row r="294">
          <cell r="B294" t="str">
            <v xml:space="preserve">Luminaria completa fluorescente  TMS028 2xTL-D36W HFS 20 CMx 120 cm 120 voltios. </v>
          </cell>
        </row>
        <row r="295">
          <cell r="B295" t="str">
            <v>Luminaria horizontal cerrada carcaza enteriza Sodio de alta presion  Potencia: 150W 208/220 Voltios . Incluye lampara y fotocelda</v>
          </cell>
        </row>
        <row r="296">
          <cell r="B296" t="str">
            <v>LUMINARIA HORIZONTAL CERRADA DE 150 VATIOS-BOMBILLO SODIO ALTA PRESION</v>
          </cell>
        </row>
        <row r="297">
          <cell r="B297" t="str">
            <v>LUMINARIA HORIZONTAL CERRADA DE 70 VATIOS-BOMBILLO SODIO ALTA PRESION</v>
          </cell>
        </row>
        <row r="298">
          <cell r="B298" t="str">
            <v xml:space="preserve">Luminaria tipo reflector ROY ALHPA Ref: QUIMBAYA 70 WATTS 208 V. </v>
          </cell>
        </row>
        <row r="299">
          <cell r="B299" t="str">
            <v>MADERA GRANADILLO</v>
          </cell>
        </row>
        <row r="300">
          <cell r="B300" t="str">
            <v xml:space="preserve">MALLA ELECTROSOLDADA </v>
          </cell>
        </row>
        <row r="301">
          <cell r="B301" t="str">
            <v>MALLA ELECTROSOLDADA M-084</v>
          </cell>
        </row>
        <row r="302">
          <cell r="B302" t="str">
            <v xml:space="preserve">MALLA ELECTROSOLDADA  6mm 15X15  6.00X2.35  42.20 KG </v>
          </cell>
        </row>
        <row r="303">
          <cell r="B303" t="str">
            <v>MALLA PROTECCION Ancho = 4 m</v>
          </cell>
        </row>
        <row r="304">
          <cell r="B304" t="str">
            <v>MALLA GALLINERO</v>
          </cell>
        </row>
        <row r="305">
          <cell r="B305" t="str">
            <v>MALLA ONDULADA CAL 10 DE 1 1/2" x 1 1/2"</v>
          </cell>
        </row>
        <row r="306">
          <cell r="B306" t="str">
            <v>MALLA ONDULADA Cal. 12 1 1/2" (Alambre galv.)</v>
          </cell>
        </row>
        <row r="307">
          <cell r="B307" t="str">
            <v>MALLA ONDULADA Cal. 8 1 3/4" (Alambre galv.)</v>
          </cell>
        </row>
        <row r="308">
          <cell r="B308" t="str">
            <v>MANGUERA FLEXIBLE DE CONEXIÓN</v>
          </cell>
        </row>
        <row r="309">
          <cell r="B309" t="str">
            <v>MANGUERAS DE LUCES TIPO AMERICANA</v>
          </cell>
        </row>
        <row r="310">
          <cell r="B310" t="str">
            <v>MANIJA VENTANA METALICA</v>
          </cell>
        </row>
        <row r="311">
          <cell r="B311" t="str">
            <v>MANIOBRA DE TRANSFORMADOR</v>
          </cell>
        </row>
        <row r="313">
          <cell r="B313" t="str">
            <v>MANTO ASFALTICO 10 M2</v>
          </cell>
        </row>
        <row r="314">
          <cell r="B314" t="str">
            <v>MARCO CAJA INSP. 40 x 40</v>
          </cell>
        </row>
        <row r="315">
          <cell r="B315" t="str">
            <v>MARCO CAJA INSP. 60 x 60</v>
          </cell>
        </row>
        <row r="316">
          <cell r="B316" t="str">
            <v>MARCO EN ACERO PARA TAPA CAJA CS 276</v>
          </cell>
        </row>
        <row r="317">
          <cell r="B317" t="str">
            <v>MARCO PUERTA MADERA</v>
          </cell>
        </row>
        <row r="318">
          <cell r="B318" t="str">
            <v>MARCO PUERTA METALICA</v>
          </cell>
        </row>
        <row r="319">
          <cell r="B319" t="str">
            <v>MARCO SENCILLO EN ANGULO EN ACERO A-37</v>
          </cell>
        </row>
        <row r="320">
          <cell r="B320" t="str">
            <v>MARCO VENTANA METALICA</v>
          </cell>
        </row>
        <row r="321">
          <cell r="B321" t="str">
            <v>MARCO Y CONTRAMARCO</v>
          </cell>
        </row>
        <row r="322">
          <cell r="B322" t="str">
            <v>MARCO Y TAPA EN ALFAJOR DE 0,30X0,30</v>
          </cell>
        </row>
        <row r="323">
          <cell r="B323" t="str">
            <v>MARMOLINA</v>
          </cell>
        </row>
        <row r="324">
          <cell r="B324" t="str">
            <v xml:space="preserve">MASILLA </v>
          </cell>
        </row>
        <row r="325">
          <cell r="B325" t="str">
            <v>MASTIL EN TUBO CONDUIT GALVANIZADO DE Ø1</v>
          </cell>
        </row>
        <row r="326">
          <cell r="B326" t="str">
            <v>MASTIQUE PARA JUNTAS</v>
          </cell>
        </row>
        <row r="327">
          <cell r="B327" t="str">
            <v>MATERIAL GRANULAR</v>
          </cell>
        </row>
        <row r="328">
          <cell r="B328" t="str">
            <v>MEDIDOR DE 1/2"</v>
          </cell>
        </row>
        <row r="329">
          <cell r="B329" t="str">
            <v>MEDIDOR DE AGUA      1/2"</v>
          </cell>
        </row>
        <row r="330">
          <cell r="B330" t="str">
            <v>MEDIDOR TRIFASICO TETRAFILAR 50(150)A 208-120V;</v>
          </cell>
        </row>
        <row r="331">
          <cell r="B331" t="str">
            <v>MEDIDORES DE 4"</v>
          </cell>
        </row>
        <row r="332">
          <cell r="B332" t="str">
            <v>MESON EN ACERO INOXIDABLE DE 60 cm CAL 20</v>
          </cell>
        </row>
        <row r="333">
          <cell r="B333" t="str">
            <v xml:space="preserve">MEZCLADOR LAVAPLATOS </v>
          </cell>
        </row>
        <row r="334">
          <cell r="B334" t="str">
            <v>MINISPLIT LG 18000 BTU</v>
          </cell>
        </row>
        <row r="335">
          <cell r="B335" t="str">
            <v>MORTERO 1:3 ( arena semilavada de peña )</v>
          </cell>
        </row>
        <row r="336">
          <cell r="B336" t="str">
            <v>MORTERO 1:4 ( arena semilavada )</v>
          </cell>
        </row>
        <row r="337">
          <cell r="B337" t="str">
            <v>MORTERO 1:3 IMPERMEABILIZADO</v>
          </cell>
        </row>
        <row r="338">
          <cell r="B338" t="str">
            <v>MORTERO 1:5</v>
          </cell>
        </row>
        <row r="339">
          <cell r="B339" t="str">
            <v>MURO EN LADRILLO TOLETE COMUN EN 0.125 CON PEGA DE MORTERO 1:5</v>
          </cell>
        </row>
        <row r="340">
          <cell r="B340" t="str">
            <v>NIPLE GALAVANIZADO DE 4" SH 40</v>
          </cell>
        </row>
        <row r="341">
          <cell r="B341" t="str">
            <v>ORINAL MEDIANO BLANCO PORCELANA</v>
          </cell>
        </row>
        <row r="342">
          <cell r="B342" t="str">
            <v>PABMERIL PLIEGO 9" x 11"</v>
          </cell>
        </row>
        <row r="343">
          <cell r="B343" t="str">
            <v>PARLANTE</v>
          </cell>
        </row>
        <row r="344">
          <cell r="B344" t="str">
            <v xml:space="preserve">PALETAS REFLECTIVAS DE SEÑALIZACION -CONOS-CINTA SEÑALI </v>
          </cell>
        </row>
        <row r="345">
          <cell r="B345" t="str">
            <v>PASTO</v>
          </cell>
        </row>
        <row r="346">
          <cell r="B346" t="str">
            <v>PEGACOR BLANCO</v>
          </cell>
        </row>
        <row r="347">
          <cell r="B347" t="str">
            <v>PEGACOR E-50</v>
          </cell>
        </row>
        <row r="348">
          <cell r="B348" t="str">
            <v>PEGANTE PARA GAS FUERZA MEDIA</v>
          </cell>
        </row>
        <row r="349">
          <cell r="B349" t="str">
            <v>PELICULA SAN BLASTING</v>
          </cell>
        </row>
        <row r="350">
          <cell r="B350" t="str">
            <v>Percha simple - GRIVAL</v>
          </cell>
        </row>
        <row r="351">
          <cell r="B351" t="str">
            <v>PERFIL ALN 173 DE 6 mts</v>
          </cell>
        </row>
        <row r="352">
          <cell r="B352" t="str">
            <v>PERFIL ALN 177 DE 6 mts</v>
          </cell>
        </row>
        <row r="353">
          <cell r="B353" t="str">
            <v>PERFIL ALN 292 DE 6 mts</v>
          </cell>
        </row>
        <row r="354">
          <cell r="B354" t="str">
            <v>PERFIL ESTRUCTURAL EN C 160*60 1.5mm</v>
          </cell>
        </row>
        <row r="355">
          <cell r="B355" t="str">
            <v>PIBOTES, RODACHINES, PARALES, OMEGAS</v>
          </cell>
        </row>
        <row r="356">
          <cell r="B356" t="str">
            <v>PIEDRA ESMERIL</v>
          </cell>
        </row>
        <row r="357">
          <cell r="B357" t="str">
            <v>PIEDRA MEDIA ZONGA</v>
          </cell>
        </row>
        <row r="358">
          <cell r="B358" t="str">
            <v>PIEDRA RAJON</v>
          </cell>
        </row>
        <row r="359">
          <cell r="B359" t="str">
            <v>PINTURA ACRILTEX</v>
          </cell>
        </row>
        <row r="360">
          <cell r="B360" t="str">
            <v>PINTURA Electrostatica (poliester gris )</v>
          </cell>
        </row>
        <row r="361">
          <cell r="B361" t="str">
            <v>PINTURA EPOXICA</v>
          </cell>
        </row>
        <row r="362">
          <cell r="B362" t="str">
            <v>PINTURA KORAZA</v>
          </cell>
        </row>
        <row r="363">
          <cell r="B363" t="str">
            <v>PINTURA BITUMINOSA</v>
          </cell>
        </row>
        <row r="364">
          <cell r="B364" t="str">
            <v>PINTURA VINILO TIPO 1</v>
          </cell>
        </row>
        <row r="365">
          <cell r="B365" t="str">
            <v>PISO EN CERAMICA DE 30X30</v>
          </cell>
        </row>
        <row r="366">
          <cell r="B366" t="str">
            <v>PISO EN MADERA GRANADILLO</v>
          </cell>
        </row>
        <row r="367">
          <cell r="B367" t="str">
            <v>PINTURA VINILO TIPO 2</v>
          </cell>
        </row>
        <row r="368">
          <cell r="B368" t="str">
            <v>PISO PORCELANATO</v>
          </cell>
        </row>
        <row r="369">
          <cell r="B369" t="str">
            <v>Porta rollos - GRIVAL Línea STYLO,</v>
          </cell>
        </row>
        <row r="370">
          <cell r="B370" t="str">
            <v>PLATINA DE  1/2" * 1/8</v>
          </cell>
        </row>
        <row r="371">
          <cell r="B371" t="str">
            <v xml:space="preserve">PLATINA DE  3/4" </v>
          </cell>
        </row>
        <row r="372">
          <cell r="B372" t="str">
            <v>PLATINA DE  3/4" X 1/8"</v>
          </cell>
        </row>
        <row r="373">
          <cell r="B373" t="str">
            <v>POLIETILENO No. 4</v>
          </cell>
        </row>
        <row r="374">
          <cell r="B374" t="str">
            <v>POLIETILENO No. 6</v>
          </cell>
        </row>
        <row r="375">
          <cell r="B375" t="str">
            <v>PRIMER ANTICORROSIVO</v>
          </cell>
        </row>
        <row r="376">
          <cell r="B376" t="str">
            <v>PUNTILLA 3/4"</v>
          </cell>
        </row>
        <row r="377">
          <cell r="B377" t="str">
            <v>PUNTILLA 1"</v>
          </cell>
        </row>
        <row r="378">
          <cell r="B378" t="str">
            <v>PUNTILLA 11/4"</v>
          </cell>
        </row>
        <row r="379">
          <cell r="B379" t="str">
            <v>PUNTILLA 11/2"</v>
          </cell>
        </row>
        <row r="380">
          <cell r="B380" t="str">
            <v>PUNTILLA 2"</v>
          </cell>
        </row>
        <row r="381">
          <cell r="B381" t="str">
            <v>PUNTILLA 21/2"</v>
          </cell>
        </row>
        <row r="386">
          <cell r="B386" t="str">
            <v>RECEBO B-200</v>
          </cell>
        </row>
        <row r="387">
          <cell r="B387" t="str">
            <v>RECEBO B-600</v>
          </cell>
        </row>
        <row r="388">
          <cell r="B388" t="str">
            <v>RECEBO COMÚN</v>
          </cell>
        </row>
        <row r="389">
          <cell r="B389" t="str">
            <v>RECEBO B-400</v>
          </cell>
        </row>
        <row r="390">
          <cell r="B390" t="str">
            <v>RED PARA ATERRIZAR SUBESTACION</v>
          </cell>
        </row>
        <row r="391">
          <cell r="B391" t="str">
            <v>RED TRENZADA CABLE 2X2+2</v>
          </cell>
        </row>
        <row r="392">
          <cell r="B392" t="str">
            <v>RED TRENZADA CABLE 3x1/0+1/0</v>
          </cell>
        </row>
        <row r="393">
          <cell r="B393" t="str">
            <v xml:space="preserve">REFLECTOR DE 250 VATIOS-SODIO ALTA PRESION -220 VOLTIOS-SODIO ALTA </v>
          </cell>
        </row>
        <row r="394">
          <cell r="B394" t="str">
            <v>REFLECTOR DE 400 W</v>
          </cell>
        </row>
        <row r="395">
          <cell r="B395" t="str">
            <v>REGISTRO DE 3/4"</v>
          </cell>
        </row>
        <row r="396">
          <cell r="B396" t="str">
            <v>REGISTRO DE BOLA 1/2"</v>
          </cell>
        </row>
        <row r="397">
          <cell r="B397" t="str">
            <v>REGISTRO P.D.  R&amp;W - 2 1/2 " ( de cortina )</v>
          </cell>
        </row>
        <row r="398">
          <cell r="B398" t="str">
            <v>REGISTRO R&amp;W - 1" ( de cortina ) Ref. 206</v>
          </cell>
        </row>
        <row r="399">
          <cell r="B399" t="str">
            <v>REGISTRO R&amp;W - 1/2" ( de cortina ) Ref. 206</v>
          </cell>
        </row>
        <row r="400">
          <cell r="B400" t="str">
            <v>REGISTRO R&amp;W - 3/4" ( de cortina ) Ref. 206</v>
          </cell>
        </row>
        <row r="401">
          <cell r="B401" t="str">
            <v xml:space="preserve">REJILLA Aluminio 3"x2" </v>
          </cell>
        </row>
        <row r="402">
          <cell r="B402" t="str">
            <v>REJILLA VENTILACION PLASTICA DE 25X25</v>
          </cell>
        </row>
        <row r="403">
          <cell r="B403" t="str">
            <v>Rejillas de piso en aluminio de 3x2 con sosco</v>
          </cell>
        </row>
        <row r="404">
          <cell r="B404" t="str">
            <v>RELLENO ARENA DE PEÑA</v>
          </cell>
        </row>
        <row r="405">
          <cell r="B405" t="str">
            <v>Repisa vidrio Baño Línea STYLO</v>
          </cell>
        </row>
        <row r="406">
          <cell r="B406" t="str">
            <v>REMOVEDOR PVC</v>
          </cell>
        </row>
        <row r="408">
          <cell r="B408" t="str">
            <v>REPISA ORDINARIO 3 m</v>
          </cell>
        </row>
        <row r="409">
          <cell r="B409" t="str">
            <v xml:space="preserve">ROCKTOP </v>
          </cell>
        </row>
        <row r="410">
          <cell r="B410" t="str">
            <v>SANITARIO LINEA MONTECARLO CON GRIFERIA</v>
          </cell>
        </row>
        <row r="411">
          <cell r="B411" t="str">
            <v xml:space="preserve">SECCIONADOR TRIPOLAR EN AIRE 400A-17,5 kV DE OPERACIÓN BAJO </v>
          </cell>
        </row>
        <row r="412">
          <cell r="B412" t="str">
            <v>SELLADOR</v>
          </cell>
        </row>
        <row r="413">
          <cell r="B413" t="str">
            <v>SELLADOR O CERA DE PISO</v>
          </cell>
        </row>
        <row r="414">
          <cell r="B414" t="str">
            <v>SELLADOR Y TINTILLA</v>
          </cell>
        </row>
        <row r="415">
          <cell r="B415" t="str">
            <v>SENSOR FOTOELECTRICO DETECTOR DE HUMO</v>
          </cell>
        </row>
        <row r="416">
          <cell r="B416" t="str">
            <v>SIFON LAVAMANOS plastico gerfor GF-580322</v>
          </cell>
        </row>
        <row r="417">
          <cell r="B417" t="str">
            <v>SIKA 1</v>
          </cell>
        </row>
        <row r="418">
          <cell r="B418" t="str">
            <v>SIKADUR 32</v>
          </cell>
        </row>
        <row r="419">
          <cell r="B419" t="str">
            <v xml:space="preserve">SIKAFLEX-1a cartu </v>
          </cell>
        </row>
        <row r="420">
          <cell r="B420" t="str">
            <v>SILICONA</v>
          </cell>
        </row>
        <row r="421">
          <cell r="B421" t="str">
            <v>SISTEMA DESINFECCION AGUA TRATADA</v>
          </cell>
        </row>
        <row r="422">
          <cell r="B422" t="str">
            <v>SISTEMA CONTROL ELECTRICO TODO INCLUIDO PARA LA PLANTA TRATAMIENTO</v>
          </cell>
        </row>
        <row r="423">
          <cell r="B423" t="str">
            <v>SOLDADOR PVC 1/4</v>
          </cell>
        </row>
        <row r="424">
          <cell r="B424" t="str">
            <v xml:space="preserve">SOLDADURA E - 70  </v>
          </cell>
        </row>
        <row r="425">
          <cell r="B425" t="str">
            <v>SOLDADURA ESTAÑO</v>
          </cell>
        </row>
        <row r="426">
          <cell r="B426" t="str">
            <v>SOLDADURA EXOTERMICA TIPO CADWELD o SIMILAR  de 90 GRAMOS</v>
          </cell>
        </row>
        <row r="427">
          <cell r="B427" t="str">
            <v>SOPORTE PARA TUBERIA DE 4"</v>
          </cell>
        </row>
        <row r="428">
          <cell r="B428" t="str">
            <v>SOPORTES LAVAMANOS</v>
          </cell>
        </row>
        <row r="429">
          <cell r="B429" t="str">
            <v>SOPORTES ORINAL</v>
          </cell>
        </row>
        <row r="430">
          <cell r="B430" t="str">
            <v>TABLA BURRA ORDINARIA 0.20 DE 3.0 MTS</v>
          </cell>
        </row>
        <row r="431">
          <cell r="B431" t="str">
            <v>TABLA BURRA ORDINARIA 0.30 DE 3.0 MTS</v>
          </cell>
        </row>
        <row r="432">
          <cell r="B432" t="str">
            <v>TABLA CHAPA ORDINARIA 0.25 DE 3.0 MTS</v>
          </cell>
        </row>
        <row r="433">
          <cell r="B433" t="str">
            <v>TABLA CHAPA ORDINARIA 0.20 DE 3.0 MTS</v>
          </cell>
        </row>
        <row r="434">
          <cell r="B434" t="str">
            <v>TABLA CHAPA ORDINARIA 0.15 DE 3.0 MTS</v>
          </cell>
        </row>
        <row r="437">
          <cell r="B437" t="str">
            <v xml:space="preserve">TABLERO DE 12 CIRCUITOS CON ESPACIO PARA TOTALIZADOR, PUERTA Y CHAPA  -208 V - 3F5H-60HZ </v>
          </cell>
        </row>
        <row r="438">
          <cell r="B438" t="str">
            <v>TABLERO DE 12 CTOS</v>
          </cell>
        </row>
        <row r="439">
          <cell r="B439" t="str">
            <v>TABLERO 24 CIRCUITOS, PUERTA Y CHAPA, ESP TOTALIZADOR</v>
          </cell>
        </row>
        <row r="440">
          <cell r="B440" t="str">
            <v xml:space="preserve">TABLERO 36 CIRCUITOS, PUERTA Y CHAPA, ESP TOTALIZADOR  </v>
          </cell>
        </row>
        <row r="441">
          <cell r="B441" t="str">
            <v>TABLERO TRIFASICO DE 6 CIRCUITOS</v>
          </cell>
        </row>
        <row r="442">
          <cell r="B442" t="str">
            <v>TABLETA GRES DE 25X25</v>
          </cell>
        </row>
        <row r="443">
          <cell r="B443" t="str">
            <v>TABLEX, LISTONES, PALOS</v>
          </cell>
        </row>
        <row r="444">
          <cell r="B444" t="str">
            <v>TABLÓN DE GRES  25X25</v>
          </cell>
        </row>
        <row r="445">
          <cell r="B445" t="str">
            <v>TABLON DE GRESS DE 33X33</v>
          </cell>
        </row>
        <row r="446">
          <cell r="B446" t="str">
            <v>TANQUE COLEMPAQUES 500 LT (incluye tapa y accesorios)</v>
          </cell>
        </row>
        <row r="447">
          <cell r="B447" t="str">
            <v>TABLERO MELAMINICO DE 1.83X2.44</v>
          </cell>
        </row>
        <row r="448">
          <cell r="B448" t="str">
            <v>TABLERO EN AMARILLO</v>
          </cell>
        </row>
        <row r="449">
          <cell r="B449" t="str">
            <v>TAPA CAJA INSP. 60 x 60</v>
          </cell>
        </row>
        <row r="450">
          <cell r="B450" t="str">
            <v>TABLETA MARMOL</v>
          </cell>
        </row>
        <row r="451">
          <cell r="B451" t="str">
            <v>TAPA CIEGA CON IMPACTO GALVANIZADA CUADRADA 4X4"</v>
          </cell>
        </row>
        <row r="452">
          <cell r="B452" t="str">
            <v>TAPA EN CONCRETO (4000 PSI)</v>
          </cell>
        </row>
        <row r="453">
          <cell r="B453" t="str">
            <v>TAPA EN CONCRETO CAJA CS 276</v>
          </cell>
        </row>
        <row r="454">
          <cell r="B454" t="str">
            <v>TAPA REGISTRO PLASTICO DE 20X20</v>
          </cell>
        </row>
        <row r="455">
          <cell r="B455" t="str">
            <v>TAPON GALVANIZADO MACHO DE 2"</v>
          </cell>
        </row>
        <row r="456">
          <cell r="B456" t="str">
            <v>TAPÓN SOLDADO PRESIÓN 1 1/2"</v>
          </cell>
        </row>
        <row r="457">
          <cell r="B457" t="str">
            <v>TAZA Institucional blanca Mancesa IC-IP41</v>
          </cell>
        </row>
        <row r="458">
          <cell r="B458" t="str">
            <v>TEE EN ALUMINIO BLANCO</v>
          </cell>
        </row>
        <row r="459">
          <cell r="B459" t="str">
            <v>TEE GALVANIZADA DE 4"</v>
          </cell>
        </row>
        <row r="460">
          <cell r="B460" t="str">
            <v>TEE PRESIÓN  1 1/2" Pavco</v>
          </cell>
        </row>
        <row r="461">
          <cell r="B461" t="str">
            <v>TEE PRESIÓN SOLDADA  1"</v>
          </cell>
        </row>
        <row r="462">
          <cell r="B462" t="str">
            <v>TEJA DE ZINC 0.80X2.43</v>
          </cell>
        </row>
        <row r="463">
          <cell r="B463" t="str">
            <v>TEJA CANALETA 90</v>
          </cell>
        </row>
        <row r="464">
          <cell r="B464" t="str">
            <v xml:space="preserve">TEJA DE BARRO </v>
          </cell>
        </row>
        <row r="465">
          <cell r="B465" t="str">
            <v>TEJA ONDULADA ETERNIT No. 6 DE 0.92X1.83</v>
          </cell>
        </row>
        <row r="466">
          <cell r="B466" t="str">
            <v>TEJA THERMOACUSTICA TRAPEZOIDAL  2.44X0.82</v>
          </cell>
        </row>
        <row r="467">
          <cell r="B467" t="str">
            <v>TELA ASFALTICA DE 15 M2</v>
          </cell>
        </row>
        <row r="468">
          <cell r="B468" t="str">
            <v>TELA VERDE CERRAMIENTO</v>
          </cell>
        </row>
        <row r="469">
          <cell r="B469" t="str">
            <v>TERMINAL PONCHAR 2 AWG</v>
          </cell>
        </row>
        <row r="470">
          <cell r="B470" t="str">
            <v xml:space="preserve">Terminal preformado uso interior 15 kV para cable 2 – 3/0 AWG; </v>
          </cell>
        </row>
        <row r="471">
          <cell r="B471" t="str">
            <v>Terminal Soldar/Ponchar barril largo para cable 8. Calidad 3M, Panduit o superior.</v>
          </cell>
        </row>
        <row r="472">
          <cell r="B472" t="str">
            <v>Thiner</v>
          </cell>
        </row>
        <row r="473">
          <cell r="B473" t="str">
            <v>TIERRA NEGRA</v>
          </cell>
        </row>
        <row r="474">
          <cell r="B474" t="str">
            <v>TINTILLA</v>
          </cell>
        </row>
        <row r="475">
          <cell r="B475" t="str">
            <v>TIRAS ALISTADO 3 x 3 x 3</v>
          </cell>
        </row>
        <row r="476">
          <cell r="B476" t="str">
            <v>TOMA BIFASICA 2P+T</v>
          </cell>
        </row>
        <row r="477">
          <cell r="B477" t="str">
            <v>TOMA CORRIENTE DOBLE</v>
          </cell>
        </row>
        <row r="478">
          <cell r="B478" t="str">
            <v>TOMA COAXIAL PARA TV TIPO AMERICANA</v>
          </cell>
        </row>
        <row r="479">
          <cell r="B479" t="str">
            <v>TOMA TV+TELEFONO</v>
          </cell>
        </row>
        <row r="480">
          <cell r="B480" t="str">
            <v>Toallero Barra - GRIVAL Línea STYLO,</v>
          </cell>
        </row>
        <row r="481">
          <cell r="B481" t="str">
            <v>Toallero Argolla - GRIVAL Línea STYLO</v>
          </cell>
        </row>
        <row r="482">
          <cell r="B482" t="str">
            <v xml:space="preserve">TORNILLOS </v>
          </cell>
        </row>
        <row r="483">
          <cell r="B483" t="str">
            <v>TRIPLEX FORMALETA DE 1.22X2.44 DE 18 mm</v>
          </cell>
        </row>
        <row r="490">
          <cell r="B490" t="str">
            <v>TUBERIA GALVANIZADA 2"</v>
          </cell>
        </row>
        <row r="491">
          <cell r="B491" t="str">
            <v>TUBERIA GALVANIZADA 2" DE 0.098</v>
          </cell>
        </row>
        <row r="492">
          <cell r="B492" t="str">
            <v>TUBERIA HIERRO DUCTIL DE 4" ESP 3.2 mm</v>
          </cell>
        </row>
        <row r="493">
          <cell r="B493" t="str">
            <v>TUBERIAS, VALVULAS, ACCESORIOS</v>
          </cell>
        </row>
        <row r="494">
          <cell r="B494" t="str">
            <v>TUBERIA NOVAFORT DE 6"</v>
          </cell>
        </row>
        <row r="495">
          <cell r="B495" t="str">
            <v>TUBERIA PEX AL PEX 1/2"</v>
          </cell>
        </row>
        <row r="496">
          <cell r="B496" t="str">
            <v>TUBERIA CONDUCCION AGUAS RESIDUALES INC ACCESORIOS</v>
          </cell>
        </row>
        <row r="497">
          <cell r="B497" t="str">
            <v>TUBERIA RECTANGULAR DE 3 1/2" X 1 1/2"</v>
          </cell>
        </row>
        <row r="498">
          <cell r="B498" t="str">
            <v>TUBO 4X8 EN COLD ROLLED CAL 18</v>
          </cell>
        </row>
        <row r="499">
          <cell r="B499" t="str">
            <v>TUBO alcantarillado  PVC   160 MM ( 6" ) Pavco</v>
          </cell>
        </row>
        <row r="500">
          <cell r="B500" t="str">
            <v>TUBO alcantarillado  PVC   160 MM ( 8" ) Pavco</v>
          </cell>
        </row>
        <row r="501">
          <cell r="B501" t="str">
            <v>TUBO alcantarillado PVC   110MM  ( 4") Pavco</v>
          </cell>
        </row>
        <row r="502">
          <cell r="B502" t="str">
            <v>TUBO alcantarillado PVC   250MM  ( 10") Pavco</v>
          </cell>
        </row>
        <row r="503">
          <cell r="B503" t="str">
            <v>TUBO CONDUIT EMT 1"</v>
          </cell>
        </row>
        <row r="504">
          <cell r="B504" t="str">
            <v>TUBO CONDUIT EMT1/2"</v>
          </cell>
        </row>
        <row r="505">
          <cell r="B505" t="str">
            <v>TUBO CONDUIT GALVANIZADO PESADO 1" CON UNIÓN</v>
          </cell>
        </row>
        <row r="506">
          <cell r="B506" t="str">
            <v>TUBO CONDUIT PVC 1"  3m</v>
          </cell>
        </row>
        <row r="507">
          <cell r="B507" t="str">
            <v>TUBO CONDUIT PVC 1/2" 3m</v>
          </cell>
        </row>
        <row r="508">
          <cell r="B508" t="str">
            <v>TUBO CONDUIT PVC 3/4" 3m</v>
          </cell>
        </row>
        <row r="509">
          <cell r="B509" t="str">
            <v>TUBO CUADRADO DE 1 1/2" x 1 1/2"</v>
          </cell>
        </row>
        <row r="510">
          <cell r="B510" t="str">
            <v>TUBO CPVC 1/2" DE 3 M</v>
          </cell>
        </row>
        <row r="511">
          <cell r="B511" t="str">
            <v>TUBO GALVANIZADO 2"  2.0mm</v>
          </cell>
        </row>
        <row r="512">
          <cell r="B512" t="str">
            <v>TUBO GALVANIZADO 3"  2.0mm</v>
          </cell>
        </row>
        <row r="513">
          <cell r="B513" t="str">
            <v xml:space="preserve">TUBO GALVANIZADO 3/4"  </v>
          </cell>
        </row>
        <row r="514">
          <cell r="B514" t="str">
            <v>TUBO NOVAFOR DE 4" PERFORADO</v>
          </cell>
        </row>
        <row r="515">
          <cell r="B515" t="str">
            <v>TUBO NOVAFORT 6"</v>
          </cell>
        </row>
        <row r="516">
          <cell r="B516" t="str">
            <v>TUBO PRESIÓN /13.5 PVC  1/2" Pavco</v>
          </cell>
        </row>
        <row r="517">
          <cell r="B517" t="str">
            <v>TUBO PRESIÓN /13.5 PVC  3/4" Pavco</v>
          </cell>
        </row>
        <row r="518">
          <cell r="B518" t="str">
            <v>TUBO PRESIÓN /21 PVC    1"</v>
          </cell>
        </row>
        <row r="519">
          <cell r="B519" t="str">
            <v>TUBO PRESIÓN /21 PVC    2" Pavco</v>
          </cell>
        </row>
        <row r="520">
          <cell r="B520" t="str">
            <v>TUBO PRESIÓN /21 PVC  1 1/2" Pavco</v>
          </cell>
        </row>
        <row r="521">
          <cell r="B521" t="str">
            <v>TUBO PRESIÓN /21 PVC  1 1/4" Pavco</v>
          </cell>
        </row>
        <row r="522">
          <cell r="B522" t="str">
            <v>TUBO PVC A.LL. 2" DE  6 MTS</v>
          </cell>
        </row>
        <row r="523">
          <cell r="B523" t="str">
            <v>TUBO PVC A.LL. 3" DE  6 MTS</v>
          </cell>
        </row>
        <row r="524">
          <cell r="B524" t="str">
            <v>TUBO PVC A.LL. 4" DE 6 MTS</v>
          </cell>
        </row>
        <row r="525">
          <cell r="B525" t="str">
            <v>TUBO PVC SANITARIO 2" DE 6 MTS</v>
          </cell>
        </row>
        <row r="526">
          <cell r="B526" t="str">
            <v>TUBO PVC SANITARIO 3" DE 6 MTS</v>
          </cell>
        </row>
        <row r="527">
          <cell r="B527" t="str">
            <v>TUBO PVC SANITARIO 4" DE 6 MTS</v>
          </cell>
        </row>
        <row r="528">
          <cell r="B528" t="str">
            <v>TUBOS PVC DB 1"</v>
          </cell>
        </row>
        <row r="529">
          <cell r="B529" t="str">
            <v xml:space="preserve">UNION  GALVANIZADA 2 1/2" </v>
          </cell>
        </row>
        <row r="530">
          <cell r="B530" t="str">
            <v>UNIÓN alcantarillado PVC  110MM ( 4" ) Pavco</v>
          </cell>
        </row>
        <row r="531">
          <cell r="B531" t="str">
            <v>UNIÓN alcantarillado PVC 160MM  ( 6") Pavco</v>
          </cell>
        </row>
        <row r="532">
          <cell r="B532" t="str">
            <v>UNIÓN alcantarillado PVC 160MM  ( 8") Pavco</v>
          </cell>
        </row>
        <row r="533">
          <cell r="B533" t="str">
            <v>UNIÓN alcantarillado PVC 250MM  ( 10") Pavco</v>
          </cell>
        </row>
        <row r="534">
          <cell r="B534" t="str">
            <v>UNIÓN GALVANIZADA      3"</v>
          </cell>
        </row>
        <row r="535">
          <cell r="B535" t="str">
            <v>UNION GALVANIZADA DE 1/2"</v>
          </cell>
        </row>
        <row r="536">
          <cell r="B536" t="str">
            <v>UNION GALVANIZADA DE 4" SH 40</v>
          </cell>
        </row>
        <row r="537">
          <cell r="B537" t="str">
            <v>UNIÓN SANITARIA  2" Pavco</v>
          </cell>
        </row>
        <row r="538">
          <cell r="B538" t="str">
            <v>UNIÓN SANITARIA 4" Pavco</v>
          </cell>
        </row>
        <row r="539">
          <cell r="B539" t="str">
            <v>UNIÓN SANITARIA 6" Pavco</v>
          </cell>
        </row>
        <row r="540">
          <cell r="B540" t="str">
            <v>UNIVERSAL GALVANIZADA 3/4"</v>
          </cell>
        </row>
        <row r="541">
          <cell r="B541" t="str">
            <v xml:space="preserve">VALVULA BETA COMPUERTA ELASTICA 4" </v>
          </cell>
        </row>
        <row r="542">
          <cell r="B542" t="str">
            <v>VALVULA DE CHEQUE OPERACIÓN HORIZONTAL 4" EXT BRIDADO</v>
          </cell>
        </row>
        <row r="543">
          <cell r="B543" t="str">
            <v>VALVULA DE CIERRE RAPIDO DE 4"</v>
          </cell>
        </row>
        <row r="544">
          <cell r="B544" t="str">
            <v>VALVULA DE COMPUERTA  VASTAGO NO ASCENTE EXTREMO BRIDA</v>
          </cell>
        </row>
        <row r="545">
          <cell r="B545" t="str">
            <v>VALVULA Descarga sanitario DO-01051300</v>
          </cell>
        </row>
        <row r="546">
          <cell r="B546" t="str">
            <v>VARA DE CLAVO</v>
          </cell>
        </row>
        <row r="547">
          <cell r="B547" t="str">
            <v>VARILLA CORRUGADA DE 1/2" DE 12 MTS</v>
          </cell>
        </row>
        <row r="548">
          <cell r="B548" t="str">
            <v>VARILLA CORRUGADA DE 1/2" DE 6 MTS</v>
          </cell>
        </row>
        <row r="549">
          <cell r="B549" t="str">
            <v>VARILLA CORRUGADA DE 3/8" DE 12 MTS</v>
          </cell>
        </row>
        <row r="550">
          <cell r="B550" t="str">
            <v>VARILLA CORRUGADA DE 5/8" DE 12 MTS</v>
          </cell>
        </row>
        <row r="551">
          <cell r="B551" t="str">
            <v>VARILLA CUADRADA DE 1/2"</v>
          </cell>
        </row>
        <row r="552">
          <cell r="B552" t="str">
            <v>VARILLA CUADRADA DE 3/8"</v>
          </cell>
        </row>
        <row r="553">
          <cell r="B553" t="str">
            <v>VARILLA DE COBRE-COBRE Ø5/8" X 2.40 m</v>
          </cell>
        </row>
        <row r="554">
          <cell r="B554" t="str">
            <v>VARILLA DE COBRE-COBRE Ø5/8" X 2.40 m COOPER WELL</v>
          </cell>
        </row>
        <row r="555">
          <cell r="B555" t="str">
            <v>VARILLA EN ACERO DE 3/8"</v>
          </cell>
        </row>
        <row r="556">
          <cell r="B556" t="str">
            <v>VARILLA EN ACERO DE 5/8"</v>
          </cell>
        </row>
        <row r="557">
          <cell r="B557" t="str">
            <v>VARILLA LISA DE 1/2" DE 6 MTS</v>
          </cell>
        </row>
        <row r="558">
          <cell r="B558" t="str">
            <v>VARILLA LISA DE 3/8" DE 6 MTS</v>
          </cell>
        </row>
        <row r="559">
          <cell r="B559" t="str">
            <v>VIDRIO TEMPLADO DE 10 mm</v>
          </cell>
        </row>
        <row r="560">
          <cell r="B560" t="str">
            <v>VIDRIO DE 4 mm</v>
          </cell>
        </row>
        <row r="561">
          <cell r="B561" t="str">
            <v>VIDRIO TEMPLADO DE 8 mm</v>
          </cell>
        </row>
        <row r="562">
          <cell r="B562" t="str">
            <v>VINILTEX Pintuco</v>
          </cell>
        </row>
        <row r="563">
          <cell r="B563" t="str">
            <v>Wash Primer A Pintura</v>
          </cell>
        </row>
        <row r="564">
          <cell r="B564" t="str">
            <v>WASH PRIMER ANTICORROSIVO</v>
          </cell>
        </row>
        <row r="565">
          <cell r="B565" t="str">
            <v>Wash Primer B Catalizador</v>
          </cell>
        </row>
        <row r="566">
          <cell r="B566" t="str">
            <v>WASH PRIMER PINTURA</v>
          </cell>
        </row>
        <row r="567">
          <cell r="B567" t="str">
            <v>WIN Aluminio x 6 mts</v>
          </cell>
        </row>
        <row r="568">
          <cell r="B568" t="str">
            <v>Xypes concentrado</v>
          </cell>
        </row>
        <row r="569">
          <cell r="B569" t="str">
            <v>Xypes Patch and Plug por 1.25 kg</v>
          </cell>
        </row>
        <row r="570">
          <cell r="B570" t="str">
            <v>YEE SANITARIA 2"  Pavco</v>
          </cell>
        </row>
        <row r="571">
          <cell r="B571" t="str">
            <v>YEE SANITARIA 4"  Pavco</v>
          </cell>
        </row>
        <row r="572">
          <cell r="B572" t="str">
            <v>YESO CORRIENTE VENCEDOR</v>
          </cell>
        </row>
        <row r="573">
          <cell r="B573" t="str">
            <v>ZÓCALO Baldosa grano de marmol 30x7 Fondo blanco</v>
          </cell>
        </row>
        <row r="574">
          <cell r="B574" t="str">
            <v>ZÓCALO en ceramica pompei color coral  30*7</v>
          </cell>
        </row>
      </sheetData>
      <sheetData sheetId="3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 refreshError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 refreshError="1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 refreshError="1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_Via_distribuidora"/>
    </sheetNames>
    <sheetDataSet>
      <sheetData sheetId="0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EQUIPO"/>
      <sheetName val="MATERIAL"/>
      <sheetName val="Presup_Cancha"/>
      <sheetName val="Insumos"/>
      <sheetName val="materiales"/>
      <sheetName val="otros"/>
      <sheetName val="APU"/>
      <sheetName val="Res-Accide-10"/>
      <sheetName val="Presup Av 1o de mayo con 73a 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ón de Obra x Administr"/>
    </sheetNames>
    <sheetDataSet>
      <sheetData sheetId="0">
        <row r="3">
          <cell r="C3" t="str">
            <v>LIQUIDACIÓN DE OBRA EXTRA POR ADMINISTRACIÓN</v>
          </cell>
        </row>
      </sheetData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ías habiles 2015"/>
      <sheetName val="POR REGIONES"/>
      <sheetName val="PRESUPUESTO DETALLADO"/>
      <sheetName val="PRESUPUESTO BASE POLIDEPORTIVO"/>
      <sheetName val="AHORROS"/>
      <sheetName val="MANTENIMIENTO y OPERACIÓN"/>
      <sheetName val="PRESUPUESTO DE E&amp;D"/>
      <sheetName val="Análisis de precios"/>
    </sheetNames>
    <sheetDataSet>
      <sheetData sheetId="0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"/>
      <sheetName val="APU_2"/>
      <sheetName val="APU_3"/>
      <sheetName val="APU_4"/>
    </sheetNames>
    <sheetDataSet>
      <sheetData sheetId="0"/>
      <sheetData sheetId="1"/>
      <sheetData sheetId="2">
        <row r="13">
          <cell r="C13">
            <v>0.57999999999999996</v>
          </cell>
        </row>
        <row r="24">
          <cell r="C24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INSUMOS"/>
      <sheetName val="Formular"/>
      <sheetName val="Recursos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5">
          <cell r="C5">
            <v>0.06</v>
          </cell>
        </row>
        <row r="63">
          <cell r="D63">
            <v>348000</v>
          </cell>
        </row>
      </sheetData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/a  aaInformación GRUPO 4/A MIn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CANTIDADES"/>
      <sheetName val="APU"/>
      <sheetName val="TARIFAS-JORNAL-DIST"/>
      <sheetName val="MO_Fac_pres"/>
      <sheetName val="AIU"/>
      <sheetName val="Cronograma"/>
    </sheetNames>
    <sheetDataSet>
      <sheetData sheetId="0"/>
      <sheetData sheetId="1"/>
      <sheetData sheetId="2"/>
      <sheetData sheetId="3">
        <row r="7">
          <cell r="B7">
            <v>0.04</v>
          </cell>
        </row>
        <row r="8">
          <cell r="B8">
            <v>5.8065720687079908E-2</v>
          </cell>
        </row>
      </sheetData>
      <sheetData sheetId="4"/>
      <sheetData sheetId="5"/>
      <sheetData sheetId="6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1"/>
      <sheetName val="Cantidades_de_Obra1"/>
      <sheetName val="SUB_APU3"/>
      <sheetName val="Cantidades_de_Obra3"/>
      <sheetName val="SUB_APU2"/>
      <sheetName val="Cantidades_de_Obra2"/>
      <sheetName val="Itemes Renovación"/>
      <sheetName val="SUB_APU4"/>
      <sheetName val="Cantidades_de_Obra4"/>
      <sheetName val="SUB_APU5"/>
      <sheetName val="Cantidades_de_Obra5"/>
      <sheetName val="Itemes_Renovación"/>
      <sheetName val="Jul-Ago"/>
      <sheetName val="May-Jun"/>
      <sheetName val="Sep-Oct"/>
      <sheetName val="Sábana"/>
      <sheetName val="Base de Diseño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PLAN DE INVERSION ANTICIPO"/>
      <sheetName val="inv mensual"/>
      <sheetName val="borrador flujo inv"/>
      <sheetName val="social-ambiental"/>
      <sheetName val="AU"/>
      <sheetName val="SUB_APU6"/>
      <sheetName val="Cantidades_de_Obra6"/>
      <sheetName val="Itemes_Renovación1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Design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 refreshError="1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 xml:space="preserve">Tablero de control para bombas. el cual incluye: cofre metalico, breaker industrial de caja moldeada, protecciones motores, selectores de tres posiciones, pilotos verdes, alarma interperie 220 v, pilotos rojos, minibreaker, borneras tipo riel omega, dps, 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>
        <row r="1">
          <cell r="A1">
            <v>0</v>
          </cell>
        </row>
      </sheetData>
      <sheetData sheetId="32"/>
      <sheetData sheetId="33"/>
      <sheetData sheetId="34"/>
      <sheetData sheetId="35"/>
      <sheetData sheetId="36" refreshError="1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"/>
      <sheetName val="ResumenGeneral"/>
      <sheetName val="BOCATOMA"/>
      <sheetName val="APU BOCATOMA"/>
      <sheetName val="ADUCCIÓN"/>
      <sheetName val="APU ADUCCIÓN"/>
      <sheetName val="DESARENADOR"/>
      <sheetName val="APU DESARENADOR"/>
      <sheetName val="PLANTA DE TRATAMIENTO"/>
      <sheetName val="APU PLANTA DE TRATAMIENTO"/>
      <sheetName val="TANQUE DE ALMACENAMIENTO"/>
      <sheetName val="APU TANQUE ALMAC"/>
      <sheetName val=" REDES DE DISTRI"/>
      <sheetName val="APU_Redes"/>
      <sheetName val="BASE CTOS"/>
      <sheetName val="BASE"/>
      <sheetName val="RESUMEN_OBRAS_"/>
      <sheetName val="APU_BOCATOMA"/>
      <sheetName val="APU_ADUCCIÓN"/>
      <sheetName val="APU_DESARENADOR"/>
      <sheetName val="PLANTA_DE_TRATAMIENTO"/>
      <sheetName val="APU_PLANTA_DE_TRATAMIENTO"/>
      <sheetName val="TANQUE_DE_ALMACENAMIENTO"/>
      <sheetName val="APU_TANQUE_ALMAC"/>
      <sheetName val="_REDES_DE_DISTRI"/>
      <sheetName val="BASE_CTOS"/>
      <sheetName val="RESUMEN_OBRAS_2"/>
      <sheetName val="APU_BOCATOMA2"/>
      <sheetName val="APU_ADUCCIÓN2"/>
      <sheetName val="APU_DESARENADOR2"/>
      <sheetName val="PLANTA_DE_TRATAMIENTO2"/>
      <sheetName val="APU_PLANTA_DE_TRATAMIENTO2"/>
      <sheetName val="TANQUE_DE_ALMACENAMIENTO2"/>
      <sheetName val="APU_TANQUE_ALMAC2"/>
      <sheetName val="_REDES_DE_DISTRI2"/>
      <sheetName val="BASE_CTOS2"/>
      <sheetName val="RESUMEN_OBRAS_1"/>
      <sheetName val="APU_BOCATOMA1"/>
      <sheetName val="APU_ADUCCIÓN1"/>
      <sheetName val="APU_DESARENADOR1"/>
      <sheetName val="PLANTA_DE_TRATAMIENTO1"/>
      <sheetName val="APU_PLANTA_DE_TRATAMIENTO1"/>
      <sheetName val="TANQUE_DE_ALMACENAMIENTO1"/>
      <sheetName val="APU_TANQUE_ALMAC1"/>
      <sheetName val="_REDES_DE_DISTRI1"/>
      <sheetName val="BASE_CTOS1"/>
      <sheetName val="INSUMOS"/>
      <sheetName val="Formular"/>
      <sheetName val="Recurs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5">
          <cell r="C5">
            <v>0.06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e-Feb"/>
      <sheetName val="Mar-Abr"/>
      <sheetName val="May-Jun"/>
      <sheetName val="Jul-Ago"/>
      <sheetName val="Sep-Oct"/>
      <sheetName val="Ene-Oct EEPPM"/>
      <sheetName val="May-Oct Contrato"/>
      <sheetName val="Ene-Oct_EEPPM2"/>
      <sheetName val="May-Oct_Contrato2"/>
      <sheetName val="Ene-Oct_EEPPM"/>
      <sheetName val="May-Oct_Contrato"/>
      <sheetName val="Ene-Oct_EEPPM1"/>
      <sheetName val="May-Oct_Contrato1"/>
      <sheetName val="BASE"/>
      <sheetName val="ENE"/>
      <sheetName val="FEB"/>
      <sheetName val="MAR"/>
      <sheetName val="INDICE"/>
      <sheetName val="LISTA CÓDIGOS"/>
      <sheetName val="BASE APU"/>
      <sheetName val="MANO DE OBRA"/>
      <sheetName val="INSUMOS"/>
      <sheetName val="EQUIPOS"/>
      <sheetName val="MATERIALES"/>
      <sheetName val="ESTRUCTURAS"/>
      <sheetName val="TRANSPORTE"/>
    </sheetNames>
    <sheetDataSet>
      <sheetData sheetId="0" refreshError="1"/>
      <sheetData sheetId="1" refreshError="1"/>
      <sheetData sheetId="2" refreshError="1">
        <row r="31">
          <cell r="A31" t="str">
            <v>CAMBIO ACOMETIDAS CONTRATO</v>
          </cell>
        </row>
        <row r="33">
          <cell r="A33" t="str">
            <v>CAMBIO ACOMETIDAS CONTRATO</v>
          </cell>
          <cell r="B33">
            <v>259</v>
          </cell>
          <cell r="C33">
            <v>16</v>
          </cell>
          <cell r="D33">
            <v>3</v>
          </cell>
          <cell r="E33">
            <v>40</v>
          </cell>
          <cell r="F33">
            <v>2.2000000000000002</v>
          </cell>
          <cell r="G33">
            <v>2.2999999999999998</v>
          </cell>
          <cell r="H33">
            <v>5.8181818181818182E-2</v>
          </cell>
        </row>
        <row r="34">
          <cell r="A34" t="str">
            <v>CASAS SIN AGUA</v>
          </cell>
          <cell r="B34">
            <v>2</v>
          </cell>
          <cell r="C34">
            <v>4</v>
          </cell>
          <cell r="E34">
            <v>40</v>
          </cell>
          <cell r="F34" t="str">
            <v/>
          </cell>
          <cell r="G34" t="str">
            <v/>
          </cell>
          <cell r="H34">
            <v>0.66666666666666663</v>
          </cell>
        </row>
        <row r="35">
          <cell r="A35" t="str">
            <v>CORTE Y RECONEXION</v>
          </cell>
          <cell r="B35">
            <v>673</v>
          </cell>
          <cell r="C35">
            <v>58</v>
          </cell>
          <cell r="D35">
            <v>1</v>
          </cell>
          <cell r="E35">
            <v>40</v>
          </cell>
          <cell r="F35">
            <v>16.8</v>
          </cell>
          <cell r="G35">
            <v>18.3</v>
          </cell>
          <cell r="H35">
            <v>7.9343365253077974E-2</v>
          </cell>
        </row>
        <row r="36">
          <cell r="A36" t="str">
            <v>DAÑOS ACUEDUCTO</v>
          </cell>
          <cell r="B36">
            <v>8</v>
          </cell>
          <cell r="C36">
            <v>0</v>
          </cell>
          <cell r="D36">
            <v>1</v>
          </cell>
          <cell r="E36">
            <v>40</v>
          </cell>
          <cell r="F36" t="str">
            <v/>
          </cell>
          <cell r="G36" t="str">
            <v/>
          </cell>
          <cell r="H36">
            <v>0</v>
          </cell>
        </row>
        <row r="37">
          <cell r="A37" t="str">
            <v>ESCOMBROS DAÑOS ACUEDUCTO</v>
          </cell>
          <cell r="B37">
            <v>10</v>
          </cell>
          <cell r="C37">
            <v>0</v>
          </cell>
          <cell r="D37">
            <v>5</v>
          </cell>
          <cell r="E37">
            <v>40</v>
          </cell>
          <cell r="F37" t="str">
            <v/>
          </cell>
          <cell r="G37" t="str">
            <v/>
          </cell>
          <cell r="H37">
            <v>0</v>
          </cell>
        </row>
        <row r="38">
          <cell r="A38" t="str">
            <v>FRAUDES</v>
          </cell>
          <cell r="B38">
            <v>4</v>
          </cell>
          <cell r="C38">
            <v>3</v>
          </cell>
          <cell r="D38">
            <v>3.5</v>
          </cell>
          <cell r="E38">
            <v>40</v>
          </cell>
          <cell r="F38" t="str">
            <v/>
          </cell>
          <cell r="G38" t="str">
            <v/>
          </cell>
          <cell r="H38">
            <v>0.42857142857142855</v>
          </cell>
        </row>
        <row r="39">
          <cell r="A39" t="str">
            <v>GARANTIAS INSTALACIONES</v>
          </cell>
          <cell r="B39">
            <v>96</v>
          </cell>
          <cell r="C39">
            <v>7</v>
          </cell>
          <cell r="D39">
            <v>1</v>
          </cell>
          <cell r="E39">
            <v>40</v>
          </cell>
          <cell r="F39">
            <v>2.4</v>
          </cell>
          <cell r="G39">
            <v>2.6</v>
          </cell>
          <cell r="H39">
            <v>6.7961165048543687E-2</v>
          </cell>
        </row>
        <row r="40">
          <cell r="A40" t="str">
            <v>INSTALACIONES ACUEDUCTO</v>
          </cell>
          <cell r="B40">
            <v>928</v>
          </cell>
          <cell r="C40">
            <v>131</v>
          </cell>
          <cell r="D40">
            <v>5</v>
          </cell>
          <cell r="E40">
            <v>40</v>
          </cell>
          <cell r="F40">
            <v>4.5999999999999996</v>
          </cell>
          <cell r="G40">
            <v>5.3</v>
          </cell>
          <cell r="H40">
            <v>0.12370160528800755</v>
          </cell>
        </row>
        <row r="41">
          <cell r="A41" t="str">
            <v>INSTALACIONES ALCANTARILLADO</v>
          </cell>
          <cell r="B41">
            <v>59</v>
          </cell>
          <cell r="C41">
            <v>0</v>
          </cell>
          <cell r="D41">
            <v>4</v>
          </cell>
          <cell r="E41">
            <v>40</v>
          </cell>
          <cell r="F41">
            <v>0.4</v>
          </cell>
          <cell r="G41">
            <v>0.4</v>
          </cell>
          <cell r="H41">
            <v>0</v>
          </cell>
        </row>
        <row r="42">
          <cell r="A42" t="str">
            <v>MEDIDORES 1/2 Y 1"</v>
          </cell>
          <cell r="B42">
            <v>622</v>
          </cell>
          <cell r="C42">
            <v>9</v>
          </cell>
          <cell r="D42">
            <v>2.5</v>
          </cell>
          <cell r="E42">
            <v>40</v>
          </cell>
          <cell r="F42">
            <v>6.2</v>
          </cell>
          <cell r="G42">
            <v>6.3</v>
          </cell>
          <cell r="H42">
            <v>1.4263074484944533E-2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OBRAS ACCESORIAS DAÑOS ACUEDUCTO</v>
          </cell>
          <cell r="B44">
            <v>289</v>
          </cell>
          <cell r="C44">
            <v>24</v>
          </cell>
          <cell r="D44">
            <v>3</v>
          </cell>
          <cell r="E44">
            <v>40</v>
          </cell>
          <cell r="F44">
            <v>2.4</v>
          </cell>
          <cell r="G44">
            <v>2.6</v>
          </cell>
          <cell r="H44">
            <v>7.6677316293929709E-2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>
            <v>8</v>
          </cell>
          <cell r="G45">
            <v>8</v>
          </cell>
          <cell r="H45">
            <v>0</v>
          </cell>
        </row>
        <row r="46">
          <cell r="A46" t="str">
            <v>PROYECTOS ACUEDUCTO</v>
          </cell>
          <cell r="B46">
            <v>2</v>
          </cell>
          <cell r="C46">
            <v>0</v>
          </cell>
          <cell r="E46">
            <v>40</v>
          </cell>
          <cell r="F46" t="str">
            <v/>
          </cell>
          <cell r="G46" t="str">
            <v/>
          </cell>
          <cell r="H46">
            <v>0</v>
          </cell>
        </row>
        <row r="47">
          <cell r="A47" t="str">
            <v>REFERENCIACIÓN ACUEDUCTO</v>
          </cell>
          <cell r="B47">
            <v>7</v>
          </cell>
          <cell r="C47">
            <v>1</v>
          </cell>
          <cell r="E47">
            <v>40</v>
          </cell>
          <cell r="F47" t="str">
            <v/>
          </cell>
          <cell r="G47" t="str">
            <v/>
          </cell>
          <cell r="H47">
            <v>0.125</v>
          </cell>
        </row>
        <row r="48">
          <cell r="A48" t="str">
            <v>REPARACION CAJAS DE MEDIDORES</v>
          </cell>
          <cell r="B48">
            <v>8</v>
          </cell>
          <cell r="C48">
            <v>0</v>
          </cell>
          <cell r="E48">
            <v>40</v>
          </cell>
          <cell r="F48" t="str">
            <v/>
          </cell>
          <cell r="G48" t="str">
            <v/>
          </cell>
          <cell r="H48">
            <v>0</v>
          </cell>
        </row>
        <row r="49">
          <cell r="A49" t="str">
            <v>TRASLADO MEDIDOR</v>
          </cell>
          <cell r="B49">
            <v>2</v>
          </cell>
          <cell r="C49">
            <v>0</v>
          </cell>
          <cell r="D49">
            <v>1</v>
          </cell>
          <cell r="E49">
            <v>40</v>
          </cell>
          <cell r="F49">
            <v>0.1</v>
          </cell>
          <cell r="G49">
            <v>0.1</v>
          </cell>
          <cell r="H49">
            <v>0</v>
          </cell>
        </row>
        <row r="51">
          <cell r="A51" t="str">
            <v>Total general</v>
          </cell>
          <cell r="B51">
            <v>4350</v>
          </cell>
          <cell r="C51">
            <v>253</v>
          </cell>
          <cell r="F51" t="str">
            <v/>
          </cell>
          <cell r="G51" t="str">
            <v/>
          </cell>
          <cell r="H51">
            <v>5.4964153812730829E-2</v>
          </cell>
        </row>
        <row r="52">
          <cell r="F52" t="str">
            <v/>
          </cell>
          <cell r="G52" t="str">
            <v/>
          </cell>
          <cell r="H52" t="str">
            <v/>
          </cell>
        </row>
      </sheetData>
      <sheetData sheetId="3" refreshError="1">
        <row r="30">
          <cell r="A30" t="str">
            <v>CAMBIO ACOMETIDAS CONTRATO</v>
          </cell>
          <cell r="B30">
            <v>287</v>
          </cell>
          <cell r="C30">
            <v>4</v>
          </cell>
          <cell r="D30">
            <v>3</v>
          </cell>
          <cell r="E30">
            <v>41</v>
          </cell>
          <cell r="F30">
            <v>2.2999999999999998</v>
          </cell>
          <cell r="G30">
            <v>2.4</v>
          </cell>
          <cell r="H30">
            <v>1.3745704467353952E-2</v>
          </cell>
        </row>
        <row r="31">
          <cell r="A31" t="str">
            <v>CASAS SIN AGUA</v>
          </cell>
          <cell r="B31">
            <v>6</v>
          </cell>
          <cell r="C31">
            <v>1</v>
          </cell>
          <cell r="E31">
            <v>41</v>
          </cell>
          <cell r="F31" t="str">
            <v/>
          </cell>
          <cell r="G31" t="str">
            <v/>
          </cell>
          <cell r="H31">
            <v>0.14285714285714285</v>
          </cell>
        </row>
        <row r="32">
          <cell r="A32" t="str">
            <v>CORTE Y RECONEXION</v>
          </cell>
          <cell r="B32">
            <v>741</v>
          </cell>
          <cell r="C32">
            <v>10</v>
          </cell>
          <cell r="D32">
            <v>1</v>
          </cell>
          <cell r="E32">
            <v>41</v>
          </cell>
          <cell r="F32">
            <v>18.100000000000001</v>
          </cell>
          <cell r="G32">
            <v>18.3</v>
          </cell>
          <cell r="H32">
            <v>1.3315579227696404E-2</v>
          </cell>
        </row>
        <row r="33">
          <cell r="A33" t="str">
            <v>DAÑOS ACUEDUCTO</v>
          </cell>
          <cell r="B33">
            <v>15</v>
          </cell>
          <cell r="C33">
            <v>0</v>
          </cell>
          <cell r="E33">
            <v>41</v>
          </cell>
          <cell r="F33" t="str">
            <v/>
          </cell>
          <cell r="G33" t="str">
            <v/>
          </cell>
          <cell r="H33">
            <v>0</v>
          </cell>
        </row>
        <row r="34">
          <cell r="A34" t="str">
            <v>FRAUDES</v>
          </cell>
          <cell r="B34">
            <v>8</v>
          </cell>
          <cell r="C34">
            <v>5</v>
          </cell>
          <cell r="E34">
            <v>41</v>
          </cell>
          <cell r="F34" t="str">
            <v/>
          </cell>
          <cell r="G34" t="str">
            <v/>
          </cell>
          <cell r="H34">
            <v>0.38461538461538464</v>
          </cell>
        </row>
        <row r="35">
          <cell r="A35" t="str">
            <v>GARANTIAS INSTALACIONES</v>
          </cell>
          <cell r="B35">
            <v>60</v>
          </cell>
          <cell r="C35">
            <v>5</v>
          </cell>
          <cell r="D35">
            <v>1</v>
          </cell>
          <cell r="E35">
            <v>41</v>
          </cell>
          <cell r="F35">
            <v>1.5</v>
          </cell>
          <cell r="G35">
            <v>1.6</v>
          </cell>
          <cell r="H35">
            <v>7.6923076923076927E-2</v>
          </cell>
        </row>
        <row r="36">
          <cell r="A36" t="str">
            <v>INSTALACIONES ACUEDUCTO</v>
          </cell>
          <cell r="B36">
            <v>949</v>
          </cell>
          <cell r="C36">
            <v>55</v>
          </cell>
          <cell r="D36">
            <v>5</v>
          </cell>
          <cell r="E36">
            <v>41</v>
          </cell>
          <cell r="F36">
            <v>4.5999999999999996</v>
          </cell>
          <cell r="G36">
            <v>4.9000000000000004</v>
          </cell>
          <cell r="H36">
            <v>5.4780876494023904E-2</v>
          </cell>
        </row>
        <row r="37">
          <cell r="A37" t="str">
            <v>INSTALACIONES ALCANTARILLADO</v>
          </cell>
          <cell r="B37">
            <v>7</v>
          </cell>
          <cell r="C37">
            <v>0</v>
          </cell>
          <cell r="D37">
            <v>4</v>
          </cell>
          <cell r="E37">
            <v>41</v>
          </cell>
          <cell r="F37">
            <v>0</v>
          </cell>
          <cell r="G37">
            <v>0</v>
          </cell>
          <cell r="H37">
            <v>0</v>
          </cell>
        </row>
        <row r="38">
          <cell r="A38" t="str">
            <v>MEDIDORES 1/2 Y 1"</v>
          </cell>
          <cell r="B38">
            <v>1375</v>
          </cell>
          <cell r="C38">
            <v>1</v>
          </cell>
          <cell r="D38">
            <v>3.5</v>
          </cell>
          <cell r="E38">
            <v>41</v>
          </cell>
          <cell r="F38">
            <v>9.6</v>
          </cell>
          <cell r="G38">
            <v>9.6</v>
          </cell>
          <cell r="H38">
            <v>7.2674418604651162E-4</v>
          </cell>
        </row>
        <row r="39">
          <cell r="A39" t="str">
            <v>MMTO VALVULAS E HIDRANTES</v>
          </cell>
          <cell r="B39">
            <v>114</v>
          </cell>
          <cell r="C39">
            <v>0</v>
          </cell>
          <cell r="D39">
            <v>3</v>
          </cell>
          <cell r="E39">
            <v>41</v>
          </cell>
          <cell r="F39">
            <v>0.9</v>
          </cell>
          <cell r="G39">
            <v>0.9</v>
          </cell>
          <cell r="H39">
            <v>0</v>
          </cell>
        </row>
        <row r="40">
          <cell r="A40" t="str">
            <v>OBRAS ACCESORIAS DAÑOS ACUEDUCTO</v>
          </cell>
          <cell r="B40">
            <v>150</v>
          </cell>
          <cell r="C40">
            <v>0</v>
          </cell>
          <cell r="D40">
            <v>3</v>
          </cell>
          <cell r="E40">
            <v>41</v>
          </cell>
          <cell r="F40">
            <v>1.2</v>
          </cell>
          <cell r="G40">
            <v>1.2</v>
          </cell>
          <cell r="H40">
            <v>0</v>
          </cell>
        </row>
        <row r="41">
          <cell r="A41" t="str">
            <v>OBRAS ACCESORIAS INSTALACIONES</v>
          </cell>
          <cell r="B41">
            <v>1230</v>
          </cell>
          <cell r="C41">
            <v>0</v>
          </cell>
          <cell r="D41">
            <v>2.5</v>
          </cell>
          <cell r="E41">
            <v>41</v>
          </cell>
          <cell r="F41">
            <v>12</v>
          </cell>
          <cell r="G41">
            <v>12</v>
          </cell>
          <cell r="H41">
            <v>0</v>
          </cell>
        </row>
        <row r="42">
          <cell r="A42" t="str">
            <v>PROYECTOS ACUEDUCTO</v>
          </cell>
          <cell r="B42">
            <v>91</v>
          </cell>
          <cell r="C42">
            <v>17</v>
          </cell>
          <cell r="E42">
            <v>41</v>
          </cell>
          <cell r="F42" t="str">
            <v/>
          </cell>
          <cell r="G42" t="str">
            <v/>
          </cell>
          <cell r="H42">
            <v>0.15740740740740741</v>
          </cell>
        </row>
        <row r="44">
          <cell r="A44" t="str">
            <v>Total general</v>
          </cell>
          <cell r="B44">
            <v>5033</v>
          </cell>
          <cell r="C44">
            <v>98</v>
          </cell>
          <cell r="F44" t="str">
            <v/>
          </cell>
          <cell r="G44" t="str">
            <v/>
          </cell>
          <cell r="H44">
            <v>1.9099590723055934E-2</v>
          </cell>
        </row>
        <row r="45">
          <cell r="F45" t="str">
            <v/>
          </cell>
          <cell r="G45" t="str">
            <v/>
          </cell>
          <cell r="H45" t="str">
            <v/>
          </cell>
        </row>
      </sheetData>
      <sheetData sheetId="4" refreshError="1">
        <row r="31">
          <cell r="A31" t="str">
            <v>CAMBIO ACOMETIDAS CONTRATO</v>
          </cell>
          <cell r="B31">
            <v>361</v>
          </cell>
          <cell r="C31">
            <v>4</v>
          </cell>
          <cell r="D31">
            <v>3</v>
          </cell>
          <cell r="E31">
            <v>42</v>
          </cell>
          <cell r="F31">
            <v>2.9</v>
          </cell>
          <cell r="G31">
            <v>2.9</v>
          </cell>
          <cell r="H31">
            <v>1.0958904109589041E-2</v>
          </cell>
        </row>
        <row r="32">
          <cell r="A32" t="str">
            <v>CASAS SIN AGUA</v>
          </cell>
          <cell r="B32">
            <v>7</v>
          </cell>
          <cell r="C32">
            <v>0</v>
          </cell>
          <cell r="E32">
            <v>42</v>
          </cell>
          <cell r="F32" t="str">
            <v/>
          </cell>
          <cell r="G32" t="str">
            <v/>
          </cell>
          <cell r="H32">
            <v>0</v>
          </cell>
        </row>
        <row r="33">
          <cell r="A33" t="str">
            <v>CORTE Y RECONEXION</v>
          </cell>
          <cell r="B33">
            <v>825</v>
          </cell>
          <cell r="C33">
            <v>12</v>
          </cell>
          <cell r="D33">
            <v>1</v>
          </cell>
          <cell r="E33">
            <v>42</v>
          </cell>
          <cell r="F33">
            <v>19.600000000000001</v>
          </cell>
          <cell r="G33">
            <v>19.899999999999999</v>
          </cell>
          <cell r="H33">
            <v>1.4336917562724014E-2</v>
          </cell>
        </row>
        <row r="34">
          <cell r="A34" t="str">
            <v>DAÑOS ACUEDUCTO</v>
          </cell>
          <cell r="B34">
            <v>20</v>
          </cell>
          <cell r="C34">
            <v>0</v>
          </cell>
          <cell r="E34">
            <v>42</v>
          </cell>
          <cell r="F34" t="str">
            <v/>
          </cell>
          <cell r="G34" t="str">
            <v/>
          </cell>
          <cell r="H34">
            <v>0</v>
          </cell>
        </row>
        <row r="35">
          <cell r="A35" t="str">
            <v>FRAUDES</v>
          </cell>
          <cell r="B35">
            <v>35</v>
          </cell>
          <cell r="C35">
            <v>0</v>
          </cell>
          <cell r="D35">
            <v>1</v>
          </cell>
          <cell r="E35">
            <v>42</v>
          </cell>
          <cell r="F35" t="str">
            <v/>
          </cell>
          <cell r="G35" t="str">
            <v/>
          </cell>
          <cell r="H35">
            <v>0</v>
          </cell>
        </row>
        <row r="36">
          <cell r="A36" t="str">
            <v>GARANTIAS INSTALACIONES</v>
          </cell>
          <cell r="B36">
            <v>88</v>
          </cell>
          <cell r="C36">
            <v>4</v>
          </cell>
          <cell r="D36">
            <v>1</v>
          </cell>
          <cell r="E36">
            <v>42</v>
          </cell>
          <cell r="F36">
            <v>2.1</v>
          </cell>
          <cell r="G36">
            <v>2.2000000000000002</v>
          </cell>
          <cell r="H36">
            <v>4.3478260869565216E-2</v>
          </cell>
        </row>
        <row r="37">
          <cell r="A37" t="str">
            <v>INSTALACIONES ACUEDUCTO</v>
          </cell>
          <cell r="B37">
            <v>828</v>
          </cell>
          <cell r="C37">
            <v>82</v>
          </cell>
          <cell r="D37">
            <v>5</v>
          </cell>
          <cell r="E37">
            <v>42</v>
          </cell>
          <cell r="F37">
            <v>3.9</v>
          </cell>
          <cell r="G37">
            <v>4.3</v>
          </cell>
          <cell r="H37">
            <v>9.0109890109890109E-2</v>
          </cell>
        </row>
        <row r="38">
          <cell r="A38" t="str">
            <v>MEDIDORES 1/2 Y 1"</v>
          </cell>
          <cell r="B38">
            <v>578</v>
          </cell>
          <cell r="C38">
            <v>6</v>
          </cell>
          <cell r="D38">
            <v>3.5</v>
          </cell>
          <cell r="E38">
            <v>42</v>
          </cell>
          <cell r="F38">
            <v>3.9</v>
          </cell>
          <cell r="G38">
            <v>4</v>
          </cell>
          <cell r="H38">
            <v>1.0273972602739725E-2</v>
          </cell>
        </row>
        <row r="39">
          <cell r="A39" t="str">
            <v>MMTO VALVULAS E HIDRANTES</v>
          </cell>
          <cell r="B39">
            <v>563</v>
          </cell>
          <cell r="C39">
            <v>0</v>
          </cell>
          <cell r="D39">
            <v>3</v>
          </cell>
          <cell r="E39">
            <v>42</v>
          </cell>
          <cell r="F39">
            <v>4.5</v>
          </cell>
          <cell r="G39">
            <v>4.5</v>
          </cell>
          <cell r="H39">
            <v>0</v>
          </cell>
        </row>
        <row r="40">
          <cell r="A40" t="str">
            <v>OBRAS ACCESORIAS DAÑOS ACUEDUCTO</v>
          </cell>
          <cell r="B40">
            <v>60</v>
          </cell>
          <cell r="C40">
            <v>1</v>
          </cell>
          <cell r="D40">
            <v>3</v>
          </cell>
          <cell r="E40">
            <v>42</v>
          </cell>
          <cell r="F40">
            <v>0.5</v>
          </cell>
          <cell r="G40">
            <v>0.5</v>
          </cell>
          <cell r="H40">
            <v>1.6393442622950821E-2</v>
          </cell>
        </row>
        <row r="41">
          <cell r="A41" t="str">
            <v>OBRAS ACCESORIAS INSTALACIONES</v>
          </cell>
          <cell r="B41">
            <v>929</v>
          </cell>
          <cell r="C41">
            <v>0</v>
          </cell>
          <cell r="D41">
            <v>2.5</v>
          </cell>
          <cell r="E41">
            <v>42</v>
          </cell>
          <cell r="F41">
            <v>8.8000000000000007</v>
          </cell>
          <cell r="G41">
            <v>8.8000000000000007</v>
          </cell>
          <cell r="H41">
            <v>0</v>
          </cell>
        </row>
        <row r="42">
          <cell r="A42" t="str">
            <v>PROYECTOS ACUEDUCTO</v>
          </cell>
          <cell r="B42">
            <v>2</v>
          </cell>
          <cell r="C42">
            <v>0</v>
          </cell>
          <cell r="D42">
            <v>2.5</v>
          </cell>
          <cell r="E42">
            <v>42</v>
          </cell>
          <cell r="F42" t="str">
            <v/>
          </cell>
          <cell r="G42" t="str">
            <v/>
          </cell>
          <cell r="H42">
            <v>0</v>
          </cell>
        </row>
        <row r="43">
          <cell r="A43" t="str">
            <v>MMTO VALVULAS E HIDRANTES</v>
          </cell>
          <cell r="B43">
            <v>256</v>
          </cell>
          <cell r="C43">
            <v>0</v>
          </cell>
          <cell r="D43">
            <v>3</v>
          </cell>
          <cell r="E43">
            <v>40</v>
          </cell>
          <cell r="F43">
            <v>2.1</v>
          </cell>
          <cell r="G43">
            <v>2.1</v>
          </cell>
          <cell r="H43">
            <v>0</v>
          </cell>
        </row>
        <row r="44">
          <cell r="A44" t="str">
            <v>Total general</v>
          </cell>
          <cell r="B44">
            <v>4296</v>
          </cell>
          <cell r="C44">
            <v>109</v>
          </cell>
          <cell r="D44">
            <v>3</v>
          </cell>
          <cell r="E44">
            <v>40</v>
          </cell>
          <cell r="F44" t="str">
            <v/>
          </cell>
          <cell r="G44" t="str">
            <v/>
          </cell>
          <cell r="H44">
            <v>2.474460839954597E-2</v>
          </cell>
        </row>
        <row r="45">
          <cell r="A45" t="str">
            <v>OBRAS ACCESORIAS INSTALACIONES</v>
          </cell>
          <cell r="B45">
            <v>1125</v>
          </cell>
          <cell r="C45">
            <v>0</v>
          </cell>
          <cell r="D45">
            <v>3.5</v>
          </cell>
          <cell r="E45">
            <v>40</v>
          </cell>
          <cell r="F45" t="str">
            <v/>
          </cell>
          <cell r="G45" t="str">
            <v/>
          </cell>
          <cell r="H45" t="str">
            <v/>
          </cell>
        </row>
      </sheetData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>
        <row r="30">
          <cell r="A30">
            <v>0</v>
          </cell>
        </row>
      </sheetData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CAMBIA"/>
      <sheetName val="costos"/>
      <sheetName val="BASE"/>
      <sheetName val="preac-1"/>
      <sheetName val="preac-2"/>
      <sheetName val="preac-3"/>
      <sheetName val="preac-8"/>
      <sheetName val="Reprograma 4"/>
      <sheetName val="ITEMS"/>
      <sheetName val="PRECIOS"/>
      <sheetName val="Desmonte y Limpieza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 refreshError="1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a%20%20aaInformaci%C3%B3n"/>
      <sheetName val="aCCIDENTES DE 1995 - 1996"/>
      <sheetName val="Informacio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6F_3 Presupuesto"/>
      <sheetName val="Presupuesto"/>
      <sheetName val="cant"/>
      <sheetName val="3-Memoria Cant"/>
      <sheetName val="Hoja2"/>
      <sheetName val="Precios Támesis"/>
      <sheetName val="Prst So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ráfica 2.1"/>
      <sheetName val="Tablas 3.1-3.9"/>
      <sheetName val="Tabla 4.1"/>
      <sheetName val="Tabla 4.2"/>
      <sheetName val="Tabla 5.2"/>
      <sheetName val="Tabla 6.7"/>
      <sheetName val="Tabla 1.1"/>
      <sheetName val="Tabla 2.1"/>
      <sheetName val="Tabla 5.1"/>
      <sheetName val="Tabla 6.1"/>
      <sheetName val="Tabla 6.2"/>
      <sheetName val="Tabla 6.3"/>
      <sheetName val="Tabla 6.4"/>
      <sheetName val="Tabla 6.5"/>
      <sheetName val="Tabla 6.6"/>
      <sheetName val="Gráfica 6.1"/>
      <sheetName val="Tabla 7.1"/>
      <sheetName val="Tabla 7.2"/>
      <sheetName val="Tabla 7.3"/>
      <sheetName val="Tabla 8.1"/>
      <sheetName val="Tabla 8.2"/>
      <sheetName val="Tabla 8.3"/>
      <sheetName val="Tabla 8.4"/>
      <sheetName val="Hoja1"/>
      <sheetName val="Gráfica_2_1"/>
      <sheetName val="Tablas_3_1-3_9"/>
      <sheetName val="Tabla_4_1"/>
      <sheetName val="Tabla_4_2"/>
      <sheetName val="Tabla_5_2"/>
      <sheetName val="Tabla_6_7"/>
      <sheetName val="Tabla_1_1"/>
      <sheetName val="Tabla_2_1"/>
      <sheetName val="Tabla_5_1"/>
      <sheetName val="Tabla_6_1"/>
      <sheetName val="Tabla_6_2"/>
      <sheetName val="Tabla_6_3"/>
      <sheetName val="Tabla_6_4"/>
      <sheetName val="Tabla_6_5"/>
      <sheetName val="Tabla_6_6"/>
      <sheetName val="Gráfica_6_1"/>
      <sheetName val="Tabla_7_1"/>
      <sheetName val="Tabla_7_2"/>
      <sheetName val="Tabla_7_3"/>
      <sheetName val="Tabla_8_1"/>
      <sheetName val="Tabla_8_2"/>
      <sheetName val="Tabla_8_3"/>
      <sheetName val="Tabla_8_4"/>
      <sheetName val="CF y CV"/>
      <sheetName val="CANALETA9"/>
      <sheetName val="Solicitud de Servicios"/>
      <sheetName val="INSUMOS"/>
      <sheetName val="Informe de Obra Extra"/>
      <sheetName val="REC-COD,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ábana"/>
      <sheetName val="Index"/>
      <sheetName val="Corte Administracion"/>
      <sheetName val="Reproceso R79-C22 SP. S56 "/>
      <sheetName val="Delta 67"/>
      <sheetName val="Delta 60-Delta 61 (3)"/>
      <sheetName val="Acta N° 4 ACUMULADOS"/>
      <sheetName val="Acta N° 4 FIRMAR"/>
      <sheetName val="Acta N° 4"/>
      <sheetName val="Costos Ambientales  A.4"/>
      <sheetName val="Delta 25-Delta 31 "/>
      <sheetName val="Delta 82-Delta 87 "/>
      <sheetName val="Delta 87-Delta 89 "/>
      <sheetName val="Delta 103- Delta 90"/>
      <sheetName val="Cerramiento Los Salados"/>
      <sheetName val="Tunnel Liner Acta 4"/>
      <sheetName val="AVANCE PH (3)"/>
      <sheetName val="AVANCE TUNNEL LINER (3)"/>
      <sheetName val="Delta 87-Delta 89 (2)"/>
      <sheetName val="Delta 103-Delta 90  (2)"/>
      <sheetName val="Delta 25-Delta 31"/>
      <sheetName val="Delta 21-Delta 31"/>
      <sheetName val="Delta 60-Delta 61 (2)"/>
      <sheetName val="Delta 41 ventosa 2 (2)"/>
      <sheetName val="Limpieza vactor"/>
      <sheetName val="Transporte Tuberia HD"/>
      <sheetName val="Paloquemado"/>
      <sheetName val="AVANCE PH (2)"/>
      <sheetName val="AVANCE TUNNEL LINER (2)"/>
      <sheetName val="Ejecutado SEM 12"/>
      <sheetName val="Delta 82-Delta 87"/>
      <sheetName val="Delta 87-Delta 89"/>
      <sheetName val="Delta 60-Delta 61"/>
      <sheetName val="Delta 67 Ventosa 3"/>
      <sheetName val="Delta 41 ventosa 2"/>
      <sheetName val="AVANCE PH"/>
      <sheetName val="AVANCE TUNNEL LINER"/>
      <sheetName val="Caja Mariposa Δ60 Acta 4"/>
      <sheetName val="PH Acta 4 Junio"/>
      <sheetName val="Urbanismo SP. S59"/>
      <sheetName val="Pavimento SP. S57"/>
      <sheetName val="Ambiental y Social Alcarav. S54"/>
      <sheetName val="BASE"/>
      <sheetName val="BALANCE FINANCIERO-ETAPA II"/>
      <sheetName val="ITEM POR EVALUAR EJECUCION"/>
      <sheetName val="RESUMEN BALANCE"/>
      <sheetName val="RESUMEN CORT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 refreshError="1"/>
      <sheetData sheetId="103"/>
      <sheetData sheetId="104"/>
      <sheetData sheetId="105"/>
      <sheetData sheetId="106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e Obra Cívil"/>
    </sheetNames>
    <sheetDataSet>
      <sheetData sheetId="0">
        <row r="5">
          <cell r="C5" t="str">
            <v>INFORME SEMANAL DE AVANCE DE OBRA CIVIL</v>
          </cell>
        </row>
      </sheetData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 de Servicios"/>
    </sheetNames>
    <sheetDataSet>
      <sheetData sheetId="0">
        <row r="4">
          <cell r="B4" t="str">
            <v>SOLICITUD DE SERVICIOS</v>
          </cell>
        </row>
      </sheetData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B APU"/>
      <sheetName val="PRESUPUESTO"/>
      <sheetName val="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"/>
      <sheetName val="RESUMEN_PRESUPU_"/>
      <sheetName val="SIMULACIÓNEDIFICIO.ok"/>
      <sheetName val="Hoja4"/>
      <sheetName val="SUB_APU3"/>
      <sheetName val="RESUMEN_PRESUPU_3"/>
      <sheetName val="SUB_APU1"/>
      <sheetName val="RESUMEN_PRESUPU_1"/>
      <sheetName val="SUB_APU2"/>
      <sheetName val="RESUMEN_PRESUPU_2"/>
      <sheetName val="SUB_APU4"/>
      <sheetName val="RESUMEN_PRESUPU_4"/>
      <sheetName val="Indicadores"/>
      <sheetName val="Propiedad"/>
      <sheetName val="Reparación"/>
      <sheetName val="DESPLEGABLE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Solicitud de Servicios"/>
    </sheetNames>
    <sheetDataSet>
      <sheetData sheetId="0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 refreshError="1"/>
      <sheetData sheetId="18" refreshError="1"/>
      <sheetData sheetId="19" refreshError="1"/>
      <sheetData sheetId="20"/>
      <sheetData sheetId="21"/>
      <sheetData sheetId="22">
        <row r="1">
          <cell r="A1" t="str">
            <v>CODIGO</v>
          </cell>
        </row>
      </sheetData>
      <sheetData sheetId="23"/>
      <sheetData sheetId="24">
        <row r="1">
          <cell r="A1" t="str">
            <v>CODIGO</v>
          </cell>
        </row>
      </sheetData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OBRAS ALCANTARILLADO"/>
      <sheetName val="REDES SEC SUR"/>
      <sheetName val="APU REDES SEC SUR"/>
      <sheetName val="COLECTOR SUR "/>
      <sheetName val="APU COL SUR"/>
      <sheetName val="PTAR SUR"/>
      <sheetName val="REDES SEC NORTE"/>
      <sheetName val="APU REDES SEC NORTE"/>
      <sheetName val="COLECTOR NORTE"/>
      <sheetName val="APU COLEC NORTE"/>
      <sheetName val="PTAR NORTE"/>
      <sheetName val="APU PTAR NORTE"/>
      <sheetName val="REDES SEC Travesía."/>
      <sheetName val="APU REDES Travesía"/>
      <sheetName val="PTAR Travesía"/>
      <sheetName val="APU PTAR Travesía"/>
      <sheetName val="REDES SEC Mulatos"/>
      <sheetName val="APU REDES Mulatos"/>
      <sheetName val="PTAR Mulatos"/>
      <sheetName val="APU PTAR Mulatos"/>
      <sheetName val="REDES SEC Escuela"/>
      <sheetName val="APU REDES Escuela"/>
      <sheetName val="PTAR Escuela"/>
      <sheetName val="APU PTAR Escuela"/>
      <sheetName val="BASE CTOS"/>
      <sheetName val="BASE"/>
      <sheetName val="materiales"/>
      <sheetName val="APU PTAR SUR"/>
      <sheetName val="Tabla 1.1"/>
      <sheetName val="RESUMEN_OBRAS_ALCANTARILLADO"/>
      <sheetName val="REDES_SEC_SUR"/>
      <sheetName val="APU_REDES_SEC_SUR"/>
      <sheetName val="COLECTOR_SUR_"/>
      <sheetName val="APU_COL_SUR"/>
      <sheetName val="PTAR_SUR"/>
      <sheetName val="REDES_SEC_NORTE"/>
      <sheetName val="APU_REDES_SEC_NORTE"/>
      <sheetName val="COLECTOR_NORTE"/>
      <sheetName val="APU_COLEC_NORTE"/>
      <sheetName val="PTAR_NORTE"/>
      <sheetName val="APU_PTAR_NORTE"/>
      <sheetName val="REDES_SEC_Travesía_"/>
      <sheetName val="APU_REDES_Travesía"/>
      <sheetName val="PTAR_Travesía"/>
      <sheetName val="APU_PTAR_Travesía"/>
      <sheetName val="REDES_SEC_Mulatos"/>
      <sheetName val="APU_REDES_Mulatos"/>
      <sheetName val="PTAR_Mulatos"/>
      <sheetName val="APU_PTAR_Mulatos"/>
      <sheetName val="REDES_SEC_Escuela"/>
      <sheetName val="APU_REDES_Escuela"/>
      <sheetName val="PTAR_Escuela"/>
      <sheetName val="APU_PTAR_Escuela"/>
      <sheetName val="BASE_CTOS"/>
      <sheetName val="APU_PTAR_SUR"/>
      <sheetName val="Tabla_1_1"/>
      <sheetName val="RESUMEN_OBRAS_ALCANTARILLADO2"/>
      <sheetName val="REDES_SEC_SUR2"/>
      <sheetName val="APU_REDES_SEC_SUR2"/>
      <sheetName val="COLECTOR_SUR_2"/>
      <sheetName val="APU_COL_SUR2"/>
      <sheetName val="PTAR_SUR2"/>
      <sheetName val="REDES_SEC_NORTE2"/>
      <sheetName val="APU_REDES_SEC_NORTE2"/>
      <sheetName val="COLECTOR_NORTE2"/>
      <sheetName val="APU_COLEC_NORTE2"/>
      <sheetName val="PTAR_NORTE2"/>
      <sheetName val="APU_PTAR_NORTE2"/>
      <sheetName val="REDES_SEC_Travesía_2"/>
      <sheetName val="APU_REDES_Travesía2"/>
      <sheetName val="PTAR_Travesía2"/>
      <sheetName val="APU_PTAR_Travesía2"/>
      <sheetName val="REDES_SEC_Mulatos2"/>
      <sheetName val="APU_REDES_Mulatos2"/>
      <sheetName val="PTAR_Mulatos2"/>
      <sheetName val="APU_PTAR_Mulatos2"/>
      <sheetName val="REDES_SEC_Escuela2"/>
      <sheetName val="APU_REDES_Escuela2"/>
      <sheetName val="PTAR_Escuela2"/>
      <sheetName val="APU_PTAR_Escuela2"/>
      <sheetName val="BASE_CTOS2"/>
      <sheetName val="APU_PTAR_SUR2"/>
      <sheetName val="Tabla_1_12"/>
      <sheetName val="RESUMEN_OBRAS_ALCANTARILLADO1"/>
      <sheetName val="REDES_SEC_SUR1"/>
      <sheetName val="APU_REDES_SEC_SUR1"/>
      <sheetName val="COLECTOR_SUR_1"/>
      <sheetName val="APU_COL_SUR1"/>
      <sheetName val="PTAR_SUR1"/>
      <sheetName val="REDES_SEC_NORTE1"/>
      <sheetName val="APU_REDES_SEC_NORTE1"/>
      <sheetName val="COLECTOR_NORTE1"/>
      <sheetName val="APU_COLEC_NORTE1"/>
      <sheetName val="PTAR_NORTE1"/>
      <sheetName val="APU_PTAR_NORTE1"/>
      <sheetName val="REDES_SEC_Travesía_1"/>
      <sheetName val="APU_REDES_Travesía1"/>
      <sheetName val="PTAR_Travesía1"/>
      <sheetName val="APU_PTAR_Travesía1"/>
      <sheetName val="REDES_SEC_Mulatos1"/>
      <sheetName val="APU_REDES_Mulatos1"/>
      <sheetName val="PTAR_Mulatos1"/>
      <sheetName val="APU_PTAR_Mulatos1"/>
      <sheetName val="REDES_SEC_Escuela1"/>
      <sheetName val="APU_REDES_Escuela1"/>
      <sheetName val="PTAR_Escuela1"/>
      <sheetName val="APU_PTAR_Escuela1"/>
      <sheetName val="BASE_CTOS1"/>
      <sheetName val="APU_PTAR_SUR1"/>
      <sheetName val="Tabla_1_11"/>
      <sheetName val="SUB APU"/>
      <sheetName val="Hoja2"/>
      <sheetName val="OBRAS SES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  <sheetName val="CRONOGRAMA DE OBRA "/>
      <sheetName val="Red Principal"/>
      <sheetName val="RESUMEN obra"/>
      <sheetName val="1, CAPT Y DES"/>
      <sheetName val="2,ADUCCIÓN"/>
      <sheetName val="4, Opt. PTAP existente"/>
      <sheetName val="8, REDES1"/>
      <sheetName val="9, REDE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3">
          <cell r="C3">
            <v>0.25</v>
          </cell>
        </row>
        <row r="306">
          <cell r="D306">
            <v>100</v>
          </cell>
        </row>
      </sheetData>
      <sheetData sheetId="26" refreshError="1"/>
      <sheetData sheetId="27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BASE CTOS"/>
      <sheetName val="Resumen El Paraiso"/>
      <sheetName val="Red El Paraiso"/>
      <sheetName val="APU RED EL PARAISO"/>
      <sheetName val="Sol. Ind."/>
      <sheetName val="APU"/>
    </sheetNames>
    <sheetDataSet>
      <sheetData sheetId="0">
        <row r="280">
          <cell r="D280">
            <v>240000</v>
          </cell>
        </row>
      </sheetData>
      <sheetData sheetId="1" refreshError="1"/>
      <sheetData sheetId="2" refreshError="1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2"/>
      <sheetName val="TotalesReposicion"/>
      <sheetName val="TotalesOptimizacion"/>
      <sheetName val="TOTAL SUB1"/>
      <sheetName val="TOTAL1(MODIF.)"/>
      <sheetName val="TOTAL_SUB12"/>
      <sheetName val="TOTAL1(MODIF_)2"/>
      <sheetName val="TOTAL_SUB1"/>
      <sheetName val="TOTAL1(MODIF_)"/>
      <sheetName val="TOTAL_SUB11"/>
      <sheetName val="TOTAL1(MODIF_)1"/>
      <sheetName val="BAS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Liquidacion de Obra por Tramos"/>
    </sheetNames>
    <sheetDataSet>
      <sheetData sheetId="0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REC-COD,"/>
      <sheetName val="Lp"/>
      <sheetName val="SUB APU"/>
      <sheetName val="ESTADO VÍA-CRIT.TECNICO"/>
      <sheetName val="PRECIOS"/>
      <sheetName val="PREACTA 6"/>
      <sheetName val="TABLA 2008"/>
      <sheetName val="CLASIFICACION"/>
      <sheetName val="PRESUPUESTO"/>
      <sheetName val="Equipo"/>
      <sheetName val="Listas"/>
      <sheetName val="Excavación Mat. Común Estacione"/>
      <sheetName val="Demolición Pavimento"/>
      <sheetName val="Insum"/>
      <sheetName val="TRANSPORTE"/>
      <sheetName val="A. P. U."/>
      <sheetName val="PUNITARIOS%20PARA%20241201%202S"/>
      <sheetName val="RELACION MES"/>
      <sheetName val="Materiales"/>
      <sheetName val="Presup_Cancha"/>
      <sheetName val="A.P.U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5. ELECTRICO"/>
      <sheetName val="GCB2000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 Liquidacion de Obra por Tramos"/>
      <sheetName val="062"/>
      <sheetName val="LISTA DE PRECIOS"/>
      <sheetName val="Listado"/>
      <sheetName val="2,2,6,1 Pilotes 0,30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SALARIOS"/>
      <sheetName val="APU NO PREVISTO"/>
      <sheetName val="PPTA (3)"/>
      <sheetName val="PPTA (2)"/>
      <sheetName val="PPTA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Bajadas"/>
      <sheetName val="NARIÑO"/>
      <sheetName val="TODAS"/>
      <sheetName val="FINANC"/>
      <sheetName val="BALANCE"/>
      <sheetName val="ITEMS NO REVISTOS"/>
      <sheetName val="APU ELECTRICOS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TABLA_2008"/>
      <sheetName val="Proveedores y acreedores"/>
      <sheetName val="PERSONAL"/>
      <sheetName val="Tarifa MT"/>
      <sheetName val="PLAN DE INVERSION ANTICIPO"/>
      <sheetName val="inv mensual"/>
      <sheetName val="borrador flujo inv"/>
      <sheetName val="social-ambiental"/>
      <sheetName val="AU"/>
      <sheetName val="CODCONST"/>
      <sheetName val="OCTUBRE"/>
      <sheetName val="PREACTA Y CONTRATISTAS"/>
      <sheetName val="PUNITARIOS PARA 241201 2S.xls"/>
      <sheetName val="OBRAS SES"/>
      <sheetName val="devdic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>
        <row r="48">
          <cell r="E48">
            <v>0</v>
          </cell>
        </row>
      </sheetData>
      <sheetData sheetId="128"/>
      <sheetData sheetId="129"/>
      <sheetData sheetId="130" refreshError="1"/>
      <sheetData sheetId="131"/>
      <sheetData sheetId="132"/>
      <sheetData sheetId="133"/>
      <sheetData sheetId="134"/>
      <sheetData sheetId="135"/>
      <sheetData sheetId="136" refreshError="1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>
        <row r="48">
          <cell r="E48">
            <v>0</v>
          </cell>
        </row>
      </sheetData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TA"/>
      <sheetName val="BASE"/>
      <sheetName val="Red Los Balsos"/>
      <sheetName val="Red El Edén"/>
      <sheetName val="Red Principal"/>
      <sheetName val="La Esperanza"/>
      <sheetName val="APU"/>
      <sheetName val="BASE 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ón General"/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 refreshError="1">
        <row r="13">
          <cell r="J13" t="str">
            <v>M³</v>
          </cell>
        </row>
        <row r="14">
          <cell r="J14" t="str">
            <v>M²</v>
          </cell>
        </row>
        <row r="15">
          <cell r="J15" t="str">
            <v>M</v>
          </cell>
        </row>
        <row r="16">
          <cell r="J16" t="str">
            <v>Kg</v>
          </cell>
        </row>
        <row r="17">
          <cell r="J17" t="str">
            <v>Un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s"/>
      <sheetName val="Datos"/>
      <sheetName val="Presup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</sheetNames>
    <sheetDataSet>
      <sheetData sheetId="0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IU"/>
      <sheetName val="MO_Fac_pres"/>
      <sheetName val="CO1.1-1.12"/>
      <sheetName val="CO1.13-1.15-Muros"/>
      <sheetName val="CO2.1-2.2"/>
      <sheetName val="CO3.1-3.6"/>
      <sheetName val="CO4.1-4.5"/>
      <sheetName val="TABLAS"/>
      <sheetName val="TARIFAS-JORNAL-DIST"/>
      <sheetName val="APU_1_LN-LT"/>
      <sheetName val="APU_2_LN-LT"/>
      <sheetName val="APU_3_LN-LT"/>
      <sheetName val="APU_4_LN-LT"/>
      <sheetName val="APU_1_LY-CM"/>
      <sheetName val="APU_2_LY-CM"/>
      <sheetName val="APU_3_LY-CM"/>
      <sheetName val="APU_4_LY-CM"/>
      <sheetName val="APU_1_AR-CM"/>
      <sheetName val="APU_2_AR-CM"/>
      <sheetName val="APU_3_AR-CM"/>
      <sheetName val="APU_4_AR-CM"/>
    </sheetNames>
    <sheetDataSet>
      <sheetData sheetId="0"/>
      <sheetData sheetId="1">
        <row r="104">
          <cell r="E104">
            <v>0.13689999999999999</v>
          </cell>
        </row>
        <row r="106">
          <cell r="E106">
            <v>7.0000000000000007E-2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 Y V "/>
      <sheetName val="AMBIENTES"/>
      <sheetName val="REVOQUE Y PISOS"/>
      <sheetName val="MAMPOSTERIA"/>
      <sheetName val="VIGAS FUNDACION"/>
      <sheetName val="REFUERZO"/>
      <sheetName val="VIGAS AEREAS"/>
    </sheetNames>
    <sheetDataSet>
      <sheetData sheetId="0"/>
      <sheetData sheetId="1"/>
      <sheetData sheetId="2"/>
      <sheetData sheetId="3"/>
      <sheetData sheetId="4"/>
      <sheetData sheetId="5"/>
      <sheetData sheetId="6" refreshError="1">
        <row r="27">
          <cell r="B27" t="str">
            <v>VI2</v>
          </cell>
          <cell r="C27">
            <v>0.15</v>
          </cell>
          <cell r="D27">
            <v>0.2</v>
          </cell>
          <cell r="E27">
            <v>8.6</v>
          </cell>
          <cell r="F27">
            <v>0.25800000000000001</v>
          </cell>
        </row>
        <row r="28">
          <cell r="B28" t="str">
            <v>V2´</v>
          </cell>
          <cell r="C28">
            <v>0.15</v>
          </cell>
          <cell r="D28">
            <v>0.2</v>
          </cell>
          <cell r="E28">
            <v>3</v>
          </cell>
          <cell r="F28">
            <v>0.09</v>
          </cell>
        </row>
        <row r="29">
          <cell r="B29" t="str">
            <v>2´´ Y 2 ´´´</v>
          </cell>
          <cell r="C29">
            <v>0.15</v>
          </cell>
          <cell r="D29">
            <v>0.2</v>
          </cell>
          <cell r="E29">
            <v>1.2</v>
          </cell>
          <cell r="F29">
            <v>7.1999999999999995E-2</v>
          </cell>
        </row>
        <row r="30">
          <cell r="B30" t="str">
            <v>V2 ´´´´</v>
          </cell>
          <cell r="C30">
            <v>0.15</v>
          </cell>
          <cell r="D30">
            <v>0.2</v>
          </cell>
          <cell r="E30">
            <v>3.75</v>
          </cell>
          <cell r="F30">
            <v>0.11249999999999999</v>
          </cell>
        </row>
        <row r="31">
          <cell r="B31" t="str">
            <v>V3-BE</v>
          </cell>
          <cell r="C31">
            <v>0.15</v>
          </cell>
          <cell r="D31">
            <v>0.3</v>
          </cell>
          <cell r="E31">
            <v>8.6</v>
          </cell>
          <cell r="F31">
            <v>0.38699999999999996</v>
          </cell>
        </row>
        <row r="32">
          <cell r="B32" t="str">
            <v>VI3-BE</v>
          </cell>
          <cell r="C32">
            <v>0.15</v>
          </cell>
          <cell r="D32">
            <v>0.2</v>
          </cell>
          <cell r="E32">
            <v>8.6</v>
          </cell>
          <cell r="F32">
            <v>0.25800000000000001</v>
          </cell>
        </row>
        <row r="33">
          <cell r="B33" t="str">
            <v>V3-AB</v>
          </cell>
          <cell r="C33">
            <v>0.15</v>
          </cell>
          <cell r="D33">
            <v>0.2</v>
          </cell>
          <cell r="E33">
            <v>5.8</v>
          </cell>
          <cell r="F33">
            <v>0.17399999999999999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65426-39EF-4780-9F0D-BB4E88F02DC7}">
  <sheetPr>
    <tabColor rgb="FF00B0F0"/>
  </sheetPr>
  <dimension ref="A1:M64"/>
  <sheetViews>
    <sheetView showGridLines="0" view="pageBreakPreview" topLeftCell="A46" zoomScale="80" zoomScaleNormal="55" zoomScaleSheetLayoutView="80" zoomScalePageLayoutView="70" workbookViewId="0">
      <selection activeCell="P49" sqref="P49"/>
    </sheetView>
  </sheetViews>
  <sheetFormatPr baseColWidth="10" defaultColWidth="11.42578125" defaultRowHeight="16.5" x14ac:dyDescent="0.3"/>
  <cols>
    <col min="1" max="2" width="4.42578125" style="379" customWidth="1"/>
    <col min="3" max="3" width="6.7109375" style="379" customWidth="1"/>
    <col min="4" max="4" width="9.140625" style="379" customWidth="1"/>
    <col min="5" max="5" width="14" style="444" customWidth="1"/>
    <col min="6" max="6" width="14.5703125" style="379" customWidth="1"/>
    <col min="7" max="7" width="49.5703125" style="379" customWidth="1"/>
    <col min="8" max="8" width="8.7109375" style="379" customWidth="1"/>
    <col min="9" max="9" width="10.42578125" style="379" customWidth="1"/>
    <col min="10" max="10" width="15" style="379" customWidth="1"/>
    <col min="11" max="11" width="18.140625" style="379" customWidth="1"/>
    <col min="12" max="13" width="4.42578125" style="379" customWidth="1"/>
    <col min="14" max="16384" width="11.42578125" style="379"/>
  </cols>
  <sheetData>
    <row r="1" spans="1:13" ht="17.25" thickBot="1" x14ac:dyDescent="0.35">
      <c r="A1" s="376"/>
      <c r="B1" s="377"/>
      <c r="C1" s="378"/>
      <c r="D1" s="377"/>
      <c r="E1" s="378"/>
      <c r="F1" s="376"/>
      <c r="G1" s="376"/>
      <c r="H1" s="376"/>
      <c r="I1" s="376"/>
      <c r="J1" s="376"/>
      <c r="K1" s="376"/>
      <c r="L1" s="376"/>
      <c r="M1" s="376"/>
    </row>
    <row r="2" spans="1:13" ht="17.25" thickTop="1" x14ac:dyDescent="0.3">
      <c r="A2" s="376"/>
      <c r="B2" s="530" t="s">
        <v>233</v>
      </c>
      <c r="C2" s="531"/>
      <c r="D2" s="531"/>
      <c r="E2" s="531"/>
      <c r="F2" s="531"/>
      <c r="G2" s="531"/>
      <c r="H2" s="531"/>
      <c r="I2" s="531"/>
      <c r="J2" s="531"/>
      <c r="K2" s="531"/>
      <c r="L2" s="532"/>
      <c r="M2" s="376"/>
    </row>
    <row r="3" spans="1:13" ht="12.75" customHeight="1" x14ac:dyDescent="0.3">
      <c r="A3" s="376"/>
      <c r="B3" s="515" t="s">
        <v>232</v>
      </c>
      <c r="C3" s="516"/>
      <c r="D3" s="516"/>
      <c r="E3" s="516"/>
      <c r="F3" s="516"/>
      <c r="G3" s="516"/>
      <c r="H3" s="516"/>
      <c r="I3" s="516"/>
      <c r="J3" s="516"/>
      <c r="K3" s="516"/>
      <c r="L3" s="517"/>
      <c r="M3" s="376"/>
    </row>
    <row r="4" spans="1:13" x14ac:dyDescent="0.3">
      <c r="A4" s="376"/>
      <c r="B4" s="518" t="s">
        <v>345</v>
      </c>
      <c r="C4" s="519"/>
      <c r="D4" s="519"/>
      <c r="E4" s="519"/>
      <c r="F4" s="519"/>
      <c r="G4" s="519"/>
      <c r="H4" s="519"/>
      <c r="I4" s="519"/>
      <c r="J4" s="519"/>
      <c r="K4" s="519"/>
      <c r="L4" s="520"/>
      <c r="M4" s="376"/>
    </row>
    <row r="5" spans="1:13" ht="18" customHeight="1" x14ac:dyDescent="0.3">
      <c r="A5" s="376"/>
      <c r="B5" s="380"/>
      <c r="C5" s="533" t="s">
        <v>325</v>
      </c>
      <c r="D5" s="533"/>
      <c r="E5" s="533"/>
      <c r="F5" s="533"/>
      <c r="G5" s="533"/>
      <c r="H5" s="533"/>
      <c r="I5" s="533"/>
      <c r="J5" s="533"/>
      <c r="K5" s="533"/>
      <c r="L5" s="381"/>
      <c r="M5" s="376"/>
    </row>
    <row r="6" spans="1:13" x14ac:dyDescent="0.3">
      <c r="A6" s="376"/>
      <c r="B6" s="380"/>
      <c r="C6" s="534" t="s">
        <v>68</v>
      </c>
      <c r="D6" s="535"/>
      <c r="E6" s="535"/>
      <c r="F6" s="535"/>
      <c r="G6" s="535"/>
      <c r="H6" s="535"/>
      <c r="I6" s="535"/>
      <c r="J6" s="535"/>
      <c r="K6" s="536"/>
      <c r="L6" s="381"/>
      <c r="M6" s="376"/>
    </row>
    <row r="7" spans="1:13" ht="8.25" customHeight="1" x14ac:dyDescent="0.3">
      <c r="A7" s="376"/>
      <c r="B7" s="382"/>
      <c r="C7" s="445"/>
      <c r="D7" s="445"/>
      <c r="E7" s="445"/>
      <c r="F7" s="445"/>
      <c r="G7" s="445"/>
      <c r="H7" s="445"/>
      <c r="I7" s="445"/>
      <c r="J7" s="445"/>
      <c r="K7" s="446"/>
      <c r="L7" s="381"/>
      <c r="M7" s="376"/>
    </row>
    <row r="8" spans="1:13" s="386" customFormat="1" ht="20.25" customHeight="1" x14ac:dyDescent="0.3">
      <c r="A8" s="383"/>
      <c r="B8" s="384"/>
      <c r="C8" s="521" t="s">
        <v>109</v>
      </c>
      <c r="D8" s="522"/>
      <c r="E8" s="522"/>
      <c r="F8" s="522"/>
      <c r="G8" s="522"/>
      <c r="H8" s="522"/>
      <c r="I8" s="522"/>
      <c r="J8" s="522"/>
      <c r="K8" s="523"/>
      <c r="L8" s="385"/>
      <c r="M8" s="383"/>
    </row>
    <row r="9" spans="1:13" ht="22.5" customHeight="1" x14ac:dyDescent="0.3">
      <c r="A9" s="376"/>
      <c r="B9" s="382"/>
      <c r="C9" s="512" t="s">
        <v>346</v>
      </c>
      <c r="D9" s="513"/>
      <c r="E9" s="513"/>
      <c r="F9" s="513"/>
      <c r="G9" s="513"/>
      <c r="H9" s="513"/>
      <c r="I9" s="513"/>
      <c r="J9" s="513"/>
      <c r="K9" s="514"/>
      <c r="L9" s="381"/>
      <c r="M9" s="376"/>
    </row>
    <row r="10" spans="1:13" ht="30" customHeight="1" thickBot="1" x14ac:dyDescent="0.35">
      <c r="A10" s="376"/>
      <c r="B10" s="380"/>
      <c r="C10" s="540"/>
      <c r="D10" s="541"/>
      <c r="E10" s="541"/>
      <c r="F10" s="541"/>
      <c r="G10" s="541"/>
      <c r="H10" s="541"/>
      <c r="I10" s="541"/>
      <c r="J10" s="541"/>
      <c r="K10" s="542"/>
      <c r="L10" s="381"/>
      <c r="M10" s="376"/>
    </row>
    <row r="11" spans="1:13" ht="30" customHeight="1" x14ac:dyDescent="0.3">
      <c r="A11" s="376"/>
      <c r="B11" s="380"/>
      <c r="C11" s="543" t="s">
        <v>326</v>
      </c>
      <c r="D11" s="545" t="s">
        <v>327</v>
      </c>
      <c r="E11" s="547" t="s">
        <v>328</v>
      </c>
      <c r="F11" s="547"/>
      <c r="G11" s="543" t="s">
        <v>1</v>
      </c>
      <c r="H11" s="545" t="s">
        <v>7</v>
      </c>
      <c r="I11" s="545" t="s">
        <v>6</v>
      </c>
      <c r="J11" s="548" t="s">
        <v>360</v>
      </c>
      <c r="K11" s="550" t="s">
        <v>361</v>
      </c>
      <c r="L11" s="381"/>
      <c r="M11" s="376"/>
    </row>
    <row r="12" spans="1:13" ht="30" customHeight="1" thickBot="1" x14ac:dyDescent="0.35">
      <c r="A12" s="376"/>
      <c r="B12" s="380"/>
      <c r="C12" s="544"/>
      <c r="D12" s="546"/>
      <c r="E12" s="387" t="s">
        <v>329</v>
      </c>
      <c r="F12" s="387" t="s">
        <v>330</v>
      </c>
      <c r="G12" s="544"/>
      <c r="H12" s="546"/>
      <c r="I12" s="546"/>
      <c r="J12" s="549"/>
      <c r="K12" s="551"/>
      <c r="L12" s="381"/>
      <c r="M12" s="376"/>
    </row>
    <row r="13" spans="1:13" ht="30" customHeight="1" thickBot="1" x14ac:dyDescent="0.35">
      <c r="A13" s="376"/>
      <c r="B13" s="380"/>
      <c r="C13" s="498" t="s">
        <v>347</v>
      </c>
      <c r="D13" s="499" t="s">
        <v>50</v>
      </c>
      <c r="E13" s="499"/>
      <c r="F13" s="499"/>
      <c r="G13" s="499"/>
      <c r="H13" s="499"/>
      <c r="I13" s="499"/>
      <c r="J13" s="499"/>
      <c r="K13" s="500"/>
      <c r="L13" s="381"/>
      <c r="M13" s="376"/>
    </row>
    <row r="14" spans="1:13" ht="56.25" customHeight="1" x14ac:dyDescent="0.3">
      <c r="A14" s="376"/>
      <c r="B14" s="380"/>
      <c r="C14" s="451" t="s">
        <v>72</v>
      </c>
      <c r="D14" s="452"/>
      <c r="E14" s="452" t="s">
        <v>348</v>
      </c>
      <c r="F14" s="452"/>
      <c r="G14" s="448" t="s">
        <v>71</v>
      </c>
      <c r="H14" s="449" t="s">
        <v>70</v>
      </c>
      <c r="I14" s="450">
        <v>3</v>
      </c>
      <c r="J14" s="459">
        <f>'APU '!I52</f>
        <v>2497500</v>
      </c>
      <c r="K14" s="455">
        <f>I14*J14</f>
        <v>7492500</v>
      </c>
      <c r="L14" s="381"/>
      <c r="M14" s="376"/>
    </row>
    <row r="15" spans="1:13" ht="38.25" customHeight="1" x14ac:dyDescent="0.3">
      <c r="A15" s="376"/>
      <c r="B15" s="380"/>
      <c r="C15" s="453" t="s">
        <v>51</v>
      </c>
      <c r="D15" s="452"/>
      <c r="E15" s="452" t="s">
        <v>348</v>
      </c>
      <c r="F15" s="452"/>
      <c r="G15" s="448" t="s">
        <v>97</v>
      </c>
      <c r="H15" s="449" t="s">
        <v>4</v>
      </c>
      <c r="I15" s="450">
        <v>60</v>
      </c>
      <c r="J15" s="459">
        <f>'APU '!I107</f>
        <v>105300</v>
      </c>
      <c r="K15" s="455">
        <f t="shared" ref="K15:K16" si="0">I15*J15</f>
        <v>6318000</v>
      </c>
      <c r="L15" s="381"/>
      <c r="M15" s="376"/>
    </row>
    <row r="16" spans="1:13" ht="33" customHeight="1" thickBot="1" x14ac:dyDescent="0.35">
      <c r="A16" s="376"/>
      <c r="B16" s="380"/>
      <c r="C16" s="453" t="s">
        <v>101</v>
      </c>
      <c r="D16" s="452"/>
      <c r="E16" s="452" t="s">
        <v>348</v>
      </c>
      <c r="F16" s="452"/>
      <c r="G16" s="448" t="s">
        <v>102</v>
      </c>
      <c r="H16" s="449" t="s">
        <v>69</v>
      </c>
      <c r="I16" s="450">
        <v>30</v>
      </c>
      <c r="J16" s="459">
        <f>'APU '!I160</f>
        <v>675000</v>
      </c>
      <c r="K16" s="476">
        <f t="shared" si="0"/>
        <v>20250000</v>
      </c>
      <c r="L16" s="381"/>
      <c r="M16" s="376"/>
    </row>
    <row r="17" spans="1:13" ht="30" customHeight="1" thickBot="1" x14ac:dyDescent="0.35">
      <c r="A17" s="376"/>
      <c r="B17" s="380"/>
      <c r="C17" s="447" t="s">
        <v>331</v>
      </c>
      <c r="D17" s="388"/>
      <c r="E17" s="388"/>
      <c r="F17" s="388"/>
      <c r="G17" s="389"/>
      <c r="H17" s="388"/>
      <c r="I17" s="390"/>
      <c r="J17" s="475"/>
      <c r="K17" s="483">
        <f>SUM(K14:K16)</f>
        <v>34060500</v>
      </c>
      <c r="L17" s="381"/>
      <c r="M17" s="376"/>
    </row>
    <row r="18" spans="1:13" ht="30" customHeight="1" thickBot="1" x14ac:dyDescent="0.35">
      <c r="A18" s="376"/>
      <c r="B18" s="380"/>
      <c r="C18" s="501" t="s">
        <v>349</v>
      </c>
      <c r="D18" s="502" t="s">
        <v>351</v>
      </c>
      <c r="E18" s="502"/>
      <c r="F18" s="502"/>
      <c r="G18" s="502"/>
      <c r="H18" s="502"/>
      <c r="I18" s="502"/>
      <c r="J18" s="502"/>
      <c r="K18" s="503"/>
      <c r="L18" s="381"/>
      <c r="M18" s="376"/>
    </row>
    <row r="19" spans="1:13" ht="50.25" customHeight="1" x14ac:dyDescent="0.3">
      <c r="A19" s="376"/>
      <c r="B19" s="380"/>
      <c r="C19" s="449" t="s">
        <v>53</v>
      </c>
      <c r="D19" s="388"/>
      <c r="E19" s="388" t="s">
        <v>348</v>
      </c>
      <c r="F19" s="388"/>
      <c r="G19" s="448" t="s">
        <v>296</v>
      </c>
      <c r="H19" s="449" t="s">
        <v>69</v>
      </c>
      <c r="I19" s="450">
        <v>48</v>
      </c>
      <c r="J19" s="458">
        <f>'APU '!I265</f>
        <v>526499.99875000003</v>
      </c>
      <c r="K19" s="454">
        <f>I19*J19</f>
        <v>25271999.940000001</v>
      </c>
      <c r="L19" s="381"/>
      <c r="M19" s="376"/>
    </row>
    <row r="20" spans="1:13" ht="39.75" customHeight="1" x14ac:dyDescent="0.3">
      <c r="A20" s="376"/>
      <c r="B20" s="380"/>
      <c r="C20" s="449" t="s">
        <v>54</v>
      </c>
      <c r="D20" s="388"/>
      <c r="E20" s="388" t="s">
        <v>348</v>
      </c>
      <c r="F20" s="388"/>
      <c r="G20" s="448" t="s">
        <v>61</v>
      </c>
      <c r="H20" s="449" t="s">
        <v>3</v>
      </c>
      <c r="I20" s="450">
        <v>75</v>
      </c>
      <c r="J20" s="458">
        <f>'APU '!I213</f>
        <v>60750</v>
      </c>
      <c r="K20" s="454">
        <f>I20*J20</f>
        <v>4556250</v>
      </c>
      <c r="L20" s="381"/>
      <c r="M20" s="376"/>
    </row>
    <row r="21" spans="1:13" s="376" customFormat="1" ht="37.5" customHeight="1" x14ac:dyDescent="0.25">
      <c r="B21" s="380"/>
      <c r="C21" s="449" t="s">
        <v>55</v>
      </c>
      <c r="D21" s="393"/>
      <c r="E21" s="393" t="s">
        <v>348</v>
      </c>
      <c r="F21" s="393"/>
      <c r="G21" s="448" t="s">
        <v>56</v>
      </c>
      <c r="H21" s="449" t="s">
        <v>3</v>
      </c>
      <c r="I21" s="450">
        <v>263.88094999999998</v>
      </c>
      <c r="J21" s="458">
        <f>'APU '!I475</f>
        <v>47249.999606060606</v>
      </c>
      <c r="K21" s="454">
        <f>I21*J21</f>
        <v>12468374.783546899</v>
      </c>
      <c r="L21" s="381"/>
    </row>
    <row r="22" spans="1:13" ht="39.75" customHeight="1" thickBot="1" x14ac:dyDescent="0.35">
      <c r="B22" s="394"/>
      <c r="C22" s="449" t="s">
        <v>98</v>
      </c>
      <c r="D22" s="388"/>
      <c r="E22" s="388" t="s">
        <v>348</v>
      </c>
      <c r="F22" s="388"/>
      <c r="G22" s="448" t="s">
        <v>99</v>
      </c>
      <c r="H22" s="449" t="s">
        <v>85</v>
      </c>
      <c r="I22" s="450">
        <v>48</v>
      </c>
      <c r="J22" s="458">
        <f>'APU '!I1952</f>
        <v>808046.8</v>
      </c>
      <c r="K22" s="478">
        <f t="shared" ref="K22" si="1">I22*J22</f>
        <v>38786246.400000006</v>
      </c>
      <c r="L22" s="395"/>
    </row>
    <row r="23" spans="1:13" ht="30" customHeight="1" thickBot="1" x14ac:dyDescent="0.35">
      <c r="A23" s="376"/>
      <c r="B23" s="380"/>
      <c r="C23" s="392" t="s">
        <v>331</v>
      </c>
      <c r="D23" s="396"/>
      <c r="E23" s="397"/>
      <c r="F23" s="396"/>
      <c r="G23" s="396"/>
      <c r="H23" s="396"/>
      <c r="I23" s="390"/>
      <c r="J23" s="396"/>
      <c r="K23" s="477">
        <f>K19+K20+K21+K22</f>
        <v>81082871.123546898</v>
      </c>
      <c r="L23" s="381"/>
      <c r="M23" s="376"/>
    </row>
    <row r="24" spans="1:13" ht="30" customHeight="1" thickBot="1" x14ac:dyDescent="0.35">
      <c r="A24" s="376"/>
      <c r="B24" s="380"/>
      <c r="C24" s="498" t="s">
        <v>350</v>
      </c>
      <c r="D24" s="499" t="s">
        <v>74</v>
      </c>
      <c r="E24" s="499"/>
      <c r="F24" s="499"/>
      <c r="G24" s="499"/>
      <c r="H24" s="499"/>
      <c r="I24" s="499"/>
      <c r="J24" s="499"/>
      <c r="K24" s="500"/>
      <c r="L24" s="381"/>
      <c r="M24" s="376"/>
    </row>
    <row r="25" spans="1:13" ht="40.5" customHeight="1" x14ac:dyDescent="0.3">
      <c r="A25" s="376"/>
      <c r="B25" s="380"/>
      <c r="C25" s="449" t="s">
        <v>57</v>
      </c>
      <c r="D25" s="398"/>
      <c r="E25" s="398" t="s">
        <v>348</v>
      </c>
      <c r="F25" s="398"/>
      <c r="G25" s="456" t="s">
        <v>75</v>
      </c>
      <c r="H25" s="449" t="s">
        <v>47</v>
      </c>
      <c r="I25" s="450">
        <v>2687</v>
      </c>
      <c r="J25" s="458">
        <f>'APU '!I1900</f>
        <v>10125</v>
      </c>
      <c r="K25" s="454">
        <f>I25*J25</f>
        <v>27205875</v>
      </c>
      <c r="L25" s="381"/>
      <c r="M25" s="376"/>
    </row>
    <row r="26" spans="1:13" ht="41.25" customHeight="1" thickBot="1" x14ac:dyDescent="0.35">
      <c r="A26" s="376"/>
      <c r="B26" s="380"/>
      <c r="C26" s="449" t="s">
        <v>58</v>
      </c>
      <c r="D26" s="388"/>
      <c r="E26" s="388" t="s">
        <v>348</v>
      </c>
      <c r="F26" s="388"/>
      <c r="G26" s="456" t="s">
        <v>96</v>
      </c>
      <c r="H26" s="449" t="s">
        <v>3</v>
      </c>
      <c r="I26" s="450">
        <v>42</v>
      </c>
      <c r="J26" s="458">
        <f>'APU '!I582</f>
        <v>1609909.7625</v>
      </c>
      <c r="K26" s="478">
        <f>I26*J26</f>
        <v>67616210.024999991</v>
      </c>
      <c r="L26" s="381"/>
      <c r="M26" s="376"/>
    </row>
    <row r="27" spans="1:13" ht="30" customHeight="1" thickBot="1" x14ac:dyDescent="0.35">
      <c r="A27" s="376"/>
      <c r="B27" s="380"/>
      <c r="C27" s="399" t="s">
        <v>331</v>
      </c>
      <c r="D27" s="400"/>
      <c r="E27" s="400"/>
      <c r="F27" s="400"/>
      <c r="G27" s="401"/>
      <c r="H27" s="400"/>
      <c r="I27" s="390"/>
      <c r="J27" s="479"/>
      <c r="K27" s="485">
        <f>SUM(K25:K26)</f>
        <v>94822085.024999991</v>
      </c>
      <c r="L27" s="381"/>
      <c r="M27" s="376"/>
    </row>
    <row r="28" spans="1:13" ht="30" customHeight="1" thickBot="1" x14ac:dyDescent="0.35">
      <c r="A28" s="376"/>
      <c r="B28" s="380"/>
      <c r="C28" s="498" t="s">
        <v>352</v>
      </c>
      <c r="D28" s="499" t="s">
        <v>76</v>
      </c>
      <c r="E28" s="499"/>
      <c r="F28" s="499"/>
      <c r="G28" s="499"/>
      <c r="H28" s="499"/>
      <c r="I28" s="499"/>
      <c r="J28" s="499"/>
      <c r="K28" s="500"/>
      <c r="L28" s="381"/>
      <c r="M28" s="376"/>
    </row>
    <row r="29" spans="1:13" ht="30.75" customHeight="1" x14ac:dyDescent="0.3">
      <c r="A29" s="376"/>
      <c r="B29" s="380"/>
      <c r="C29" s="449" t="s">
        <v>59</v>
      </c>
      <c r="D29" s="398"/>
      <c r="E29" s="398" t="s">
        <v>348</v>
      </c>
      <c r="F29" s="398"/>
      <c r="G29" s="456" t="s">
        <v>78</v>
      </c>
      <c r="H29" s="449" t="s">
        <v>47</v>
      </c>
      <c r="I29" s="457">
        <v>276</v>
      </c>
      <c r="J29" s="458">
        <f>'APU '!I1900</f>
        <v>10125</v>
      </c>
      <c r="K29" s="454">
        <f>I29*J29</f>
        <v>2794500</v>
      </c>
      <c r="L29" s="381"/>
      <c r="M29" s="376"/>
    </row>
    <row r="30" spans="1:13" ht="39.75" customHeight="1" x14ac:dyDescent="0.3">
      <c r="A30" s="376"/>
      <c r="B30" s="380"/>
      <c r="C30" s="449" t="s">
        <v>60</v>
      </c>
      <c r="D30" s="398"/>
      <c r="E30" s="398" t="s">
        <v>348</v>
      </c>
      <c r="F30" s="398"/>
      <c r="G30" s="456" t="s">
        <v>303</v>
      </c>
      <c r="H30" s="449" t="s">
        <v>3</v>
      </c>
      <c r="I30" s="457">
        <v>1</v>
      </c>
      <c r="J30" s="458">
        <f>'APU '!I528</f>
        <v>987559.76249999995</v>
      </c>
      <c r="K30" s="454">
        <f t="shared" ref="K30:K31" si="2">I30*J30</f>
        <v>987559.76249999995</v>
      </c>
      <c r="L30" s="381"/>
      <c r="M30" s="376"/>
    </row>
    <row r="31" spans="1:13" ht="30" customHeight="1" thickBot="1" x14ac:dyDescent="0.35">
      <c r="A31" s="376"/>
      <c r="B31" s="380"/>
      <c r="C31" s="449" t="s">
        <v>150</v>
      </c>
      <c r="D31" s="398"/>
      <c r="E31" s="398" t="s">
        <v>348</v>
      </c>
      <c r="F31" s="398"/>
      <c r="G31" s="456" t="s">
        <v>77</v>
      </c>
      <c r="H31" s="449" t="s">
        <v>3</v>
      </c>
      <c r="I31" s="457">
        <v>12</v>
      </c>
      <c r="J31" s="458">
        <f>'APU '!I582</f>
        <v>1609909.7625</v>
      </c>
      <c r="K31" s="478">
        <f t="shared" si="2"/>
        <v>19318917.149999999</v>
      </c>
      <c r="L31" s="381"/>
      <c r="M31" s="376"/>
    </row>
    <row r="32" spans="1:13" ht="30" customHeight="1" thickBot="1" x14ac:dyDescent="0.35">
      <c r="A32" s="376"/>
      <c r="B32" s="380"/>
      <c r="C32" s="392" t="s">
        <v>331</v>
      </c>
      <c r="D32" s="402"/>
      <c r="E32" s="402"/>
      <c r="F32" s="402"/>
      <c r="G32" s="403"/>
      <c r="H32" s="404"/>
      <c r="I32" s="390"/>
      <c r="J32" s="480"/>
      <c r="K32" s="485">
        <f>SUM(K29:K31)</f>
        <v>23100976.912499998</v>
      </c>
      <c r="L32" s="381"/>
      <c r="M32" s="376"/>
    </row>
    <row r="33" spans="1:13" ht="30" customHeight="1" thickBot="1" x14ac:dyDescent="0.35">
      <c r="A33" s="376"/>
      <c r="B33" s="380"/>
      <c r="C33" s="498" t="s">
        <v>353</v>
      </c>
      <c r="D33" s="499" t="s">
        <v>79</v>
      </c>
      <c r="E33" s="499"/>
      <c r="F33" s="499"/>
      <c r="G33" s="499"/>
      <c r="H33" s="499"/>
      <c r="I33" s="499"/>
      <c r="J33" s="499"/>
      <c r="K33" s="500"/>
      <c r="L33" s="381"/>
      <c r="M33" s="376"/>
    </row>
    <row r="34" spans="1:13" ht="48.75" customHeight="1" thickBot="1" x14ac:dyDescent="0.35">
      <c r="A34" s="376"/>
      <c r="B34" s="380"/>
      <c r="C34" s="14" t="s">
        <v>80</v>
      </c>
      <c r="D34" s="398"/>
      <c r="E34" s="398" t="s">
        <v>348</v>
      </c>
      <c r="F34" s="398"/>
      <c r="G34" s="456" t="s">
        <v>81</v>
      </c>
      <c r="H34" s="14" t="s">
        <v>4</v>
      </c>
      <c r="I34" s="450">
        <v>100</v>
      </c>
      <c r="J34" s="391">
        <f>'APU '!I639</f>
        <v>249750</v>
      </c>
      <c r="K34" s="478">
        <f>I34*J34</f>
        <v>24975000</v>
      </c>
      <c r="L34" s="381"/>
      <c r="M34" s="376"/>
    </row>
    <row r="35" spans="1:13" ht="30" customHeight="1" thickBot="1" x14ac:dyDescent="0.35">
      <c r="A35" s="376"/>
      <c r="B35" s="380"/>
      <c r="C35" s="461" t="s">
        <v>331</v>
      </c>
      <c r="D35" s="462"/>
      <c r="E35" s="462"/>
      <c r="F35" s="462"/>
      <c r="G35" s="401"/>
      <c r="H35" s="400"/>
      <c r="I35" s="463"/>
      <c r="J35" s="479"/>
      <c r="K35" s="486">
        <f>K34</f>
        <v>24975000</v>
      </c>
      <c r="L35" s="381"/>
      <c r="M35" s="376"/>
    </row>
    <row r="36" spans="1:13" ht="30" customHeight="1" thickBot="1" x14ac:dyDescent="0.35">
      <c r="A36" s="376"/>
      <c r="B36" s="380"/>
      <c r="C36" s="498" t="s">
        <v>354</v>
      </c>
      <c r="D36" s="499" t="s">
        <v>82</v>
      </c>
      <c r="E36" s="499"/>
      <c r="F36" s="499"/>
      <c r="G36" s="499"/>
      <c r="H36" s="499"/>
      <c r="I36" s="499"/>
      <c r="J36" s="499"/>
      <c r="K36" s="500"/>
      <c r="L36" s="381"/>
      <c r="M36" s="376"/>
    </row>
    <row r="37" spans="1:13" ht="43.5" customHeight="1" x14ac:dyDescent="0.3">
      <c r="A37" s="376"/>
      <c r="B37" s="380"/>
      <c r="C37" s="449" t="s">
        <v>84</v>
      </c>
      <c r="D37" s="464"/>
      <c r="E37" s="464" t="s">
        <v>348</v>
      </c>
      <c r="F37" s="464"/>
      <c r="G37" s="505" t="s">
        <v>83</v>
      </c>
      <c r="H37" s="449" t="s">
        <v>47</v>
      </c>
      <c r="I37" s="450">
        <v>3</v>
      </c>
      <c r="J37" s="391">
        <f>'APU '!I691</f>
        <v>530727.72750000004</v>
      </c>
      <c r="K37" s="458">
        <f>I37*J37</f>
        <v>1592183.1825000001</v>
      </c>
      <c r="L37" s="381"/>
      <c r="M37" s="376"/>
    </row>
    <row r="38" spans="1:13" ht="30" customHeight="1" x14ac:dyDescent="0.3">
      <c r="A38" s="376"/>
      <c r="B38" s="380"/>
      <c r="C38" s="449" t="s">
        <v>87</v>
      </c>
      <c r="D38" s="464"/>
      <c r="E38" s="464" t="s">
        <v>348</v>
      </c>
      <c r="F38" s="464"/>
      <c r="G38" s="505" t="s">
        <v>86</v>
      </c>
      <c r="H38" s="449" t="s">
        <v>3</v>
      </c>
      <c r="I38" s="450">
        <v>5420</v>
      </c>
      <c r="J38" s="391">
        <f>'APU '!I1900</f>
        <v>10125</v>
      </c>
      <c r="K38" s="458">
        <f>I38*J38</f>
        <v>54877500</v>
      </c>
      <c r="L38" s="381"/>
      <c r="M38" s="376"/>
    </row>
    <row r="39" spans="1:13" ht="30" customHeight="1" x14ac:dyDescent="0.3">
      <c r="A39" s="376"/>
      <c r="B39" s="380"/>
      <c r="C39" s="449" t="s">
        <v>88</v>
      </c>
      <c r="D39" s="464"/>
      <c r="E39" s="464" t="s">
        <v>348</v>
      </c>
      <c r="F39" s="464"/>
      <c r="G39" s="505" t="s">
        <v>89</v>
      </c>
      <c r="H39" s="449" t="s">
        <v>3</v>
      </c>
      <c r="I39" s="450">
        <v>33.200000000000003</v>
      </c>
      <c r="J39" s="391">
        <f>'APU '!I582</f>
        <v>1609909.7625</v>
      </c>
      <c r="K39" s="458">
        <f>I39*J39</f>
        <v>53449004.115000002</v>
      </c>
      <c r="L39" s="381"/>
      <c r="M39" s="376"/>
    </row>
    <row r="40" spans="1:13" ht="30" customHeight="1" x14ac:dyDescent="0.3">
      <c r="A40" s="376"/>
      <c r="B40" s="380"/>
      <c r="C40" s="449" t="s">
        <v>90</v>
      </c>
      <c r="D40" s="464"/>
      <c r="E40" s="464" t="s">
        <v>348</v>
      </c>
      <c r="F40" s="464"/>
      <c r="G40" s="505" t="s">
        <v>91</v>
      </c>
      <c r="H40" s="449" t="s">
        <v>3</v>
      </c>
      <c r="I40" s="450">
        <v>3.37</v>
      </c>
      <c r="J40" s="391">
        <f>'APU '!I582-2</f>
        <v>1609907.7625</v>
      </c>
      <c r="K40" s="458">
        <f t="shared" ref="K40:K41" si="3">I40*J40</f>
        <v>5425389.1596250003</v>
      </c>
      <c r="L40" s="381"/>
      <c r="M40" s="376"/>
    </row>
    <row r="41" spans="1:13" ht="30" customHeight="1" x14ac:dyDescent="0.3">
      <c r="A41" s="376"/>
      <c r="B41" s="380"/>
      <c r="C41" s="449" t="s">
        <v>94</v>
      </c>
      <c r="D41" s="464"/>
      <c r="E41" s="464" t="s">
        <v>348</v>
      </c>
      <c r="F41" s="464"/>
      <c r="G41" s="505" t="s">
        <v>92</v>
      </c>
      <c r="H41" s="449" t="s">
        <v>39</v>
      </c>
      <c r="I41" s="450">
        <v>6</v>
      </c>
      <c r="J41" s="391">
        <f>'APU '!I582-3</f>
        <v>1609906.7625</v>
      </c>
      <c r="K41" s="458">
        <f t="shared" si="3"/>
        <v>9659440.5749999993</v>
      </c>
      <c r="L41" s="381"/>
      <c r="M41" s="376"/>
    </row>
    <row r="42" spans="1:13" ht="48.75" customHeight="1" thickBot="1" x14ac:dyDescent="0.35">
      <c r="A42" s="376"/>
      <c r="B42" s="380"/>
      <c r="C42" s="449" t="s">
        <v>93</v>
      </c>
      <c r="D42" s="464"/>
      <c r="E42" s="464" t="s">
        <v>348</v>
      </c>
      <c r="F42" s="464"/>
      <c r="G42" s="506" t="s">
        <v>95</v>
      </c>
      <c r="H42" s="398"/>
      <c r="I42" s="450">
        <v>38</v>
      </c>
      <c r="J42" s="391">
        <f>'APU '!I954</f>
        <v>398250</v>
      </c>
      <c r="K42" s="481">
        <f>I42*J42</f>
        <v>15133500</v>
      </c>
      <c r="L42" s="381"/>
      <c r="M42" s="376"/>
    </row>
    <row r="43" spans="1:13" ht="30" customHeight="1" thickBot="1" x14ac:dyDescent="0.35">
      <c r="A43" s="376"/>
      <c r="B43" s="380"/>
      <c r="C43" s="461" t="s">
        <v>331</v>
      </c>
      <c r="D43" s="402"/>
      <c r="E43" s="402"/>
      <c r="F43" s="402"/>
      <c r="G43" s="405"/>
      <c r="H43" s="404"/>
      <c r="I43" s="460"/>
      <c r="J43" s="480"/>
      <c r="K43" s="486">
        <f>SUM(K37:K42)</f>
        <v>140137017.032125</v>
      </c>
      <c r="L43" s="381"/>
      <c r="M43" s="376"/>
    </row>
    <row r="44" spans="1:13" s="409" customFormat="1" ht="30" customHeight="1" thickBot="1" x14ac:dyDescent="0.3">
      <c r="A44" s="406"/>
      <c r="B44" s="407"/>
      <c r="C44" s="552" t="s">
        <v>332</v>
      </c>
      <c r="D44" s="553"/>
      <c r="E44" s="553"/>
      <c r="F44" s="553"/>
      <c r="G44" s="553"/>
      <c r="H44" s="553"/>
      <c r="I44" s="553"/>
      <c r="J44" s="553"/>
      <c r="K44" s="504">
        <f>K17+K23+K27+K32+K35+K43</f>
        <v>398178450.09317183</v>
      </c>
      <c r="L44" s="408"/>
      <c r="M44" s="406"/>
    </row>
    <row r="45" spans="1:13" s="409" customFormat="1" thickBot="1" x14ac:dyDescent="0.3">
      <c r="A45" s="406"/>
      <c r="B45" s="407"/>
      <c r="C45" s="410"/>
      <c r="D45" s="410"/>
      <c r="E45" s="410"/>
      <c r="F45" s="410"/>
      <c r="G45" s="410"/>
      <c r="H45" s="410"/>
      <c r="I45" s="410"/>
      <c r="J45" s="410"/>
      <c r="K45" s="411"/>
      <c r="L45" s="408"/>
      <c r="M45" s="406"/>
    </row>
    <row r="46" spans="1:13" s="409" customFormat="1" ht="30" customHeight="1" x14ac:dyDescent="0.25">
      <c r="A46" s="406"/>
      <c r="B46" s="407"/>
      <c r="C46" s="406"/>
      <c r="D46" s="412"/>
      <c r="E46" s="406"/>
      <c r="F46" s="406"/>
      <c r="G46" s="527"/>
      <c r="H46" s="528"/>
      <c r="I46" s="528"/>
      <c r="J46" s="529"/>
      <c r="K46" s="413"/>
      <c r="L46" s="408"/>
      <c r="M46" s="406"/>
    </row>
    <row r="47" spans="1:13" s="409" customFormat="1" ht="30" customHeight="1" x14ac:dyDescent="0.25">
      <c r="A47" s="406"/>
      <c r="B47" s="407"/>
      <c r="C47" s="406"/>
      <c r="D47" s="412"/>
      <c r="E47" s="406"/>
      <c r="F47" s="406"/>
      <c r="G47" s="414"/>
      <c r="H47" s="415"/>
      <c r="I47" s="416"/>
      <c r="J47" s="417"/>
      <c r="K47" s="418"/>
      <c r="L47" s="408"/>
      <c r="M47" s="406"/>
    </row>
    <row r="48" spans="1:13" s="409" customFormat="1" ht="30" customHeight="1" x14ac:dyDescent="0.25">
      <c r="A48" s="406"/>
      <c r="B48" s="407"/>
      <c r="C48" s="406"/>
      <c r="D48" s="419"/>
      <c r="E48" s="419"/>
      <c r="F48" s="419"/>
      <c r="G48" s="414"/>
      <c r="H48" s="420"/>
      <c r="I48" s="421"/>
      <c r="J48" s="422"/>
      <c r="K48" s="418"/>
      <c r="L48" s="408"/>
      <c r="M48" s="406"/>
    </row>
    <row r="49" spans="1:13" s="409" customFormat="1" ht="30" customHeight="1" x14ac:dyDescent="0.25">
      <c r="A49" s="406"/>
      <c r="B49" s="407"/>
      <c r="C49" s="406"/>
      <c r="D49" s="419"/>
      <c r="E49" s="419"/>
      <c r="F49" s="419"/>
      <c r="G49" s="423" t="s">
        <v>333</v>
      </c>
      <c r="H49" s="420"/>
      <c r="I49" s="421"/>
      <c r="J49" s="422"/>
      <c r="K49" s="488">
        <f>K44</f>
        <v>398178450.09317183</v>
      </c>
      <c r="L49" s="408"/>
      <c r="M49" s="406"/>
    </row>
    <row r="50" spans="1:13" s="409" customFormat="1" ht="30" customHeight="1" x14ac:dyDescent="0.25">
      <c r="A50" s="406"/>
      <c r="B50" s="407"/>
      <c r="C50" s="406"/>
      <c r="D50" s="412"/>
      <c r="E50" s="406"/>
      <c r="F50" s="406"/>
      <c r="G50" s="524" t="s">
        <v>355</v>
      </c>
      <c r="H50" s="525"/>
      <c r="I50" s="525"/>
      <c r="J50" s="526"/>
      <c r="K50" s="487">
        <v>82585160</v>
      </c>
      <c r="L50" s="408"/>
      <c r="M50" s="406"/>
    </row>
    <row r="51" spans="1:13" s="409" customFormat="1" ht="30" customHeight="1" x14ac:dyDescent="0.25">
      <c r="A51" s="406"/>
      <c r="B51" s="407"/>
      <c r="C51" s="406"/>
      <c r="D51" s="412"/>
      <c r="E51" s="406"/>
      <c r="F51" s="406"/>
      <c r="G51" s="424" t="s">
        <v>356</v>
      </c>
      <c r="H51" s="420"/>
      <c r="I51" s="421"/>
      <c r="J51" s="425"/>
      <c r="K51" s="493">
        <v>0</v>
      </c>
      <c r="L51" s="408"/>
      <c r="M51" s="406"/>
    </row>
    <row r="52" spans="1:13" s="409" customFormat="1" ht="30" customHeight="1" x14ac:dyDescent="0.25">
      <c r="A52" s="406"/>
      <c r="B52" s="407"/>
      <c r="C52" s="406"/>
      <c r="D52" s="412"/>
      <c r="E52" s="406"/>
      <c r="F52" s="426"/>
      <c r="G52" s="424" t="s">
        <v>357</v>
      </c>
      <c r="H52" s="420"/>
      <c r="I52" s="421"/>
      <c r="J52" s="425"/>
      <c r="K52" s="493">
        <v>20646289.990448285</v>
      </c>
      <c r="L52" s="408"/>
      <c r="M52" s="406"/>
    </row>
    <row r="53" spans="1:13" s="409" customFormat="1" ht="30" customHeight="1" thickBot="1" x14ac:dyDescent="0.3">
      <c r="A53" s="406"/>
      <c r="B53" s="407"/>
      <c r="C53" s="406"/>
      <c r="D53" s="412"/>
      <c r="E53" s="406"/>
      <c r="F53" s="426"/>
      <c r="G53" s="494" t="s">
        <v>358</v>
      </c>
      <c r="H53" s="427"/>
      <c r="I53" s="495"/>
      <c r="J53" s="496"/>
      <c r="K53" s="497">
        <f>K50+K51+K52</f>
        <v>103231449.99044828</v>
      </c>
      <c r="L53" s="408"/>
      <c r="M53" s="406"/>
    </row>
    <row r="54" spans="1:13" s="409" customFormat="1" ht="30" customHeight="1" thickBot="1" x14ac:dyDescent="0.3">
      <c r="A54" s="406"/>
      <c r="B54" s="407"/>
      <c r="C54" s="406"/>
      <c r="D54" s="412"/>
      <c r="E54" s="406"/>
      <c r="F54" s="406"/>
      <c r="G54" s="489" t="s">
        <v>359</v>
      </c>
      <c r="H54" s="490"/>
      <c r="I54" s="491"/>
      <c r="J54" s="492"/>
      <c r="K54" s="507">
        <f>K49</f>
        <v>398178450.09317183</v>
      </c>
      <c r="L54" s="408"/>
      <c r="M54" s="406"/>
    </row>
    <row r="55" spans="1:13" s="409" customFormat="1" thickBot="1" x14ac:dyDescent="0.3">
      <c r="A55" s="406"/>
      <c r="B55" s="407"/>
      <c r="C55" s="406"/>
      <c r="D55" s="412"/>
      <c r="E55" s="412"/>
      <c r="F55" s="412"/>
      <c r="G55" s="406"/>
      <c r="H55" s="406"/>
      <c r="I55" s="428"/>
      <c r="J55" s="429"/>
      <c r="K55" s="430"/>
      <c r="L55" s="408"/>
      <c r="M55" s="406"/>
    </row>
    <row r="56" spans="1:13" s="409" customFormat="1" ht="15.75" x14ac:dyDescent="0.25">
      <c r="A56" s="406"/>
      <c r="B56" s="407"/>
      <c r="C56" s="431"/>
      <c r="D56" s="554"/>
      <c r="E56" s="554"/>
      <c r="F56" s="554"/>
      <c r="G56" s="554"/>
      <c r="H56" s="554"/>
      <c r="I56" s="554"/>
      <c r="J56" s="554"/>
      <c r="K56" s="555"/>
      <c r="L56" s="432"/>
      <c r="M56" s="406"/>
    </row>
    <row r="57" spans="1:13" s="409" customFormat="1" ht="46.5" customHeight="1" x14ac:dyDescent="0.25">
      <c r="A57" s="406"/>
      <c r="B57" s="407"/>
      <c r="C57" s="537" t="s">
        <v>334</v>
      </c>
      <c r="D57" s="538"/>
      <c r="E57" s="538"/>
      <c r="F57" s="538"/>
      <c r="G57" s="538"/>
      <c r="H57" s="563" t="s">
        <v>1</v>
      </c>
      <c r="I57" s="563"/>
      <c r="J57" s="563"/>
      <c r="K57" s="433" t="s">
        <v>335</v>
      </c>
      <c r="L57" s="434"/>
      <c r="M57" s="406"/>
    </row>
    <row r="58" spans="1:13" s="409" customFormat="1" ht="32.25" customHeight="1" x14ac:dyDescent="0.25">
      <c r="A58" s="406"/>
      <c r="B58" s="407"/>
      <c r="C58" s="537" t="s">
        <v>336</v>
      </c>
      <c r="D58" s="538"/>
      <c r="E58" s="538"/>
      <c r="F58" s="538"/>
      <c r="G58" s="538"/>
      <c r="H58" s="539" t="s">
        <v>268</v>
      </c>
      <c r="I58" s="539"/>
      <c r="J58" s="435" t="s">
        <v>337</v>
      </c>
      <c r="K58" s="436">
        <v>0.28000000000000003</v>
      </c>
      <c r="L58" s="434"/>
      <c r="M58" s="406"/>
    </row>
    <row r="59" spans="1:13" s="409" customFormat="1" ht="30" customHeight="1" x14ac:dyDescent="0.25">
      <c r="A59" s="406"/>
      <c r="B59" s="407"/>
      <c r="C59" s="537" t="s">
        <v>338</v>
      </c>
      <c r="D59" s="538"/>
      <c r="E59" s="538"/>
      <c r="F59" s="538"/>
      <c r="G59" s="538"/>
      <c r="H59" s="564" t="s">
        <v>339</v>
      </c>
      <c r="I59" s="565"/>
      <c r="J59" s="435" t="s">
        <v>340</v>
      </c>
      <c r="K59" s="436">
        <v>0</v>
      </c>
      <c r="L59" s="434"/>
      <c r="M59" s="406"/>
    </row>
    <row r="60" spans="1:13" s="437" customFormat="1" ht="58.5" customHeight="1" x14ac:dyDescent="0.25">
      <c r="A60" s="406"/>
      <c r="B60" s="407"/>
      <c r="C60" s="508"/>
      <c r="D60" s="509"/>
      <c r="E60" s="509"/>
      <c r="F60" s="509"/>
      <c r="G60" s="510"/>
      <c r="H60" s="566" t="s">
        <v>341</v>
      </c>
      <c r="I60" s="539"/>
      <c r="J60" s="435" t="s">
        <v>342</v>
      </c>
      <c r="K60" s="436">
        <v>7.0000000000000007E-2</v>
      </c>
      <c r="L60" s="408"/>
      <c r="M60" s="406"/>
    </row>
    <row r="61" spans="1:13" ht="39" customHeight="1" x14ac:dyDescent="0.3">
      <c r="A61" s="376"/>
      <c r="B61" s="380"/>
      <c r="C61" s="558"/>
      <c r="D61" s="559"/>
      <c r="E61" s="559"/>
      <c r="F61" s="559"/>
      <c r="G61" s="560"/>
      <c r="H61" s="539" t="s">
        <v>343</v>
      </c>
      <c r="I61" s="539"/>
      <c r="J61" s="435" t="s">
        <v>344</v>
      </c>
      <c r="K61" s="436">
        <v>0.35</v>
      </c>
      <c r="L61" s="381"/>
      <c r="M61" s="376"/>
    </row>
    <row r="62" spans="1:13" ht="47.25" customHeight="1" thickBot="1" x14ac:dyDescent="0.35">
      <c r="A62" s="376"/>
      <c r="B62" s="380"/>
      <c r="C62" s="561" t="s">
        <v>368</v>
      </c>
      <c r="D62" s="562"/>
      <c r="E62" s="562"/>
      <c r="F62" s="562"/>
      <c r="G62" s="511"/>
      <c r="H62" s="556"/>
      <c r="I62" s="556"/>
      <c r="J62" s="556"/>
      <c r="K62" s="557"/>
      <c r="L62" s="381"/>
      <c r="M62" s="376"/>
    </row>
    <row r="63" spans="1:13" ht="17.25" thickBot="1" x14ac:dyDescent="0.35">
      <c r="A63" s="376"/>
      <c r="B63" s="438"/>
      <c r="C63" s="439"/>
      <c r="D63" s="439"/>
      <c r="E63" s="440"/>
      <c r="F63" s="439"/>
      <c r="G63" s="441"/>
      <c r="H63" s="439"/>
      <c r="I63" s="439"/>
      <c r="J63" s="439"/>
      <c r="K63" s="439"/>
      <c r="L63" s="442"/>
      <c r="M63" s="376"/>
    </row>
    <row r="64" spans="1:13" ht="17.25" thickTop="1" x14ac:dyDescent="0.3">
      <c r="A64" s="376"/>
      <c r="B64" s="376"/>
      <c r="C64" s="376"/>
      <c r="D64" s="376"/>
      <c r="E64" s="443"/>
      <c r="F64" s="376"/>
      <c r="G64" s="376"/>
      <c r="H64" s="376"/>
      <c r="I64" s="376"/>
      <c r="J64" s="376"/>
      <c r="K64" s="376"/>
      <c r="L64" s="376"/>
      <c r="M64" s="376"/>
    </row>
  </sheetData>
  <mergeCells count="31">
    <mergeCell ref="H61:I61"/>
    <mergeCell ref="H62:K62"/>
    <mergeCell ref="C61:G61"/>
    <mergeCell ref="C62:F62"/>
    <mergeCell ref="C57:G57"/>
    <mergeCell ref="H57:J57"/>
    <mergeCell ref="C59:G59"/>
    <mergeCell ref="H59:I59"/>
    <mergeCell ref="H60:I60"/>
    <mergeCell ref="B2:L2"/>
    <mergeCell ref="C5:K5"/>
    <mergeCell ref="C6:K6"/>
    <mergeCell ref="C58:G58"/>
    <mergeCell ref="H58:I58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C44:J44"/>
    <mergeCell ref="D56:K56"/>
    <mergeCell ref="C9:K9"/>
    <mergeCell ref="B3:L3"/>
    <mergeCell ref="B4:L4"/>
    <mergeCell ref="C8:K8"/>
    <mergeCell ref="G50:J50"/>
    <mergeCell ref="G46:J46"/>
  </mergeCells>
  <printOptions horizontalCentered="1"/>
  <pageMargins left="0.11811023622047245" right="0.11811023622047245" top="0.59055118110236227" bottom="0.55118110236220474" header="0.31496062992125984" footer="0.31496062992125984"/>
  <pageSetup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58BD0-E3E0-4DF8-A6F8-3EF0289842F5}">
  <dimension ref="A1:N68"/>
  <sheetViews>
    <sheetView tabSelected="1" view="pageBreakPreview" topLeftCell="A10" zoomScaleNormal="100" zoomScaleSheetLayoutView="100" workbookViewId="0">
      <selection activeCell="N58" sqref="N58"/>
    </sheetView>
  </sheetViews>
  <sheetFormatPr baseColWidth="10" defaultColWidth="11.42578125" defaultRowHeight="15" x14ac:dyDescent="0.2"/>
  <cols>
    <col min="1" max="1" width="2.85546875" style="851" customWidth="1"/>
    <col min="2" max="2" width="4.28515625" style="903" customWidth="1"/>
    <col min="3" max="3" width="26.42578125" style="903" customWidth="1"/>
    <col min="4" max="4" width="10.140625" style="903" customWidth="1"/>
    <col min="5" max="7" width="14.7109375" style="903" customWidth="1"/>
    <col min="8" max="8" width="14.28515625" style="904" customWidth="1"/>
    <col min="9" max="9" width="1.7109375" style="855" customWidth="1"/>
    <col min="10" max="10" width="3.5703125" style="855" customWidth="1"/>
    <col min="11" max="11" width="11.5703125" style="855" bestFit="1" customWidth="1"/>
    <col min="12" max="12" width="14.5703125" style="855" bestFit="1" customWidth="1"/>
    <col min="13" max="13" width="11.5703125" style="855" bestFit="1" customWidth="1"/>
    <col min="14" max="16384" width="11.42578125" style="855"/>
  </cols>
  <sheetData>
    <row r="1" spans="1:11" ht="7.9" customHeight="1" x14ac:dyDescent="0.2">
      <c r="B1" s="852"/>
      <c r="C1" s="852"/>
      <c r="D1" s="852"/>
      <c r="E1" s="852"/>
      <c r="F1" s="852"/>
      <c r="G1" s="852"/>
      <c r="H1" s="853"/>
      <c r="I1" s="854"/>
    </row>
    <row r="2" spans="1:11" ht="4.1500000000000004" customHeight="1" x14ac:dyDescent="0.2">
      <c r="A2" s="856"/>
      <c r="B2" s="857"/>
      <c r="C2" s="857"/>
      <c r="D2" s="857"/>
      <c r="E2" s="857"/>
      <c r="F2" s="857"/>
      <c r="G2" s="857"/>
      <c r="H2" s="853"/>
      <c r="I2" s="858"/>
    </row>
    <row r="3" spans="1:11" ht="13.5" customHeight="1" x14ac:dyDescent="0.2">
      <c r="A3" s="859"/>
      <c r="B3" s="799" t="s">
        <v>389</v>
      </c>
      <c r="C3" s="799"/>
      <c r="D3" s="799"/>
      <c r="E3" s="799"/>
      <c r="F3" s="799"/>
      <c r="G3" s="799"/>
      <c r="H3" s="799"/>
      <c r="I3" s="858"/>
    </row>
    <row r="4" spans="1:11" ht="47.45" customHeight="1" x14ac:dyDescent="0.2">
      <c r="A4" s="859"/>
      <c r="B4" s="799"/>
      <c r="C4" s="799"/>
      <c r="D4" s="799"/>
      <c r="E4" s="799"/>
      <c r="F4" s="799"/>
      <c r="G4" s="799"/>
      <c r="H4" s="799"/>
      <c r="I4" s="858"/>
    </row>
    <row r="5" spans="1:11" ht="15" customHeight="1" x14ac:dyDescent="0.2">
      <c r="A5" s="859"/>
      <c r="B5" s="800"/>
      <c r="C5" s="800"/>
      <c r="D5" s="800"/>
      <c r="E5" s="800"/>
      <c r="F5" s="800"/>
      <c r="G5" s="800"/>
      <c r="H5" s="801"/>
      <c r="I5" s="858"/>
    </row>
    <row r="6" spans="1:11" ht="12" customHeight="1" x14ac:dyDescent="0.2">
      <c r="A6" s="859"/>
      <c r="B6" s="802"/>
      <c r="C6" s="803"/>
      <c r="D6" s="805"/>
      <c r="E6" s="806"/>
      <c r="F6" s="806"/>
      <c r="G6" s="806"/>
      <c r="H6" s="807"/>
      <c r="I6" s="858"/>
    </row>
    <row r="7" spans="1:11" ht="14.45" customHeight="1" x14ac:dyDescent="0.2">
      <c r="A7" s="859"/>
      <c r="B7" s="808" t="str">
        <f>'OBRA + INTERVENTORIA'!B7:F7</f>
        <v>CONSTRUCCION DE PUENTES EN CONCRETO REFORZADO EN VIAS TERCIARIAS (CORREGIMIENTO EL TIGRE) DEL MUNICIPIO DE CAUCASIA DEPARTAMENTO DE ANTIOQUIA</v>
      </c>
      <c r="C7" s="808"/>
      <c r="D7" s="808"/>
      <c r="E7" s="808"/>
      <c r="F7" s="809"/>
      <c r="G7" s="810" t="s">
        <v>370</v>
      </c>
      <c r="H7" s="811" t="str">
        <f>+[113]DATOS1!C46</f>
        <v>CAUCASIA</v>
      </c>
      <c r="I7" s="858"/>
    </row>
    <row r="8" spans="1:11" x14ac:dyDescent="0.2">
      <c r="A8" s="859"/>
      <c r="B8" s="808"/>
      <c r="C8" s="808"/>
      <c r="D8" s="808"/>
      <c r="E8" s="808"/>
      <c r="F8" s="806"/>
      <c r="G8" s="810" t="s">
        <v>371</v>
      </c>
      <c r="H8" s="811" t="str">
        <f>+[113]DATOS1!C47</f>
        <v>ANTIOQUIA</v>
      </c>
      <c r="I8" s="858"/>
    </row>
    <row r="9" spans="1:11" x14ac:dyDescent="0.2">
      <c r="A9" s="859"/>
      <c r="B9" s="808"/>
      <c r="C9" s="808"/>
      <c r="D9" s="808"/>
      <c r="E9" s="808"/>
      <c r="F9" s="806"/>
      <c r="G9" s="810" t="s">
        <v>372</v>
      </c>
      <c r="H9" s="860"/>
      <c r="I9" s="858"/>
    </row>
    <row r="10" spans="1:11" ht="22.9" customHeight="1" x14ac:dyDescent="0.2">
      <c r="A10" s="859"/>
      <c r="B10" s="808"/>
      <c r="C10" s="808"/>
      <c r="D10" s="808"/>
      <c r="E10" s="808"/>
      <c r="F10" s="806"/>
      <c r="G10" s="810" t="s">
        <v>13</v>
      </c>
      <c r="H10" s="811"/>
      <c r="I10" s="858"/>
    </row>
    <row r="11" spans="1:11" ht="13.15" customHeight="1" x14ac:dyDescent="0.2">
      <c r="A11" s="814"/>
      <c r="B11" s="861">
        <f>+'[113]PÓLIZAS INTER'!F14</f>
        <v>0</v>
      </c>
      <c r="C11" s="862"/>
      <c r="D11" s="862"/>
      <c r="E11" s="863"/>
      <c r="F11" s="862"/>
      <c r="G11" s="863"/>
      <c r="H11" s="864"/>
      <c r="I11" s="858"/>
    </row>
    <row r="12" spans="1:11" ht="22.15" customHeight="1" x14ac:dyDescent="0.2">
      <c r="A12" s="859"/>
      <c r="B12" s="865" t="s">
        <v>374</v>
      </c>
      <c r="C12" s="865"/>
      <c r="D12" s="865"/>
      <c r="E12" s="865"/>
      <c r="F12" s="865"/>
      <c r="G12" s="865"/>
      <c r="H12" s="865"/>
      <c r="I12" s="858"/>
    </row>
    <row r="13" spans="1:11" ht="22.9" customHeight="1" x14ac:dyDescent="0.2">
      <c r="A13" s="859" t="s">
        <v>398</v>
      </c>
      <c r="B13" s="813" t="s">
        <v>400</v>
      </c>
      <c r="C13" s="813"/>
      <c r="D13" s="813"/>
      <c r="E13" s="813"/>
      <c r="F13" s="813"/>
      <c r="G13" s="866">
        <v>26677956</v>
      </c>
      <c r="H13" s="866"/>
      <c r="I13" s="858"/>
      <c r="K13" s="855">
        <f>+G13*0.05</f>
        <v>1333897.8</v>
      </c>
    </row>
    <row r="14" spans="1:11" x14ac:dyDescent="0.2">
      <c r="A14" s="859"/>
      <c r="B14" s="813"/>
      <c r="C14" s="813"/>
      <c r="D14" s="813"/>
      <c r="E14" s="813"/>
      <c r="F14" s="813"/>
      <c r="G14" s="813"/>
      <c r="H14" s="813"/>
      <c r="I14" s="858"/>
    </row>
    <row r="15" spans="1:11" ht="21.6" customHeight="1" x14ac:dyDescent="0.2">
      <c r="A15" s="859"/>
      <c r="B15" s="813"/>
      <c r="C15" s="813"/>
      <c r="D15" s="813"/>
      <c r="E15" s="813"/>
      <c r="F15" s="813"/>
      <c r="G15" s="813"/>
      <c r="H15" s="813"/>
      <c r="I15" s="858"/>
    </row>
    <row r="16" spans="1:11" ht="18.600000000000001" customHeight="1" x14ac:dyDescent="0.2">
      <c r="A16" s="859"/>
      <c r="B16" s="867" t="s">
        <v>401</v>
      </c>
      <c r="C16" s="868" t="s">
        <v>1</v>
      </c>
      <c r="D16" s="868"/>
      <c r="E16" s="868"/>
      <c r="F16" s="868"/>
      <c r="G16" s="868"/>
      <c r="H16" s="869" t="s">
        <v>335</v>
      </c>
      <c r="I16" s="858"/>
    </row>
    <row r="17" spans="1:11" ht="21" customHeight="1" x14ac:dyDescent="0.2">
      <c r="A17" s="859"/>
      <c r="B17" s="867" t="s">
        <v>402</v>
      </c>
      <c r="C17" s="868" t="s">
        <v>403</v>
      </c>
      <c r="D17" s="868"/>
      <c r="E17" s="868"/>
      <c r="F17" s="868"/>
      <c r="G17" s="868"/>
      <c r="H17" s="870">
        <v>1</v>
      </c>
      <c r="I17" s="858"/>
    </row>
    <row r="18" spans="1:11" ht="19.149999999999999" customHeight="1" x14ac:dyDescent="0.2">
      <c r="A18" s="859"/>
      <c r="B18" s="835"/>
      <c r="C18" s="835"/>
      <c r="D18" s="835"/>
      <c r="E18" s="835"/>
      <c r="F18" s="835"/>
      <c r="G18" s="835"/>
      <c r="H18" s="835"/>
      <c r="I18" s="858"/>
    </row>
    <row r="19" spans="1:11" x14ac:dyDescent="0.2">
      <c r="A19" s="859"/>
      <c r="B19" s="867" t="s">
        <v>404</v>
      </c>
      <c r="C19" s="868" t="s">
        <v>405</v>
      </c>
      <c r="D19" s="868"/>
      <c r="E19" s="868"/>
      <c r="F19" s="868"/>
      <c r="G19" s="868"/>
      <c r="H19" s="870">
        <f>SUM(G20:G28)</f>
        <v>0.32</v>
      </c>
      <c r="I19" s="858"/>
    </row>
    <row r="20" spans="1:11" x14ac:dyDescent="0.2">
      <c r="A20" s="859"/>
      <c r="B20" s="815"/>
      <c r="C20" s="871" t="s">
        <v>406</v>
      </c>
      <c r="D20" s="871"/>
      <c r="E20" s="871"/>
      <c r="F20" s="871"/>
      <c r="G20" s="872">
        <v>0</v>
      </c>
      <c r="H20" s="873"/>
      <c r="I20" s="858"/>
    </row>
    <row r="21" spans="1:11" x14ac:dyDescent="0.2">
      <c r="A21" s="859"/>
      <c r="B21" s="815"/>
      <c r="C21" s="874" t="s">
        <v>407</v>
      </c>
      <c r="D21" s="874"/>
      <c r="E21" s="874"/>
      <c r="F21" s="874"/>
      <c r="G21" s="872">
        <v>0.12</v>
      </c>
      <c r="H21" s="873"/>
      <c r="I21" s="858"/>
      <c r="K21" s="875">
        <f>SUM(G20:G21)</f>
        <v>0.12</v>
      </c>
    </row>
    <row r="22" spans="1:11" x14ac:dyDescent="0.2">
      <c r="A22" s="859"/>
      <c r="B22" s="876"/>
      <c r="C22" s="874" t="s">
        <v>408</v>
      </c>
      <c r="D22" s="874"/>
      <c r="E22" s="874"/>
      <c r="F22" s="874"/>
      <c r="G22" s="827">
        <v>0.05</v>
      </c>
      <c r="H22" s="873"/>
      <c r="I22" s="858"/>
    </row>
    <row r="23" spans="1:11" x14ac:dyDescent="0.2">
      <c r="A23" s="859"/>
      <c r="B23" s="815"/>
      <c r="C23" s="874" t="s">
        <v>409</v>
      </c>
      <c r="D23" s="874"/>
      <c r="E23" s="874"/>
      <c r="F23" s="874"/>
      <c r="G23" s="827">
        <v>0.06</v>
      </c>
      <c r="H23" s="873"/>
      <c r="I23" s="858"/>
    </row>
    <row r="24" spans="1:11" x14ac:dyDescent="0.2">
      <c r="A24" s="859"/>
      <c r="B24" s="815"/>
      <c r="C24" s="874" t="s">
        <v>410</v>
      </c>
      <c r="D24" s="874"/>
      <c r="E24" s="874"/>
      <c r="F24" s="874"/>
      <c r="G24" s="827">
        <v>0.01</v>
      </c>
      <c r="H24" s="873"/>
      <c r="I24" s="858"/>
    </row>
    <row r="25" spans="1:11" x14ac:dyDescent="0.2">
      <c r="A25" s="859"/>
      <c r="B25" s="815"/>
      <c r="C25" s="874" t="s">
        <v>411</v>
      </c>
      <c r="D25" s="874"/>
      <c r="E25" s="874"/>
      <c r="F25" s="874"/>
      <c r="G25" s="827">
        <v>0.06</v>
      </c>
      <c r="H25" s="873"/>
      <c r="I25" s="858"/>
    </row>
    <row r="26" spans="1:11" x14ac:dyDescent="0.2">
      <c r="A26" s="859"/>
      <c r="B26" s="815"/>
      <c r="C26" s="871" t="s">
        <v>412</v>
      </c>
      <c r="D26" s="871"/>
      <c r="E26" s="871"/>
      <c r="F26" s="871"/>
      <c r="G26" s="827">
        <v>0</v>
      </c>
      <c r="H26" s="873"/>
      <c r="I26" s="858"/>
    </row>
    <row r="27" spans="1:11" x14ac:dyDescent="0.2">
      <c r="A27" s="859"/>
      <c r="B27" s="815"/>
      <c r="C27" s="871" t="s">
        <v>413</v>
      </c>
      <c r="D27" s="871"/>
      <c r="E27" s="871"/>
      <c r="F27" s="871"/>
      <c r="G27" s="827">
        <v>0</v>
      </c>
      <c r="H27" s="873"/>
      <c r="I27" s="858"/>
    </row>
    <row r="28" spans="1:11" x14ac:dyDescent="0.2">
      <c r="A28" s="859"/>
      <c r="B28" s="815"/>
      <c r="C28" s="874" t="s">
        <v>414</v>
      </c>
      <c r="D28" s="874"/>
      <c r="E28" s="874"/>
      <c r="F28" s="874"/>
      <c r="G28" s="827">
        <v>0.02</v>
      </c>
      <c r="H28" s="873"/>
      <c r="I28" s="858"/>
    </row>
    <row r="29" spans="1:11" ht="24" customHeight="1" x14ac:dyDescent="0.2">
      <c r="A29" s="859"/>
      <c r="B29" s="813"/>
      <c r="C29" s="813"/>
      <c r="D29" s="813"/>
      <c r="E29" s="813"/>
      <c r="F29" s="813"/>
      <c r="G29" s="813"/>
      <c r="H29" s="813"/>
      <c r="I29" s="858"/>
    </row>
    <row r="30" spans="1:11" ht="16.899999999999999" customHeight="1" x14ac:dyDescent="0.2">
      <c r="A30" s="859"/>
      <c r="B30" s="867" t="s">
        <v>415</v>
      </c>
      <c r="C30" s="868" t="s">
        <v>416</v>
      </c>
      <c r="D30" s="868"/>
      <c r="E30" s="868"/>
      <c r="F30" s="868"/>
      <c r="G30" s="868"/>
      <c r="H30" s="870">
        <f>SUM(G32:G38)</f>
        <v>6.7471435967583126E-3</v>
      </c>
      <c r="I30" s="858"/>
    </row>
    <row r="31" spans="1:11" ht="18" customHeight="1" x14ac:dyDescent="0.2">
      <c r="A31" s="859"/>
      <c r="B31" s="815"/>
      <c r="C31" s="877" t="s">
        <v>1</v>
      </c>
      <c r="D31" s="878" t="s">
        <v>417</v>
      </c>
      <c r="E31" s="879" t="s">
        <v>418</v>
      </c>
      <c r="F31" s="879" t="s">
        <v>419</v>
      </c>
      <c r="G31" s="880" t="s">
        <v>33</v>
      </c>
      <c r="H31" s="873"/>
      <c r="I31" s="858"/>
    </row>
    <row r="32" spans="1:11" ht="16.899999999999999" customHeight="1" x14ac:dyDescent="0.2">
      <c r="A32" s="881" t="s">
        <v>376</v>
      </c>
      <c r="B32" s="815"/>
      <c r="C32" s="882" t="s">
        <v>420</v>
      </c>
      <c r="D32" s="883">
        <v>0</v>
      </c>
      <c r="E32" s="884">
        <v>550000</v>
      </c>
      <c r="F32" s="884">
        <f t="shared" ref="F32:F38" si="0">+E32*D32</f>
        <v>0</v>
      </c>
      <c r="G32" s="827">
        <f t="shared" ref="G32:G38" si="1">+F32/$G$13</f>
        <v>0</v>
      </c>
      <c r="H32" s="873"/>
      <c r="I32" s="858"/>
    </row>
    <row r="33" spans="1:14" ht="33" customHeight="1" x14ac:dyDescent="0.2">
      <c r="A33" s="881" t="s">
        <v>376</v>
      </c>
      <c r="B33" s="876"/>
      <c r="C33" s="882" t="s">
        <v>421</v>
      </c>
      <c r="D33" s="883">
        <v>0</v>
      </c>
      <c r="E33" s="884">
        <v>200000</v>
      </c>
      <c r="F33" s="884">
        <f t="shared" si="0"/>
        <v>0</v>
      </c>
      <c r="G33" s="827">
        <f t="shared" si="1"/>
        <v>0</v>
      </c>
      <c r="H33" s="873"/>
      <c r="I33" s="858"/>
    </row>
    <row r="34" spans="1:14" ht="30.6" customHeight="1" x14ac:dyDescent="0.2">
      <c r="A34" s="859"/>
      <c r="B34" s="815"/>
      <c r="C34" s="882" t="s">
        <v>422</v>
      </c>
      <c r="D34" s="883">
        <v>0</v>
      </c>
      <c r="E34" s="884">
        <v>80000</v>
      </c>
      <c r="F34" s="884">
        <f t="shared" si="0"/>
        <v>0</v>
      </c>
      <c r="G34" s="827">
        <f t="shared" si="1"/>
        <v>0</v>
      </c>
      <c r="H34" s="873"/>
      <c r="I34" s="858"/>
    </row>
    <row r="35" spans="1:14" ht="25.15" customHeight="1" x14ac:dyDescent="0.2">
      <c r="A35" s="859"/>
      <c r="B35" s="815"/>
      <c r="C35" s="882" t="s">
        <v>423</v>
      </c>
      <c r="D35" s="883">
        <v>3</v>
      </c>
      <c r="E35" s="884">
        <v>60000</v>
      </c>
      <c r="F35" s="884">
        <f t="shared" si="0"/>
        <v>180000</v>
      </c>
      <c r="G35" s="827">
        <f t="shared" si="1"/>
        <v>6.7471435967583126E-3</v>
      </c>
      <c r="H35" s="873"/>
      <c r="I35" s="858"/>
    </row>
    <row r="36" spans="1:14" ht="26.45" customHeight="1" x14ac:dyDescent="0.2">
      <c r="A36" s="859"/>
      <c r="B36" s="815"/>
      <c r="C36" s="882" t="s">
        <v>424</v>
      </c>
      <c r="D36" s="883">
        <v>0</v>
      </c>
      <c r="E36" s="884">
        <v>300000</v>
      </c>
      <c r="F36" s="884">
        <f t="shared" si="0"/>
        <v>0</v>
      </c>
      <c r="G36" s="827">
        <f t="shared" si="1"/>
        <v>0</v>
      </c>
      <c r="H36" s="873"/>
      <c r="I36" s="858"/>
    </row>
    <row r="37" spans="1:14" ht="13.9" customHeight="1" x14ac:dyDescent="0.2">
      <c r="A37" s="859"/>
      <c r="B37" s="815"/>
      <c r="C37" s="882" t="s">
        <v>425</v>
      </c>
      <c r="D37" s="883">
        <v>0</v>
      </c>
      <c r="E37" s="884">
        <v>500000</v>
      </c>
      <c r="F37" s="884">
        <f t="shared" si="0"/>
        <v>0</v>
      </c>
      <c r="G37" s="827">
        <f t="shared" si="1"/>
        <v>0</v>
      </c>
      <c r="H37" s="873"/>
      <c r="I37" s="858"/>
    </row>
    <row r="38" spans="1:14" x14ac:dyDescent="0.2">
      <c r="A38" s="859"/>
      <c r="B38" s="815"/>
      <c r="C38" s="882" t="s">
        <v>426</v>
      </c>
      <c r="D38" s="885">
        <v>0</v>
      </c>
      <c r="E38" s="884">
        <v>500001</v>
      </c>
      <c r="F38" s="884">
        <f t="shared" si="0"/>
        <v>0</v>
      </c>
      <c r="G38" s="827">
        <f t="shared" si="1"/>
        <v>0</v>
      </c>
      <c r="H38" s="873"/>
      <c r="I38" s="858"/>
    </row>
    <row r="39" spans="1:14" x14ac:dyDescent="0.2">
      <c r="A39" s="859"/>
      <c r="B39" s="815"/>
      <c r="C39" s="815"/>
      <c r="D39" s="837"/>
      <c r="E39" s="821"/>
      <c r="F39" s="829"/>
      <c r="G39" s="830"/>
      <c r="H39" s="827"/>
      <c r="I39" s="858"/>
    </row>
    <row r="40" spans="1:14" ht="18.600000000000001" customHeight="1" x14ac:dyDescent="0.2">
      <c r="A40" s="859"/>
      <c r="B40" s="813"/>
      <c r="C40" s="813"/>
      <c r="D40" s="813"/>
      <c r="E40" s="813"/>
      <c r="F40" s="813"/>
      <c r="G40" s="813"/>
      <c r="H40" s="813"/>
      <c r="I40" s="858"/>
      <c r="L40" s="886"/>
    </row>
    <row r="41" spans="1:14" ht="10.9" customHeight="1" x14ac:dyDescent="0.2">
      <c r="A41" s="859"/>
      <c r="B41" s="867" t="s">
        <v>427</v>
      </c>
      <c r="C41" s="868" t="s">
        <v>428</v>
      </c>
      <c r="D41" s="868"/>
      <c r="E41" s="868"/>
      <c r="F41" s="868"/>
      <c r="G41" s="868"/>
      <c r="H41" s="870">
        <f>SUM(G43:G46)</f>
        <v>3.9358337647756821E-2</v>
      </c>
      <c r="I41" s="858"/>
    </row>
    <row r="42" spans="1:14" ht="16.899999999999999" customHeight="1" thickBot="1" x14ac:dyDescent="0.25">
      <c r="A42" s="859"/>
      <c r="B42" s="815"/>
      <c r="C42" s="877" t="s">
        <v>1</v>
      </c>
      <c r="D42" s="878" t="s">
        <v>417</v>
      </c>
      <c r="E42" s="879" t="s">
        <v>418</v>
      </c>
      <c r="F42" s="879" t="s">
        <v>419</v>
      </c>
      <c r="G42" s="880" t="s">
        <v>33</v>
      </c>
      <c r="H42" s="873"/>
      <c r="I42" s="858"/>
    </row>
    <row r="43" spans="1:14" ht="26.45" customHeight="1" thickTop="1" x14ac:dyDescent="0.2">
      <c r="A43" s="859"/>
      <c r="B43" s="815"/>
      <c r="C43" s="887" t="s">
        <v>429</v>
      </c>
      <c r="D43" s="883">
        <v>3</v>
      </c>
      <c r="E43" s="888">
        <v>350000</v>
      </c>
      <c r="F43" s="888"/>
      <c r="G43" s="889">
        <f>+F43/$G$13</f>
        <v>0</v>
      </c>
      <c r="H43" s="873"/>
      <c r="I43" s="858"/>
      <c r="M43" s="890" t="s">
        <v>260</v>
      </c>
      <c r="N43" s="891"/>
    </row>
    <row r="44" spans="1:14" ht="13.9" customHeight="1" x14ac:dyDescent="0.2">
      <c r="A44" s="859"/>
      <c r="B44" s="876"/>
      <c r="C44" s="882" t="s">
        <v>430</v>
      </c>
      <c r="D44" s="883">
        <v>3</v>
      </c>
      <c r="E44" s="884">
        <v>100000</v>
      </c>
      <c r="F44" s="884">
        <f>+E44*D44</f>
        <v>300000</v>
      </c>
      <c r="G44" s="827">
        <f>+F44/$G$13</f>
        <v>1.124523932793052E-2</v>
      </c>
      <c r="H44" s="873"/>
      <c r="I44" s="858"/>
      <c r="M44" s="892" t="s">
        <v>431</v>
      </c>
      <c r="N44" s="893"/>
    </row>
    <row r="45" spans="1:14" ht="30.6" customHeight="1" x14ac:dyDescent="0.2">
      <c r="A45" s="859"/>
      <c r="B45" s="815"/>
      <c r="C45" s="894" t="s">
        <v>432</v>
      </c>
      <c r="D45" s="883">
        <v>3</v>
      </c>
      <c r="E45" s="884">
        <v>250000</v>
      </c>
      <c r="F45" s="884">
        <f>+E45*D45</f>
        <v>750000</v>
      </c>
      <c r="G45" s="827">
        <f>+F45/$G$13</f>
        <v>2.81130983198263E-2</v>
      </c>
      <c r="H45" s="873"/>
      <c r="I45" s="858"/>
      <c r="M45" s="892" t="s">
        <v>433</v>
      </c>
      <c r="N45" s="893"/>
    </row>
    <row r="46" spans="1:14" ht="19.899999999999999" customHeight="1" x14ac:dyDescent="0.2">
      <c r="A46" s="859"/>
      <c r="B46" s="815"/>
      <c r="C46" s="894"/>
      <c r="D46" s="883"/>
      <c r="E46" s="884"/>
      <c r="F46" s="884"/>
      <c r="G46" s="827"/>
      <c r="H46" s="873"/>
      <c r="I46" s="858"/>
      <c r="M46" s="895" t="s">
        <v>434</v>
      </c>
      <c r="N46" s="896"/>
    </row>
    <row r="47" spans="1:14" x14ac:dyDescent="0.2">
      <c r="B47" s="815"/>
      <c r="C47" s="815"/>
      <c r="D47" s="837"/>
      <c r="E47" s="821"/>
      <c r="F47" s="829"/>
      <c r="G47" s="830"/>
      <c r="H47" s="873"/>
      <c r="M47" s="895" t="s">
        <v>435</v>
      </c>
      <c r="N47" s="896"/>
    </row>
    <row r="48" spans="1:14" x14ac:dyDescent="0.2">
      <c r="B48" s="897"/>
      <c r="C48" s="897"/>
      <c r="D48" s="897"/>
      <c r="E48" s="897"/>
      <c r="F48" s="897"/>
      <c r="G48" s="897"/>
      <c r="H48" s="898"/>
    </row>
    <row r="49" spans="1:13" ht="10.9" customHeight="1" x14ac:dyDescent="0.2">
      <c r="A49" s="859"/>
      <c r="B49" s="867" t="s">
        <v>436</v>
      </c>
      <c r="C49" s="868" t="s">
        <v>437</v>
      </c>
      <c r="D49" s="868"/>
      <c r="E49" s="868"/>
      <c r="F49" s="868"/>
      <c r="G49" s="868"/>
      <c r="H49" s="870">
        <f>+G51</f>
        <v>3.7484131093101737E-4</v>
      </c>
      <c r="I49" s="858"/>
    </row>
    <row r="50" spans="1:13" ht="16.899999999999999" customHeight="1" x14ac:dyDescent="0.2">
      <c r="A50" s="859"/>
      <c r="B50" s="815"/>
      <c r="C50" s="877" t="s">
        <v>1</v>
      </c>
      <c r="D50" s="879"/>
      <c r="E50" s="879"/>
      <c r="F50" s="879"/>
      <c r="G50" s="880" t="s">
        <v>33</v>
      </c>
      <c r="H50" s="873"/>
      <c r="I50" s="858"/>
    </row>
    <row r="51" spans="1:13" x14ac:dyDescent="0.2">
      <c r="A51" s="859"/>
      <c r="B51" s="815"/>
      <c r="C51" s="894" t="s">
        <v>438</v>
      </c>
      <c r="D51" s="883"/>
      <c r="E51" s="884"/>
      <c r="F51" s="884">
        <v>10000</v>
      </c>
      <c r="G51" s="827">
        <f>+F51/G13</f>
        <v>3.7484131093101737E-4</v>
      </c>
      <c r="H51" s="873"/>
      <c r="I51" s="858"/>
      <c r="L51" s="899">
        <v>2663346.8843462043</v>
      </c>
      <c r="M51" s="900">
        <f>+L51/G13</f>
        <v>9.9833243759237189E-2</v>
      </c>
    </row>
    <row r="52" spans="1:13" x14ac:dyDescent="0.2">
      <c r="B52" s="897"/>
      <c r="C52" s="897"/>
      <c r="D52" s="897"/>
      <c r="E52" s="897"/>
      <c r="F52" s="897"/>
      <c r="G52" s="897"/>
      <c r="H52" s="898"/>
    </row>
    <row r="53" spans="1:13" x14ac:dyDescent="0.2">
      <c r="A53" s="859"/>
      <c r="B53" s="867" t="s">
        <v>439</v>
      </c>
      <c r="C53" s="868" t="s">
        <v>440</v>
      </c>
      <c r="D53" s="868"/>
      <c r="E53" s="868"/>
      <c r="F53" s="868"/>
      <c r="G53" s="868"/>
      <c r="H53" s="870">
        <f>SUM(G55:G55)</f>
        <v>0.12</v>
      </c>
      <c r="I53" s="858"/>
    </row>
    <row r="54" spans="1:13" x14ac:dyDescent="0.2">
      <c r="B54" s="815"/>
      <c r="C54" s="901" t="s">
        <v>1</v>
      </c>
      <c r="D54" s="901"/>
      <c r="E54" s="901"/>
      <c r="F54" s="901"/>
      <c r="G54" s="880" t="s">
        <v>33</v>
      </c>
      <c r="H54" s="873"/>
    </row>
    <row r="55" spans="1:13" x14ac:dyDescent="0.2">
      <c r="B55" s="815"/>
      <c r="C55" s="874" t="s">
        <v>441</v>
      </c>
      <c r="D55" s="874"/>
      <c r="E55" s="874"/>
      <c r="F55" s="874"/>
      <c r="G55" s="827">
        <v>0.12</v>
      </c>
      <c r="H55" s="873"/>
    </row>
    <row r="56" spans="1:13" x14ac:dyDescent="0.2">
      <c r="B56" s="815"/>
      <c r="C56" s="815"/>
      <c r="D56" s="837"/>
      <c r="E56" s="821"/>
      <c r="F56" s="829"/>
      <c r="G56" s="830"/>
      <c r="H56" s="873"/>
    </row>
    <row r="57" spans="1:13" x14ac:dyDescent="0.2">
      <c r="B57" s="897"/>
      <c r="C57" s="897"/>
      <c r="D57" s="897"/>
      <c r="E57" s="897"/>
      <c r="F57" s="897"/>
      <c r="G57" s="897"/>
      <c r="H57" s="898"/>
    </row>
    <row r="58" spans="1:13" x14ac:dyDescent="0.2">
      <c r="A58" s="859"/>
      <c r="B58" s="867" t="s">
        <v>442</v>
      </c>
      <c r="C58" s="868" t="s">
        <v>389</v>
      </c>
      <c r="D58" s="868"/>
      <c r="E58" s="868"/>
      <c r="F58" s="868"/>
      <c r="G58" s="868"/>
      <c r="H58" s="870">
        <f>+H53+H49+H41+H30+H19+H17</f>
        <v>1.4864803225554462</v>
      </c>
      <c r="I58" s="858"/>
    </row>
    <row r="59" spans="1:13" x14ac:dyDescent="0.2">
      <c r="B59" s="897"/>
      <c r="C59" s="897"/>
      <c r="D59" s="897"/>
      <c r="E59" s="897"/>
      <c r="F59" s="897"/>
      <c r="G59" s="897"/>
      <c r="H59" s="898"/>
    </row>
    <row r="60" spans="1:13" x14ac:dyDescent="0.2">
      <c r="B60" s="897"/>
      <c r="C60" s="897"/>
      <c r="D60" s="897"/>
      <c r="E60" s="897"/>
      <c r="F60" s="897"/>
      <c r="G60" s="897"/>
      <c r="H60" s="898"/>
    </row>
    <row r="61" spans="1:13" x14ac:dyDescent="0.2">
      <c r="B61" s="897"/>
      <c r="C61" s="897"/>
      <c r="D61" s="897"/>
      <c r="E61" s="897"/>
      <c r="F61" s="897"/>
      <c r="G61" s="897"/>
      <c r="H61" s="898"/>
    </row>
    <row r="62" spans="1:13" x14ac:dyDescent="0.2">
      <c r="B62" s="897"/>
      <c r="C62" s="897"/>
      <c r="D62" s="897"/>
      <c r="E62" s="897"/>
      <c r="F62" s="897"/>
      <c r="G62" s="897"/>
      <c r="H62" s="898"/>
    </row>
    <row r="63" spans="1:13" x14ac:dyDescent="0.2">
      <c r="B63" s="897"/>
      <c r="C63" s="897"/>
      <c r="D63" s="897"/>
      <c r="E63" s="897"/>
      <c r="F63" s="897"/>
      <c r="G63" s="897"/>
      <c r="H63" s="898"/>
    </row>
    <row r="65" spans="1:12" s="903" customFormat="1" x14ac:dyDescent="0.25">
      <c r="A65" s="851"/>
      <c r="B65" s="902"/>
      <c r="C65" s="902"/>
      <c r="D65" s="902"/>
      <c r="H65" s="904"/>
      <c r="I65" s="855"/>
      <c r="J65" s="855"/>
      <c r="K65" s="855"/>
      <c r="L65" s="855"/>
    </row>
    <row r="66" spans="1:12" s="903" customFormat="1" x14ac:dyDescent="0.2">
      <c r="A66" s="851"/>
      <c r="B66" s="905"/>
      <c r="C66" s="905"/>
      <c r="D66" s="905"/>
      <c r="H66" s="904"/>
      <c r="I66" s="855"/>
      <c r="J66" s="855"/>
      <c r="K66" s="855"/>
      <c r="L66" s="855"/>
    </row>
    <row r="67" spans="1:12" s="903" customFormat="1" x14ac:dyDescent="0.2">
      <c r="A67" s="851"/>
      <c r="B67" s="850"/>
      <c r="C67" s="850"/>
      <c r="D67" s="850"/>
      <c r="H67" s="904"/>
      <c r="I67" s="855"/>
      <c r="J67" s="855"/>
      <c r="K67" s="855"/>
      <c r="L67" s="855"/>
    </row>
    <row r="68" spans="1:12" s="903" customFormat="1" x14ac:dyDescent="0.2">
      <c r="A68" s="851"/>
      <c r="B68" s="850"/>
      <c r="C68" s="850"/>
      <c r="D68" s="850"/>
      <c r="H68" s="904"/>
      <c r="I68" s="855"/>
      <c r="J68" s="855"/>
      <c r="K68" s="855"/>
      <c r="L68" s="855"/>
    </row>
  </sheetData>
  <mergeCells count="39">
    <mergeCell ref="C58:G58"/>
    <mergeCell ref="B66:D66"/>
    <mergeCell ref="B67:D67"/>
    <mergeCell ref="B68:D68"/>
    <mergeCell ref="C49:G49"/>
    <mergeCell ref="H50:H51"/>
    <mergeCell ref="C53:G53"/>
    <mergeCell ref="C54:F54"/>
    <mergeCell ref="H54:H56"/>
    <mergeCell ref="C55:F55"/>
    <mergeCell ref="C30:G30"/>
    <mergeCell ref="H31:H38"/>
    <mergeCell ref="B40:H40"/>
    <mergeCell ref="C41:G41"/>
    <mergeCell ref="H42:H47"/>
    <mergeCell ref="M46:N46"/>
    <mergeCell ref="M47:N47"/>
    <mergeCell ref="C24:F24"/>
    <mergeCell ref="C25:F25"/>
    <mergeCell ref="C26:F26"/>
    <mergeCell ref="C27:F27"/>
    <mergeCell ref="C28:F28"/>
    <mergeCell ref="B29:H29"/>
    <mergeCell ref="B15:H15"/>
    <mergeCell ref="C16:G16"/>
    <mergeCell ref="C17:G17"/>
    <mergeCell ref="B18:H18"/>
    <mergeCell ref="C19:G19"/>
    <mergeCell ref="C20:F20"/>
    <mergeCell ref="H20:H28"/>
    <mergeCell ref="C21:F21"/>
    <mergeCell ref="C22:F22"/>
    <mergeCell ref="C23:F23"/>
    <mergeCell ref="B3:H4"/>
    <mergeCell ref="B7:E10"/>
    <mergeCell ref="B12:H12"/>
    <mergeCell ref="B13:F13"/>
    <mergeCell ref="G13:H13"/>
    <mergeCell ref="B14:H14"/>
  </mergeCells>
  <pageMargins left="0.11811023622047245" right="0.11811023622047245" top="0.74803149606299213" bottom="0.74803149606299213" header="0.31496062992125984" footer="0.70866141732283472"/>
  <pageSetup orientation="portrait" r:id="rId1"/>
  <headerFooter>
    <oddFooter>&amp;CFactor Multiplicador (FM)&amp;RPag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31C1-4831-48C1-A559-F333936C325F}">
  <dimension ref="A1:M42"/>
  <sheetViews>
    <sheetView view="pageBreakPreview" topLeftCell="A19" zoomScaleNormal="100" zoomScaleSheetLayoutView="100" workbookViewId="0">
      <selection activeCell="N30" sqref="N30"/>
    </sheetView>
  </sheetViews>
  <sheetFormatPr baseColWidth="10" defaultColWidth="11.42578125" defaultRowHeight="15" x14ac:dyDescent="0.2"/>
  <cols>
    <col min="1" max="1" width="2.28515625" style="790" customWidth="1"/>
    <col min="2" max="2" width="22" style="847" customWidth="1"/>
    <col min="3" max="3" width="8" style="847" customWidth="1"/>
    <col min="4" max="4" width="8.5703125" style="847" customWidth="1"/>
    <col min="5" max="5" width="10.7109375" style="847" customWidth="1"/>
    <col min="6" max="6" width="9.5703125" style="847" customWidth="1"/>
    <col min="7" max="7" width="15.42578125" style="847" customWidth="1"/>
    <col min="8" max="8" width="18.7109375" style="847" customWidth="1"/>
    <col min="9" max="9" width="15" style="848" customWidth="1"/>
    <col min="10" max="10" width="2.85546875" style="794" customWidth="1"/>
    <col min="11" max="11" width="3.5703125" style="794" customWidth="1"/>
    <col min="12" max="12" width="15.5703125" style="794" bestFit="1" customWidth="1"/>
    <col min="13" max="16384" width="11.42578125" style="794"/>
  </cols>
  <sheetData>
    <row r="1" spans="1:10" ht="1.1499999999999999" customHeight="1" x14ac:dyDescent="0.2">
      <c r="B1" s="791"/>
      <c r="C1" s="791"/>
      <c r="D1" s="791"/>
      <c r="E1" s="791"/>
      <c r="F1" s="791"/>
      <c r="G1" s="791"/>
      <c r="H1" s="791"/>
      <c r="I1" s="792"/>
      <c r="J1" s="793"/>
    </row>
    <row r="2" spans="1:10" ht="4.1500000000000004" customHeight="1" x14ac:dyDescent="0.2">
      <c r="A2" s="795"/>
      <c r="B2" s="796"/>
      <c r="C2" s="796"/>
      <c r="D2" s="796"/>
      <c r="E2" s="796"/>
      <c r="F2" s="796"/>
      <c r="G2" s="796"/>
      <c r="H2" s="796"/>
      <c r="I2" s="792"/>
      <c r="J2" s="797"/>
    </row>
    <row r="3" spans="1:10" ht="18" customHeight="1" x14ac:dyDescent="0.2">
      <c r="A3" s="798"/>
      <c r="B3" s="799" t="s">
        <v>369</v>
      </c>
      <c r="C3" s="799"/>
      <c r="D3" s="799"/>
      <c r="E3" s="799"/>
      <c r="F3" s="799"/>
      <c r="G3" s="799"/>
      <c r="H3" s="799"/>
      <c r="I3" s="799"/>
      <c r="J3" s="797"/>
    </row>
    <row r="4" spans="1:10" ht="43.15" customHeight="1" x14ac:dyDescent="0.2">
      <c r="A4" s="798"/>
      <c r="B4" s="799"/>
      <c r="C4" s="799"/>
      <c r="D4" s="799"/>
      <c r="E4" s="799"/>
      <c r="F4" s="799"/>
      <c r="G4" s="799"/>
      <c r="H4" s="799"/>
      <c r="I4" s="799"/>
      <c r="J4" s="797"/>
    </row>
    <row r="5" spans="1:10" ht="5.45" customHeight="1" x14ac:dyDescent="0.2">
      <c r="A5" s="798"/>
      <c r="B5" s="800"/>
      <c r="C5" s="800"/>
      <c r="D5" s="800"/>
      <c r="E5" s="800"/>
      <c r="F5" s="800"/>
      <c r="G5" s="800"/>
      <c r="H5" s="800"/>
      <c r="I5" s="801"/>
      <c r="J5" s="797"/>
    </row>
    <row r="6" spans="1:10" ht="1.1499999999999999" hidden="1" customHeight="1" x14ac:dyDescent="0.2">
      <c r="A6" s="798"/>
      <c r="B6" s="802"/>
      <c r="C6" s="803"/>
      <c r="D6" s="804"/>
      <c r="E6" s="805"/>
      <c r="F6" s="806"/>
      <c r="G6" s="806"/>
      <c r="H6" s="806"/>
      <c r="I6" s="807"/>
      <c r="J6" s="797"/>
    </row>
    <row r="7" spans="1:10" ht="14.45" customHeight="1" x14ac:dyDescent="0.2">
      <c r="A7" s="798"/>
      <c r="B7" s="808" t="str">
        <f>'OBRA + INTERVENTORIA'!B7:F7</f>
        <v>CONSTRUCCION DE PUENTES EN CONCRETO REFORZADO EN VIAS TERCIARIAS (CORREGIMIENTO EL TIGRE) DEL MUNICIPIO DE CAUCASIA DEPARTAMENTO DE ANTIOQUIA</v>
      </c>
      <c r="C7" s="808"/>
      <c r="D7" s="808"/>
      <c r="E7" s="808"/>
      <c r="F7" s="808"/>
      <c r="G7" s="809"/>
      <c r="H7" s="810" t="s">
        <v>370</v>
      </c>
      <c r="I7" s="811" t="str">
        <f>+[113]DATOS1!C46</f>
        <v>CAUCASIA</v>
      </c>
      <c r="J7" s="797"/>
    </row>
    <row r="8" spans="1:10" x14ac:dyDescent="0.2">
      <c r="A8" s="798"/>
      <c r="B8" s="808"/>
      <c r="C8" s="808"/>
      <c r="D8" s="808"/>
      <c r="E8" s="808"/>
      <c r="F8" s="808"/>
      <c r="G8" s="806"/>
      <c r="H8" s="810" t="s">
        <v>371</v>
      </c>
      <c r="I8" s="811" t="str">
        <f>+[113]DATOS1!C47</f>
        <v>ANTIOQUIA</v>
      </c>
      <c r="J8" s="797"/>
    </row>
    <row r="9" spans="1:10" x14ac:dyDescent="0.2">
      <c r="A9" s="798"/>
      <c r="B9" s="808"/>
      <c r="C9" s="808"/>
      <c r="D9" s="808"/>
      <c r="E9" s="808"/>
      <c r="F9" s="808"/>
      <c r="G9" s="806"/>
      <c r="H9" s="810" t="s">
        <v>372</v>
      </c>
      <c r="I9" s="812"/>
      <c r="J9" s="797"/>
    </row>
    <row r="10" spans="1:10" ht="15.6" customHeight="1" x14ac:dyDescent="0.2">
      <c r="A10" s="798"/>
      <c r="B10" s="808"/>
      <c r="C10" s="808"/>
      <c r="D10" s="808"/>
      <c r="E10" s="808"/>
      <c r="F10" s="808"/>
      <c r="G10" s="806"/>
      <c r="H10" s="813" t="s">
        <v>373</v>
      </c>
      <c r="I10" s="813"/>
      <c r="J10" s="797"/>
    </row>
    <row r="11" spans="1:10" ht="5.45" customHeight="1" x14ac:dyDescent="0.2">
      <c r="A11" s="814"/>
      <c r="B11" s="815"/>
      <c r="C11" s="806"/>
      <c r="D11" s="806"/>
      <c r="E11" s="806"/>
      <c r="F11" s="816"/>
      <c r="G11" s="806"/>
      <c r="H11" s="816"/>
      <c r="I11" s="811"/>
      <c r="J11" s="797"/>
    </row>
    <row r="12" spans="1:10" x14ac:dyDescent="0.2">
      <c r="A12" s="798"/>
      <c r="B12" s="813" t="s">
        <v>374</v>
      </c>
      <c r="C12" s="813"/>
      <c r="D12" s="813"/>
      <c r="E12" s="813"/>
      <c r="F12" s="813"/>
      <c r="G12" s="813"/>
      <c r="H12" s="813"/>
      <c r="I12" s="813"/>
      <c r="J12" s="797"/>
    </row>
    <row r="13" spans="1:10" ht="27" customHeight="1" x14ac:dyDescent="0.2">
      <c r="A13" s="798" t="s">
        <v>375</v>
      </c>
      <c r="B13" s="817" t="s">
        <v>445</v>
      </c>
      <c r="C13" s="817"/>
      <c r="D13" s="818">
        <v>398178450</v>
      </c>
      <c r="E13" s="818"/>
      <c r="F13" s="818"/>
      <c r="G13" s="819"/>
      <c r="H13" s="820"/>
      <c r="I13" s="820"/>
      <c r="J13" s="797"/>
    </row>
    <row r="14" spans="1:10" ht="28.15" customHeight="1" x14ac:dyDescent="0.2">
      <c r="A14" s="798" t="s">
        <v>376</v>
      </c>
      <c r="B14" s="808" t="s">
        <v>377</v>
      </c>
      <c r="C14" s="808"/>
      <c r="D14" s="821">
        <v>3</v>
      </c>
      <c r="E14" s="821"/>
      <c r="F14" s="822" t="s">
        <v>378</v>
      </c>
      <c r="G14" s="819"/>
      <c r="H14" s="813"/>
      <c r="I14" s="813"/>
      <c r="J14" s="797"/>
    </row>
    <row r="15" spans="1:10" ht="15" customHeight="1" x14ac:dyDescent="0.2">
      <c r="A15" s="798"/>
      <c r="B15" s="823" t="s">
        <v>379</v>
      </c>
      <c r="C15" s="823"/>
      <c r="D15" s="806"/>
      <c r="E15" s="806"/>
      <c r="F15" s="806"/>
      <c r="G15" s="806"/>
      <c r="H15" s="806"/>
      <c r="I15" s="806"/>
      <c r="J15" s="797"/>
    </row>
    <row r="16" spans="1:10" x14ac:dyDescent="0.2">
      <c r="A16" s="798"/>
      <c r="B16" s="813" t="s">
        <v>380</v>
      </c>
      <c r="C16" s="813"/>
      <c r="D16" s="813"/>
      <c r="E16" s="813"/>
      <c r="F16" s="813"/>
      <c r="G16" s="813"/>
      <c r="H16" s="813"/>
      <c r="I16" s="813"/>
      <c r="J16" s="797"/>
    </row>
    <row r="17" spans="1:13" ht="25.5" x14ac:dyDescent="0.2">
      <c r="A17" s="798"/>
      <c r="B17" s="824" t="s">
        <v>1</v>
      </c>
      <c r="C17" s="825" t="s">
        <v>381</v>
      </c>
      <c r="D17" s="825" t="s">
        <v>382</v>
      </c>
      <c r="E17" s="825" t="s">
        <v>383</v>
      </c>
      <c r="F17" s="825" t="s">
        <v>384</v>
      </c>
      <c r="G17" s="825" t="s">
        <v>385</v>
      </c>
      <c r="H17" s="825" t="s">
        <v>5</v>
      </c>
      <c r="I17" s="825" t="s">
        <v>335</v>
      </c>
      <c r="J17" s="797"/>
    </row>
    <row r="18" spans="1:13" x14ac:dyDescent="0.2">
      <c r="A18" s="798"/>
      <c r="B18" s="815" t="s">
        <v>246</v>
      </c>
      <c r="C18" s="826">
        <v>1</v>
      </c>
      <c r="D18" s="821">
        <v>1</v>
      </c>
      <c r="E18" s="827">
        <f>+'[114]JORN PRES'!C34</f>
        <v>1.575844128276314</v>
      </c>
      <c r="F18" s="828">
        <v>0.5</v>
      </c>
      <c r="G18" s="829">
        <v>1800000</v>
      </c>
      <c r="H18" s="830">
        <f>+ROUND(C18*D18*F18*G18,2)</f>
        <v>900000</v>
      </c>
      <c r="I18" s="827">
        <f>+H18/$D$13</f>
        <v>2.2602930922052664E-3</v>
      </c>
      <c r="J18" s="797"/>
    </row>
    <row r="19" spans="1:13" x14ac:dyDescent="0.2">
      <c r="A19" s="798"/>
      <c r="B19" s="815" t="s">
        <v>322</v>
      </c>
      <c r="C19" s="826">
        <v>1</v>
      </c>
      <c r="D19" s="821">
        <f t="shared" ref="D19:D22" si="0">+$D$14</f>
        <v>3</v>
      </c>
      <c r="E19" s="827">
        <f>+'[114]JORN PRES'!D34</f>
        <v>1.5776129571973059</v>
      </c>
      <c r="F19" s="828">
        <v>0.5</v>
      </c>
      <c r="G19" s="829">
        <v>3900000</v>
      </c>
      <c r="H19" s="830">
        <f>+ROUND(C19*D19*F19*G19,2)</f>
        <v>5850000</v>
      </c>
      <c r="I19" s="827">
        <f t="shared" ref="I19:I21" si="1">+H19/$D$13</f>
        <v>1.469190509933423E-2</v>
      </c>
      <c r="J19" s="797"/>
    </row>
    <row r="20" spans="1:13" x14ac:dyDescent="0.2">
      <c r="A20" s="798"/>
      <c r="B20" s="815" t="s">
        <v>444</v>
      </c>
      <c r="C20" s="826">
        <v>1</v>
      </c>
      <c r="D20" s="821">
        <v>3</v>
      </c>
      <c r="E20" s="827">
        <f>+[115]SALARIOS!$F$38</f>
        <v>1.656017423613271</v>
      </c>
      <c r="F20" s="828">
        <v>1</v>
      </c>
      <c r="G20" s="829">
        <v>2321637.2000000002</v>
      </c>
      <c r="H20" s="830">
        <f t="shared" ref="H20:H21" si="2">+ROUND(C20*D20*F20*G20,2)</f>
        <v>6964911.5999999996</v>
      </c>
      <c r="I20" s="827">
        <f t="shared" si="1"/>
        <v>1.7491935085889254E-2</v>
      </c>
      <c r="J20" s="797"/>
    </row>
    <row r="21" spans="1:13" x14ac:dyDescent="0.2">
      <c r="A21" s="798"/>
      <c r="B21" s="815" t="s">
        <v>386</v>
      </c>
      <c r="C21" s="826">
        <v>1</v>
      </c>
      <c r="D21" s="821">
        <v>0</v>
      </c>
      <c r="E21" s="827">
        <f>+[115]SALARIOS!$G$38</f>
        <v>1.656017423613271</v>
      </c>
      <c r="F21" s="828">
        <v>0</v>
      </c>
      <c r="G21" s="829">
        <v>0</v>
      </c>
      <c r="H21" s="830">
        <f t="shared" si="2"/>
        <v>0</v>
      </c>
      <c r="I21" s="827">
        <f t="shared" si="1"/>
        <v>0</v>
      </c>
      <c r="J21" s="797"/>
    </row>
    <row r="22" spans="1:13" x14ac:dyDescent="0.2">
      <c r="A22" s="798"/>
      <c r="B22" s="815" t="s">
        <v>387</v>
      </c>
      <c r="C22" s="826">
        <v>1</v>
      </c>
      <c r="D22" s="821">
        <v>1</v>
      </c>
      <c r="E22" s="827">
        <f>+[115]SALARIOS!$I$38</f>
        <v>1.6560174157021059</v>
      </c>
      <c r="F22" s="828">
        <v>0.25</v>
      </c>
      <c r="G22" s="829">
        <f>+'[113]JORN PRES'!$E$38</f>
        <v>4982250</v>
      </c>
      <c r="H22" s="830">
        <f>+ROUND(C22*D22*F22*G22,2)</f>
        <v>1245562.5</v>
      </c>
      <c r="I22" s="827">
        <f>+H22/$D$13</f>
        <v>3.1281514607332467E-3</v>
      </c>
      <c r="J22" s="797"/>
    </row>
    <row r="23" spans="1:13" x14ac:dyDescent="0.2">
      <c r="A23" s="798"/>
      <c r="B23" s="815"/>
      <c r="C23" s="826"/>
      <c r="D23" s="826"/>
      <c r="E23" s="831"/>
      <c r="F23" s="831"/>
      <c r="G23" s="832"/>
      <c r="H23" s="831"/>
      <c r="I23" s="807"/>
      <c r="J23" s="797"/>
      <c r="L23" s="907">
        <f>H36</f>
        <v>26677955.935242973</v>
      </c>
    </row>
    <row r="24" spans="1:13" x14ac:dyDescent="0.2">
      <c r="A24" s="798"/>
      <c r="B24" s="823" t="s">
        <v>388</v>
      </c>
      <c r="C24" s="823"/>
      <c r="D24" s="823"/>
      <c r="E24" s="823"/>
      <c r="F24" s="823"/>
      <c r="G24" s="823"/>
      <c r="H24" s="801">
        <f>SUM(H18:H23)</f>
        <v>14960474.1</v>
      </c>
      <c r="I24" s="833">
        <f>SUM(I18:I23)</f>
        <v>3.7572284738161994E-2</v>
      </c>
      <c r="J24" s="797"/>
      <c r="L24" s="908">
        <f>H42</f>
        <v>26677956</v>
      </c>
    </row>
    <row r="25" spans="1:13" ht="19.899999999999999" customHeight="1" x14ac:dyDescent="0.2">
      <c r="A25" s="798"/>
      <c r="B25" s="813"/>
      <c r="C25" s="813"/>
      <c r="D25" s="813"/>
      <c r="E25" s="813"/>
      <c r="F25" s="813"/>
      <c r="G25" s="813"/>
      <c r="H25" s="801"/>
      <c r="I25" s="833"/>
      <c r="J25" s="797"/>
    </row>
    <row r="26" spans="1:13" ht="18" customHeight="1" x14ac:dyDescent="0.2">
      <c r="A26" s="798"/>
      <c r="B26" s="823" t="s">
        <v>389</v>
      </c>
      <c r="C26" s="823"/>
      <c r="D26" s="823"/>
      <c r="E26" s="823"/>
      <c r="F26" s="823"/>
      <c r="G26" s="834">
        <f>FM!H58</f>
        <v>1.4864803225554462</v>
      </c>
      <c r="H26" s="801">
        <f>+H24*G26</f>
        <v>22238450.365750398</v>
      </c>
      <c r="I26" s="833">
        <f>+H26/$D$13</f>
        <v>5.5850461936728116E-2</v>
      </c>
      <c r="J26" s="797"/>
    </row>
    <row r="27" spans="1:13" ht="12" customHeight="1" x14ac:dyDescent="0.2">
      <c r="A27" s="798"/>
      <c r="B27" s="835"/>
      <c r="C27" s="835"/>
      <c r="D27" s="835"/>
      <c r="E27" s="835"/>
      <c r="F27" s="835"/>
      <c r="G27" s="835"/>
      <c r="H27" s="835"/>
      <c r="I27" s="835"/>
      <c r="J27" s="797"/>
    </row>
    <row r="28" spans="1:13" x14ac:dyDescent="0.2">
      <c r="A28" s="798"/>
      <c r="B28" s="813" t="s">
        <v>390</v>
      </c>
      <c r="C28" s="813"/>
      <c r="D28" s="813"/>
      <c r="E28" s="813"/>
      <c r="F28" s="813"/>
      <c r="G28" s="813"/>
      <c r="H28" s="813"/>
      <c r="I28" s="813"/>
      <c r="J28" s="797"/>
    </row>
    <row r="29" spans="1:13" x14ac:dyDescent="0.2">
      <c r="A29" s="798"/>
      <c r="B29" s="813" t="s">
        <v>1</v>
      </c>
      <c r="C29" s="813"/>
      <c r="D29" s="824" t="s">
        <v>391</v>
      </c>
      <c r="E29" s="824" t="s">
        <v>382</v>
      </c>
      <c r="F29" s="824" t="s">
        <v>381</v>
      </c>
      <c r="G29" s="824" t="s">
        <v>28</v>
      </c>
      <c r="H29" s="825"/>
      <c r="I29" s="801" t="s">
        <v>335</v>
      </c>
      <c r="J29" s="797"/>
    </row>
    <row r="30" spans="1:13" ht="26.45" customHeight="1" x14ac:dyDescent="0.2">
      <c r="A30" s="798"/>
      <c r="B30" s="836" t="s">
        <v>392</v>
      </c>
      <c r="C30" s="836"/>
      <c r="D30" s="826" t="s">
        <v>393</v>
      </c>
      <c r="E30" s="821">
        <v>1</v>
      </c>
      <c r="F30" s="837">
        <v>4</v>
      </c>
      <c r="G30" s="829">
        <v>10000</v>
      </c>
      <c r="H30" s="830">
        <f>+E30*F30*G30</f>
        <v>40000</v>
      </c>
      <c r="I30" s="827">
        <f>+H30/$D$13</f>
        <v>1.004574707646785E-4</v>
      </c>
      <c r="J30" s="797"/>
    </row>
    <row r="31" spans="1:13" ht="24" customHeight="1" x14ac:dyDescent="0.2">
      <c r="A31" s="798"/>
      <c r="B31" s="836" t="s">
        <v>394</v>
      </c>
      <c r="C31" s="836"/>
      <c r="D31" s="826" t="s">
        <v>393</v>
      </c>
      <c r="E31" s="821">
        <f>+E30</f>
        <v>1</v>
      </c>
      <c r="F31" s="821">
        <v>4</v>
      </c>
      <c r="G31" s="829">
        <v>35000</v>
      </c>
      <c r="H31" s="830">
        <f>+E31*F31*G31</f>
        <v>140000</v>
      </c>
      <c r="I31" s="827">
        <f>+H31/$D$13</f>
        <v>3.5160114767637476E-4</v>
      </c>
      <c r="J31" s="797"/>
    </row>
    <row r="32" spans="1:13" x14ac:dyDescent="0.2">
      <c r="A32" s="798"/>
      <c r="B32" s="823" t="s">
        <v>395</v>
      </c>
      <c r="C32" s="823"/>
      <c r="D32" s="823"/>
      <c r="E32" s="823"/>
      <c r="F32" s="823"/>
      <c r="G32" s="823"/>
      <c r="H32" s="801">
        <f>SUM(H30:H31)</f>
        <v>180000</v>
      </c>
      <c r="I32" s="833">
        <f>SUM(I30:I31)</f>
        <v>4.5205861844105328E-4</v>
      </c>
      <c r="J32" s="797"/>
      <c r="M32" s="838" t="e">
        <f>+I32+#REF!+#REF!+#REF!</f>
        <v>#REF!</v>
      </c>
    </row>
    <row r="33" spans="1:12" ht="10.9" customHeight="1" x14ac:dyDescent="0.2">
      <c r="A33" s="798"/>
      <c r="B33" s="839"/>
      <c r="C33" s="806"/>
      <c r="D33" s="840"/>
      <c r="E33" s="841"/>
      <c r="F33" s="841"/>
      <c r="G33" s="841"/>
      <c r="H33" s="841"/>
      <c r="I33" s="807"/>
      <c r="J33" s="797"/>
    </row>
    <row r="34" spans="1:12" ht="18" customHeight="1" x14ac:dyDescent="0.2">
      <c r="A34" s="798"/>
      <c r="B34" s="823" t="s">
        <v>396</v>
      </c>
      <c r="C34" s="823"/>
      <c r="D34" s="823"/>
      <c r="E34" s="823"/>
      <c r="F34" s="823"/>
      <c r="G34" s="823"/>
      <c r="H34" s="909">
        <f>+H26+H32</f>
        <v>22418450.365750398</v>
      </c>
      <c r="I34" s="827">
        <f>+H34/$D$13</f>
        <v>5.6302520555169169E-2</v>
      </c>
      <c r="J34" s="797"/>
      <c r="L34" s="838" t="e">
        <f>+I32+#REF!+I26</f>
        <v>#REF!</v>
      </c>
    </row>
    <row r="35" spans="1:12" ht="18" customHeight="1" x14ac:dyDescent="0.2">
      <c r="A35" s="798"/>
      <c r="B35" s="823" t="s">
        <v>397</v>
      </c>
      <c r="C35" s="823"/>
      <c r="D35" s="823"/>
      <c r="E35" s="823"/>
      <c r="F35" s="823"/>
      <c r="G35" s="842">
        <v>0.19</v>
      </c>
      <c r="H35" s="909">
        <f>+H34*G35</f>
        <v>4259505.5694925757</v>
      </c>
      <c r="I35" s="827">
        <f>+H35/$D$13</f>
        <v>1.0697478905482142E-2</v>
      </c>
      <c r="J35" s="797"/>
    </row>
    <row r="36" spans="1:12" ht="18" customHeight="1" x14ac:dyDescent="0.2">
      <c r="A36" s="798" t="s">
        <v>398</v>
      </c>
      <c r="B36" s="823" t="s">
        <v>399</v>
      </c>
      <c r="C36" s="823"/>
      <c r="D36" s="823"/>
      <c r="E36" s="823"/>
      <c r="F36" s="823"/>
      <c r="G36" s="823"/>
      <c r="H36" s="909">
        <f>+H35+H34</f>
        <v>26677955.935242973</v>
      </c>
      <c r="I36" s="827">
        <f>+H36/$D$13</f>
        <v>6.6999999460651313E-2</v>
      </c>
      <c r="J36" s="797"/>
      <c r="L36" s="794">
        <v>264171216.79788157</v>
      </c>
    </row>
    <row r="37" spans="1:12" ht="10.9" customHeight="1" x14ac:dyDescent="0.2">
      <c r="A37" s="798"/>
      <c r="B37" s="843"/>
      <c r="C37" s="796"/>
      <c r="D37" s="844"/>
      <c r="E37" s="845"/>
      <c r="F37" s="845"/>
      <c r="G37" s="845"/>
      <c r="H37" s="845"/>
      <c r="I37" s="846"/>
      <c r="J37" s="797"/>
    </row>
    <row r="38" spans="1:12" ht="12" customHeight="1" x14ac:dyDescent="0.2"/>
    <row r="39" spans="1:12" ht="9.6" customHeight="1" x14ac:dyDescent="0.25">
      <c r="B39" s="849"/>
      <c r="C39" s="849"/>
      <c r="D39" s="849"/>
    </row>
    <row r="40" spans="1:12" x14ac:dyDescent="0.2">
      <c r="B40" s="850"/>
      <c r="C40" s="850"/>
      <c r="D40" s="850"/>
    </row>
    <row r="41" spans="1:12" x14ac:dyDescent="0.2">
      <c r="B41" s="850"/>
      <c r="C41" s="850"/>
      <c r="D41" s="850"/>
    </row>
    <row r="42" spans="1:12" x14ac:dyDescent="0.2">
      <c r="B42" s="850"/>
      <c r="C42" s="850"/>
      <c r="D42" s="850"/>
      <c r="H42" s="906">
        <f>'OBRA + INTERVENTORIA'!F54</f>
        <v>26677956</v>
      </c>
    </row>
  </sheetData>
  <mergeCells count="26">
    <mergeCell ref="B42:D42"/>
    <mergeCell ref="B32:G32"/>
    <mergeCell ref="B34:G34"/>
    <mergeCell ref="B35:F35"/>
    <mergeCell ref="B36:G36"/>
    <mergeCell ref="B40:D40"/>
    <mergeCell ref="B41:D41"/>
    <mergeCell ref="B26:F26"/>
    <mergeCell ref="B27:I27"/>
    <mergeCell ref="B28:I28"/>
    <mergeCell ref="B29:C29"/>
    <mergeCell ref="B30:C30"/>
    <mergeCell ref="B31:C31"/>
    <mergeCell ref="B14:C14"/>
    <mergeCell ref="H14:I14"/>
    <mergeCell ref="B15:C15"/>
    <mergeCell ref="B16:I16"/>
    <mergeCell ref="B24:G24"/>
    <mergeCell ref="B25:G25"/>
    <mergeCell ref="B3:I4"/>
    <mergeCell ref="B7:F10"/>
    <mergeCell ref="H10:I10"/>
    <mergeCell ref="B12:I12"/>
    <mergeCell ref="B13:C13"/>
    <mergeCell ref="D13:F13"/>
    <mergeCell ref="H13:I13"/>
  </mergeCells>
  <pageMargins left="0.11811023622047245" right="0.11811023622047245" top="0.74803149606299213" bottom="0.74803149606299213" header="0.31496062992125984" footer="0.70866141732283472"/>
  <pageSetup scale="94" orientation="portrait" r:id="rId1"/>
  <headerFooter>
    <oddFooter>&amp;CPresupuesto de Interventoria&amp;RPag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A0FEAE-7BF2-43F7-B3B8-9D7E09E82CA8}">
  <sheetPr>
    <tabColor rgb="FF7030A0"/>
  </sheetPr>
  <dimension ref="A1:I66"/>
  <sheetViews>
    <sheetView view="pageBreakPreview" topLeftCell="A49" zoomScale="136" zoomScaleNormal="124" zoomScaleSheetLayoutView="136" workbookViewId="0">
      <selection activeCell="F54" sqref="F54"/>
    </sheetView>
  </sheetViews>
  <sheetFormatPr baseColWidth="10" defaultRowHeight="12" x14ac:dyDescent="0.2"/>
  <cols>
    <col min="1" max="1" width="9.85546875" style="1" customWidth="1"/>
    <col min="2" max="2" width="31.42578125" style="1" customWidth="1"/>
    <col min="3" max="3" width="6.85546875" style="1" customWidth="1"/>
    <col min="4" max="4" width="8.7109375" style="1" customWidth="1"/>
    <col min="5" max="5" width="11.7109375" style="1" customWidth="1"/>
    <col min="6" max="6" width="13.5703125" style="1" customWidth="1"/>
    <col min="7" max="7" width="14.28515625" style="1" customWidth="1"/>
    <col min="8" max="9" width="14.85546875" style="1" customWidth="1"/>
    <col min="10" max="10" width="11.5703125" style="1" bestFit="1" customWidth="1"/>
    <col min="11" max="11" width="16.28515625" style="1" bestFit="1" customWidth="1"/>
    <col min="12" max="12" width="11.42578125" style="1"/>
    <col min="13" max="13" width="14.85546875" style="1" bestFit="1" customWidth="1"/>
    <col min="14" max="16384" width="11.42578125" style="1"/>
  </cols>
  <sheetData>
    <row r="1" spans="1:9" ht="16.5" customHeight="1" x14ac:dyDescent="0.2">
      <c r="A1" s="585"/>
      <c r="B1" s="586" t="str">
        <f>[111]PRESUPUESTO!$B$1</f>
        <v>DEPARTAMENTO DE ANTIOQUIA
MUNICIPIO DE CAUCASIA
NIT: 890906445 - 2</v>
      </c>
      <c r="C1" s="586"/>
      <c r="D1" s="587" t="s">
        <v>63</v>
      </c>
      <c r="E1" s="588"/>
      <c r="F1" s="589"/>
      <c r="I1" s="2"/>
    </row>
    <row r="2" spans="1:9" ht="16.5" customHeight="1" x14ac:dyDescent="0.2">
      <c r="A2" s="585"/>
      <c r="B2" s="586"/>
      <c r="C2" s="586"/>
      <c r="D2" s="590" t="s">
        <v>64</v>
      </c>
      <c r="E2" s="591"/>
      <c r="F2" s="592"/>
      <c r="I2" s="2"/>
    </row>
    <row r="3" spans="1:9" ht="25.5" customHeight="1" x14ac:dyDescent="0.2">
      <c r="A3" s="585"/>
      <c r="B3" s="586"/>
      <c r="C3" s="586"/>
      <c r="D3" s="587" t="s">
        <v>65</v>
      </c>
      <c r="E3" s="588"/>
      <c r="F3" s="589"/>
      <c r="I3" s="2"/>
    </row>
    <row r="4" spans="1:9" x14ac:dyDescent="0.2">
      <c r="A4" s="584" t="s">
        <v>66</v>
      </c>
      <c r="B4" s="584"/>
      <c r="C4" s="584"/>
      <c r="D4" s="584"/>
      <c r="E4" s="584"/>
      <c r="F4" s="584"/>
      <c r="I4" s="2"/>
    </row>
    <row r="5" spans="1:9" ht="12.75" thickBot="1" x14ac:dyDescent="0.25">
      <c r="A5" s="574" t="s">
        <v>67</v>
      </c>
      <c r="B5" s="574"/>
      <c r="C5" s="574"/>
      <c r="D5" s="574"/>
      <c r="E5" s="574"/>
      <c r="F5" s="574"/>
    </row>
    <row r="6" spans="1:9" ht="6" customHeight="1" thickBot="1" x14ac:dyDescent="0.25">
      <c r="A6" s="575"/>
      <c r="B6" s="576"/>
      <c r="C6" s="576"/>
      <c r="D6" s="576"/>
      <c r="E6" s="576"/>
      <c r="F6" s="577"/>
    </row>
    <row r="7" spans="1:9" ht="39.75" customHeight="1" thickBot="1" x14ac:dyDescent="0.25">
      <c r="A7" s="12" t="s">
        <v>68</v>
      </c>
      <c r="B7" s="578" t="s">
        <v>109</v>
      </c>
      <c r="C7" s="579"/>
      <c r="D7" s="579"/>
      <c r="E7" s="579"/>
      <c r="F7" s="580"/>
    </row>
    <row r="8" spans="1:9" ht="6" customHeight="1" thickBot="1" x14ac:dyDescent="0.25">
      <c r="A8" s="22"/>
      <c r="B8" s="23"/>
      <c r="C8" s="23"/>
      <c r="D8" s="23"/>
      <c r="E8" s="23"/>
      <c r="F8" s="24"/>
    </row>
    <row r="9" spans="1:9" ht="13.5" customHeight="1" thickBot="1" x14ac:dyDescent="0.25">
      <c r="A9" s="571" t="s">
        <v>100</v>
      </c>
      <c r="B9" s="572"/>
      <c r="C9" s="572"/>
      <c r="D9" s="572"/>
      <c r="E9" s="572"/>
      <c r="F9" s="573"/>
    </row>
    <row r="10" spans="1:9" ht="6" customHeight="1" x14ac:dyDescent="0.2">
      <c r="A10" s="26"/>
      <c r="B10" s="13"/>
      <c r="C10" s="13"/>
      <c r="D10" s="13"/>
      <c r="E10" s="13"/>
      <c r="F10" s="13"/>
    </row>
    <row r="11" spans="1:9" ht="11.25" customHeight="1" x14ac:dyDescent="0.2">
      <c r="A11" s="15" t="s">
        <v>0</v>
      </c>
      <c r="B11" s="15" t="s">
        <v>1</v>
      </c>
      <c r="C11" s="15" t="s">
        <v>7</v>
      </c>
      <c r="D11" s="16" t="s">
        <v>6</v>
      </c>
      <c r="E11" s="16" t="s">
        <v>2</v>
      </c>
      <c r="F11" s="16" t="s">
        <v>5</v>
      </c>
      <c r="G11" s="4"/>
    </row>
    <row r="12" spans="1:9" ht="14.25" customHeight="1" x14ac:dyDescent="0.2">
      <c r="A12" s="9">
        <v>1</v>
      </c>
      <c r="B12" s="6" t="s">
        <v>50</v>
      </c>
      <c r="C12" s="18"/>
      <c r="D12" s="7"/>
      <c r="E12" s="8"/>
      <c r="F12" s="8"/>
      <c r="G12" s="4"/>
    </row>
    <row r="13" spans="1:9" ht="48" customHeight="1" x14ac:dyDescent="0.2">
      <c r="A13" s="14" t="s">
        <v>72</v>
      </c>
      <c r="B13" s="360" t="s">
        <v>71</v>
      </c>
      <c r="C13" s="14" t="s">
        <v>70</v>
      </c>
      <c r="D13" s="17">
        <v>3</v>
      </c>
      <c r="E13" s="361">
        <f>'APU '!I42</f>
        <v>1850000</v>
      </c>
      <c r="F13" s="361">
        <f>D13*E13</f>
        <v>5550000</v>
      </c>
      <c r="G13" s="103"/>
    </row>
    <row r="14" spans="1:9" ht="24.95" customHeight="1" x14ac:dyDescent="0.2">
      <c r="A14" s="14" t="s">
        <v>51</v>
      </c>
      <c r="B14" s="360" t="s">
        <v>97</v>
      </c>
      <c r="C14" s="14" t="s">
        <v>4</v>
      </c>
      <c r="D14" s="17">
        <v>60</v>
      </c>
      <c r="E14" s="361">
        <f>'APU '!I97</f>
        <v>78000</v>
      </c>
      <c r="F14" s="361">
        <f>D14*E14</f>
        <v>4680000</v>
      </c>
      <c r="G14" s="102"/>
    </row>
    <row r="15" spans="1:9" ht="24.95" customHeight="1" x14ac:dyDescent="0.2">
      <c r="A15" s="14" t="s">
        <v>101</v>
      </c>
      <c r="B15" s="360" t="s">
        <v>102</v>
      </c>
      <c r="C15" s="14" t="s">
        <v>69</v>
      </c>
      <c r="D15" s="17">
        <v>30</v>
      </c>
      <c r="E15" s="361">
        <f>'APU '!I150</f>
        <v>500000</v>
      </c>
      <c r="F15" s="361">
        <f>D15*E15</f>
        <v>15000000</v>
      </c>
      <c r="G15" s="102"/>
    </row>
    <row r="16" spans="1:9" ht="11.25" customHeight="1" x14ac:dyDescent="0.2">
      <c r="A16" s="14"/>
      <c r="B16" s="360" t="s">
        <v>73</v>
      </c>
      <c r="C16" s="14"/>
      <c r="D16" s="17"/>
      <c r="E16" s="361"/>
      <c r="F16" s="362">
        <f>SUM(F13:F15)</f>
        <v>25230000</v>
      </c>
      <c r="G16" s="102">
        <f>F16*1.35</f>
        <v>34060500</v>
      </c>
    </row>
    <row r="17" spans="1:9" ht="8.25" customHeight="1" x14ac:dyDescent="0.2">
      <c r="A17" s="14"/>
      <c r="B17" s="360"/>
      <c r="C17" s="14"/>
      <c r="D17" s="17"/>
      <c r="E17" s="361"/>
      <c r="F17" s="361"/>
      <c r="G17" s="4"/>
    </row>
    <row r="18" spans="1:9" ht="12.75" customHeight="1" x14ac:dyDescent="0.2">
      <c r="A18" s="363">
        <v>2</v>
      </c>
      <c r="B18" s="364" t="s">
        <v>52</v>
      </c>
      <c r="C18" s="14"/>
      <c r="D18" s="17"/>
      <c r="E18" s="365"/>
      <c r="F18" s="361"/>
      <c r="G18" s="4"/>
    </row>
    <row r="19" spans="1:9" ht="39" customHeight="1" x14ac:dyDescent="0.2">
      <c r="A19" s="14" t="s">
        <v>53</v>
      </c>
      <c r="B19" s="360" t="s">
        <v>296</v>
      </c>
      <c r="C19" s="14" t="s">
        <v>69</v>
      </c>
      <c r="D19" s="17">
        <v>48</v>
      </c>
      <c r="E19" s="365">
        <f>'APU '!I255</f>
        <v>389999.99874999997</v>
      </c>
      <c r="F19" s="361">
        <f>D19*E19</f>
        <v>18719999.939999998</v>
      </c>
      <c r="G19" s="103"/>
    </row>
    <row r="20" spans="1:9" ht="24.95" customHeight="1" x14ac:dyDescent="0.2">
      <c r="A20" s="14" t="s">
        <v>54</v>
      </c>
      <c r="B20" s="360" t="s">
        <v>61</v>
      </c>
      <c r="C20" s="14" t="s">
        <v>3</v>
      </c>
      <c r="D20" s="17">
        <v>75</v>
      </c>
      <c r="E20" s="365">
        <f>'APU '!I203</f>
        <v>45000</v>
      </c>
      <c r="F20" s="361">
        <f>D20*E20</f>
        <v>3375000</v>
      </c>
      <c r="G20" s="103"/>
    </row>
    <row r="21" spans="1:9" ht="24.95" customHeight="1" x14ac:dyDescent="0.2">
      <c r="A21" s="14" t="s">
        <v>55</v>
      </c>
      <c r="B21" s="360" t="s">
        <v>56</v>
      </c>
      <c r="C21" s="14" t="s">
        <v>3</v>
      </c>
      <c r="D21" s="17">
        <v>263.88094999999998</v>
      </c>
      <c r="E21" s="365">
        <f>'APU '!I465</f>
        <v>34999.999606060606</v>
      </c>
      <c r="F21" s="361">
        <f>D21*E21</f>
        <v>9235833.1460468974</v>
      </c>
      <c r="G21" s="103"/>
      <c r="H21" s="337"/>
      <c r="I21" s="337"/>
    </row>
    <row r="22" spans="1:9" ht="34.5" customHeight="1" x14ac:dyDescent="0.2">
      <c r="A22" s="14" t="s">
        <v>98</v>
      </c>
      <c r="B22" s="360" t="s">
        <v>99</v>
      </c>
      <c r="C22" s="14" t="s">
        <v>85</v>
      </c>
      <c r="D22" s="17">
        <v>48</v>
      </c>
      <c r="E22" s="365">
        <f>'APU '!I1942</f>
        <v>598552.80000000005</v>
      </c>
      <c r="F22" s="361">
        <f>D22*E22</f>
        <v>28730534.400000002</v>
      </c>
      <c r="G22" s="103"/>
    </row>
    <row r="23" spans="1:9" x14ac:dyDescent="0.2">
      <c r="A23" s="14"/>
      <c r="B23" s="366" t="s">
        <v>73</v>
      </c>
      <c r="C23" s="14"/>
      <c r="D23" s="17"/>
      <c r="E23" s="365"/>
      <c r="F23" s="362">
        <f>SUM(F19:F22)</f>
        <v>60061367.486046895</v>
      </c>
      <c r="G23" s="484">
        <f>F23*1.35</f>
        <v>81082846.106163308</v>
      </c>
    </row>
    <row r="24" spans="1:9" ht="6.75" customHeight="1" x14ac:dyDescent="0.2">
      <c r="A24" s="14"/>
      <c r="B24" s="366"/>
      <c r="C24" s="14"/>
      <c r="D24" s="17"/>
      <c r="E24" s="365"/>
      <c r="F24" s="361"/>
    </row>
    <row r="25" spans="1:9" x14ac:dyDescent="0.2">
      <c r="A25" s="363">
        <v>3</v>
      </c>
      <c r="B25" s="364" t="s">
        <v>74</v>
      </c>
      <c r="C25" s="14"/>
      <c r="D25" s="17"/>
      <c r="E25" s="365"/>
      <c r="F25" s="361"/>
    </row>
    <row r="26" spans="1:9" ht="24" x14ac:dyDescent="0.2">
      <c r="A26" s="14" t="s">
        <v>57</v>
      </c>
      <c r="B26" s="366" t="s">
        <v>75</v>
      </c>
      <c r="C26" s="14" t="s">
        <v>47</v>
      </c>
      <c r="D26" s="17">
        <v>2687</v>
      </c>
      <c r="E26" s="365">
        <v>7500</v>
      </c>
      <c r="F26" s="361">
        <f>D26*E26</f>
        <v>20152500</v>
      </c>
      <c r="G26" s="102"/>
    </row>
    <row r="27" spans="1:9" ht="27.75" customHeight="1" x14ac:dyDescent="0.2">
      <c r="A27" s="14" t="s">
        <v>58</v>
      </c>
      <c r="B27" s="366" t="s">
        <v>96</v>
      </c>
      <c r="C27" s="14" t="s">
        <v>3</v>
      </c>
      <c r="D27" s="17">
        <v>42</v>
      </c>
      <c r="E27" s="361">
        <f>'APU '!I572</f>
        <v>1192525.75</v>
      </c>
      <c r="F27" s="361">
        <f>D27*E27</f>
        <v>50086081.5</v>
      </c>
      <c r="G27" s="102"/>
    </row>
    <row r="28" spans="1:9" ht="12" customHeight="1" x14ac:dyDescent="0.2">
      <c r="A28" s="14"/>
      <c r="B28" s="366" t="s">
        <v>73</v>
      </c>
      <c r="C28" s="14"/>
      <c r="D28" s="17"/>
      <c r="E28" s="365"/>
      <c r="F28" s="362">
        <f>SUM(F26:F27)</f>
        <v>70238581.5</v>
      </c>
      <c r="G28" s="484">
        <f>F28*1.35</f>
        <v>94822085.025000006</v>
      </c>
    </row>
    <row r="29" spans="1:9" ht="6.75" customHeight="1" x14ac:dyDescent="0.2">
      <c r="A29" s="14"/>
      <c r="B29" s="366"/>
      <c r="C29" s="14"/>
      <c r="D29" s="17"/>
      <c r="E29" s="365"/>
      <c r="F29" s="361"/>
    </row>
    <row r="30" spans="1:9" x14ac:dyDescent="0.2">
      <c r="A30" s="363">
        <v>4</v>
      </c>
      <c r="B30" s="364" t="s">
        <v>76</v>
      </c>
      <c r="C30" s="14"/>
      <c r="D30" s="17"/>
      <c r="E30" s="361"/>
      <c r="F30" s="361"/>
    </row>
    <row r="31" spans="1:9" ht="24" x14ac:dyDescent="0.2">
      <c r="A31" s="14" t="s">
        <v>59</v>
      </c>
      <c r="B31" s="366" t="s">
        <v>78</v>
      </c>
      <c r="C31" s="14" t="s">
        <v>47</v>
      </c>
      <c r="D31" s="17">
        <v>276</v>
      </c>
      <c r="E31" s="361">
        <v>7500</v>
      </c>
      <c r="F31" s="361">
        <f>D31*E31</f>
        <v>2070000</v>
      </c>
      <c r="G31" s="102"/>
    </row>
    <row r="32" spans="1:9" ht="24" x14ac:dyDescent="0.2">
      <c r="A32" s="14" t="s">
        <v>60</v>
      </c>
      <c r="B32" s="366" t="s">
        <v>303</v>
      </c>
      <c r="C32" s="14" t="s">
        <v>3</v>
      </c>
      <c r="D32" s="17">
        <v>1</v>
      </c>
      <c r="E32" s="361">
        <f>'APU '!I518</f>
        <v>731525.75</v>
      </c>
      <c r="F32" s="361">
        <f>D32*E32</f>
        <v>731525.75</v>
      </c>
      <c r="G32" s="102"/>
    </row>
    <row r="33" spans="1:7" ht="24" x14ac:dyDescent="0.2">
      <c r="A33" s="14" t="s">
        <v>150</v>
      </c>
      <c r="B33" s="366" t="s">
        <v>77</v>
      </c>
      <c r="C33" s="14" t="s">
        <v>3</v>
      </c>
      <c r="D33" s="17">
        <v>12</v>
      </c>
      <c r="E33" s="361">
        <f>'APU '!I572</f>
        <v>1192525.75</v>
      </c>
      <c r="F33" s="361">
        <f>D33*E33</f>
        <v>14310309</v>
      </c>
      <c r="G33" s="102"/>
    </row>
    <row r="34" spans="1:7" x14ac:dyDescent="0.2">
      <c r="A34" s="14"/>
      <c r="B34" s="366" t="s">
        <v>73</v>
      </c>
      <c r="C34" s="14"/>
      <c r="D34" s="17"/>
      <c r="E34" s="365"/>
      <c r="F34" s="362">
        <f>SUM(F31:F33)</f>
        <v>17111834.75</v>
      </c>
      <c r="G34" s="484">
        <f>F34*1.35</f>
        <v>23100976.912500001</v>
      </c>
    </row>
    <row r="35" spans="1:7" ht="8.25" customHeight="1" x14ac:dyDescent="0.2">
      <c r="A35" s="14"/>
      <c r="B35" s="366"/>
      <c r="C35" s="14"/>
      <c r="D35" s="17"/>
      <c r="E35" s="365"/>
      <c r="F35" s="361"/>
    </row>
    <row r="36" spans="1:7" x14ac:dyDescent="0.2">
      <c r="A36" s="363">
        <v>5</v>
      </c>
      <c r="B36" s="364" t="s">
        <v>79</v>
      </c>
      <c r="C36" s="14"/>
      <c r="D36" s="17"/>
      <c r="E36" s="365"/>
      <c r="F36" s="361"/>
    </row>
    <row r="37" spans="1:7" ht="36" x14ac:dyDescent="0.2">
      <c r="A37" s="14" t="s">
        <v>80</v>
      </c>
      <c r="B37" s="366" t="s">
        <v>81</v>
      </c>
      <c r="C37" s="14" t="s">
        <v>4</v>
      </c>
      <c r="D37" s="17">
        <v>100</v>
      </c>
      <c r="E37" s="365">
        <f>'APU '!I629</f>
        <v>185000</v>
      </c>
      <c r="F37" s="361">
        <f>D37*E37</f>
        <v>18500000</v>
      </c>
      <c r="G37" s="103"/>
    </row>
    <row r="38" spans="1:7" x14ac:dyDescent="0.2">
      <c r="A38" s="14"/>
      <c r="B38" s="366" t="s">
        <v>73</v>
      </c>
      <c r="C38" s="14"/>
      <c r="D38" s="17"/>
      <c r="E38" s="365"/>
      <c r="F38" s="362">
        <f>F37</f>
        <v>18500000</v>
      </c>
      <c r="G38" s="484">
        <f>F38*1.35</f>
        <v>24975000</v>
      </c>
    </row>
    <row r="39" spans="1:7" ht="7.5" customHeight="1" x14ac:dyDescent="0.2">
      <c r="A39" s="14"/>
      <c r="B39" s="366"/>
      <c r="C39" s="14"/>
      <c r="D39" s="17"/>
      <c r="E39" s="365"/>
      <c r="F39" s="361"/>
    </row>
    <row r="40" spans="1:7" x14ac:dyDescent="0.2">
      <c r="A40" s="363">
        <v>6</v>
      </c>
      <c r="B40" s="364" t="s">
        <v>82</v>
      </c>
      <c r="C40" s="14"/>
      <c r="D40" s="17"/>
      <c r="E40" s="365"/>
      <c r="F40" s="361"/>
    </row>
    <row r="41" spans="1:7" ht="36" x14ac:dyDescent="0.2">
      <c r="A41" s="14" t="s">
        <v>84</v>
      </c>
      <c r="B41" s="366" t="s">
        <v>83</v>
      </c>
      <c r="C41" s="14" t="s">
        <v>4</v>
      </c>
      <c r="D41" s="17">
        <v>3</v>
      </c>
      <c r="E41" s="365">
        <f>'APU '!I681</f>
        <v>393131.65</v>
      </c>
      <c r="F41" s="361">
        <f t="shared" ref="F41:F46" si="0">D41*E41</f>
        <v>1179394.9500000002</v>
      </c>
      <c r="G41" s="103"/>
    </row>
    <row r="42" spans="1:7" ht="24" x14ac:dyDescent="0.2">
      <c r="A42" s="14" t="s">
        <v>87</v>
      </c>
      <c r="B42" s="366" t="s">
        <v>86</v>
      </c>
      <c r="C42" s="14" t="s">
        <v>47</v>
      </c>
      <c r="D42" s="17">
        <v>5420</v>
      </c>
      <c r="E42" s="365">
        <f>'APU '!I1890</f>
        <v>7500</v>
      </c>
      <c r="F42" s="361">
        <f t="shared" si="0"/>
        <v>40650000</v>
      </c>
      <c r="G42" s="103"/>
    </row>
    <row r="43" spans="1:7" ht="36" x14ac:dyDescent="0.2">
      <c r="A43" s="14" t="s">
        <v>88</v>
      </c>
      <c r="B43" s="366" t="s">
        <v>89</v>
      </c>
      <c r="C43" s="14" t="s">
        <v>3</v>
      </c>
      <c r="D43" s="17">
        <v>33.200000000000003</v>
      </c>
      <c r="E43" s="361">
        <f>'APU '!I572</f>
        <v>1192525.75</v>
      </c>
      <c r="F43" s="361">
        <f t="shared" si="0"/>
        <v>39591854.900000006</v>
      </c>
      <c r="G43" s="103"/>
    </row>
    <row r="44" spans="1:7" ht="24" x14ac:dyDescent="0.2">
      <c r="A44" s="14" t="s">
        <v>90</v>
      </c>
      <c r="B44" s="366" t="s">
        <v>91</v>
      </c>
      <c r="C44" s="14" t="s">
        <v>3</v>
      </c>
      <c r="D44" s="17">
        <v>3.37</v>
      </c>
      <c r="E44" s="361">
        <f>'APU '!I572</f>
        <v>1192525.75</v>
      </c>
      <c r="F44" s="361">
        <f t="shared" si="0"/>
        <v>4018811.7775000003</v>
      </c>
      <c r="G44" s="103"/>
    </row>
    <row r="45" spans="1:7" ht="29.25" customHeight="1" x14ac:dyDescent="0.2">
      <c r="A45" s="14" t="s">
        <v>94</v>
      </c>
      <c r="B45" s="366" t="s">
        <v>92</v>
      </c>
      <c r="C45" s="14" t="s">
        <v>3</v>
      </c>
      <c r="D45" s="17">
        <v>6</v>
      </c>
      <c r="E45" s="361">
        <f>'APU '!I572</f>
        <v>1192525.75</v>
      </c>
      <c r="F45" s="361">
        <f t="shared" si="0"/>
        <v>7155154.5</v>
      </c>
      <c r="G45" s="103"/>
    </row>
    <row r="46" spans="1:7" ht="36" x14ac:dyDescent="0.2">
      <c r="A46" s="14" t="s">
        <v>93</v>
      </c>
      <c r="B46" s="366" t="s">
        <v>95</v>
      </c>
      <c r="C46" s="14" t="s">
        <v>39</v>
      </c>
      <c r="D46" s="17">
        <v>38</v>
      </c>
      <c r="E46" s="361">
        <f>'APU '!I944</f>
        <v>295000</v>
      </c>
      <c r="F46" s="361">
        <f t="shared" si="0"/>
        <v>11210000</v>
      </c>
      <c r="G46" s="103"/>
    </row>
    <row r="47" spans="1:7" x14ac:dyDescent="0.2">
      <c r="A47" s="14"/>
      <c r="B47" s="366" t="s">
        <v>73</v>
      </c>
      <c r="C47" s="14"/>
      <c r="D47" s="10"/>
      <c r="E47" s="361"/>
      <c r="F47" s="362">
        <f>SUM(F41:F46)</f>
        <v>103805216.12750001</v>
      </c>
      <c r="G47" s="484"/>
    </row>
    <row r="48" spans="1:7" ht="7.5" customHeight="1" x14ac:dyDescent="0.2">
      <c r="A48" s="14"/>
      <c r="B48" s="366"/>
      <c r="C48" s="14"/>
      <c r="D48" s="10"/>
      <c r="E48" s="11"/>
      <c r="F48" s="365"/>
    </row>
    <row r="49" spans="1:9" x14ac:dyDescent="0.2">
      <c r="A49" s="14"/>
      <c r="B49" s="364" t="s">
        <v>48</v>
      </c>
      <c r="C49" s="14"/>
      <c r="D49" s="10"/>
      <c r="E49" s="365"/>
      <c r="F49" s="362">
        <f>F16+F23+F28+F34+F38+F47</f>
        <v>294946999.86354691</v>
      </c>
      <c r="G49" s="102"/>
      <c r="H49" s="337"/>
    </row>
    <row r="50" spans="1:9" x14ac:dyDescent="0.2">
      <c r="A50" s="14"/>
      <c r="B50" s="364" t="s">
        <v>268</v>
      </c>
      <c r="C50" s="367">
        <v>0.28000000000000003</v>
      </c>
      <c r="D50" s="10"/>
      <c r="E50" s="365"/>
      <c r="F50" s="361">
        <f>F49*28%</f>
        <v>82585159.96179314</v>
      </c>
      <c r="G50" s="102"/>
      <c r="H50" s="337"/>
    </row>
    <row r="51" spans="1:9" x14ac:dyDescent="0.2">
      <c r="A51" s="14"/>
      <c r="B51" s="364" t="s">
        <v>269</v>
      </c>
      <c r="C51" s="367">
        <v>7.0000000000000007E-2</v>
      </c>
      <c r="D51" s="10"/>
      <c r="E51" s="365"/>
      <c r="F51" s="361">
        <f>F49*7%</f>
        <v>20646289.990448285</v>
      </c>
      <c r="G51" s="102"/>
      <c r="H51" s="337"/>
    </row>
    <row r="52" spans="1:9" x14ac:dyDescent="0.2">
      <c r="A52" s="14"/>
      <c r="B52" s="364" t="s">
        <v>323</v>
      </c>
      <c r="C52" s="14"/>
      <c r="D52" s="10"/>
      <c r="E52" s="365"/>
      <c r="F52" s="361">
        <f>F50+F51</f>
        <v>103231449.95224142</v>
      </c>
      <c r="I52" s="1" t="s">
        <v>286</v>
      </c>
    </row>
    <row r="53" spans="1:9" ht="12.75" thickBot="1" x14ac:dyDescent="0.25">
      <c r="A53" s="368"/>
      <c r="B53" s="369" t="s">
        <v>62</v>
      </c>
      <c r="C53" s="370"/>
      <c r="D53" s="371"/>
      <c r="E53" s="372"/>
      <c r="F53" s="373">
        <f>F49+F52</f>
        <v>398178449.81578833</v>
      </c>
      <c r="H53" s="484"/>
    </row>
    <row r="54" spans="1:9" ht="12.75" thickBot="1" x14ac:dyDescent="0.25">
      <c r="A54" s="374"/>
      <c r="B54" s="581" t="s">
        <v>443</v>
      </c>
      <c r="C54" s="582"/>
      <c r="D54" s="582"/>
      <c r="E54" s="583"/>
      <c r="F54" s="375">
        <v>26677956</v>
      </c>
      <c r="G54" s="484"/>
    </row>
    <row r="55" spans="1:9" ht="12.75" thickBot="1" x14ac:dyDescent="0.25">
      <c r="A55" s="20"/>
      <c r="B55" s="567" t="s">
        <v>108</v>
      </c>
      <c r="C55" s="568"/>
      <c r="D55" s="568"/>
      <c r="E55" s="569"/>
      <c r="F55" s="21">
        <f>F53+F54</f>
        <v>424856405.81578833</v>
      </c>
      <c r="G55" s="102"/>
    </row>
    <row r="56" spans="1:9" ht="13.5" customHeight="1" x14ac:dyDescent="0.2">
      <c r="B56" s="570"/>
      <c r="C56" s="570"/>
      <c r="D56" s="570"/>
      <c r="E56" s="570"/>
      <c r="F56" s="25"/>
    </row>
    <row r="58" spans="1:9" x14ac:dyDescent="0.2">
      <c r="G58" s="337"/>
    </row>
    <row r="59" spans="1:9" x14ac:dyDescent="0.2">
      <c r="A59" s="1" t="s">
        <v>103</v>
      </c>
    </row>
    <row r="63" spans="1:9" x14ac:dyDescent="0.2">
      <c r="A63" s="19" t="s">
        <v>104</v>
      </c>
    </row>
    <row r="64" spans="1:9" x14ac:dyDescent="0.2">
      <c r="A64" s="1" t="s">
        <v>105</v>
      </c>
    </row>
    <row r="65" spans="1:1" x14ac:dyDescent="0.2">
      <c r="A65" s="1" t="s">
        <v>106</v>
      </c>
    </row>
    <row r="66" spans="1:1" x14ac:dyDescent="0.2">
      <c r="A66" s="1" t="s">
        <v>107</v>
      </c>
    </row>
  </sheetData>
  <mergeCells count="13">
    <mergeCell ref="A4:F4"/>
    <mergeCell ref="A1:A3"/>
    <mergeCell ref="B1:C3"/>
    <mergeCell ref="D1:F1"/>
    <mergeCell ref="D2:F2"/>
    <mergeCell ref="D3:F3"/>
    <mergeCell ref="B55:E55"/>
    <mergeCell ref="B56:E56"/>
    <mergeCell ref="A9:F9"/>
    <mergeCell ref="A5:F5"/>
    <mergeCell ref="A6:F6"/>
    <mergeCell ref="B7:F7"/>
    <mergeCell ref="B54:E54"/>
  </mergeCells>
  <printOptions horizontalCentered="1"/>
  <pageMargins left="0.55118110236220474" right="0.43307086614173229" top="0.35433070866141736" bottom="0.35433070866141736" header="0.31496062992125984" footer="0.31496062992125984"/>
  <pageSetup scale="110" orientation="portrait" horizontalDpi="360" verticalDpi="36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B40DA-2F03-402C-8AD7-42FBAFA406F0}">
  <sheetPr>
    <tabColor theme="9" tint="-0.249977111117893"/>
  </sheetPr>
  <dimension ref="A1:M1955"/>
  <sheetViews>
    <sheetView view="pageBreakPreview" topLeftCell="A469" zoomScale="90" zoomScaleNormal="90" zoomScaleSheetLayoutView="90" workbookViewId="0">
      <selection activeCell="O483" sqref="O483"/>
    </sheetView>
  </sheetViews>
  <sheetFormatPr baseColWidth="10" defaultRowHeight="12.75" x14ac:dyDescent="0.2"/>
  <cols>
    <col min="1" max="1" width="11.42578125" style="100"/>
    <col min="2" max="2" width="9.42578125" style="100" customWidth="1"/>
    <col min="3" max="3" width="9.7109375" style="100" customWidth="1"/>
    <col min="4" max="4" width="9" style="100" customWidth="1"/>
    <col min="5" max="5" width="11.140625" style="100" customWidth="1"/>
    <col min="6" max="6" width="8.140625" style="100" customWidth="1"/>
    <col min="7" max="7" width="10.28515625" style="100" customWidth="1"/>
    <col min="8" max="8" width="10.5703125" style="100" customWidth="1"/>
    <col min="9" max="9" width="13.140625" style="101" bestFit="1" customWidth="1"/>
    <col min="10" max="10" width="14.85546875" bestFit="1" customWidth="1"/>
    <col min="12" max="12" width="13.85546875" customWidth="1"/>
  </cols>
  <sheetData>
    <row r="1" spans="1:9" ht="12.75" customHeight="1" x14ac:dyDescent="0.2">
      <c r="A1" s="593" t="s">
        <v>110</v>
      </c>
      <c r="B1" s="594"/>
      <c r="C1" s="594"/>
      <c r="D1" s="594"/>
      <c r="E1" s="595"/>
      <c r="F1" s="602" t="s">
        <v>9</v>
      </c>
      <c r="G1" s="603"/>
      <c r="H1" s="603"/>
      <c r="I1" s="604"/>
    </row>
    <row r="2" spans="1:9" ht="12.75" customHeight="1" x14ac:dyDescent="0.2">
      <c r="A2" s="596"/>
      <c r="B2" s="597"/>
      <c r="C2" s="597"/>
      <c r="D2" s="597"/>
      <c r="E2" s="598"/>
      <c r="F2" s="605"/>
      <c r="G2" s="586"/>
      <c r="H2" s="586"/>
      <c r="I2" s="606"/>
    </row>
    <row r="3" spans="1:9" ht="18.75" customHeight="1" thickBot="1" x14ac:dyDescent="0.25">
      <c r="A3" s="599"/>
      <c r="B3" s="600"/>
      <c r="C3" s="600"/>
      <c r="D3" s="600"/>
      <c r="E3" s="601"/>
      <c r="F3" s="607"/>
      <c r="G3" s="608"/>
      <c r="H3" s="608"/>
      <c r="I3" s="609"/>
    </row>
    <row r="4" spans="1:9" x14ac:dyDescent="0.2">
      <c r="A4" s="27"/>
      <c r="B4" s="1"/>
      <c r="C4" s="1"/>
      <c r="D4" s="1"/>
      <c r="E4" s="1"/>
      <c r="F4" s="1"/>
      <c r="G4" s="1"/>
      <c r="H4" s="1"/>
      <c r="I4" s="28"/>
    </row>
    <row r="5" spans="1:9" ht="22.5" customHeight="1" x14ac:dyDescent="0.2">
      <c r="A5" s="29" t="s">
        <v>10</v>
      </c>
      <c r="B5" s="19"/>
      <c r="C5" s="610" t="s">
        <v>109</v>
      </c>
      <c r="D5" s="610"/>
      <c r="E5" s="610"/>
      <c r="F5" s="610"/>
      <c r="G5" s="610"/>
      <c r="H5" s="610"/>
      <c r="I5" s="611"/>
    </row>
    <row r="6" spans="1:9" ht="20.25" customHeight="1" x14ac:dyDescent="0.2">
      <c r="A6" s="27" t="s">
        <v>11</v>
      </c>
      <c r="B6" s="1"/>
      <c r="C6" s="610"/>
      <c r="D6" s="610"/>
      <c r="E6" s="610"/>
      <c r="F6" s="610"/>
      <c r="G6" s="610"/>
      <c r="H6" s="610"/>
      <c r="I6" s="611"/>
    </row>
    <row r="7" spans="1:9" ht="15" customHeight="1" x14ac:dyDescent="0.2">
      <c r="A7" s="29" t="s">
        <v>12</v>
      </c>
      <c r="B7" s="1"/>
      <c r="C7" s="612" t="str">
        <f>'OBRA + INTERVENTORIA'!B13</f>
        <v>Trazado y localizacion, incluye levantamiento topografico del caño, 50 metros aguas abajo y 50 metros aguas arriba.</v>
      </c>
      <c r="D7" s="612"/>
      <c r="E7" s="612"/>
      <c r="F7" s="612"/>
      <c r="G7" s="612"/>
      <c r="H7" s="612"/>
      <c r="I7" s="613"/>
    </row>
    <row r="8" spans="1:9" ht="18.75" customHeight="1" x14ac:dyDescent="0.2">
      <c r="A8" s="326" t="s">
        <v>72</v>
      </c>
      <c r="B8" s="19"/>
      <c r="C8" s="612"/>
      <c r="D8" s="612"/>
      <c r="E8" s="612"/>
      <c r="F8" s="612"/>
      <c r="G8" s="612"/>
      <c r="H8" s="612"/>
      <c r="I8" s="613"/>
    </row>
    <row r="9" spans="1:9" ht="12.75" customHeight="1" x14ac:dyDescent="0.2">
      <c r="A9" s="29"/>
      <c r="B9" s="19"/>
      <c r="C9" s="19"/>
      <c r="D9" s="1"/>
      <c r="E9" s="1"/>
      <c r="F9" s="1"/>
      <c r="G9" s="1"/>
      <c r="H9" s="31" t="s">
        <v>13</v>
      </c>
      <c r="I9" s="32" t="s">
        <v>196</v>
      </c>
    </row>
    <row r="10" spans="1:9" ht="12.75" customHeight="1" x14ac:dyDescent="0.2">
      <c r="A10" s="29"/>
      <c r="B10" s="19"/>
      <c r="C10" s="19"/>
      <c r="D10" s="1"/>
      <c r="E10" s="1"/>
      <c r="F10" s="1"/>
      <c r="G10" s="1"/>
      <c r="H10" s="31"/>
      <c r="I10" s="33"/>
    </row>
    <row r="11" spans="1:9" ht="13.5" thickBot="1" x14ac:dyDescent="0.25">
      <c r="A11" s="34" t="s">
        <v>14</v>
      </c>
      <c r="B11" s="35"/>
      <c r="C11" s="35"/>
      <c r="D11" s="35"/>
      <c r="E11" s="36"/>
      <c r="F11" s="36"/>
      <c r="G11" s="36"/>
      <c r="H11" s="36"/>
      <c r="I11" s="37"/>
    </row>
    <row r="12" spans="1:9" x14ac:dyDescent="0.2">
      <c r="A12" s="614" t="s">
        <v>15</v>
      </c>
      <c r="B12" s="615"/>
      <c r="C12" s="615"/>
      <c r="D12" s="615"/>
      <c r="E12" s="616"/>
      <c r="F12" s="39" t="s">
        <v>16</v>
      </c>
      <c r="G12" s="39" t="s">
        <v>17</v>
      </c>
      <c r="H12" s="39" t="s">
        <v>18</v>
      </c>
      <c r="I12" s="40" t="s">
        <v>19</v>
      </c>
    </row>
    <row r="13" spans="1:9" x14ac:dyDescent="0.2">
      <c r="A13" s="617" t="s">
        <v>40</v>
      </c>
      <c r="B13" s="618"/>
      <c r="C13" s="618"/>
      <c r="D13" s="618"/>
      <c r="E13" s="619"/>
      <c r="F13" s="41"/>
      <c r="G13" s="42"/>
      <c r="H13" s="43"/>
      <c r="I13" s="44">
        <f>I40*5%</f>
        <v>45183.8</v>
      </c>
    </row>
    <row r="14" spans="1:9" x14ac:dyDescent="0.2">
      <c r="A14" s="617" t="s">
        <v>111</v>
      </c>
      <c r="B14" s="618"/>
      <c r="C14" s="618"/>
      <c r="D14" s="618"/>
      <c r="E14" s="619"/>
      <c r="F14" s="41">
        <v>1</v>
      </c>
      <c r="G14" s="42">
        <v>350000</v>
      </c>
      <c r="H14" s="43">
        <v>0.4</v>
      </c>
      <c r="I14" s="44">
        <f>G14/H14</f>
        <v>875000</v>
      </c>
    </row>
    <row r="15" spans="1:9" x14ac:dyDescent="0.2">
      <c r="A15" s="617"/>
      <c r="B15" s="618"/>
      <c r="C15" s="618"/>
      <c r="D15" s="618"/>
      <c r="E15" s="619"/>
      <c r="F15" s="41"/>
      <c r="G15" s="41"/>
      <c r="H15" s="42"/>
      <c r="I15" s="44"/>
    </row>
    <row r="16" spans="1:9" x14ac:dyDescent="0.2">
      <c r="A16" s="617"/>
      <c r="B16" s="618"/>
      <c r="C16" s="618"/>
      <c r="D16" s="618"/>
      <c r="E16" s="619"/>
      <c r="F16" s="41"/>
      <c r="G16" s="42"/>
      <c r="H16" s="42"/>
      <c r="I16" s="44"/>
    </row>
    <row r="17" spans="1:9" ht="13.5" thickBot="1" x14ac:dyDescent="0.25">
      <c r="A17" s="632"/>
      <c r="B17" s="633"/>
      <c r="C17" s="633"/>
      <c r="D17" s="633"/>
      <c r="E17" s="634"/>
      <c r="F17" s="45"/>
      <c r="G17" s="46"/>
      <c r="H17" s="46"/>
      <c r="I17" s="47"/>
    </row>
    <row r="18" spans="1:9" ht="13.5" thickBot="1" x14ac:dyDescent="0.25">
      <c r="A18" s="27"/>
      <c r="B18" s="1"/>
      <c r="C18" s="1"/>
      <c r="D18" s="1"/>
      <c r="E18" s="1"/>
      <c r="F18" s="1"/>
      <c r="G18" s="48"/>
      <c r="H18" s="49" t="s">
        <v>21</v>
      </c>
      <c r="I18" s="50">
        <f>SUM(I13:I17)</f>
        <v>920183.8</v>
      </c>
    </row>
    <row r="19" spans="1:9" x14ac:dyDescent="0.2">
      <c r="A19" s="27"/>
      <c r="B19" s="1"/>
      <c r="C19" s="1"/>
      <c r="D19" s="1"/>
      <c r="E19" s="1"/>
      <c r="F19" s="1"/>
      <c r="G19" s="48"/>
      <c r="H19" s="49"/>
      <c r="I19" s="51"/>
    </row>
    <row r="20" spans="1:9" ht="13.5" thickBot="1" x14ac:dyDescent="0.25">
      <c r="A20" s="29" t="s">
        <v>22</v>
      </c>
      <c r="B20" s="19"/>
      <c r="C20" s="19"/>
      <c r="D20" s="19"/>
      <c r="E20" s="1"/>
      <c r="F20" s="1"/>
      <c r="G20" s="48"/>
      <c r="H20" s="48"/>
      <c r="I20" s="28"/>
    </row>
    <row r="21" spans="1:9" x14ac:dyDescent="0.2">
      <c r="A21" s="614" t="s">
        <v>15</v>
      </c>
      <c r="B21" s="615"/>
      <c r="C21" s="615"/>
      <c r="D21" s="615"/>
      <c r="E21" s="616"/>
      <c r="F21" s="39" t="s">
        <v>23</v>
      </c>
      <c r="G21" s="52" t="s">
        <v>24</v>
      </c>
      <c r="H21" s="52" t="s">
        <v>6</v>
      </c>
      <c r="I21" s="40" t="s">
        <v>19</v>
      </c>
    </row>
    <row r="22" spans="1:9" x14ac:dyDescent="0.2">
      <c r="A22" s="617" t="s">
        <v>112</v>
      </c>
      <c r="B22" s="618"/>
      <c r="C22" s="618"/>
      <c r="D22" s="618"/>
      <c r="E22" s="619"/>
      <c r="F22" s="3" t="s">
        <v>3</v>
      </c>
      <c r="G22" s="42">
        <f>[112]APA!I204</f>
        <v>450000</v>
      </c>
      <c r="H22" s="53">
        <v>3.0000000000000001E-3</v>
      </c>
      <c r="I22" s="54">
        <f>G22*H22</f>
        <v>1350</v>
      </c>
    </row>
    <row r="23" spans="1:9" x14ac:dyDescent="0.2">
      <c r="A23" s="617" t="s">
        <v>113</v>
      </c>
      <c r="B23" s="618"/>
      <c r="C23" s="618"/>
      <c r="D23" s="618"/>
      <c r="E23" s="619"/>
      <c r="F23" s="3" t="s">
        <v>114</v>
      </c>
      <c r="G23" s="42">
        <v>937.5</v>
      </c>
      <c r="H23" s="42">
        <v>1</v>
      </c>
      <c r="I23" s="54">
        <f>G23*H23</f>
        <v>937.5</v>
      </c>
    </row>
    <row r="24" spans="1:9" x14ac:dyDescent="0.2">
      <c r="A24" s="617"/>
      <c r="B24" s="618"/>
      <c r="C24" s="618"/>
      <c r="D24" s="618"/>
      <c r="E24" s="619"/>
      <c r="F24" s="3"/>
      <c r="G24" s="42"/>
      <c r="H24" s="42"/>
      <c r="I24" s="54"/>
    </row>
    <row r="25" spans="1:9" x14ac:dyDescent="0.2">
      <c r="A25" s="617"/>
      <c r="B25" s="618"/>
      <c r="C25" s="618"/>
      <c r="D25" s="618"/>
      <c r="E25" s="619"/>
      <c r="F25" s="3"/>
      <c r="G25" s="42"/>
      <c r="H25" s="42"/>
      <c r="I25" s="54"/>
    </row>
    <row r="26" spans="1:9" x14ac:dyDescent="0.2">
      <c r="A26" s="617"/>
      <c r="B26" s="618"/>
      <c r="C26" s="618"/>
      <c r="D26" s="618"/>
      <c r="E26" s="619"/>
      <c r="F26" s="3"/>
      <c r="G26" s="42"/>
      <c r="H26" s="42"/>
      <c r="I26" s="54"/>
    </row>
    <row r="27" spans="1:9" ht="13.5" thickBot="1" x14ac:dyDescent="0.25">
      <c r="A27" s="629"/>
      <c r="B27" s="630"/>
      <c r="C27" s="630"/>
      <c r="D27" s="630"/>
      <c r="E27" s="631"/>
      <c r="F27" s="55"/>
      <c r="G27" s="56"/>
      <c r="H27" s="56"/>
      <c r="I27" s="57"/>
    </row>
    <row r="28" spans="1:9" ht="13.5" thickBot="1" x14ac:dyDescent="0.25">
      <c r="A28" s="27"/>
      <c r="B28" s="1"/>
      <c r="C28" s="1"/>
      <c r="D28" s="1"/>
      <c r="E28" s="1"/>
      <c r="F28" s="1"/>
      <c r="G28" s="48"/>
      <c r="H28" s="49" t="s">
        <v>21</v>
      </c>
      <c r="I28" s="58">
        <f>SUM(I22:I27)</f>
        <v>2287.5</v>
      </c>
    </row>
    <row r="29" spans="1:9" x14ac:dyDescent="0.2">
      <c r="A29" s="27"/>
      <c r="B29" s="1"/>
      <c r="C29" s="1"/>
      <c r="D29" s="1"/>
      <c r="E29" s="1"/>
      <c r="F29" s="1"/>
      <c r="G29" s="48"/>
      <c r="H29" s="49"/>
      <c r="I29" s="59"/>
    </row>
    <row r="30" spans="1:9" ht="13.5" thickBot="1" x14ac:dyDescent="0.25">
      <c r="A30" s="29" t="s">
        <v>25</v>
      </c>
      <c r="B30" s="19"/>
      <c r="C30" s="19"/>
      <c r="D30" s="19"/>
      <c r="E30" s="1"/>
      <c r="F30" s="1"/>
      <c r="G30" s="1"/>
      <c r="H30" s="1"/>
      <c r="I30" s="28"/>
    </row>
    <row r="31" spans="1:9" x14ac:dyDescent="0.2">
      <c r="A31" s="614" t="s">
        <v>26</v>
      </c>
      <c r="B31" s="615"/>
      <c r="C31" s="615"/>
      <c r="D31" s="616"/>
      <c r="E31" s="60" t="s">
        <v>115</v>
      </c>
      <c r="F31" s="39" t="s">
        <v>27</v>
      </c>
      <c r="G31" s="39" t="s">
        <v>116</v>
      </c>
      <c r="H31" s="39" t="s">
        <v>28</v>
      </c>
      <c r="I31" s="40" t="s">
        <v>19</v>
      </c>
    </row>
    <row r="32" spans="1:9" x14ac:dyDescent="0.2">
      <c r="A32" s="617" t="s">
        <v>117</v>
      </c>
      <c r="B32" s="618"/>
      <c r="C32" s="618"/>
      <c r="D32" s="619"/>
      <c r="E32" s="61"/>
      <c r="F32" s="61"/>
      <c r="G32" s="61"/>
      <c r="H32" s="61"/>
      <c r="I32" s="54">
        <v>23852.7</v>
      </c>
    </row>
    <row r="33" spans="1:10" ht="13.5" thickBot="1" x14ac:dyDescent="0.25">
      <c r="A33" s="620"/>
      <c r="B33" s="621"/>
      <c r="C33" s="621"/>
      <c r="D33" s="622"/>
      <c r="E33" s="62"/>
      <c r="F33" s="62"/>
      <c r="G33" s="62"/>
      <c r="H33" s="62"/>
      <c r="I33" s="57"/>
    </row>
    <row r="34" spans="1:10" ht="13.5" thickBot="1" x14ac:dyDescent="0.25">
      <c r="A34" s="27"/>
      <c r="B34" s="1"/>
      <c r="C34" s="1"/>
      <c r="D34" s="1"/>
      <c r="E34" s="1"/>
      <c r="F34" s="1"/>
      <c r="G34" s="1"/>
      <c r="H34" s="49" t="s">
        <v>21</v>
      </c>
      <c r="I34" s="50">
        <f>I32</f>
        <v>23852.7</v>
      </c>
    </row>
    <row r="35" spans="1:10" x14ac:dyDescent="0.2">
      <c r="A35" s="27"/>
      <c r="B35" s="1"/>
      <c r="C35" s="1"/>
      <c r="D35" s="1"/>
      <c r="E35" s="1"/>
      <c r="F35" s="1"/>
      <c r="G35" s="1"/>
      <c r="H35" s="49"/>
      <c r="I35" s="59"/>
    </row>
    <row r="36" spans="1:10" ht="13.5" thickBot="1" x14ac:dyDescent="0.25">
      <c r="A36" s="29" t="s">
        <v>29</v>
      </c>
      <c r="B36" s="19"/>
      <c r="C36" s="19"/>
      <c r="D36" s="19"/>
      <c r="E36" s="1"/>
      <c r="F36" s="1"/>
      <c r="G36" s="1"/>
      <c r="H36" s="1"/>
      <c r="I36" s="28"/>
    </row>
    <row r="37" spans="1:10" x14ac:dyDescent="0.2">
      <c r="A37" s="614" t="s">
        <v>30</v>
      </c>
      <c r="B37" s="615"/>
      <c r="C37" s="615"/>
      <c r="D37" s="615"/>
      <c r="E37" s="39"/>
      <c r="F37" s="623" t="s">
        <v>118</v>
      </c>
      <c r="G37" s="624"/>
      <c r="H37" s="38" t="s">
        <v>18</v>
      </c>
      <c r="I37" s="63" t="s">
        <v>19</v>
      </c>
    </row>
    <row r="38" spans="1:10" x14ac:dyDescent="0.2">
      <c r="A38" s="625" t="str">
        <f>'Mano de Obra'!B18</f>
        <v>CUADRILLA 7</v>
      </c>
      <c r="B38" s="626"/>
      <c r="C38" s="626"/>
      <c r="D38" s="626"/>
      <c r="E38" s="42"/>
      <c r="F38" s="627">
        <f>'Mano de Obra'!D18</f>
        <v>316286.5</v>
      </c>
      <c r="G38" s="628"/>
      <c r="H38" s="43">
        <v>0.35</v>
      </c>
      <c r="I38" s="54">
        <f>ROUND(F38/H38,0)</f>
        <v>903676</v>
      </c>
    </row>
    <row r="39" spans="1:10" ht="13.5" thickBot="1" x14ac:dyDescent="0.25">
      <c r="A39" s="620"/>
      <c r="B39" s="621"/>
      <c r="C39" s="621"/>
      <c r="D39" s="621"/>
      <c r="E39" s="56"/>
      <c r="F39" s="637"/>
      <c r="G39" s="638"/>
      <c r="H39" s="56"/>
      <c r="I39" s="57"/>
    </row>
    <row r="40" spans="1:10" ht="13.5" thickBot="1" x14ac:dyDescent="0.25">
      <c r="A40" s="27"/>
      <c r="B40" s="1"/>
      <c r="C40" s="1"/>
      <c r="D40" s="1"/>
      <c r="E40" s="48"/>
      <c r="F40" s="48"/>
      <c r="G40" s="48"/>
      <c r="H40" s="49" t="s">
        <v>21</v>
      </c>
      <c r="I40" s="58">
        <f>SUM(I38:I39)</f>
        <v>903676</v>
      </c>
    </row>
    <row r="41" spans="1:10" ht="13.5" thickBot="1" x14ac:dyDescent="0.25">
      <c r="A41" s="27"/>
      <c r="B41" s="1"/>
      <c r="C41" s="1"/>
      <c r="D41" s="1"/>
      <c r="E41" s="48"/>
      <c r="F41" s="48"/>
      <c r="G41" s="48"/>
      <c r="H41" s="48"/>
      <c r="I41" s="32"/>
    </row>
    <row r="42" spans="1:10" ht="13.5" thickBot="1" x14ac:dyDescent="0.25">
      <c r="A42" s="27"/>
      <c r="B42" s="1"/>
      <c r="C42" s="1"/>
      <c r="D42" s="1"/>
      <c r="E42" s="48"/>
      <c r="F42" s="66" t="s">
        <v>8</v>
      </c>
      <c r="G42" s="1"/>
      <c r="H42" s="67"/>
      <c r="I42" s="465">
        <f>+I40+I34+I28+I18</f>
        <v>1850000</v>
      </c>
      <c r="J42" s="104">
        <f>I42*1.35</f>
        <v>2497500</v>
      </c>
    </row>
    <row r="43" spans="1:10" x14ac:dyDescent="0.2">
      <c r="A43" s="27"/>
      <c r="B43" s="1"/>
      <c r="C43" s="1"/>
      <c r="D43" s="1"/>
      <c r="E43" s="48"/>
      <c r="F43" s="66"/>
      <c r="G43" s="1"/>
      <c r="H43" s="67"/>
      <c r="I43" s="59"/>
    </row>
    <row r="44" spans="1:10" ht="13.5" thickBot="1" x14ac:dyDescent="0.25">
      <c r="A44" s="29" t="s">
        <v>32</v>
      </c>
      <c r="B44" s="19"/>
      <c r="C44" s="19"/>
      <c r="D44" s="19"/>
      <c r="E44" s="48"/>
      <c r="F44" s="48"/>
      <c r="G44" s="48"/>
      <c r="H44" s="48"/>
      <c r="I44" s="28"/>
    </row>
    <row r="45" spans="1:10" x14ac:dyDescent="0.2">
      <c r="A45" s="614" t="s">
        <v>15</v>
      </c>
      <c r="B45" s="615"/>
      <c r="C45" s="615"/>
      <c r="D45" s="615"/>
      <c r="E45" s="615"/>
      <c r="F45" s="615"/>
      <c r="G45" s="616"/>
      <c r="H45" s="68" t="s">
        <v>33</v>
      </c>
      <c r="I45" s="69" t="s">
        <v>34</v>
      </c>
    </row>
    <row r="46" spans="1:10" x14ac:dyDescent="0.2">
      <c r="A46" s="617" t="s">
        <v>35</v>
      </c>
      <c r="B46" s="618"/>
      <c r="C46" s="618"/>
      <c r="D46" s="618"/>
      <c r="E46" s="618"/>
      <c r="F46" s="618"/>
      <c r="G46" s="619"/>
      <c r="H46" s="70">
        <v>28</v>
      </c>
      <c r="I46" s="54">
        <f>I42*0.28</f>
        <v>518000.00000000006</v>
      </c>
    </row>
    <row r="47" spans="1:10" x14ac:dyDescent="0.2">
      <c r="A47" s="617" t="s">
        <v>37</v>
      </c>
      <c r="B47" s="618"/>
      <c r="C47" s="618"/>
      <c r="D47" s="618"/>
      <c r="E47" s="618"/>
      <c r="F47" s="618"/>
      <c r="G47" s="619"/>
      <c r="H47" s="70">
        <v>0</v>
      </c>
      <c r="I47" s="54">
        <v>0</v>
      </c>
    </row>
    <row r="48" spans="1:10" x14ac:dyDescent="0.2">
      <c r="A48" s="617" t="s">
        <v>36</v>
      </c>
      <c r="B48" s="618"/>
      <c r="C48" s="618"/>
      <c r="D48" s="618"/>
      <c r="E48" s="618"/>
      <c r="F48" s="618"/>
      <c r="G48" s="619"/>
      <c r="H48" s="70">
        <v>7</v>
      </c>
      <c r="I48" s="54">
        <f>I42*7%</f>
        <v>129500.00000000001</v>
      </c>
    </row>
    <row r="49" spans="1:9" ht="13.5" thickBot="1" x14ac:dyDescent="0.25">
      <c r="A49" s="629"/>
      <c r="B49" s="630"/>
      <c r="C49" s="630"/>
      <c r="D49" s="630"/>
      <c r="E49" s="630"/>
      <c r="F49" s="630"/>
      <c r="G49" s="631"/>
      <c r="H49" s="71"/>
      <c r="I49" s="54"/>
    </row>
    <row r="50" spans="1:9" ht="13.5" thickBot="1" x14ac:dyDescent="0.25">
      <c r="A50" s="27"/>
      <c r="B50" s="1"/>
      <c r="C50" s="1"/>
      <c r="D50" s="1"/>
      <c r="E50" s="48"/>
      <c r="F50" s="48"/>
      <c r="G50" s="48"/>
      <c r="H50" s="49" t="s">
        <v>21</v>
      </c>
      <c r="I50" s="50">
        <f>SUM(I46:I49)</f>
        <v>647500.00000000012</v>
      </c>
    </row>
    <row r="51" spans="1:9" ht="13.5" thickBot="1" x14ac:dyDescent="0.25">
      <c r="A51" s="27"/>
      <c r="B51" s="1"/>
      <c r="C51" s="1"/>
      <c r="D51" s="1"/>
      <c r="E51" s="48"/>
      <c r="F51" s="48"/>
      <c r="G51" s="48"/>
      <c r="H51" s="48"/>
      <c r="I51" s="28"/>
    </row>
    <row r="52" spans="1:9" ht="13.5" thickBot="1" x14ac:dyDescent="0.25">
      <c r="A52" s="72"/>
      <c r="B52" s="36"/>
      <c r="C52" s="36"/>
      <c r="D52" s="36"/>
      <c r="E52" s="73"/>
      <c r="F52" s="74"/>
      <c r="G52" s="75"/>
      <c r="H52" s="76" t="s">
        <v>38</v>
      </c>
      <c r="I52" s="466">
        <f>I42+I50</f>
        <v>2497500</v>
      </c>
    </row>
    <row r="53" spans="1:9" x14ac:dyDescent="0.2">
      <c r="A53" s="1"/>
      <c r="B53" s="1"/>
      <c r="C53" s="1"/>
      <c r="D53" s="1"/>
      <c r="E53" s="48"/>
      <c r="F53" s="66"/>
      <c r="G53" s="67"/>
      <c r="H53" s="77"/>
      <c r="I53" s="78"/>
    </row>
    <row r="54" spans="1:9" x14ac:dyDescent="0.2">
      <c r="A54" s="1"/>
      <c r="B54" s="1"/>
      <c r="C54" s="1"/>
      <c r="D54" s="1"/>
      <c r="E54" s="48"/>
      <c r="F54" s="66"/>
      <c r="G54" s="67"/>
      <c r="H54" s="77"/>
      <c r="I54" s="78"/>
    </row>
    <row r="55" spans="1:9" ht="13.5" thickBot="1" x14ac:dyDescent="0.25">
      <c r="A55" s="1"/>
      <c r="B55" s="1"/>
      <c r="C55" s="1"/>
      <c r="D55" s="1"/>
      <c r="E55" s="48"/>
      <c r="F55" s="66"/>
      <c r="G55" s="67"/>
      <c r="H55" s="77"/>
      <c r="I55" s="78"/>
    </row>
    <row r="56" spans="1:9" ht="12.75" customHeight="1" x14ac:dyDescent="0.2">
      <c r="A56" s="593" t="s">
        <v>110</v>
      </c>
      <c r="B56" s="594"/>
      <c r="C56" s="594"/>
      <c r="D56" s="594"/>
      <c r="E56" s="595"/>
      <c r="F56" s="602" t="s">
        <v>9</v>
      </c>
      <c r="G56" s="603"/>
      <c r="H56" s="603"/>
      <c r="I56" s="604"/>
    </row>
    <row r="57" spans="1:9" ht="12.75" customHeight="1" x14ac:dyDescent="0.2">
      <c r="A57" s="596"/>
      <c r="B57" s="597"/>
      <c r="C57" s="597"/>
      <c r="D57" s="597"/>
      <c r="E57" s="598"/>
      <c r="F57" s="605"/>
      <c r="G57" s="586"/>
      <c r="H57" s="586"/>
      <c r="I57" s="606"/>
    </row>
    <row r="58" spans="1:9" ht="18.75" customHeight="1" thickBot="1" x14ac:dyDescent="0.25">
      <c r="A58" s="599"/>
      <c r="B58" s="600"/>
      <c r="C58" s="600"/>
      <c r="D58" s="600"/>
      <c r="E58" s="601"/>
      <c r="F58" s="607"/>
      <c r="G58" s="608"/>
      <c r="H58" s="608"/>
      <c r="I58" s="609"/>
    </row>
    <row r="59" spans="1:9" x14ac:dyDescent="0.2">
      <c r="A59" s="27"/>
      <c r="B59" s="1"/>
      <c r="C59" s="1"/>
      <c r="D59" s="1"/>
      <c r="E59" s="1"/>
      <c r="F59" s="1"/>
      <c r="G59" s="1"/>
      <c r="H59" s="1"/>
      <c r="I59" s="28"/>
    </row>
    <row r="60" spans="1:9" ht="22.5" customHeight="1" x14ac:dyDescent="0.2">
      <c r="A60" s="29" t="s">
        <v>10</v>
      </c>
      <c r="B60" s="19"/>
      <c r="C60" s="610" t="str">
        <f>C5</f>
        <v>CONSTRUCCION DE PUENTES EN CONCRETO REFORZADO EN VIAS TERCIARIAS (CORREGIMIENTO EL TIGRE) DEL MUNICIPIO DE CAUCASIA DEPARTAMENTO DE ANTIOQUIA</v>
      </c>
      <c r="D60" s="610"/>
      <c r="E60" s="610"/>
      <c r="F60" s="610"/>
      <c r="G60" s="610"/>
      <c r="H60" s="610"/>
      <c r="I60" s="611"/>
    </row>
    <row r="61" spans="1:9" ht="20.25" customHeight="1" x14ac:dyDescent="0.2">
      <c r="A61" s="27" t="s">
        <v>11</v>
      </c>
      <c r="B61" s="1"/>
      <c r="C61" s="610"/>
      <c r="D61" s="610"/>
      <c r="E61" s="610"/>
      <c r="F61" s="610"/>
      <c r="G61" s="610"/>
      <c r="H61" s="610"/>
      <c r="I61" s="611"/>
    </row>
    <row r="62" spans="1:9" ht="15" customHeight="1" x14ac:dyDescent="0.2">
      <c r="A62" s="29" t="s">
        <v>12</v>
      </c>
      <c r="B62" s="1"/>
      <c r="C62" s="612" t="str">
        <f>'OBRA + INTERVENTORIA'!B14</f>
        <v>Desmonte de puente existente, incluye retiro y dispósicion de material sobrante.</v>
      </c>
      <c r="D62" s="612"/>
      <c r="E62" s="612"/>
      <c r="F62" s="612"/>
      <c r="G62" s="612"/>
      <c r="H62" s="612"/>
      <c r="I62" s="613"/>
    </row>
    <row r="63" spans="1:9" ht="18.75" customHeight="1" x14ac:dyDescent="0.2">
      <c r="A63" s="326" t="str">
        <f>'OBRA + INTERVENTORIA'!A14</f>
        <v>1.2</v>
      </c>
      <c r="B63" s="19"/>
      <c r="C63" s="612"/>
      <c r="D63" s="612"/>
      <c r="E63" s="612"/>
      <c r="F63" s="612"/>
      <c r="G63" s="612"/>
      <c r="H63" s="612"/>
      <c r="I63" s="613"/>
    </row>
    <row r="64" spans="1:9" ht="12.75" customHeight="1" x14ac:dyDescent="0.2">
      <c r="A64" s="29"/>
      <c r="B64" s="19"/>
      <c r="C64" s="19"/>
      <c r="D64" s="1"/>
      <c r="E64" s="1"/>
      <c r="F64" s="1"/>
      <c r="G64" s="1"/>
      <c r="H64" s="31" t="s">
        <v>13</v>
      </c>
      <c r="I64" s="32" t="s">
        <v>4</v>
      </c>
    </row>
    <row r="65" spans="1:9" ht="12.75" customHeight="1" x14ac:dyDescent="0.2">
      <c r="A65" s="29"/>
      <c r="B65" s="19"/>
      <c r="C65" s="19"/>
      <c r="D65" s="1"/>
      <c r="E65" s="1"/>
      <c r="F65" s="1"/>
      <c r="G65" s="1"/>
      <c r="H65" s="31"/>
      <c r="I65" s="33"/>
    </row>
    <row r="66" spans="1:9" ht="13.5" thickBot="1" x14ac:dyDescent="0.25">
      <c r="A66" s="34" t="s">
        <v>14</v>
      </c>
      <c r="B66" s="35"/>
      <c r="C66" s="35"/>
      <c r="D66" s="35"/>
      <c r="E66" s="36"/>
      <c r="F66" s="36"/>
      <c r="G66" s="36"/>
      <c r="H66" s="36"/>
      <c r="I66" s="37"/>
    </row>
    <row r="67" spans="1:9" x14ac:dyDescent="0.2">
      <c r="A67" s="614" t="s">
        <v>15</v>
      </c>
      <c r="B67" s="615"/>
      <c r="C67" s="615"/>
      <c r="D67" s="615"/>
      <c r="E67" s="616"/>
      <c r="F67" s="39" t="s">
        <v>16</v>
      </c>
      <c r="G67" s="39" t="s">
        <v>17</v>
      </c>
      <c r="H67" s="39" t="s">
        <v>18</v>
      </c>
      <c r="I67" s="40" t="s">
        <v>19</v>
      </c>
    </row>
    <row r="68" spans="1:9" ht="13.5" thickBot="1" x14ac:dyDescent="0.25">
      <c r="A68" s="617" t="s">
        <v>40</v>
      </c>
      <c r="B68" s="618"/>
      <c r="C68" s="618"/>
      <c r="D68" s="618"/>
      <c r="E68" s="619"/>
      <c r="F68" s="41"/>
      <c r="G68" s="42"/>
      <c r="H68" s="43"/>
      <c r="I68" s="79">
        <f>I95*5%</f>
        <v>3598.8</v>
      </c>
    </row>
    <row r="69" spans="1:9" x14ac:dyDescent="0.2">
      <c r="A69" s="617"/>
      <c r="B69" s="618"/>
      <c r="C69" s="618"/>
      <c r="D69" s="618"/>
      <c r="E69" s="619"/>
      <c r="F69" s="41"/>
      <c r="G69" s="42"/>
      <c r="H69" s="43"/>
      <c r="I69" s="44">
        <f>G69*H69</f>
        <v>0</v>
      </c>
    </row>
    <row r="70" spans="1:9" x14ac:dyDescent="0.2">
      <c r="A70" s="617"/>
      <c r="B70" s="618"/>
      <c r="C70" s="618"/>
      <c r="D70" s="618"/>
      <c r="E70" s="619"/>
      <c r="F70" s="41"/>
      <c r="G70" s="41"/>
      <c r="H70" s="42"/>
      <c r="I70" s="44"/>
    </row>
    <row r="71" spans="1:9" x14ac:dyDescent="0.2">
      <c r="A71" s="617"/>
      <c r="B71" s="618"/>
      <c r="C71" s="618"/>
      <c r="D71" s="618"/>
      <c r="E71" s="619"/>
      <c r="F71" s="41"/>
      <c r="G71" s="42"/>
      <c r="H71" s="42"/>
      <c r="I71" s="44"/>
    </row>
    <row r="72" spans="1:9" ht="13.5" thickBot="1" x14ac:dyDescent="0.25">
      <c r="A72" s="632"/>
      <c r="B72" s="633"/>
      <c r="C72" s="633"/>
      <c r="D72" s="633"/>
      <c r="E72" s="634"/>
      <c r="F72" s="45"/>
      <c r="G72" s="46"/>
      <c r="H72" s="46"/>
      <c r="I72" s="47"/>
    </row>
    <row r="73" spans="1:9" ht="13.5" thickBot="1" x14ac:dyDescent="0.25">
      <c r="A73" s="27"/>
      <c r="B73" s="1"/>
      <c r="C73" s="1"/>
      <c r="D73" s="1"/>
      <c r="E73" s="1"/>
      <c r="F73" s="1"/>
      <c r="G73" s="48"/>
      <c r="H73" s="49" t="s">
        <v>21</v>
      </c>
      <c r="I73" s="58">
        <v>3599</v>
      </c>
    </row>
    <row r="74" spans="1:9" x14ac:dyDescent="0.2">
      <c r="A74" s="27"/>
      <c r="B74" s="1"/>
      <c r="C74" s="1"/>
      <c r="D74" s="1"/>
      <c r="E74" s="1"/>
      <c r="F74" s="1"/>
      <c r="G74" s="48"/>
      <c r="H74" s="49"/>
      <c r="I74" s="51"/>
    </row>
    <row r="75" spans="1:9" ht="13.5" thickBot="1" x14ac:dyDescent="0.25">
      <c r="A75" s="29" t="s">
        <v>22</v>
      </c>
      <c r="B75" s="19"/>
      <c r="C75" s="19"/>
      <c r="D75" s="19"/>
      <c r="E75" s="1"/>
      <c r="F75" s="1"/>
      <c r="G75" s="48"/>
      <c r="H75" s="48"/>
      <c r="I75" s="28"/>
    </row>
    <row r="76" spans="1:9" x14ac:dyDescent="0.2">
      <c r="A76" s="614" t="s">
        <v>15</v>
      </c>
      <c r="B76" s="615"/>
      <c r="C76" s="615"/>
      <c r="D76" s="615"/>
      <c r="E76" s="616"/>
      <c r="F76" s="39" t="s">
        <v>23</v>
      </c>
      <c r="G76" s="52" t="s">
        <v>24</v>
      </c>
      <c r="H76" s="52" t="s">
        <v>6</v>
      </c>
      <c r="I76" s="40" t="s">
        <v>19</v>
      </c>
    </row>
    <row r="77" spans="1:9" x14ac:dyDescent="0.2">
      <c r="A77" s="617"/>
      <c r="B77" s="618"/>
      <c r="C77" s="618"/>
      <c r="D77" s="618"/>
      <c r="E77" s="619"/>
      <c r="F77" s="3"/>
      <c r="G77" s="42"/>
      <c r="H77" s="53"/>
      <c r="I77" s="54">
        <f>G77*H77</f>
        <v>0</v>
      </c>
    </row>
    <row r="78" spans="1:9" x14ac:dyDescent="0.2">
      <c r="A78" s="617"/>
      <c r="B78" s="618"/>
      <c r="C78" s="618"/>
      <c r="D78" s="618"/>
      <c r="E78" s="619"/>
      <c r="F78" s="3"/>
      <c r="G78" s="42"/>
      <c r="H78" s="42"/>
      <c r="I78" s="54">
        <f>G78*H78</f>
        <v>0</v>
      </c>
    </row>
    <row r="79" spans="1:9" x14ac:dyDescent="0.2">
      <c r="A79" s="617"/>
      <c r="B79" s="618"/>
      <c r="C79" s="618"/>
      <c r="D79" s="618"/>
      <c r="E79" s="619"/>
      <c r="F79" s="3"/>
      <c r="G79" s="42"/>
      <c r="H79" s="42"/>
      <c r="I79" s="54"/>
    </row>
    <row r="80" spans="1:9" x14ac:dyDescent="0.2">
      <c r="A80" s="617"/>
      <c r="B80" s="618"/>
      <c r="C80" s="618"/>
      <c r="D80" s="618"/>
      <c r="E80" s="619"/>
      <c r="F80" s="3"/>
      <c r="G80" s="42"/>
      <c r="H80" s="42"/>
      <c r="I80" s="54"/>
    </row>
    <row r="81" spans="1:9" x14ac:dyDescent="0.2">
      <c r="A81" s="617"/>
      <c r="B81" s="618"/>
      <c r="C81" s="618"/>
      <c r="D81" s="618"/>
      <c r="E81" s="619"/>
      <c r="F81" s="3"/>
      <c r="G81" s="42"/>
      <c r="H81" s="42"/>
      <c r="I81" s="54"/>
    </row>
    <row r="82" spans="1:9" ht="13.5" thickBot="1" x14ac:dyDescent="0.25">
      <c r="A82" s="629"/>
      <c r="B82" s="630"/>
      <c r="C82" s="630"/>
      <c r="D82" s="630"/>
      <c r="E82" s="631"/>
      <c r="F82" s="55"/>
      <c r="G82" s="56"/>
      <c r="H82" s="56"/>
      <c r="I82" s="57"/>
    </row>
    <row r="83" spans="1:9" ht="13.5" thickBot="1" x14ac:dyDescent="0.25">
      <c r="A83" s="27"/>
      <c r="B83" s="1"/>
      <c r="C83" s="1"/>
      <c r="D83" s="1"/>
      <c r="E83" s="1"/>
      <c r="F83" s="1"/>
      <c r="G83" s="48"/>
      <c r="H83" s="49" t="s">
        <v>21</v>
      </c>
      <c r="I83" s="58">
        <f>SUM(I77:I82)</f>
        <v>0</v>
      </c>
    </row>
    <row r="84" spans="1:9" x14ac:dyDescent="0.2">
      <c r="A84" s="27"/>
      <c r="B84" s="1"/>
      <c r="C84" s="1"/>
      <c r="D84" s="1"/>
      <c r="E84" s="1"/>
      <c r="F84" s="1"/>
      <c r="G84" s="48"/>
      <c r="H84" s="49"/>
      <c r="I84" s="59"/>
    </row>
    <row r="85" spans="1:9" ht="13.5" thickBot="1" x14ac:dyDescent="0.25">
      <c r="A85" s="29" t="s">
        <v>25</v>
      </c>
      <c r="B85" s="19"/>
      <c r="C85" s="19"/>
      <c r="D85" s="19"/>
      <c r="E85" s="1"/>
      <c r="F85" s="1"/>
      <c r="G85" s="1"/>
      <c r="H85" s="1"/>
      <c r="I85" s="28"/>
    </row>
    <row r="86" spans="1:9" x14ac:dyDescent="0.2">
      <c r="A86" s="614" t="s">
        <v>26</v>
      </c>
      <c r="B86" s="615"/>
      <c r="C86" s="615"/>
      <c r="D86" s="616"/>
      <c r="E86" s="60" t="s">
        <v>115</v>
      </c>
      <c r="F86" s="39" t="s">
        <v>27</v>
      </c>
      <c r="G86" s="39" t="s">
        <v>116</v>
      </c>
      <c r="H86" s="39" t="s">
        <v>28</v>
      </c>
      <c r="I86" s="40" t="s">
        <v>19</v>
      </c>
    </row>
    <row r="87" spans="1:9" x14ac:dyDescent="0.2">
      <c r="A87" s="617" t="s">
        <v>291</v>
      </c>
      <c r="B87" s="618"/>
      <c r="C87" s="618"/>
      <c r="D87" s="619"/>
      <c r="E87" s="61">
        <v>1</v>
      </c>
      <c r="F87" s="61"/>
      <c r="G87" s="61"/>
      <c r="H87" s="61"/>
      <c r="I87" s="54">
        <v>2425</v>
      </c>
    </row>
    <row r="88" spans="1:9" ht="13.5" thickBot="1" x14ac:dyDescent="0.25">
      <c r="A88" s="620"/>
      <c r="B88" s="621"/>
      <c r="C88" s="621"/>
      <c r="D88" s="622"/>
      <c r="E88" s="62"/>
      <c r="F88" s="62"/>
      <c r="G88" s="62"/>
      <c r="H88" s="62"/>
      <c r="I88" s="57"/>
    </row>
    <row r="89" spans="1:9" ht="13.5" thickBot="1" x14ac:dyDescent="0.25">
      <c r="A89" s="27"/>
      <c r="B89" s="1"/>
      <c r="C89" s="1"/>
      <c r="D89" s="1"/>
      <c r="E89" s="1"/>
      <c r="F89" s="1"/>
      <c r="G89" s="1"/>
      <c r="H89" s="49" t="s">
        <v>21</v>
      </c>
      <c r="I89" s="50">
        <f>SUM(I87:I88)</f>
        <v>2425</v>
      </c>
    </row>
    <row r="90" spans="1:9" x14ac:dyDescent="0.2">
      <c r="A90" s="27"/>
      <c r="B90" s="1"/>
      <c r="C90" s="1"/>
      <c r="D90" s="1"/>
      <c r="E90" s="1"/>
      <c r="F90" s="1"/>
      <c r="G90" s="1"/>
      <c r="H90" s="49"/>
      <c r="I90" s="59"/>
    </row>
    <row r="91" spans="1:9" ht="13.5" thickBot="1" x14ac:dyDescent="0.25">
      <c r="A91" s="29" t="s">
        <v>29</v>
      </c>
      <c r="B91" s="19"/>
      <c r="C91" s="19"/>
      <c r="D91" s="19"/>
      <c r="E91" s="1"/>
      <c r="F91" s="1"/>
      <c r="G91" s="1"/>
      <c r="H91" s="1"/>
      <c r="I91" s="28"/>
    </row>
    <row r="92" spans="1:9" x14ac:dyDescent="0.2">
      <c r="A92" s="614" t="s">
        <v>30</v>
      </c>
      <c r="B92" s="615"/>
      <c r="C92" s="615"/>
      <c r="D92" s="615"/>
      <c r="E92" s="39"/>
      <c r="F92" s="623" t="s">
        <v>118</v>
      </c>
      <c r="G92" s="624"/>
      <c r="H92" s="38" t="s">
        <v>18</v>
      </c>
      <c r="I92" s="63" t="s">
        <v>19</v>
      </c>
    </row>
    <row r="93" spans="1:9" x14ac:dyDescent="0.2">
      <c r="A93" s="635" t="str">
        <f>'Mano de Obra'!B16</f>
        <v>CUADRILLA 5</v>
      </c>
      <c r="B93" s="636"/>
      <c r="C93" s="636"/>
      <c r="D93" s="636"/>
      <c r="E93" s="42"/>
      <c r="F93" s="627">
        <f>'Mano de Obra'!D16</f>
        <v>395866.75</v>
      </c>
      <c r="G93" s="628"/>
      <c r="H93" s="65">
        <v>5.5</v>
      </c>
      <c r="I93" s="54">
        <f>ROUND(F93/H93,0)</f>
        <v>71976</v>
      </c>
    </row>
    <row r="94" spans="1:9" ht="13.5" thickBot="1" x14ac:dyDescent="0.25">
      <c r="A94" s="620"/>
      <c r="B94" s="621"/>
      <c r="C94" s="621"/>
      <c r="D94" s="621"/>
      <c r="E94" s="56"/>
      <c r="F94" s="637"/>
      <c r="G94" s="638"/>
      <c r="H94" s="56"/>
      <c r="I94" s="57"/>
    </row>
    <row r="95" spans="1:9" ht="13.5" thickBot="1" x14ac:dyDescent="0.25">
      <c r="A95" s="27"/>
      <c r="B95" s="1"/>
      <c r="C95" s="1"/>
      <c r="D95" s="1"/>
      <c r="E95" s="48"/>
      <c r="F95" s="48"/>
      <c r="G95" s="48"/>
      <c r="H95" s="49" t="s">
        <v>21</v>
      </c>
      <c r="I95" s="58">
        <f>SUM(I93:I94)</f>
        <v>71976</v>
      </c>
    </row>
    <row r="96" spans="1:9" ht="13.5" thickBot="1" x14ac:dyDescent="0.25">
      <c r="A96" s="27"/>
      <c r="B96" s="1"/>
      <c r="C96" s="1"/>
      <c r="D96" s="1"/>
      <c r="E96" s="48"/>
      <c r="F96" s="48"/>
      <c r="G96" s="48"/>
      <c r="H96" s="48"/>
      <c r="I96" s="32"/>
    </row>
    <row r="97" spans="1:10" ht="13.5" thickBot="1" x14ac:dyDescent="0.25">
      <c r="A97" s="27"/>
      <c r="B97" s="1"/>
      <c r="C97" s="1"/>
      <c r="D97" s="1"/>
      <c r="E97" s="48"/>
      <c r="F97" s="66" t="s">
        <v>8</v>
      </c>
      <c r="G97" s="1"/>
      <c r="H97" s="67"/>
      <c r="I97" s="465">
        <f>+I95+I89+I83+I73</f>
        <v>78000</v>
      </c>
      <c r="J97" s="327">
        <f>I97*1.35</f>
        <v>105300</v>
      </c>
    </row>
    <row r="98" spans="1:10" x14ac:dyDescent="0.2">
      <c r="A98" s="27"/>
      <c r="B98" s="1"/>
      <c r="C98" s="1"/>
      <c r="D98" s="1"/>
      <c r="E98" s="48"/>
      <c r="F98" s="66"/>
      <c r="G98" s="1"/>
      <c r="H98" s="67"/>
      <c r="I98" s="59"/>
    </row>
    <row r="99" spans="1:10" ht="13.5" thickBot="1" x14ac:dyDescent="0.25">
      <c r="A99" s="29" t="s">
        <v>32</v>
      </c>
      <c r="B99" s="19"/>
      <c r="C99" s="19"/>
      <c r="D99" s="19"/>
      <c r="E99" s="48"/>
      <c r="F99" s="48"/>
      <c r="G99" s="48"/>
      <c r="H99" s="48"/>
      <c r="I99" s="28"/>
    </row>
    <row r="100" spans="1:10" x14ac:dyDescent="0.2">
      <c r="A100" s="614" t="s">
        <v>15</v>
      </c>
      <c r="B100" s="615"/>
      <c r="C100" s="615"/>
      <c r="D100" s="615"/>
      <c r="E100" s="615"/>
      <c r="F100" s="615"/>
      <c r="G100" s="616"/>
      <c r="H100" s="68" t="s">
        <v>33</v>
      </c>
      <c r="I100" s="69" t="s">
        <v>34</v>
      </c>
    </row>
    <row r="101" spans="1:10" x14ac:dyDescent="0.2">
      <c r="A101" s="617" t="s">
        <v>35</v>
      </c>
      <c r="B101" s="618"/>
      <c r="C101" s="618"/>
      <c r="D101" s="618"/>
      <c r="E101" s="618"/>
      <c r="F101" s="618"/>
      <c r="G101" s="619"/>
      <c r="H101" s="70">
        <v>28</v>
      </c>
      <c r="I101" s="54">
        <f>I97*0.28</f>
        <v>21840.000000000004</v>
      </c>
    </row>
    <row r="102" spans="1:10" x14ac:dyDescent="0.2">
      <c r="A102" s="617" t="s">
        <v>37</v>
      </c>
      <c r="B102" s="618"/>
      <c r="C102" s="618"/>
      <c r="D102" s="618"/>
      <c r="E102" s="618"/>
      <c r="F102" s="618"/>
      <c r="G102" s="619"/>
      <c r="H102" s="70">
        <v>0</v>
      </c>
      <c r="I102" s="54">
        <f>ROUND(I97*H102/100,0)</f>
        <v>0</v>
      </c>
    </row>
    <row r="103" spans="1:10" x14ac:dyDescent="0.2">
      <c r="A103" s="617" t="s">
        <v>36</v>
      </c>
      <c r="B103" s="618"/>
      <c r="C103" s="618"/>
      <c r="D103" s="618"/>
      <c r="E103" s="618"/>
      <c r="F103" s="618"/>
      <c r="G103" s="619"/>
      <c r="H103" s="70">
        <v>7</v>
      </c>
      <c r="I103" s="54">
        <f>I97*7%</f>
        <v>5460.0000000000009</v>
      </c>
    </row>
    <row r="104" spans="1:10" ht="13.5" thickBot="1" x14ac:dyDescent="0.25">
      <c r="A104" s="629"/>
      <c r="B104" s="630"/>
      <c r="C104" s="630"/>
      <c r="D104" s="630"/>
      <c r="E104" s="630"/>
      <c r="F104" s="630"/>
      <c r="G104" s="631"/>
      <c r="H104" s="71"/>
      <c r="I104" s="54"/>
    </row>
    <row r="105" spans="1:10" ht="13.5" thickBot="1" x14ac:dyDescent="0.25">
      <c r="A105" s="27"/>
      <c r="B105" s="1"/>
      <c r="C105" s="1"/>
      <c r="D105" s="1"/>
      <c r="E105" s="48"/>
      <c r="F105" s="48"/>
      <c r="G105" s="48"/>
      <c r="H105" s="49" t="s">
        <v>21</v>
      </c>
      <c r="I105" s="50">
        <f>SUM(I101:I104)</f>
        <v>27300.000000000004</v>
      </c>
    </row>
    <row r="106" spans="1:10" ht="13.5" thickBot="1" x14ac:dyDescent="0.25">
      <c r="A106" s="27"/>
      <c r="B106" s="1"/>
      <c r="C106" s="1"/>
      <c r="D106" s="1"/>
      <c r="E106" s="48"/>
      <c r="F106" s="48"/>
      <c r="G106" s="48"/>
      <c r="H106" s="48"/>
      <c r="I106" s="28"/>
    </row>
    <row r="107" spans="1:10" ht="13.5" thickBot="1" x14ac:dyDescent="0.25">
      <c r="A107" s="72"/>
      <c r="B107" s="36"/>
      <c r="C107" s="36"/>
      <c r="D107" s="36"/>
      <c r="E107" s="73"/>
      <c r="F107" s="74"/>
      <c r="G107" s="75"/>
      <c r="H107" s="76" t="s">
        <v>38</v>
      </c>
      <c r="I107" s="466">
        <f>I97+I105</f>
        <v>105300</v>
      </c>
    </row>
    <row r="108" spans="1:10" ht="13.5" thickBot="1" x14ac:dyDescent="0.25">
      <c r="A108" s="1"/>
      <c r="B108" s="1"/>
      <c r="C108" s="1"/>
      <c r="D108" s="1"/>
      <c r="E108" s="48"/>
      <c r="F108" s="66"/>
      <c r="G108" s="67"/>
      <c r="H108" s="77"/>
      <c r="I108" s="78"/>
    </row>
    <row r="109" spans="1:10" x14ac:dyDescent="0.2">
      <c r="A109" s="593" t="s">
        <v>110</v>
      </c>
      <c r="B109" s="594"/>
      <c r="C109" s="594"/>
      <c r="D109" s="594"/>
      <c r="E109" s="595"/>
      <c r="F109" s="602" t="s">
        <v>9</v>
      </c>
      <c r="G109" s="603"/>
      <c r="H109" s="603"/>
      <c r="I109" s="604"/>
    </row>
    <row r="110" spans="1:10" x14ac:dyDescent="0.2">
      <c r="A110" s="596"/>
      <c r="B110" s="597"/>
      <c r="C110" s="597"/>
      <c r="D110" s="597"/>
      <c r="E110" s="598"/>
      <c r="F110" s="605"/>
      <c r="G110" s="586"/>
      <c r="H110" s="586"/>
      <c r="I110" s="606"/>
    </row>
    <row r="111" spans="1:10" ht="13.5" thickBot="1" x14ac:dyDescent="0.25">
      <c r="A111" s="599"/>
      <c r="B111" s="600"/>
      <c r="C111" s="600"/>
      <c r="D111" s="600"/>
      <c r="E111" s="601"/>
      <c r="F111" s="607"/>
      <c r="G111" s="608"/>
      <c r="H111" s="608"/>
      <c r="I111" s="609"/>
    </row>
    <row r="112" spans="1:10" x14ac:dyDescent="0.2">
      <c r="A112" s="27"/>
      <c r="B112" s="1"/>
      <c r="C112" s="1"/>
      <c r="D112" s="1"/>
      <c r="E112" s="1"/>
      <c r="F112" s="1"/>
      <c r="G112" s="1"/>
      <c r="H112" s="1"/>
      <c r="I112" s="28"/>
    </row>
    <row r="113" spans="1:9" x14ac:dyDescent="0.2">
      <c r="A113" s="29" t="s">
        <v>10</v>
      </c>
      <c r="B113" s="19"/>
      <c r="C113" s="610" t="str">
        <f>C5</f>
        <v>CONSTRUCCION DE PUENTES EN CONCRETO REFORZADO EN VIAS TERCIARIAS (CORREGIMIENTO EL TIGRE) DEL MUNICIPIO DE CAUCASIA DEPARTAMENTO DE ANTIOQUIA</v>
      </c>
      <c r="D113" s="610"/>
      <c r="E113" s="610"/>
      <c r="F113" s="610"/>
      <c r="G113" s="610"/>
      <c r="H113" s="610"/>
      <c r="I113" s="611"/>
    </row>
    <row r="114" spans="1:9" x14ac:dyDescent="0.2">
      <c r="A114" s="27" t="s">
        <v>11</v>
      </c>
      <c r="B114" s="1"/>
      <c r="C114" s="610"/>
      <c r="D114" s="610"/>
      <c r="E114" s="610"/>
      <c r="F114" s="610"/>
      <c r="G114" s="610"/>
      <c r="H114" s="610"/>
      <c r="I114" s="611"/>
    </row>
    <row r="115" spans="1:9" x14ac:dyDescent="0.2">
      <c r="A115" s="29" t="s">
        <v>12</v>
      </c>
      <c r="B115" s="1"/>
      <c r="C115" s="612" t="str">
        <f>'OBRA + INTERVENTORIA'!B15</f>
        <v>Adecuacion de via provisional para paso de personas y vehiculos</v>
      </c>
      <c r="D115" s="612"/>
      <c r="E115" s="612"/>
      <c r="F115" s="612"/>
      <c r="G115" s="612"/>
      <c r="H115" s="612"/>
      <c r="I115" s="613"/>
    </row>
    <row r="116" spans="1:9" x14ac:dyDescent="0.2">
      <c r="A116" s="326" t="str">
        <f>'OBRA + INTERVENTORIA'!A15</f>
        <v>1.3</v>
      </c>
      <c r="B116" s="19"/>
      <c r="C116" s="612"/>
      <c r="D116" s="612"/>
      <c r="E116" s="612"/>
      <c r="F116" s="612"/>
      <c r="G116" s="612"/>
      <c r="H116" s="612"/>
      <c r="I116" s="613"/>
    </row>
    <row r="117" spans="1:9" x14ac:dyDescent="0.2">
      <c r="A117" s="29"/>
      <c r="B117" s="19"/>
      <c r="C117" s="19"/>
      <c r="D117" s="1"/>
      <c r="E117" s="1"/>
      <c r="F117" s="1"/>
      <c r="G117" s="1"/>
      <c r="H117" s="31" t="s">
        <v>13</v>
      </c>
      <c r="I117" s="32" t="s">
        <v>39</v>
      </c>
    </row>
    <row r="118" spans="1:9" x14ac:dyDescent="0.2">
      <c r="A118" s="29"/>
      <c r="B118" s="19"/>
      <c r="C118" s="19"/>
      <c r="D118" s="1"/>
      <c r="E118" s="1"/>
      <c r="F118" s="1"/>
      <c r="G118" s="1"/>
      <c r="H118" s="31"/>
      <c r="I118" s="33"/>
    </row>
    <row r="119" spans="1:9" ht="13.5" thickBot="1" x14ac:dyDescent="0.25">
      <c r="A119" s="34" t="s">
        <v>14</v>
      </c>
      <c r="B119" s="35"/>
      <c r="C119" s="35"/>
      <c r="D119" s="35"/>
      <c r="E119" s="36"/>
      <c r="F119" s="36"/>
      <c r="G119" s="36"/>
      <c r="H119" s="36"/>
      <c r="I119" s="37"/>
    </row>
    <row r="120" spans="1:9" x14ac:dyDescent="0.2">
      <c r="A120" s="614" t="s">
        <v>15</v>
      </c>
      <c r="B120" s="615"/>
      <c r="C120" s="615"/>
      <c r="D120" s="615"/>
      <c r="E120" s="616"/>
      <c r="F120" s="39" t="s">
        <v>16</v>
      </c>
      <c r="G120" s="39" t="s">
        <v>17</v>
      </c>
      <c r="H120" s="39" t="s">
        <v>18</v>
      </c>
      <c r="I120" s="40" t="s">
        <v>19</v>
      </c>
    </row>
    <row r="121" spans="1:9" x14ac:dyDescent="0.2">
      <c r="A121" s="617" t="s">
        <v>40</v>
      </c>
      <c r="B121" s="618"/>
      <c r="C121" s="618"/>
      <c r="D121" s="618"/>
      <c r="E121" s="619"/>
      <c r="F121" s="41"/>
      <c r="G121" s="42"/>
      <c r="H121" s="43"/>
      <c r="I121" s="44">
        <v>197</v>
      </c>
    </row>
    <row r="122" spans="1:9" x14ac:dyDescent="0.2">
      <c r="A122" s="617" t="s">
        <v>292</v>
      </c>
      <c r="B122" s="618"/>
      <c r="C122" s="618"/>
      <c r="D122" s="618"/>
      <c r="E122" s="619"/>
      <c r="F122" s="41">
        <v>1</v>
      </c>
      <c r="G122" s="42">
        <v>180000</v>
      </c>
      <c r="H122" s="43">
        <v>0.8</v>
      </c>
      <c r="I122" s="44">
        <f>G122*H122</f>
        <v>144000</v>
      </c>
    </row>
    <row r="123" spans="1:9" x14ac:dyDescent="0.2">
      <c r="A123" s="617" t="s">
        <v>293</v>
      </c>
      <c r="B123" s="618"/>
      <c r="C123" s="618"/>
      <c r="D123" s="618"/>
      <c r="E123" s="619"/>
      <c r="F123" s="41">
        <v>1</v>
      </c>
      <c r="G123" s="41">
        <v>350000</v>
      </c>
      <c r="H123" s="324">
        <f>H122</f>
        <v>0.8</v>
      </c>
      <c r="I123" s="44">
        <f>G123*H123</f>
        <v>280000</v>
      </c>
    </row>
    <row r="124" spans="1:9" x14ac:dyDescent="0.2">
      <c r="A124" s="617"/>
      <c r="B124" s="618"/>
      <c r="C124" s="618"/>
      <c r="D124" s="618"/>
      <c r="E124" s="619"/>
      <c r="F124" s="41"/>
      <c r="G124" s="42"/>
      <c r="H124" s="42"/>
      <c r="I124" s="44"/>
    </row>
    <row r="125" spans="1:9" ht="13.5" thickBot="1" x14ac:dyDescent="0.25">
      <c r="A125" s="632"/>
      <c r="B125" s="633"/>
      <c r="C125" s="633"/>
      <c r="D125" s="633"/>
      <c r="E125" s="634"/>
      <c r="F125" s="45"/>
      <c r="G125" s="46"/>
      <c r="H125" s="46"/>
      <c r="I125" s="47"/>
    </row>
    <row r="126" spans="1:9" ht="13.5" thickBot="1" x14ac:dyDescent="0.25">
      <c r="A126" s="27"/>
      <c r="B126" s="1"/>
      <c r="C126" s="1"/>
      <c r="D126" s="1"/>
      <c r="E126" s="1"/>
      <c r="F126" s="1"/>
      <c r="G126" s="48"/>
      <c r="H126" s="49" t="s">
        <v>21</v>
      </c>
      <c r="I126" s="50">
        <f>SUM(I121:I125)</f>
        <v>424197</v>
      </c>
    </row>
    <row r="127" spans="1:9" x14ac:dyDescent="0.2">
      <c r="A127" s="27"/>
      <c r="B127" s="1"/>
      <c r="C127" s="1"/>
      <c r="D127" s="1"/>
      <c r="E127" s="1"/>
      <c r="F127" s="1"/>
      <c r="G127" s="48"/>
      <c r="H127" s="49"/>
      <c r="I127" s="51"/>
    </row>
    <row r="128" spans="1:9" ht="13.5" thickBot="1" x14ac:dyDescent="0.25">
      <c r="A128" s="29" t="s">
        <v>22</v>
      </c>
      <c r="B128" s="19"/>
      <c r="C128" s="19"/>
      <c r="D128" s="19"/>
      <c r="E128" s="1"/>
      <c r="F128" s="1"/>
      <c r="G128" s="48"/>
      <c r="H128" s="48"/>
      <c r="I128" s="28"/>
    </row>
    <row r="129" spans="1:9" x14ac:dyDescent="0.2">
      <c r="A129" s="614" t="s">
        <v>15</v>
      </c>
      <c r="B129" s="615"/>
      <c r="C129" s="615"/>
      <c r="D129" s="615"/>
      <c r="E129" s="616"/>
      <c r="F129" s="39" t="s">
        <v>23</v>
      </c>
      <c r="G129" s="52" t="s">
        <v>24</v>
      </c>
      <c r="H129" s="52" t="s">
        <v>6</v>
      </c>
      <c r="I129" s="40" t="s">
        <v>19</v>
      </c>
    </row>
    <row r="130" spans="1:9" x14ac:dyDescent="0.2">
      <c r="A130" s="617" t="s">
        <v>294</v>
      </c>
      <c r="B130" s="618"/>
      <c r="C130" s="618"/>
      <c r="D130" s="618"/>
      <c r="E130" s="619"/>
      <c r="F130" s="3" t="s">
        <v>3</v>
      </c>
      <c r="G130" s="42">
        <v>50000</v>
      </c>
      <c r="H130" s="324">
        <v>1</v>
      </c>
      <c r="I130" s="54">
        <f>G130*H130</f>
        <v>50000</v>
      </c>
    </row>
    <row r="131" spans="1:9" x14ac:dyDescent="0.2">
      <c r="A131" s="617"/>
      <c r="B131" s="618"/>
      <c r="C131" s="618"/>
      <c r="D131" s="618"/>
      <c r="E131" s="619"/>
      <c r="F131" s="3"/>
      <c r="G131" s="42"/>
      <c r="H131" s="42"/>
      <c r="I131" s="54"/>
    </row>
    <row r="132" spans="1:9" x14ac:dyDescent="0.2">
      <c r="A132" s="617"/>
      <c r="B132" s="618"/>
      <c r="C132" s="618"/>
      <c r="D132" s="618"/>
      <c r="E132" s="619"/>
      <c r="F132" s="3"/>
      <c r="G132" s="42"/>
      <c r="H132" s="42"/>
      <c r="I132" s="54"/>
    </row>
    <row r="133" spans="1:9" x14ac:dyDescent="0.2">
      <c r="A133" s="617"/>
      <c r="B133" s="618"/>
      <c r="C133" s="618"/>
      <c r="D133" s="618"/>
      <c r="E133" s="619"/>
      <c r="F133" s="3"/>
      <c r="G133" s="42"/>
      <c r="H133" s="42"/>
      <c r="I133" s="54"/>
    </row>
    <row r="134" spans="1:9" x14ac:dyDescent="0.2">
      <c r="A134" s="617"/>
      <c r="B134" s="618"/>
      <c r="C134" s="618"/>
      <c r="D134" s="618"/>
      <c r="E134" s="619"/>
      <c r="F134" s="3"/>
      <c r="G134" s="42"/>
      <c r="H134" s="42"/>
      <c r="I134" s="54"/>
    </row>
    <row r="135" spans="1:9" ht="13.5" thickBot="1" x14ac:dyDescent="0.25">
      <c r="A135" s="629"/>
      <c r="B135" s="630"/>
      <c r="C135" s="630"/>
      <c r="D135" s="630"/>
      <c r="E135" s="631"/>
      <c r="F135" s="55"/>
      <c r="G135" s="56"/>
      <c r="H135" s="56"/>
      <c r="I135" s="57"/>
    </row>
    <row r="136" spans="1:9" ht="13.5" thickBot="1" x14ac:dyDescent="0.25">
      <c r="A136" s="27"/>
      <c r="B136" s="1"/>
      <c r="C136" s="1"/>
      <c r="D136" s="1"/>
      <c r="E136" s="1"/>
      <c r="F136" s="1"/>
      <c r="G136" s="48"/>
      <c r="H136" s="49" t="s">
        <v>21</v>
      </c>
      <c r="I136" s="58">
        <f>SUM(I130:I135)</f>
        <v>50000</v>
      </c>
    </row>
    <row r="137" spans="1:9" x14ac:dyDescent="0.2">
      <c r="A137" s="27"/>
      <c r="B137" s="1"/>
      <c r="C137" s="1"/>
      <c r="D137" s="1"/>
      <c r="E137" s="1"/>
      <c r="F137" s="1"/>
      <c r="G137" s="48"/>
      <c r="H137" s="49"/>
      <c r="I137" s="59"/>
    </row>
    <row r="138" spans="1:9" ht="13.5" thickBot="1" x14ac:dyDescent="0.25">
      <c r="A138" s="29" t="s">
        <v>25</v>
      </c>
      <c r="B138" s="19"/>
      <c r="C138" s="19"/>
      <c r="D138" s="19"/>
      <c r="E138" s="1"/>
      <c r="F138" s="1"/>
      <c r="G138" s="1"/>
      <c r="H138" s="1"/>
      <c r="I138" s="28"/>
    </row>
    <row r="139" spans="1:9" x14ac:dyDescent="0.2">
      <c r="A139" s="614" t="s">
        <v>26</v>
      </c>
      <c r="B139" s="615"/>
      <c r="C139" s="615"/>
      <c r="D139" s="616"/>
      <c r="E139" s="60" t="s">
        <v>115</v>
      </c>
      <c r="F139" s="39" t="s">
        <v>27</v>
      </c>
      <c r="G139" s="39" t="s">
        <v>116</v>
      </c>
      <c r="H139" s="39" t="s">
        <v>28</v>
      </c>
      <c r="I139" s="40" t="s">
        <v>19</v>
      </c>
    </row>
    <row r="140" spans="1:9" x14ac:dyDescent="0.2">
      <c r="A140" s="617" t="s">
        <v>119</v>
      </c>
      <c r="B140" s="618"/>
      <c r="C140" s="618"/>
      <c r="D140" s="619"/>
      <c r="E140" s="61" t="s">
        <v>114</v>
      </c>
      <c r="F140" s="61" t="s">
        <v>120</v>
      </c>
      <c r="G140" s="61"/>
      <c r="H140" s="61">
        <v>25000</v>
      </c>
      <c r="I140" s="54">
        <v>21844</v>
      </c>
    </row>
    <row r="141" spans="1:9" ht="13.5" thickBot="1" x14ac:dyDescent="0.25">
      <c r="A141" s="620"/>
      <c r="B141" s="621"/>
      <c r="C141" s="621"/>
      <c r="D141" s="622"/>
      <c r="E141" s="62"/>
      <c r="F141" s="62"/>
      <c r="G141" s="62"/>
      <c r="H141" s="62"/>
      <c r="I141" s="57"/>
    </row>
    <row r="142" spans="1:9" ht="13.5" thickBot="1" x14ac:dyDescent="0.25">
      <c r="A142" s="27"/>
      <c r="B142" s="1"/>
      <c r="C142" s="1"/>
      <c r="D142" s="1"/>
      <c r="E142" s="1"/>
      <c r="F142" s="1"/>
      <c r="G142" s="1"/>
      <c r="H142" s="49" t="s">
        <v>21</v>
      </c>
      <c r="I142" s="50">
        <v>21844</v>
      </c>
    </row>
    <row r="143" spans="1:9" x14ac:dyDescent="0.2">
      <c r="A143" s="27"/>
      <c r="B143" s="1"/>
      <c r="C143" s="1"/>
      <c r="D143" s="1"/>
      <c r="E143" s="1"/>
      <c r="F143" s="1"/>
      <c r="G143" s="1"/>
      <c r="H143" s="49"/>
      <c r="I143" s="59"/>
    </row>
    <row r="144" spans="1:9" ht="13.5" thickBot="1" x14ac:dyDescent="0.25">
      <c r="A144" s="29" t="s">
        <v>29</v>
      </c>
      <c r="B144" s="19"/>
      <c r="C144" s="19"/>
      <c r="D144" s="19"/>
      <c r="E144" s="1"/>
      <c r="F144" s="1"/>
      <c r="G144" s="1"/>
      <c r="H144" s="1"/>
      <c r="I144" s="28"/>
    </row>
    <row r="145" spans="1:12" x14ac:dyDescent="0.2">
      <c r="A145" s="614" t="s">
        <v>30</v>
      </c>
      <c r="B145" s="615"/>
      <c r="C145" s="615"/>
      <c r="D145" s="615"/>
      <c r="E145" s="39"/>
      <c r="F145" s="623" t="s">
        <v>118</v>
      </c>
      <c r="G145" s="624"/>
      <c r="H145" s="38" t="s">
        <v>18</v>
      </c>
      <c r="I145" s="63" t="s">
        <v>19</v>
      </c>
    </row>
    <row r="146" spans="1:12" x14ac:dyDescent="0.2">
      <c r="A146" s="625" t="str">
        <f>'Mano de Obra'!B16</f>
        <v>CUADRILLA 5</v>
      </c>
      <c r="B146" s="626"/>
      <c r="C146" s="626"/>
      <c r="D146" s="626"/>
      <c r="E146" s="42"/>
      <c r="F146" s="627">
        <f>'Mano de Obra'!D16</f>
        <v>395866.75</v>
      </c>
      <c r="G146" s="628"/>
      <c r="H146" s="65">
        <v>100</v>
      </c>
      <c r="I146" s="54">
        <f>ROUND(F146/H146,0)</f>
        <v>3959</v>
      </c>
    </row>
    <row r="147" spans="1:12" ht="13.5" thickBot="1" x14ac:dyDescent="0.25">
      <c r="A147" s="620"/>
      <c r="B147" s="621"/>
      <c r="C147" s="621"/>
      <c r="D147" s="621"/>
      <c r="E147" s="56"/>
      <c r="F147" s="637"/>
      <c r="G147" s="638"/>
      <c r="H147" s="56"/>
      <c r="I147" s="57"/>
    </row>
    <row r="148" spans="1:12" ht="13.5" thickBot="1" x14ac:dyDescent="0.25">
      <c r="A148" s="27"/>
      <c r="B148" s="1"/>
      <c r="C148" s="1"/>
      <c r="D148" s="1"/>
      <c r="E148" s="48"/>
      <c r="F148" s="48"/>
      <c r="G148" s="48"/>
      <c r="H148" s="49" t="s">
        <v>21</v>
      </c>
      <c r="I148" s="58">
        <f>SUM(I146:I147)</f>
        <v>3959</v>
      </c>
    </row>
    <row r="149" spans="1:12" ht="13.5" thickBot="1" x14ac:dyDescent="0.25">
      <c r="A149" s="27"/>
      <c r="B149" s="1"/>
      <c r="C149" s="1"/>
      <c r="D149" s="1"/>
      <c r="E149" s="48"/>
      <c r="F149" s="48"/>
      <c r="G149" s="48"/>
      <c r="H149" s="48"/>
      <c r="I149" s="32"/>
    </row>
    <row r="150" spans="1:12" ht="13.5" thickBot="1" x14ac:dyDescent="0.25">
      <c r="A150" s="27"/>
      <c r="B150" s="1"/>
      <c r="C150" s="1"/>
      <c r="D150" s="1"/>
      <c r="E150" s="48"/>
      <c r="F150" s="66" t="s">
        <v>8</v>
      </c>
      <c r="G150" s="1"/>
      <c r="H150" s="67"/>
      <c r="I150" s="465">
        <f>+I148+I142+I136+I126</f>
        <v>500000</v>
      </c>
      <c r="J150" s="104">
        <f>I150*1.35</f>
        <v>675000</v>
      </c>
      <c r="L150" s="325">
        <f>J150-I150</f>
        <v>175000</v>
      </c>
    </row>
    <row r="151" spans="1:12" x14ac:dyDescent="0.2">
      <c r="A151" s="27"/>
      <c r="B151" s="1"/>
      <c r="C151" s="1"/>
      <c r="D151" s="1"/>
      <c r="E151" s="48"/>
      <c r="F151" s="66"/>
      <c r="G151" s="1"/>
      <c r="H151" s="67"/>
      <c r="I151" s="59"/>
    </row>
    <row r="152" spans="1:12" ht="13.5" thickBot="1" x14ac:dyDescent="0.25">
      <c r="A152" s="29" t="s">
        <v>32</v>
      </c>
      <c r="B152" s="19"/>
      <c r="C152" s="19"/>
      <c r="D152" s="19"/>
      <c r="E152" s="48"/>
      <c r="F152" s="48"/>
      <c r="G152" s="48"/>
      <c r="H152" s="48"/>
      <c r="I152" s="28"/>
    </row>
    <row r="153" spans="1:12" x14ac:dyDescent="0.2">
      <c r="A153" s="614" t="s">
        <v>15</v>
      </c>
      <c r="B153" s="615"/>
      <c r="C153" s="615"/>
      <c r="D153" s="615"/>
      <c r="E153" s="615"/>
      <c r="F153" s="615"/>
      <c r="G153" s="616"/>
      <c r="H153" s="68" t="s">
        <v>33</v>
      </c>
      <c r="I153" s="69" t="s">
        <v>34</v>
      </c>
    </row>
    <row r="154" spans="1:12" x14ac:dyDescent="0.2">
      <c r="A154" s="617" t="s">
        <v>35</v>
      </c>
      <c r="B154" s="618"/>
      <c r="C154" s="618"/>
      <c r="D154" s="618"/>
      <c r="E154" s="618"/>
      <c r="F154" s="618"/>
      <c r="G154" s="619"/>
      <c r="H154" s="70">
        <v>28</v>
      </c>
      <c r="I154" s="54">
        <f>I150*28%</f>
        <v>140000</v>
      </c>
    </row>
    <row r="155" spans="1:12" x14ac:dyDescent="0.2">
      <c r="A155" s="617" t="s">
        <v>37</v>
      </c>
      <c r="B155" s="618"/>
      <c r="C155" s="618"/>
      <c r="D155" s="618"/>
      <c r="E155" s="618"/>
      <c r="F155" s="618"/>
      <c r="G155" s="619"/>
      <c r="H155" s="70">
        <v>0</v>
      </c>
      <c r="I155" s="54">
        <f>ROUND(I150*H155/100,0)</f>
        <v>0</v>
      </c>
    </row>
    <row r="156" spans="1:12" x14ac:dyDescent="0.2">
      <c r="A156" s="617" t="s">
        <v>36</v>
      </c>
      <c r="B156" s="618"/>
      <c r="C156" s="618"/>
      <c r="D156" s="618"/>
      <c r="E156" s="618"/>
      <c r="F156" s="618"/>
      <c r="G156" s="619"/>
      <c r="H156" s="70">
        <v>7</v>
      </c>
      <c r="I156" s="54">
        <f>I150*7%</f>
        <v>35000</v>
      </c>
    </row>
    <row r="157" spans="1:12" ht="13.5" thickBot="1" x14ac:dyDescent="0.25">
      <c r="A157" s="629"/>
      <c r="B157" s="630"/>
      <c r="C157" s="630"/>
      <c r="D157" s="630"/>
      <c r="E157" s="630"/>
      <c r="F157" s="630"/>
      <c r="G157" s="631"/>
      <c r="H157" s="71"/>
      <c r="I157" s="54"/>
    </row>
    <row r="158" spans="1:12" ht="13.5" thickBot="1" x14ac:dyDescent="0.25">
      <c r="A158" s="27"/>
      <c r="B158" s="1"/>
      <c r="C158" s="1"/>
      <c r="D158" s="1"/>
      <c r="E158" s="48"/>
      <c r="F158" s="48"/>
      <c r="G158" s="48"/>
      <c r="H158" s="49" t="s">
        <v>21</v>
      </c>
      <c r="I158" s="50">
        <f>SUM(I154:I157)</f>
        <v>175000</v>
      </c>
    </row>
    <row r="159" spans="1:12" ht="13.5" thickBot="1" x14ac:dyDescent="0.25">
      <c r="A159" s="27"/>
      <c r="B159" s="1"/>
      <c r="C159" s="1"/>
      <c r="D159" s="1"/>
      <c r="E159" s="48"/>
      <c r="F159" s="48"/>
      <c r="G159" s="48"/>
      <c r="H159" s="48"/>
      <c r="I159" s="28"/>
    </row>
    <row r="160" spans="1:12" ht="13.5" thickBot="1" x14ac:dyDescent="0.25">
      <c r="A160" s="72"/>
      <c r="B160" s="36"/>
      <c r="C160" s="36"/>
      <c r="D160" s="36"/>
      <c r="E160" s="73"/>
      <c r="F160" s="74"/>
      <c r="G160" s="75"/>
      <c r="H160" s="76" t="s">
        <v>38</v>
      </c>
      <c r="I160" s="466">
        <f>I150+I158</f>
        <v>675000</v>
      </c>
    </row>
    <row r="161" spans="1:9" ht="13.5" thickBot="1" x14ac:dyDescent="0.25">
      <c r="A161" s="1"/>
      <c r="B161" s="1"/>
      <c r="C161" s="1"/>
      <c r="D161" s="1"/>
      <c r="E161" s="48"/>
      <c r="F161" s="66"/>
      <c r="G161" s="67"/>
      <c r="H161" s="77"/>
      <c r="I161" s="78"/>
    </row>
    <row r="162" spans="1:9" ht="12.75" customHeight="1" x14ac:dyDescent="0.2">
      <c r="A162" s="593" t="s">
        <v>110</v>
      </c>
      <c r="B162" s="594"/>
      <c r="C162" s="594"/>
      <c r="D162" s="594"/>
      <c r="E162" s="595"/>
      <c r="F162" s="602" t="s">
        <v>9</v>
      </c>
      <c r="G162" s="603"/>
      <c r="H162" s="603"/>
      <c r="I162" s="604"/>
    </row>
    <row r="163" spans="1:9" ht="12.75" customHeight="1" x14ac:dyDescent="0.2">
      <c r="A163" s="596"/>
      <c r="B163" s="597"/>
      <c r="C163" s="597"/>
      <c r="D163" s="597"/>
      <c r="E163" s="598"/>
      <c r="F163" s="605"/>
      <c r="G163" s="586"/>
      <c r="H163" s="586"/>
      <c r="I163" s="606"/>
    </row>
    <row r="164" spans="1:9" ht="18.75" customHeight="1" thickBot="1" x14ac:dyDescent="0.25">
      <c r="A164" s="599"/>
      <c r="B164" s="600"/>
      <c r="C164" s="600"/>
      <c r="D164" s="600"/>
      <c r="E164" s="601"/>
      <c r="F164" s="607"/>
      <c r="G164" s="608"/>
      <c r="H164" s="608"/>
      <c r="I164" s="609"/>
    </row>
    <row r="165" spans="1:9" x14ac:dyDescent="0.2">
      <c r="A165" s="27"/>
      <c r="B165" s="1"/>
      <c r="C165" s="1"/>
      <c r="D165" s="1"/>
      <c r="E165" s="1"/>
      <c r="F165" s="1"/>
      <c r="G165" s="1"/>
      <c r="H165" s="1"/>
      <c r="I165" s="28"/>
    </row>
    <row r="166" spans="1:9" ht="24" customHeight="1" x14ac:dyDescent="0.2">
      <c r="A166" s="29" t="s">
        <v>10</v>
      </c>
      <c r="B166" s="19"/>
      <c r="C166" s="610" t="str">
        <f>C113</f>
        <v>CONSTRUCCION DE PUENTES EN CONCRETO REFORZADO EN VIAS TERCIARIAS (CORREGIMIENTO EL TIGRE) DEL MUNICIPIO DE CAUCASIA DEPARTAMENTO DE ANTIOQUIA</v>
      </c>
      <c r="D166" s="610"/>
      <c r="E166" s="610"/>
      <c r="F166" s="610"/>
      <c r="G166" s="610"/>
      <c r="H166" s="610"/>
      <c r="I166" s="611"/>
    </row>
    <row r="167" spans="1:9" ht="25.5" customHeight="1" x14ac:dyDescent="0.2">
      <c r="A167" s="27" t="s">
        <v>11</v>
      </c>
      <c r="B167" s="1"/>
      <c r="C167" s="610"/>
      <c r="D167" s="610"/>
      <c r="E167" s="610"/>
      <c r="F167" s="610"/>
      <c r="G167" s="610"/>
      <c r="H167" s="610"/>
      <c r="I167" s="611"/>
    </row>
    <row r="168" spans="1:9" ht="12.75" customHeight="1" x14ac:dyDescent="0.2">
      <c r="A168" s="29" t="s">
        <v>12</v>
      </c>
      <c r="B168" s="1"/>
      <c r="C168" s="612" t="str">
        <f>'OBRA + INTERVENTORIA'!B20</f>
        <v>Excavacion manual en terreno humedo, para cimientos de aletas y pantallas</v>
      </c>
      <c r="D168" s="612"/>
      <c r="E168" s="612"/>
      <c r="F168" s="612"/>
      <c r="G168" s="612"/>
      <c r="H168" s="612"/>
      <c r="I168" s="613"/>
    </row>
    <row r="169" spans="1:9" ht="12.75" customHeight="1" x14ac:dyDescent="0.2">
      <c r="A169" s="326" t="str">
        <f>'OBRA + INTERVENTORIA'!A20</f>
        <v>2.2</v>
      </c>
      <c r="B169" s="19"/>
      <c r="C169" s="612"/>
      <c r="D169" s="612"/>
      <c r="E169" s="612"/>
      <c r="F169" s="612"/>
      <c r="G169" s="612"/>
      <c r="H169" s="612"/>
      <c r="I169" s="613"/>
    </row>
    <row r="170" spans="1:9" ht="12.75" customHeight="1" x14ac:dyDescent="0.2">
      <c r="A170" s="29"/>
      <c r="B170" s="19"/>
      <c r="C170" s="19"/>
      <c r="D170" s="1"/>
      <c r="E170" s="1"/>
      <c r="F170" s="1"/>
      <c r="G170" s="1"/>
      <c r="H170" s="31" t="s">
        <v>13</v>
      </c>
      <c r="I170" s="32" t="str">
        <f>[112]OFICIAL!C17</f>
        <v>M3</v>
      </c>
    </row>
    <row r="171" spans="1:9" ht="12.75" customHeight="1" x14ac:dyDescent="0.2">
      <c r="A171" s="29"/>
      <c r="B171" s="19"/>
      <c r="C171" s="19"/>
      <c r="D171" s="1"/>
      <c r="E171" s="1"/>
      <c r="F171" s="1"/>
      <c r="G171" s="1"/>
      <c r="H171" s="31"/>
      <c r="I171" s="33"/>
    </row>
    <row r="172" spans="1:9" ht="13.5" thickBot="1" x14ac:dyDescent="0.25">
      <c r="A172" s="34" t="s">
        <v>14</v>
      </c>
      <c r="B172" s="35"/>
      <c r="C172" s="35"/>
      <c r="D172" s="35"/>
      <c r="E172" s="36"/>
      <c r="F172" s="36"/>
      <c r="G172" s="36"/>
      <c r="H172" s="36"/>
      <c r="I172" s="37"/>
    </row>
    <row r="173" spans="1:9" x14ac:dyDescent="0.2">
      <c r="A173" s="614" t="s">
        <v>15</v>
      </c>
      <c r="B173" s="615"/>
      <c r="C173" s="615"/>
      <c r="D173" s="615"/>
      <c r="E173" s="616"/>
      <c r="F173" s="39" t="s">
        <v>16</v>
      </c>
      <c r="G173" s="39" t="s">
        <v>17</v>
      </c>
      <c r="H173" s="39" t="s">
        <v>18</v>
      </c>
      <c r="I173" s="40" t="s">
        <v>19</v>
      </c>
    </row>
    <row r="174" spans="1:9" x14ac:dyDescent="0.2">
      <c r="A174" s="617" t="s">
        <v>40</v>
      </c>
      <c r="B174" s="618"/>
      <c r="C174" s="618"/>
      <c r="D174" s="618"/>
      <c r="E174" s="619"/>
      <c r="F174" s="41"/>
      <c r="G174" s="42"/>
      <c r="H174" s="43"/>
      <c r="I174" s="44">
        <v>1594</v>
      </c>
    </row>
    <row r="175" spans="1:9" x14ac:dyDescent="0.2">
      <c r="A175" s="617"/>
      <c r="B175" s="618"/>
      <c r="C175" s="618"/>
      <c r="D175" s="618"/>
      <c r="E175" s="619"/>
      <c r="F175" s="41"/>
      <c r="G175" s="42"/>
      <c r="H175" s="43"/>
      <c r="I175" s="44"/>
    </row>
    <row r="176" spans="1:9" x14ac:dyDescent="0.2">
      <c r="A176" s="617"/>
      <c r="B176" s="618"/>
      <c r="C176" s="618"/>
      <c r="D176" s="618"/>
      <c r="E176" s="619"/>
      <c r="F176" s="41"/>
      <c r="G176" s="41"/>
      <c r="H176" s="42"/>
      <c r="I176" s="44"/>
    </row>
    <row r="177" spans="1:9" x14ac:dyDescent="0.2">
      <c r="A177" s="617"/>
      <c r="B177" s="618"/>
      <c r="C177" s="618"/>
      <c r="D177" s="618"/>
      <c r="E177" s="619"/>
      <c r="F177" s="41"/>
      <c r="G177" s="42"/>
      <c r="H177" s="42"/>
      <c r="I177" s="44"/>
    </row>
    <row r="178" spans="1:9" ht="13.5" thickBot="1" x14ac:dyDescent="0.25">
      <c r="A178" s="632"/>
      <c r="B178" s="633"/>
      <c r="C178" s="633"/>
      <c r="D178" s="633"/>
      <c r="E178" s="634"/>
      <c r="F178" s="45"/>
      <c r="G178" s="46"/>
      <c r="H178" s="46"/>
      <c r="I178" s="47"/>
    </row>
    <row r="179" spans="1:9" ht="13.5" thickBot="1" x14ac:dyDescent="0.25">
      <c r="A179" s="27"/>
      <c r="B179" s="1"/>
      <c r="C179" s="1"/>
      <c r="D179" s="1"/>
      <c r="E179" s="1"/>
      <c r="F179" s="1"/>
      <c r="G179" s="48"/>
      <c r="H179" s="49" t="s">
        <v>21</v>
      </c>
      <c r="I179" s="50">
        <f>SUM(I174:I178)</f>
        <v>1594</v>
      </c>
    </row>
    <row r="180" spans="1:9" x14ac:dyDescent="0.2">
      <c r="A180" s="27"/>
      <c r="B180" s="1"/>
      <c r="C180" s="1"/>
      <c r="D180" s="1"/>
      <c r="E180" s="1"/>
      <c r="F180" s="1"/>
      <c r="G180" s="48"/>
      <c r="H180" s="49"/>
      <c r="I180" s="51"/>
    </row>
    <row r="181" spans="1:9" ht="13.5" thickBot="1" x14ac:dyDescent="0.25">
      <c r="A181" s="29" t="s">
        <v>22</v>
      </c>
      <c r="B181" s="19"/>
      <c r="C181" s="19"/>
      <c r="D181" s="19"/>
      <c r="E181" s="1"/>
      <c r="F181" s="1"/>
      <c r="G181" s="48"/>
      <c r="H181" s="48"/>
      <c r="I181" s="28"/>
    </row>
    <row r="182" spans="1:9" x14ac:dyDescent="0.2">
      <c r="A182" s="614" t="s">
        <v>15</v>
      </c>
      <c r="B182" s="615"/>
      <c r="C182" s="615"/>
      <c r="D182" s="615"/>
      <c r="E182" s="616"/>
      <c r="F182" s="39" t="s">
        <v>23</v>
      </c>
      <c r="G182" s="52" t="s">
        <v>24</v>
      </c>
      <c r="H182" s="52" t="s">
        <v>6</v>
      </c>
      <c r="I182" s="40" t="s">
        <v>19</v>
      </c>
    </row>
    <row r="183" spans="1:9" x14ac:dyDescent="0.2">
      <c r="A183" s="617"/>
      <c r="B183" s="618"/>
      <c r="C183" s="618"/>
      <c r="D183" s="618"/>
      <c r="E183" s="619"/>
      <c r="F183" s="3"/>
      <c r="G183" s="42"/>
      <c r="H183" s="42"/>
      <c r="I183" s="54"/>
    </row>
    <row r="184" spans="1:9" x14ac:dyDescent="0.2">
      <c r="A184" s="617"/>
      <c r="B184" s="618"/>
      <c r="C184" s="618"/>
      <c r="D184" s="618"/>
      <c r="E184" s="619"/>
      <c r="F184" s="3"/>
      <c r="G184" s="42"/>
      <c r="H184" s="42"/>
      <c r="I184" s="54"/>
    </row>
    <row r="185" spans="1:9" x14ac:dyDescent="0.2">
      <c r="A185" s="617"/>
      <c r="B185" s="618"/>
      <c r="C185" s="618"/>
      <c r="D185" s="618"/>
      <c r="E185" s="619"/>
      <c r="F185" s="3"/>
      <c r="G185" s="42"/>
      <c r="H185" s="42"/>
      <c r="I185" s="54"/>
    </row>
    <row r="186" spans="1:9" x14ac:dyDescent="0.2">
      <c r="A186" s="617"/>
      <c r="B186" s="618"/>
      <c r="C186" s="618"/>
      <c r="D186" s="618"/>
      <c r="E186" s="619"/>
      <c r="F186" s="3"/>
      <c r="G186" s="42"/>
      <c r="H186" s="42"/>
      <c r="I186" s="54"/>
    </row>
    <row r="187" spans="1:9" x14ac:dyDescent="0.2">
      <c r="A187" s="617"/>
      <c r="B187" s="618"/>
      <c r="C187" s="618"/>
      <c r="D187" s="618"/>
      <c r="E187" s="619"/>
      <c r="F187" s="3"/>
      <c r="G187" s="42"/>
      <c r="H187" s="42"/>
      <c r="I187" s="54"/>
    </row>
    <row r="188" spans="1:9" ht="13.5" thickBot="1" x14ac:dyDescent="0.25">
      <c r="A188" s="629"/>
      <c r="B188" s="630"/>
      <c r="C188" s="630"/>
      <c r="D188" s="630"/>
      <c r="E188" s="631"/>
      <c r="F188" s="55"/>
      <c r="G188" s="56"/>
      <c r="H188" s="56"/>
      <c r="I188" s="57"/>
    </row>
    <row r="189" spans="1:9" ht="13.5" thickBot="1" x14ac:dyDescent="0.25">
      <c r="A189" s="27"/>
      <c r="B189" s="1"/>
      <c r="C189" s="1"/>
      <c r="D189" s="1"/>
      <c r="E189" s="1"/>
      <c r="F189" s="1"/>
      <c r="G189" s="48"/>
      <c r="H189" s="49" t="s">
        <v>21</v>
      </c>
      <c r="I189" s="58">
        <f>SUM(I183:I188)</f>
        <v>0</v>
      </c>
    </row>
    <row r="190" spans="1:9" x14ac:dyDescent="0.2">
      <c r="A190" s="27"/>
      <c r="B190" s="1"/>
      <c r="C190" s="1"/>
      <c r="D190" s="1"/>
      <c r="E190" s="1"/>
      <c r="F190" s="1"/>
      <c r="G190" s="48"/>
      <c r="H190" s="49"/>
      <c r="I190" s="59"/>
    </row>
    <row r="191" spans="1:9" ht="13.5" thickBot="1" x14ac:dyDescent="0.25">
      <c r="A191" s="29" t="s">
        <v>25</v>
      </c>
      <c r="B191" s="19"/>
      <c r="C191" s="19"/>
      <c r="D191" s="19"/>
      <c r="E191" s="1"/>
      <c r="F191" s="1"/>
      <c r="G191" s="1"/>
      <c r="H191" s="1"/>
      <c r="I191" s="28"/>
    </row>
    <row r="192" spans="1:9" x14ac:dyDescent="0.2">
      <c r="A192" s="614" t="s">
        <v>26</v>
      </c>
      <c r="B192" s="615"/>
      <c r="C192" s="615"/>
      <c r="D192" s="616"/>
      <c r="E192" s="60" t="s">
        <v>115</v>
      </c>
      <c r="F192" s="39" t="s">
        <v>27</v>
      </c>
      <c r="G192" s="39" t="s">
        <v>116</v>
      </c>
      <c r="H192" s="39" t="s">
        <v>28</v>
      </c>
      <c r="I192" s="40" t="s">
        <v>19</v>
      </c>
    </row>
    <row r="193" spans="1:12" x14ac:dyDescent="0.2">
      <c r="A193" s="617" t="s">
        <v>119</v>
      </c>
      <c r="B193" s="618"/>
      <c r="C193" s="618"/>
      <c r="D193" s="619"/>
      <c r="E193" s="61" t="s">
        <v>114</v>
      </c>
      <c r="F193" s="61" t="s">
        <v>120</v>
      </c>
      <c r="G193" s="61"/>
      <c r="H193" s="61">
        <v>10000</v>
      </c>
      <c r="I193" s="54">
        <f>H193</f>
        <v>10000</v>
      </c>
    </row>
    <row r="194" spans="1:12" ht="13.5" thickBot="1" x14ac:dyDescent="0.25">
      <c r="A194" s="620"/>
      <c r="B194" s="621"/>
      <c r="C194" s="621"/>
      <c r="D194" s="622"/>
      <c r="E194" s="62"/>
      <c r="F194" s="62"/>
      <c r="G194" s="62"/>
      <c r="H194" s="62"/>
      <c r="I194" s="57"/>
    </row>
    <row r="195" spans="1:12" ht="13.5" thickBot="1" x14ac:dyDescent="0.25">
      <c r="A195" s="27"/>
      <c r="B195" s="1"/>
      <c r="C195" s="1"/>
      <c r="D195" s="1"/>
      <c r="E195" s="1"/>
      <c r="F195" s="1"/>
      <c r="G195" s="1"/>
      <c r="H195" s="49" t="s">
        <v>21</v>
      </c>
      <c r="I195" s="50">
        <f>SUM(I193:I194)</f>
        <v>10000</v>
      </c>
    </row>
    <row r="196" spans="1:12" x14ac:dyDescent="0.2">
      <c r="A196" s="27"/>
      <c r="B196" s="1"/>
      <c r="C196" s="1"/>
      <c r="D196" s="1"/>
      <c r="E196" s="1"/>
      <c r="F196" s="1"/>
      <c r="G196" s="1"/>
      <c r="H196" s="49"/>
      <c r="I196" s="59"/>
    </row>
    <row r="197" spans="1:12" ht="13.5" thickBot="1" x14ac:dyDescent="0.25">
      <c r="A197" s="29" t="s">
        <v>29</v>
      </c>
      <c r="B197" s="19"/>
      <c r="C197" s="19"/>
      <c r="D197" s="19"/>
      <c r="E197" s="1"/>
      <c r="F197" s="1"/>
      <c r="G197" s="1"/>
      <c r="H197" s="1"/>
      <c r="I197" s="28"/>
    </row>
    <row r="198" spans="1:12" x14ac:dyDescent="0.2">
      <c r="A198" s="614" t="s">
        <v>30</v>
      </c>
      <c r="B198" s="615"/>
      <c r="C198" s="615"/>
      <c r="D198" s="615"/>
      <c r="E198" s="39"/>
      <c r="F198" s="623" t="s">
        <v>118</v>
      </c>
      <c r="G198" s="624"/>
      <c r="H198" s="38" t="s">
        <v>18</v>
      </c>
      <c r="I198" s="63" t="s">
        <v>19</v>
      </c>
    </row>
    <row r="199" spans="1:12" x14ac:dyDescent="0.2">
      <c r="A199" s="625" t="str">
        <f>'Mano de Obra'!B16</f>
        <v>CUADRILLA 5</v>
      </c>
      <c r="B199" s="626"/>
      <c r="C199" s="626"/>
      <c r="D199" s="626"/>
      <c r="E199" s="42"/>
      <c r="F199" s="627">
        <f>'Mano de Obra'!D16</f>
        <v>395866.75</v>
      </c>
      <c r="G199" s="628"/>
      <c r="H199" s="65">
        <v>11.85</v>
      </c>
      <c r="I199" s="54">
        <f>ROUND(F199/H199,0)</f>
        <v>33406</v>
      </c>
    </row>
    <row r="200" spans="1:12" ht="13.5" thickBot="1" x14ac:dyDescent="0.25">
      <c r="A200" s="620"/>
      <c r="B200" s="621"/>
      <c r="C200" s="621"/>
      <c r="D200" s="621"/>
      <c r="E200" s="56"/>
      <c r="F200" s="637"/>
      <c r="G200" s="638"/>
      <c r="H200" s="56"/>
      <c r="I200" s="57"/>
    </row>
    <row r="201" spans="1:12" ht="13.5" thickBot="1" x14ac:dyDescent="0.25">
      <c r="A201" s="27"/>
      <c r="B201" s="1"/>
      <c r="C201" s="1"/>
      <c r="D201" s="1"/>
      <c r="E201" s="48"/>
      <c r="F201" s="48"/>
      <c r="G201" s="48"/>
      <c r="H201" s="49" t="s">
        <v>21</v>
      </c>
      <c r="I201" s="58">
        <f>SUM(I199:I200)</f>
        <v>33406</v>
      </c>
    </row>
    <row r="202" spans="1:12" ht="13.5" thickBot="1" x14ac:dyDescent="0.25">
      <c r="A202" s="27"/>
      <c r="B202" s="1"/>
      <c r="C202" s="1"/>
      <c r="D202" s="1"/>
      <c r="E202" s="48"/>
      <c r="F202" s="48"/>
      <c r="G202" s="48"/>
      <c r="H202" s="48"/>
      <c r="I202" s="32"/>
    </row>
    <row r="203" spans="1:12" ht="13.5" thickBot="1" x14ac:dyDescent="0.25">
      <c r="A203" s="27"/>
      <c r="B203" s="1"/>
      <c r="C203" s="1"/>
      <c r="D203" s="1"/>
      <c r="E203" s="48"/>
      <c r="F203" s="66" t="s">
        <v>8</v>
      </c>
      <c r="G203" s="1"/>
      <c r="H203" s="67"/>
      <c r="I203" s="465">
        <f>+I201+I195+I189+I179</f>
        <v>45000</v>
      </c>
      <c r="J203" s="327">
        <f>I203*1.35</f>
        <v>60750.000000000007</v>
      </c>
      <c r="L203" s="327">
        <f>I203-J203</f>
        <v>-15750.000000000007</v>
      </c>
    </row>
    <row r="204" spans="1:12" x14ac:dyDescent="0.2">
      <c r="A204" s="27"/>
      <c r="B204" s="1"/>
      <c r="C204" s="1"/>
      <c r="D204" s="1"/>
      <c r="E204" s="48"/>
      <c r="F204" s="66"/>
      <c r="G204" s="1"/>
      <c r="H204" s="67"/>
      <c r="I204" s="59"/>
    </row>
    <row r="205" spans="1:12" ht="13.5" thickBot="1" x14ac:dyDescent="0.25">
      <c r="A205" s="29" t="s">
        <v>32</v>
      </c>
      <c r="B205" s="19"/>
      <c r="C205" s="19"/>
      <c r="D205" s="19"/>
      <c r="E205" s="48"/>
      <c r="F205" s="48"/>
      <c r="G205" s="48"/>
      <c r="H205" s="48"/>
      <c r="I205" s="28"/>
    </row>
    <row r="206" spans="1:12" x14ac:dyDescent="0.2">
      <c r="A206" s="614" t="s">
        <v>15</v>
      </c>
      <c r="B206" s="615"/>
      <c r="C206" s="615"/>
      <c r="D206" s="615"/>
      <c r="E206" s="615"/>
      <c r="F206" s="615"/>
      <c r="G206" s="616"/>
      <c r="H206" s="68" t="s">
        <v>33</v>
      </c>
      <c r="I206" s="69" t="s">
        <v>34</v>
      </c>
    </row>
    <row r="207" spans="1:12" x14ac:dyDescent="0.2">
      <c r="A207" s="617" t="s">
        <v>35</v>
      </c>
      <c r="B207" s="618"/>
      <c r="C207" s="618"/>
      <c r="D207" s="618"/>
      <c r="E207" s="618"/>
      <c r="F207" s="618"/>
      <c r="G207" s="619"/>
      <c r="H207" s="70">
        <v>28</v>
      </c>
      <c r="I207" s="54">
        <f>I203*28%</f>
        <v>12600.000000000002</v>
      </c>
    </row>
    <row r="208" spans="1:12" x14ac:dyDescent="0.2">
      <c r="A208" s="617" t="s">
        <v>37</v>
      </c>
      <c r="B208" s="618"/>
      <c r="C208" s="618"/>
      <c r="D208" s="618"/>
      <c r="E208" s="618"/>
      <c r="F208" s="618"/>
      <c r="G208" s="619"/>
      <c r="H208" s="70">
        <v>0</v>
      </c>
      <c r="I208" s="54">
        <f>ROUND(I203*H208/100,0)</f>
        <v>0</v>
      </c>
    </row>
    <row r="209" spans="1:9" x14ac:dyDescent="0.2">
      <c r="A209" s="617" t="s">
        <v>36</v>
      </c>
      <c r="B209" s="618"/>
      <c r="C209" s="618"/>
      <c r="D209" s="618"/>
      <c r="E209" s="618"/>
      <c r="F209" s="618"/>
      <c r="G209" s="619"/>
      <c r="H209" s="70">
        <v>7</v>
      </c>
      <c r="I209" s="54">
        <f>ROUND(I203*H209/100,0)</f>
        <v>3150</v>
      </c>
    </row>
    <row r="210" spans="1:9" ht="13.5" thickBot="1" x14ac:dyDescent="0.25">
      <c r="A210" s="629"/>
      <c r="B210" s="630"/>
      <c r="C210" s="630"/>
      <c r="D210" s="630"/>
      <c r="E210" s="630"/>
      <c r="F210" s="630"/>
      <c r="G210" s="631"/>
      <c r="H210" s="71"/>
      <c r="I210" s="54"/>
    </row>
    <row r="211" spans="1:9" ht="13.5" thickBot="1" x14ac:dyDescent="0.25">
      <c r="A211" s="27"/>
      <c r="B211" s="1"/>
      <c r="C211" s="1"/>
      <c r="D211" s="1"/>
      <c r="E211" s="48"/>
      <c r="F211" s="48"/>
      <c r="G211" s="48"/>
      <c r="H211" s="49" t="s">
        <v>21</v>
      </c>
      <c r="I211" s="50">
        <f>SUM(I207:I210)</f>
        <v>15750.000000000002</v>
      </c>
    </row>
    <row r="212" spans="1:9" ht="13.5" thickBot="1" x14ac:dyDescent="0.25">
      <c r="A212" s="27"/>
      <c r="B212" s="1"/>
      <c r="C212" s="1"/>
      <c r="D212" s="1"/>
      <c r="E212" s="48"/>
      <c r="F212" s="48"/>
      <c r="G212" s="48"/>
      <c r="H212" s="48"/>
      <c r="I212" s="28"/>
    </row>
    <row r="213" spans="1:9" ht="13.5" thickBot="1" x14ac:dyDescent="0.25">
      <c r="A213" s="72"/>
      <c r="B213" s="36"/>
      <c r="C213" s="36"/>
      <c r="D213" s="36"/>
      <c r="E213" s="73"/>
      <c r="F213" s="74"/>
      <c r="G213" s="75"/>
      <c r="H213" s="76" t="s">
        <v>38</v>
      </c>
      <c r="I213" s="466">
        <f>I203+I211</f>
        <v>60750</v>
      </c>
    </row>
    <row r="214" spans="1:9" ht="12.75" customHeight="1" x14ac:dyDescent="0.2">
      <c r="A214" s="593" t="s">
        <v>121</v>
      </c>
      <c r="B214" s="594"/>
      <c r="C214" s="594"/>
      <c r="D214" s="594"/>
      <c r="E214" s="595"/>
      <c r="F214" s="639" t="s">
        <v>9</v>
      </c>
      <c r="G214" s="640"/>
      <c r="H214" s="640"/>
      <c r="I214" s="641"/>
    </row>
    <row r="215" spans="1:9" ht="12.75" customHeight="1" x14ac:dyDescent="0.2">
      <c r="A215" s="596"/>
      <c r="B215" s="597"/>
      <c r="C215" s="597"/>
      <c r="D215" s="597"/>
      <c r="E215" s="598"/>
      <c r="F215" s="642"/>
      <c r="G215" s="643"/>
      <c r="H215" s="643"/>
      <c r="I215" s="644"/>
    </row>
    <row r="216" spans="1:9" ht="13.5" customHeight="1" thickBot="1" x14ac:dyDescent="0.25">
      <c r="A216" s="599"/>
      <c r="B216" s="600"/>
      <c r="C216" s="600"/>
      <c r="D216" s="600"/>
      <c r="E216" s="601"/>
      <c r="F216" s="645"/>
      <c r="G216" s="646"/>
      <c r="H216" s="646"/>
      <c r="I216" s="647"/>
    </row>
    <row r="217" spans="1:9" x14ac:dyDescent="0.2">
      <c r="A217" s="27"/>
      <c r="B217" s="1"/>
      <c r="C217" s="1"/>
      <c r="D217" s="1"/>
      <c r="E217" s="1"/>
      <c r="F217" s="1"/>
      <c r="G217" s="1"/>
      <c r="H217" s="1"/>
      <c r="I217" s="28"/>
    </row>
    <row r="218" spans="1:9" ht="13.5" customHeight="1" x14ac:dyDescent="0.2">
      <c r="A218" s="29" t="s">
        <v>10</v>
      </c>
      <c r="B218" s="19"/>
      <c r="C218" s="610" t="str">
        <f>C166</f>
        <v>CONSTRUCCION DE PUENTES EN CONCRETO REFORZADO EN VIAS TERCIARIAS (CORREGIMIENTO EL TIGRE) DEL MUNICIPIO DE CAUCASIA DEPARTAMENTO DE ANTIOQUIA</v>
      </c>
      <c r="D218" s="610"/>
      <c r="E218" s="610"/>
      <c r="F218" s="610"/>
      <c r="G218" s="610"/>
      <c r="H218" s="610"/>
      <c r="I218" s="611"/>
    </row>
    <row r="219" spans="1:9" ht="25.5" customHeight="1" x14ac:dyDescent="0.2">
      <c r="A219" s="27" t="s">
        <v>11</v>
      </c>
      <c r="B219" s="1"/>
      <c r="C219" s="610"/>
      <c r="D219" s="610"/>
      <c r="E219" s="610"/>
      <c r="F219" s="610"/>
      <c r="G219" s="610"/>
      <c r="H219" s="610"/>
      <c r="I219" s="611"/>
    </row>
    <row r="220" spans="1:9" x14ac:dyDescent="0.2">
      <c r="A220" s="29" t="s">
        <v>12</v>
      </c>
      <c r="B220" s="1"/>
      <c r="C220" s="612" t="str">
        <f>'OBRA + INTERVENTORIA'!B19</f>
        <v>Excavacion manual de pozo para pilas y entibado con tubos de concreto de 1.10 m de diametro, no incluye tubería.</v>
      </c>
      <c r="D220" s="612"/>
      <c r="E220" s="612"/>
      <c r="F220" s="612"/>
      <c r="G220" s="612"/>
      <c r="H220" s="612"/>
      <c r="I220" s="613"/>
    </row>
    <row r="221" spans="1:9" ht="18" customHeight="1" x14ac:dyDescent="0.2">
      <c r="A221" s="326" t="str">
        <f>'OBRA + INTERVENTORIA'!A19</f>
        <v>2.1</v>
      </c>
      <c r="B221" s="19"/>
      <c r="C221" s="612"/>
      <c r="D221" s="612"/>
      <c r="E221" s="612"/>
      <c r="F221" s="612"/>
      <c r="G221" s="612"/>
      <c r="H221" s="612"/>
      <c r="I221" s="613"/>
    </row>
    <row r="222" spans="1:9" x14ac:dyDescent="0.2">
      <c r="A222" s="29"/>
      <c r="B222" s="19"/>
      <c r="C222" s="19"/>
      <c r="D222" s="1"/>
      <c r="E222" s="1"/>
      <c r="F222" s="1"/>
      <c r="G222" s="1"/>
      <c r="H222" s="31" t="s">
        <v>13</v>
      </c>
      <c r="I222" s="32" t="s">
        <v>39</v>
      </c>
    </row>
    <row r="223" spans="1:9" x14ac:dyDescent="0.2">
      <c r="A223" s="29"/>
      <c r="B223" s="19"/>
      <c r="C223" s="19"/>
      <c r="D223" s="1"/>
      <c r="E223" s="1"/>
      <c r="F223" s="1"/>
      <c r="G223" s="1"/>
      <c r="H223" s="31"/>
      <c r="I223" s="33"/>
    </row>
    <row r="224" spans="1:9" ht="13.5" thickBot="1" x14ac:dyDescent="0.25">
      <c r="A224" s="34" t="s">
        <v>14</v>
      </c>
      <c r="B224" s="35"/>
      <c r="C224" s="35"/>
      <c r="D224" s="35"/>
      <c r="E224" s="36"/>
      <c r="F224" s="36"/>
      <c r="G224" s="36"/>
      <c r="H224" s="36"/>
      <c r="I224" s="37"/>
    </row>
    <row r="225" spans="1:9" x14ac:dyDescent="0.2">
      <c r="A225" s="614" t="s">
        <v>15</v>
      </c>
      <c r="B225" s="615"/>
      <c r="C225" s="615"/>
      <c r="D225" s="615"/>
      <c r="E225" s="616"/>
      <c r="F225" s="39" t="s">
        <v>16</v>
      </c>
      <c r="G225" s="39" t="s">
        <v>17</v>
      </c>
      <c r="H225" s="39" t="s">
        <v>18</v>
      </c>
      <c r="I225" s="40" t="s">
        <v>19</v>
      </c>
    </row>
    <row r="226" spans="1:9" x14ac:dyDescent="0.2">
      <c r="A226" s="617" t="s">
        <v>40</v>
      </c>
      <c r="B226" s="618"/>
      <c r="C226" s="618"/>
      <c r="D226" s="618"/>
      <c r="E226" s="619"/>
      <c r="F226" s="41"/>
      <c r="G226" s="42"/>
      <c r="H226" s="43"/>
      <c r="I226" s="44">
        <f>I253*5%</f>
        <v>17814.00375</v>
      </c>
    </row>
    <row r="227" spans="1:9" x14ac:dyDescent="0.2">
      <c r="A227" s="617"/>
      <c r="B227" s="618"/>
      <c r="C227" s="618"/>
      <c r="D227" s="618"/>
      <c r="E227" s="619"/>
      <c r="F227" s="41"/>
      <c r="G227" s="42"/>
      <c r="H227" s="43"/>
      <c r="I227" s="44"/>
    </row>
    <row r="228" spans="1:9" x14ac:dyDescent="0.2">
      <c r="A228" s="617"/>
      <c r="B228" s="618"/>
      <c r="C228" s="618"/>
      <c r="D228" s="618"/>
      <c r="E228" s="619"/>
      <c r="F228" s="41"/>
      <c r="G228" s="41"/>
      <c r="H228" s="42"/>
      <c r="I228" s="44"/>
    </row>
    <row r="229" spans="1:9" x14ac:dyDescent="0.2">
      <c r="A229" s="617"/>
      <c r="B229" s="618"/>
      <c r="C229" s="618"/>
      <c r="D229" s="618"/>
      <c r="E229" s="619"/>
      <c r="F229" s="41"/>
      <c r="G229" s="42"/>
      <c r="H229" s="42"/>
      <c r="I229" s="44"/>
    </row>
    <row r="230" spans="1:9" ht="13.5" thickBot="1" x14ac:dyDescent="0.25">
      <c r="A230" s="632"/>
      <c r="B230" s="633"/>
      <c r="C230" s="633"/>
      <c r="D230" s="633"/>
      <c r="E230" s="634"/>
      <c r="F230" s="45"/>
      <c r="G230" s="46"/>
      <c r="H230" s="46"/>
      <c r="I230" s="47"/>
    </row>
    <row r="231" spans="1:9" ht="13.5" thickBot="1" x14ac:dyDescent="0.25">
      <c r="A231" s="27"/>
      <c r="B231" s="1"/>
      <c r="C231" s="1"/>
      <c r="D231" s="1"/>
      <c r="E231" s="1"/>
      <c r="F231" s="1"/>
      <c r="G231" s="48"/>
      <c r="H231" s="49" t="s">
        <v>21</v>
      </c>
      <c r="I231" s="50">
        <f>SUM(I226:I230)</f>
        <v>17814.00375</v>
      </c>
    </row>
    <row r="232" spans="1:9" x14ac:dyDescent="0.2">
      <c r="A232" s="27"/>
      <c r="B232" s="1"/>
      <c r="C232" s="1"/>
      <c r="D232" s="1"/>
      <c r="E232" s="1"/>
      <c r="F232" s="1"/>
      <c r="G232" s="48"/>
      <c r="H232" s="49"/>
      <c r="I232" s="51"/>
    </row>
    <row r="233" spans="1:9" ht="13.5" thickBot="1" x14ac:dyDescent="0.25">
      <c r="A233" s="29" t="s">
        <v>22</v>
      </c>
      <c r="B233" s="19"/>
      <c r="C233" s="19"/>
      <c r="D233" s="19"/>
      <c r="E233" s="1"/>
      <c r="F233" s="1"/>
      <c r="G233" s="48"/>
      <c r="H233" s="48"/>
      <c r="I233" s="28"/>
    </row>
    <row r="234" spans="1:9" x14ac:dyDescent="0.2">
      <c r="A234" s="614" t="s">
        <v>15</v>
      </c>
      <c r="B234" s="615"/>
      <c r="C234" s="615"/>
      <c r="D234" s="615"/>
      <c r="E234" s="616"/>
      <c r="F234" s="39" t="s">
        <v>23</v>
      </c>
      <c r="G234" s="52" t="s">
        <v>24</v>
      </c>
      <c r="H234" s="52" t="s">
        <v>6</v>
      </c>
      <c r="I234" s="40" t="s">
        <v>19</v>
      </c>
    </row>
    <row r="235" spans="1:9" x14ac:dyDescent="0.2">
      <c r="A235" s="617"/>
      <c r="B235" s="618"/>
      <c r="C235" s="618"/>
      <c r="D235" s="618"/>
      <c r="E235" s="619"/>
      <c r="F235" s="3"/>
      <c r="G235" s="42"/>
      <c r="H235" s="42"/>
      <c r="I235" s="54"/>
    </row>
    <row r="236" spans="1:9" x14ac:dyDescent="0.2">
      <c r="A236" s="617"/>
      <c r="B236" s="618"/>
      <c r="C236" s="618"/>
      <c r="D236" s="618"/>
      <c r="E236" s="619"/>
      <c r="F236" s="3"/>
      <c r="G236" s="42"/>
      <c r="H236" s="42"/>
      <c r="I236" s="54"/>
    </row>
    <row r="237" spans="1:9" x14ac:dyDescent="0.2">
      <c r="A237" s="617"/>
      <c r="B237" s="618"/>
      <c r="C237" s="618"/>
      <c r="D237" s="618"/>
      <c r="E237" s="619"/>
      <c r="F237" s="3"/>
      <c r="G237" s="42"/>
      <c r="H237" s="42"/>
      <c r="I237" s="54"/>
    </row>
    <row r="238" spans="1:9" x14ac:dyDescent="0.2">
      <c r="A238" s="617"/>
      <c r="B238" s="618"/>
      <c r="C238" s="618"/>
      <c r="D238" s="618"/>
      <c r="E238" s="619"/>
      <c r="F238" s="3"/>
      <c r="G238" s="42"/>
      <c r="H238" s="42"/>
      <c r="I238" s="54"/>
    </row>
    <row r="239" spans="1:9" x14ac:dyDescent="0.2">
      <c r="A239" s="617"/>
      <c r="B239" s="618"/>
      <c r="C239" s="618"/>
      <c r="D239" s="618"/>
      <c r="E239" s="619"/>
      <c r="F239" s="3"/>
      <c r="G239" s="42"/>
      <c r="H239" s="42"/>
      <c r="I239" s="54"/>
    </row>
    <row r="240" spans="1:9" ht="13.5" thickBot="1" x14ac:dyDescent="0.25">
      <c r="A240" s="629"/>
      <c r="B240" s="630"/>
      <c r="C240" s="630"/>
      <c r="D240" s="630"/>
      <c r="E240" s="631"/>
      <c r="F240" s="55"/>
      <c r="G240" s="56"/>
      <c r="H240" s="56"/>
      <c r="I240" s="57"/>
    </row>
    <row r="241" spans="1:10" ht="13.5" thickBot="1" x14ac:dyDescent="0.25">
      <c r="A241" s="27"/>
      <c r="B241" s="1"/>
      <c r="C241" s="1"/>
      <c r="D241" s="1"/>
      <c r="E241" s="1"/>
      <c r="F241" s="1"/>
      <c r="G241" s="48"/>
      <c r="H241" s="49" t="s">
        <v>21</v>
      </c>
      <c r="I241" s="58">
        <f>SUM(I235:I240)</f>
        <v>0</v>
      </c>
    </row>
    <row r="242" spans="1:10" x14ac:dyDescent="0.2">
      <c r="A242" s="27"/>
      <c r="B242" s="1"/>
      <c r="C242" s="1"/>
      <c r="D242" s="1"/>
      <c r="E242" s="1"/>
      <c r="F242" s="1"/>
      <c r="G242" s="48"/>
      <c r="H242" s="49"/>
      <c r="I242" s="59"/>
    </row>
    <row r="243" spans="1:10" ht="13.5" thickBot="1" x14ac:dyDescent="0.25">
      <c r="A243" s="29" t="s">
        <v>25</v>
      </c>
      <c r="B243" s="19"/>
      <c r="C243" s="19"/>
      <c r="D243" s="19"/>
      <c r="E243" s="1"/>
      <c r="F243" s="1"/>
      <c r="G243" s="1"/>
      <c r="H243" s="1"/>
      <c r="I243" s="28"/>
    </row>
    <row r="244" spans="1:10" x14ac:dyDescent="0.2">
      <c r="A244" s="614" t="s">
        <v>26</v>
      </c>
      <c r="B244" s="615"/>
      <c r="C244" s="615"/>
      <c r="D244" s="616"/>
      <c r="E244" s="60" t="s">
        <v>115</v>
      </c>
      <c r="F244" s="39" t="s">
        <v>27</v>
      </c>
      <c r="G244" s="39" t="s">
        <v>116</v>
      </c>
      <c r="H244" s="39" t="s">
        <v>28</v>
      </c>
      <c r="I244" s="40" t="s">
        <v>19</v>
      </c>
    </row>
    <row r="245" spans="1:10" x14ac:dyDescent="0.2">
      <c r="A245" s="617" t="s">
        <v>295</v>
      </c>
      <c r="B245" s="618"/>
      <c r="C245" s="618"/>
      <c r="D245" s="619"/>
      <c r="E245" s="61"/>
      <c r="F245" s="61">
        <v>1</v>
      </c>
      <c r="G245" s="61"/>
      <c r="H245" s="61">
        <v>10000</v>
      </c>
      <c r="I245" s="54">
        <v>15905.92</v>
      </c>
    </row>
    <row r="246" spans="1:10" ht="13.5" thickBot="1" x14ac:dyDescent="0.25">
      <c r="A246" s="620"/>
      <c r="B246" s="621"/>
      <c r="C246" s="621"/>
      <c r="D246" s="622"/>
      <c r="E246" s="62"/>
      <c r="F246" s="62"/>
      <c r="G246" s="62"/>
      <c r="H246" s="62"/>
      <c r="I246" s="57"/>
    </row>
    <row r="247" spans="1:10" ht="13.5" thickBot="1" x14ac:dyDescent="0.25">
      <c r="A247" s="27"/>
      <c r="B247" s="1"/>
      <c r="C247" s="1"/>
      <c r="D247" s="1"/>
      <c r="E247" s="1"/>
      <c r="F247" s="1"/>
      <c r="G247" s="1"/>
      <c r="H247" s="49" t="s">
        <v>21</v>
      </c>
      <c r="I247" s="50">
        <f>SUM(I245:I246)</f>
        <v>15905.92</v>
      </c>
    </row>
    <row r="248" spans="1:10" x14ac:dyDescent="0.2">
      <c r="A248" s="27"/>
      <c r="B248" s="1"/>
      <c r="C248" s="1"/>
      <c r="D248" s="1"/>
      <c r="E248" s="1"/>
      <c r="F248" s="1"/>
      <c r="G248" s="1"/>
      <c r="H248" s="49"/>
      <c r="I248" s="59"/>
    </row>
    <row r="249" spans="1:10" ht="13.5" thickBot="1" x14ac:dyDescent="0.25">
      <c r="A249" s="29" t="s">
        <v>29</v>
      </c>
      <c r="B249" s="19"/>
      <c r="C249" s="19"/>
      <c r="D249" s="19"/>
      <c r="E249" s="1"/>
      <c r="F249" s="1"/>
      <c r="G249" s="1"/>
      <c r="H249" s="1"/>
      <c r="I249" s="28"/>
    </row>
    <row r="250" spans="1:10" x14ac:dyDescent="0.2">
      <c r="A250" s="614" t="s">
        <v>30</v>
      </c>
      <c r="B250" s="615"/>
      <c r="C250" s="615"/>
      <c r="D250" s="615"/>
      <c r="E250" s="39"/>
      <c r="F250" s="623" t="s">
        <v>118</v>
      </c>
      <c r="G250" s="624"/>
      <c r="H250" s="38" t="s">
        <v>18</v>
      </c>
      <c r="I250" s="63" t="s">
        <v>19</v>
      </c>
    </row>
    <row r="251" spans="1:10" x14ac:dyDescent="0.2">
      <c r="A251" s="625" t="str">
        <f>'Mano de Obra'!B16</f>
        <v>CUADRILLA 5</v>
      </c>
      <c r="B251" s="626"/>
      <c r="C251" s="626"/>
      <c r="D251" s="626"/>
      <c r="E251" s="42"/>
      <c r="F251" s="627">
        <f>'Mano de Obra'!D16</f>
        <v>395866.75</v>
      </c>
      <c r="G251" s="628"/>
      <c r="H251" s="43">
        <v>0.9</v>
      </c>
      <c r="I251" s="54">
        <f>F251*H251</f>
        <v>356280.07500000001</v>
      </c>
    </row>
    <row r="252" spans="1:10" ht="13.5" thickBot="1" x14ac:dyDescent="0.25">
      <c r="A252" s="620"/>
      <c r="B252" s="621"/>
      <c r="C252" s="621"/>
      <c r="D252" s="621"/>
      <c r="E252" s="56"/>
      <c r="F252" s="637"/>
      <c r="G252" s="638"/>
      <c r="H252" s="56"/>
      <c r="I252" s="57"/>
    </row>
    <row r="253" spans="1:10" ht="13.5" thickBot="1" x14ac:dyDescent="0.25">
      <c r="A253" s="27"/>
      <c r="B253" s="1"/>
      <c r="C253" s="1"/>
      <c r="D253" s="1"/>
      <c r="E253" s="48"/>
      <c r="F253" s="48"/>
      <c r="G253" s="48"/>
      <c r="H253" s="49" t="s">
        <v>21</v>
      </c>
      <c r="I253" s="58">
        <f>SUM(I251:I252)</f>
        <v>356280.07500000001</v>
      </c>
    </row>
    <row r="254" spans="1:10" ht="13.5" thickBot="1" x14ac:dyDescent="0.25">
      <c r="A254" s="27"/>
      <c r="B254" s="1"/>
      <c r="C254" s="1"/>
      <c r="D254" s="1"/>
      <c r="E254" s="48"/>
      <c r="F254" s="48"/>
      <c r="G254" s="48"/>
      <c r="H254" s="48"/>
      <c r="I254" s="32"/>
    </row>
    <row r="255" spans="1:10" ht="13.5" thickBot="1" x14ac:dyDescent="0.25">
      <c r="A255" s="27"/>
      <c r="B255" s="1"/>
      <c r="C255" s="1"/>
      <c r="D255" s="1"/>
      <c r="E255" s="48"/>
      <c r="F255" s="66" t="s">
        <v>8</v>
      </c>
      <c r="G255" s="1"/>
      <c r="H255" s="67"/>
      <c r="I255" s="465">
        <f>+I253+I247+I241+I231</f>
        <v>389999.99874999997</v>
      </c>
      <c r="J255" s="104">
        <f>I255*1.35</f>
        <v>526499.99831249996</v>
      </c>
    </row>
    <row r="256" spans="1:10" x14ac:dyDescent="0.2">
      <c r="A256" s="27"/>
      <c r="B256" s="1"/>
      <c r="C256" s="1"/>
      <c r="D256" s="1"/>
      <c r="E256" s="48"/>
      <c r="F256" s="66"/>
      <c r="G256" s="1"/>
      <c r="H256" s="67"/>
      <c r="I256" s="59"/>
    </row>
    <row r="257" spans="1:9" ht="13.5" thickBot="1" x14ac:dyDescent="0.25">
      <c r="A257" s="29" t="s">
        <v>32</v>
      </c>
      <c r="B257" s="19"/>
      <c r="C257" s="19"/>
      <c r="D257" s="19"/>
      <c r="E257" s="48"/>
      <c r="F257" s="48"/>
      <c r="G257" s="48"/>
      <c r="H257" s="48"/>
      <c r="I257" s="28"/>
    </row>
    <row r="258" spans="1:9" x14ac:dyDescent="0.2">
      <c r="A258" s="614" t="s">
        <v>15</v>
      </c>
      <c r="B258" s="615"/>
      <c r="C258" s="615"/>
      <c r="D258" s="615"/>
      <c r="E258" s="615"/>
      <c r="F258" s="615"/>
      <c r="G258" s="616"/>
      <c r="H258" s="68" t="s">
        <v>33</v>
      </c>
      <c r="I258" s="69" t="s">
        <v>34</v>
      </c>
    </row>
    <row r="259" spans="1:9" x14ac:dyDescent="0.2">
      <c r="A259" s="617" t="s">
        <v>35</v>
      </c>
      <c r="B259" s="618"/>
      <c r="C259" s="618"/>
      <c r="D259" s="618"/>
      <c r="E259" s="618"/>
      <c r="F259" s="618"/>
      <c r="G259" s="619"/>
      <c r="H259" s="70">
        <v>28</v>
      </c>
      <c r="I259" s="54">
        <f>ROUND(I255*H259/100,0)</f>
        <v>109200</v>
      </c>
    </row>
    <row r="260" spans="1:9" x14ac:dyDescent="0.2">
      <c r="A260" s="617" t="s">
        <v>37</v>
      </c>
      <c r="B260" s="618"/>
      <c r="C260" s="618"/>
      <c r="D260" s="618"/>
      <c r="E260" s="618"/>
      <c r="F260" s="618"/>
      <c r="G260" s="619"/>
      <c r="H260" s="70">
        <v>0</v>
      </c>
      <c r="I260" s="54">
        <f>ROUND(I255*H260/100,0)</f>
        <v>0</v>
      </c>
    </row>
    <row r="261" spans="1:9" x14ac:dyDescent="0.2">
      <c r="A261" s="617" t="s">
        <v>36</v>
      </c>
      <c r="B261" s="618"/>
      <c r="C261" s="618"/>
      <c r="D261" s="618"/>
      <c r="E261" s="618"/>
      <c r="F261" s="618"/>
      <c r="G261" s="619"/>
      <c r="H261" s="70">
        <v>7</v>
      </c>
      <c r="I261" s="54">
        <f>ROUND(I255*H261/100,0)</f>
        <v>27300</v>
      </c>
    </row>
    <row r="262" spans="1:9" ht="13.5" thickBot="1" x14ac:dyDescent="0.25">
      <c r="A262" s="629"/>
      <c r="B262" s="630"/>
      <c r="C262" s="630"/>
      <c r="D262" s="630"/>
      <c r="E262" s="630"/>
      <c r="F262" s="630"/>
      <c r="G262" s="631"/>
      <c r="H262" s="71"/>
      <c r="I262" s="54"/>
    </row>
    <row r="263" spans="1:9" ht="13.5" thickBot="1" x14ac:dyDescent="0.25">
      <c r="A263" s="27"/>
      <c r="B263" s="1"/>
      <c r="C263" s="1"/>
      <c r="D263" s="1"/>
      <c r="E263" s="48"/>
      <c r="F263" s="48"/>
      <c r="G263" s="48"/>
      <c r="H263" s="49" t="s">
        <v>21</v>
      </c>
      <c r="I263" s="50">
        <f>SUM(I259:I262)</f>
        <v>136500</v>
      </c>
    </row>
    <row r="264" spans="1:9" ht="13.5" thickBot="1" x14ac:dyDescent="0.25">
      <c r="A264" s="27"/>
      <c r="B264" s="1"/>
      <c r="C264" s="1"/>
      <c r="D264" s="1"/>
      <c r="E264" s="48"/>
      <c r="F264" s="48"/>
      <c r="G264" s="48"/>
      <c r="H264" s="48"/>
      <c r="I264" s="28"/>
    </row>
    <row r="265" spans="1:9" ht="13.5" thickBot="1" x14ac:dyDescent="0.25">
      <c r="A265" s="72"/>
      <c r="B265" s="36"/>
      <c r="C265" s="36"/>
      <c r="D265" s="36"/>
      <c r="E265" s="73"/>
      <c r="F265" s="74"/>
      <c r="G265" s="75"/>
      <c r="H265" s="76" t="s">
        <v>38</v>
      </c>
      <c r="I265" s="466">
        <f>I255+I263</f>
        <v>526499.99875000003</v>
      </c>
    </row>
    <row r="266" spans="1:9" ht="13.5" thickBot="1" x14ac:dyDescent="0.25">
      <c r="A266" s="1"/>
      <c r="B266" s="1"/>
      <c r="C266" s="1"/>
      <c r="D266" s="1"/>
      <c r="E266" s="48"/>
      <c r="F266" s="66"/>
      <c r="G266" s="67"/>
      <c r="H266" s="77"/>
      <c r="I266" s="78"/>
    </row>
    <row r="267" spans="1:9" ht="12.75" hidden="1" customHeight="1" x14ac:dyDescent="0.2">
      <c r="A267" s="593" t="s">
        <v>121</v>
      </c>
      <c r="B267" s="594"/>
      <c r="C267" s="594"/>
      <c r="D267" s="594"/>
      <c r="E267" s="595"/>
      <c r="F267" s="602" t="s">
        <v>9</v>
      </c>
      <c r="G267" s="603"/>
      <c r="H267" s="603"/>
      <c r="I267" s="604"/>
    </row>
    <row r="268" spans="1:9" ht="12.75" hidden="1" customHeight="1" x14ac:dyDescent="0.2">
      <c r="A268" s="596"/>
      <c r="B268" s="597"/>
      <c r="C268" s="597"/>
      <c r="D268" s="597"/>
      <c r="E268" s="598"/>
      <c r="F268" s="605"/>
      <c r="G268" s="586"/>
      <c r="H268" s="586"/>
      <c r="I268" s="606"/>
    </row>
    <row r="269" spans="1:9" ht="13.5" hidden="1" customHeight="1" thickBot="1" x14ac:dyDescent="0.25">
      <c r="A269" s="599"/>
      <c r="B269" s="600"/>
      <c r="C269" s="600"/>
      <c r="D269" s="600"/>
      <c r="E269" s="601"/>
      <c r="F269" s="607"/>
      <c r="G269" s="608"/>
      <c r="H269" s="608"/>
      <c r="I269" s="609"/>
    </row>
    <row r="270" spans="1:9" ht="13.5" hidden="1" thickBot="1" x14ac:dyDescent="0.25">
      <c r="A270" s="27"/>
      <c r="B270" s="1"/>
      <c r="C270" s="1"/>
      <c r="D270" s="1"/>
      <c r="E270" s="1"/>
      <c r="F270" s="1"/>
      <c r="G270" s="1"/>
      <c r="H270" s="1"/>
      <c r="I270" s="28"/>
    </row>
    <row r="271" spans="1:9" ht="13.5" hidden="1" customHeight="1" x14ac:dyDescent="0.2">
      <c r="A271" s="29" t="s">
        <v>10</v>
      </c>
      <c r="B271" s="19"/>
      <c r="C271" s="610" t="str">
        <f>C166</f>
        <v>CONSTRUCCION DE PUENTES EN CONCRETO REFORZADO EN VIAS TERCIARIAS (CORREGIMIENTO EL TIGRE) DEL MUNICIPIO DE CAUCASIA DEPARTAMENTO DE ANTIOQUIA</v>
      </c>
      <c r="D271" s="610"/>
      <c r="E271" s="610"/>
      <c r="F271" s="610"/>
      <c r="G271" s="610"/>
      <c r="H271" s="610"/>
      <c r="I271" s="611"/>
    </row>
    <row r="272" spans="1:9" ht="25.5" hidden="1" customHeight="1" x14ac:dyDescent="0.2">
      <c r="A272" s="27" t="s">
        <v>11</v>
      </c>
      <c r="B272" s="1"/>
      <c r="C272" s="610"/>
      <c r="D272" s="610"/>
      <c r="E272" s="610"/>
      <c r="F272" s="610"/>
      <c r="G272" s="610"/>
      <c r="H272" s="610"/>
      <c r="I272" s="611"/>
    </row>
    <row r="273" spans="1:9" ht="13.5" hidden="1" thickBot="1" x14ac:dyDescent="0.25">
      <c r="A273" s="29" t="s">
        <v>12</v>
      </c>
      <c r="B273" s="1"/>
      <c r="C273" s="612" t="e">
        <f>+[112]OFICIAL!#REF!</f>
        <v>#REF!</v>
      </c>
      <c r="D273" s="612"/>
      <c r="E273" s="612"/>
      <c r="F273" s="612"/>
      <c r="G273" s="612"/>
      <c r="H273" s="612"/>
      <c r="I273" s="613"/>
    </row>
    <row r="274" spans="1:9" ht="13.5" hidden="1" thickBot="1" x14ac:dyDescent="0.25">
      <c r="A274" s="30" t="s">
        <v>101</v>
      </c>
      <c r="B274" s="19"/>
      <c r="C274" s="612"/>
      <c r="D274" s="612"/>
      <c r="E274" s="612"/>
      <c r="F274" s="612"/>
      <c r="G274" s="612"/>
      <c r="H274" s="612"/>
      <c r="I274" s="613"/>
    </row>
    <row r="275" spans="1:9" ht="13.5" hidden="1" thickBot="1" x14ac:dyDescent="0.25">
      <c r="A275" s="29"/>
      <c r="B275" s="19"/>
      <c r="C275" s="19"/>
      <c r="D275" s="1"/>
      <c r="E275" s="1"/>
      <c r="F275" s="1"/>
      <c r="G275" s="1"/>
      <c r="H275" s="31" t="s">
        <v>13</v>
      </c>
      <c r="I275" s="32" t="e">
        <f>+[112]OFICIAL!#REF!</f>
        <v>#REF!</v>
      </c>
    </row>
    <row r="276" spans="1:9" ht="13.5" hidden="1" thickBot="1" x14ac:dyDescent="0.25">
      <c r="A276" s="29"/>
      <c r="B276" s="19"/>
      <c r="C276" s="19"/>
      <c r="D276" s="1"/>
      <c r="E276" s="1"/>
      <c r="F276" s="1"/>
      <c r="G276" s="1"/>
      <c r="H276" s="31"/>
      <c r="I276" s="33"/>
    </row>
    <row r="277" spans="1:9" ht="13.5" hidden="1" thickBot="1" x14ac:dyDescent="0.25">
      <c r="A277" s="34" t="s">
        <v>14</v>
      </c>
      <c r="B277" s="35"/>
      <c r="C277" s="35"/>
      <c r="D277" s="35"/>
      <c r="E277" s="36"/>
      <c r="F277" s="36"/>
      <c r="G277" s="36"/>
      <c r="H277" s="36"/>
      <c r="I277" s="37"/>
    </row>
    <row r="278" spans="1:9" ht="13.5" hidden="1" thickBot="1" x14ac:dyDescent="0.25">
      <c r="A278" s="614" t="s">
        <v>15</v>
      </c>
      <c r="B278" s="615"/>
      <c r="C278" s="615"/>
      <c r="D278" s="615"/>
      <c r="E278" s="616"/>
      <c r="F278" s="39" t="s">
        <v>16</v>
      </c>
      <c r="G278" s="39" t="s">
        <v>17</v>
      </c>
      <c r="H278" s="39" t="s">
        <v>18</v>
      </c>
      <c r="I278" s="40" t="s">
        <v>19</v>
      </c>
    </row>
    <row r="279" spans="1:9" ht="13.5" hidden="1" thickBot="1" x14ac:dyDescent="0.25">
      <c r="A279" s="617" t="s">
        <v>40</v>
      </c>
      <c r="B279" s="618"/>
      <c r="C279" s="618"/>
      <c r="D279" s="618"/>
      <c r="E279" s="619"/>
      <c r="F279" s="41"/>
      <c r="G279" s="42"/>
      <c r="H279" s="43"/>
      <c r="I279" s="44">
        <f>I306*5%</f>
        <v>765</v>
      </c>
    </row>
    <row r="280" spans="1:9" ht="13.5" hidden="1" thickBot="1" x14ac:dyDescent="0.25">
      <c r="A280" s="617"/>
      <c r="B280" s="618"/>
      <c r="C280" s="618"/>
      <c r="D280" s="618"/>
      <c r="E280" s="619"/>
      <c r="F280" s="41"/>
      <c r="G280" s="42"/>
      <c r="H280" s="43"/>
      <c r="I280" s="44"/>
    </row>
    <row r="281" spans="1:9" ht="13.5" hidden="1" thickBot="1" x14ac:dyDescent="0.25">
      <c r="A281" s="617"/>
      <c r="B281" s="618"/>
      <c r="C281" s="618"/>
      <c r="D281" s="618"/>
      <c r="E281" s="619"/>
      <c r="F281" s="41"/>
      <c r="G281" s="41"/>
      <c r="H281" s="42"/>
      <c r="I281" s="44"/>
    </row>
    <row r="282" spans="1:9" ht="13.5" hidden="1" thickBot="1" x14ac:dyDescent="0.25">
      <c r="A282" s="617"/>
      <c r="B282" s="618"/>
      <c r="C282" s="618"/>
      <c r="D282" s="618"/>
      <c r="E282" s="619"/>
      <c r="F282" s="41"/>
      <c r="G282" s="42"/>
      <c r="H282" s="42"/>
      <c r="I282" s="44"/>
    </row>
    <row r="283" spans="1:9" ht="13.5" hidden="1" thickBot="1" x14ac:dyDescent="0.25">
      <c r="A283" s="632"/>
      <c r="B283" s="633"/>
      <c r="C283" s="633"/>
      <c r="D283" s="633"/>
      <c r="E283" s="634"/>
      <c r="F283" s="45"/>
      <c r="G283" s="46"/>
      <c r="H283" s="46"/>
      <c r="I283" s="47"/>
    </row>
    <row r="284" spans="1:9" ht="13.5" hidden="1" thickBot="1" x14ac:dyDescent="0.25">
      <c r="A284" s="27"/>
      <c r="B284" s="1"/>
      <c r="C284" s="1"/>
      <c r="D284" s="1"/>
      <c r="E284" s="1"/>
      <c r="F284" s="1"/>
      <c r="G284" s="48"/>
      <c r="H284" s="49" t="s">
        <v>21</v>
      </c>
      <c r="I284" s="50">
        <f>SUM(I279:I283)</f>
        <v>765</v>
      </c>
    </row>
    <row r="285" spans="1:9" ht="13.5" hidden="1" thickBot="1" x14ac:dyDescent="0.25">
      <c r="A285" s="27"/>
      <c r="B285" s="1"/>
      <c r="C285" s="1"/>
      <c r="D285" s="1"/>
      <c r="E285" s="1"/>
      <c r="F285" s="1"/>
      <c r="G285" s="48"/>
      <c r="H285" s="49"/>
      <c r="I285" s="51"/>
    </row>
    <row r="286" spans="1:9" ht="13.5" hidden="1" thickBot="1" x14ac:dyDescent="0.25">
      <c r="A286" s="29" t="s">
        <v>22</v>
      </c>
      <c r="B286" s="19"/>
      <c r="C286" s="19"/>
      <c r="D286" s="19"/>
      <c r="E286" s="1"/>
      <c r="F286" s="1"/>
      <c r="G286" s="48"/>
      <c r="H286" s="48"/>
      <c r="I286" s="28"/>
    </row>
    <row r="287" spans="1:9" ht="13.5" hidden="1" thickBot="1" x14ac:dyDescent="0.25">
      <c r="A287" s="614" t="s">
        <v>15</v>
      </c>
      <c r="B287" s="615"/>
      <c r="C287" s="615"/>
      <c r="D287" s="615"/>
      <c r="E287" s="616"/>
      <c r="F287" s="39" t="s">
        <v>23</v>
      </c>
      <c r="G287" s="52" t="s">
        <v>24</v>
      </c>
      <c r="H287" s="52" t="s">
        <v>6</v>
      </c>
      <c r="I287" s="40" t="s">
        <v>19</v>
      </c>
    </row>
    <row r="288" spans="1:9" ht="13.5" hidden="1" thickBot="1" x14ac:dyDescent="0.25">
      <c r="A288" s="617"/>
      <c r="B288" s="618"/>
      <c r="C288" s="618"/>
      <c r="D288" s="618"/>
      <c r="E288" s="619"/>
      <c r="F288" s="3"/>
      <c r="G288" s="42"/>
      <c r="H288" s="42"/>
      <c r="I288" s="54"/>
    </row>
    <row r="289" spans="1:9" ht="13.5" hidden="1" thickBot="1" x14ac:dyDescent="0.25">
      <c r="A289" s="617"/>
      <c r="B289" s="618"/>
      <c r="C289" s="618"/>
      <c r="D289" s="618"/>
      <c r="E289" s="619"/>
      <c r="F289" s="3"/>
      <c r="G289" s="42"/>
      <c r="H289" s="42"/>
      <c r="I289" s="54"/>
    </row>
    <row r="290" spans="1:9" ht="13.5" hidden="1" thickBot="1" x14ac:dyDescent="0.25">
      <c r="A290" s="617"/>
      <c r="B290" s="618"/>
      <c r="C290" s="618"/>
      <c r="D290" s="618"/>
      <c r="E290" s="619"/>
      <c r="F290" s="3"/>
      <c r="G290" s="42"/>
      <c r="H290" s="42"/>
      <c r="I290" s="54"/>
    </row>
    <row r="291" spans="1:9" ht="13.5" hidden="1" thickBot="1" x14ac:dyDescent="0.25">
      <c r="A291" s="617"/>
      <c r="B291" s="618"/>
      <c r="C291" s="618"/>
      <c r="D291" s="618"/>
      <c r="E291" s="619"/>
      <c r="F291" s="3"/>
      <c r="G291" s="42"/>
      <c r="H291" s="42"/>
      <c r="I291" s="54"/>
    </row>
    <row r="292" spans="1:9" ht="13.5" hidden="1" thickBot="1" x14ac:dyDescent="0.25">
      <c r="A292" s="617"/>
      <c r="B292" s="618"/>
      <c r="C292" s="618"/>
      <c r="D292" s="618"/>
      <c r="E292" s="619"/>
      <c r="F292" s="3"/>
      <c r="G292" s="42"/>
      <c r="H292" s="42"/>
      <c r="I292" s="54"/>
    </row>
    <row r="293" spans="1:9" ht="13.5" hidden="1" thickBot="1" x14ac:dyDescent="0.25">
      <c r="A293" s="629"/>
      <c r="B293" s="630"/>
      <c r="C293" s="630"/>
      <c r="D293" s="630"/>
      <c r="E293" s="631"/>
      <c r="F293" s="55"/>
      <c r="G293" s="56"/>
      <c r="H293" s="56"/>
      <c r="I293" s="57"/>
    </row>
    <row r="294" spans="1:9" ht="13.5" hidden="1" thickBot="1" x14ac:dyDescent="0.25">
      <c r="A294" s="27"/>
      <c r="B294" s="1"/>
      <c r="C294" s="1"/>
      <c r="D294" s="1"/>
      <c r="E294" s="1"/>
      <c r="F294" s="1"/>
      <c r="G294" s="48"/>
      <c r="H294" s="49" t="s">
        <v>21</v>
      </c>
      <c r="I294" s="58"/>
    </row>
    <row r="295" spans="1:9" ht="13.5" hidden="1" thickBot="1" x14ac:dyDescent="0.25">
      <c r="A295" s="27"/>
      <c r="B295" s="1"/>
      <c r="C295" s="1"/>
      <c r="D295" s="1"/>
      <c r="E295" s="1"/>
      <c r="F295" s="1"/>
      <c r="G295" s="48"/>
      <c r="H295" s="49"/>
      <c r="I295" s="59"/>
    </row>
    <row r="296" spans="1:9" ht="13.5" hidden="1" thickBot="1" x14ac:dyDescent="0.25">
      <c r="A296" s="29" t="s">
        <v>25</v>
      </c>
      <c r="B296" s="19"/>
      <c r="C296" s="19"/>
      <c r="D296" s="19"/>
      <c r="E296" s="1"/>
      <c r="F296" s="1"/>
      <c r="G296" s="1"/>
      <c r="H296" s="1"/>
      <c r="I296" s="28"/>
    </row>
    <row r="297" spans="1:9" ht="13.5" hidden="1" thickBot="1" x14ac:dyDescent="0.25">
      <c r="A297" s="614" t="s">
        <v>26</v>
      </c>
      <c r="B297" s="615"/>
      <c r="C297" s="615"/>
      <c r="D297" s="616"/>
      <c r="E297" s="60" t="s">
        <v>115</v>
      </c>
      <c r="F297" s="39" t="s">
        <v>27</v>
      </c>
      <c r="G297" s="39" t="s">
        <v>116</v>
      </c>
      <c r="H297" s="39" t="s">
        <v>28</v>
      </c>
      <c r="I297" s="40" t="s">
        <v>19</v>
      </c>
    </row>
    <row r="298" spans="1:9" ht="13.5" hidden="1" thickBot="1" x14ac:dyDescent="0.25">
      <c r="A298" s="617"/>
      <c r="B298" s="618"/>
      <c r="C298" s="618"/>
      <c r="D298" s="619"/>
      <c r="E298" s="61"/>
      <c r="F298" s="61"/>
      <c r="G298" s="61"/>
      <c r="H298" s="61"/>
      <c r="I298" s="54"/>
    </row>
    <row r="299" spans="1:9" ht="13.5" hidden="1" thickBot="1" x14ac:dyDescent="0.25">
      <c r="A299" s="620"/>
      <c r="B299" s="621"/>
      <c r="C299" s="621"/>
      <c r="D299" s="622"/>
      <c r="E299" s="62"/>
      <c r="F299" s="62"/>
      <c r="G299" s="62"/>
      <c r="H299" s="62"/>
      <c r="I299" s="57"/>
    </row>
    <row r="300" spans="1:9" ht="13.5" hidden="1" thickBot="1" x14ac:dyDescent="0.25">
      <c r="A300" s="27"/>
      <c r="B300" s="1"/>
      <c r="C300" s="1"/>
      <c r="D300" s="1"/>
      <c r="E300" s="1"/>
      <c r="F300" s="1"/>
      <c r="G300" s="1"/>
      <c r="H300" s="49" t="s">
        <v>21</v>
      </c>
      <c r="I300" s="50"/>
    </row>
    <row r="301" spans="1:9" ht="13.5" hidden="1" thickBot="1" x14ac:dyDescent="0.25">
      <c r="A301" s="27"/>
      <c r="B301" s="1"/>
      <c r="C301" s="1"/>
      <c r="D301" s="1"/>
      <c r="E301" s="1"/>
      <c r="F301" s="1"/>
      <c r="G301" s="1"/>
      <c r="H301" s="49"/>
      <c r="I301" s="59"/>
    </row>
    <row r="302" spans="1:9" ht="13.5" hidden="1" thickBot="1" x14ac:dyDescent="0.25">
      <c r="A302" s="29" t="s">
        <v>29</v>
      </c>
      <c r="B302" s="19"/>
      <c r="C302" s="19"/>
      <c r="D302" s="19"/>
      <c r="E302" s="1"/>
      <c r="F302" s="1"/>
      <c r="G302" s="1"/>
      <c r="H302" s="1"/>
      <c r="I302" s="28"/>
    </row>
    <row r="303" spans="1:9" ht="13.5" hidden="1" thickBot="1" x14ac:dyDescent="0.25">
      <c r="A303" s="614" t="s">
        <v>30</v>
      </c>
      <c r="B303" s="615"/>
      <c r="C303" s="615"/>
      <c r="D303" s="615"/>
      <c r="E303" s="39"/>
      <c r="F303" s="623" t="s">
        <v>118</v>
      </c>
      <c r="G303" s="624"/>
      <c r="H303" s="38" t="s">
        <v>18</v>
      </c>
      <c r="I303" s="63" t="s">
        <v>19</v>
      </c>
    </row>
    <row r="304" spans="1:9" ht="13.5" hidden="1" thickBot="1" x14ac:dyDescent="0.25">
      <c r="A304" s="625" t="str">
        <f>+[112]cuadrillas!B13</f>
        <v>CUADRILLA 2</v>
      </c>
      <c r="B304" s="626"/>
      <c r="C304" s="626"/>
      <c r="D304" s="626"/>
      <c r="E304" s="42"/>
      <c r="F304" s="627">
        <f>+[112]cuadrillas!C13</f>
        <v>153000</v>
      </c>
      <c r="G304" s="628"/>
      <c r="H304" s="65">
        <v>10</v>
      </c>
      <c r="I304" s="54">
        <f>ROUND(F304/H304,0)</f>
        <v>15300</v>
      </c>
    </row>
    <row r="305" spans="1:9" ht="13.5" hidden="1" thickBot="1" x14ac:dyDescent="0.25">
      <c r="A305" s="620"/>
      <c r="B305" s="621"/>
      <c r="C305" s="621"/>
      <c r="D305" s="621"/>
      <c r="E305" s="56"/>
      <c r="F305" s="637"/>
      <c r="G305" s="638"/>
      <c r="H305" s="56"/>
      <c r="I305" s="57"/>
    </row>
    <row r="306" spans="1:9" ht="13.5" hidden="1" thickBot="1" x14ac:dyDescent="0.25">
      <c r="A306" s="27"/>
      <c r="B306" s="1"/>
      <c r="C306" s="1"/>
      <c r="D306" s="1"/>
      <c r="E306" s="48"/>
      <c r="F306" s="48"/>
      <c r="G306" s="48"/>
      <c r="H306" s="49" t="s">
        <v>21</v>
      </c>
      <c r="I306" s="58">
        <f>SUM(I304:I305)</f>
        <v>15300</v>
      </c>
    </row>
    <row r="307" spans="1:9" ht="13.5" hidden="1" thickBot="1" x14ac:dyDescent="0.25">
      <c r="A307" s="27"/>
      <c r="B307" s="1"/>
      <c r="C307" s="1"/>
      <c r="D307" s="1"/>
      <c r="E307" s="48"/>
      <c r="F307" s="48"/>
      <c r="G307" s="48"/>
      <c r="H307" s="48"/>
      <c r="I307" s="32"/>
    </row>
    <row r="308" spans="1:9" ht="13.5" hidden="1" thickBot="1" x14ac:dyDescent="0.25">
      <c r="A308" s="27"/>
      <c r="B308" s="1"/>
      <c r="C308" s="1"/>
      <c r="D308" s="1"/>
      <c r="E308" s="48"/>
      <c r="F308" s="66" t="s">
        <v>8</v>
      </c>
      <c r="G308" s="1"/>
      <c r="H308" s="67"/>
      <c r="I308" s="50">
        <f>+I306+I300+I294+I284</f>
        <v>16065</v>
      </c>
    </row>
    <row r="309" spans="1:9" ht="13.5" hidden="1" thickBot="1" x14ac:dyDescent="0.25">
      <c r="A309" s="27"/>
      <c r="B309" s="1"/>
      <c r="C309" s="1"/>
      <c r="D309" s="1"/>
      <c r="E309" s="48"/>
      <c r="F309" s="66"/>
      <c r="G309" s="1"/>
      <c r="H309" s="67"/>
      <c r="I309" s="59"/>
    </row>
    <row r="310" spans="1:9" ht="13.5" hidden="1" thickBot="1" x14ac:dyDescent="0.25">
      <c r="A310" s="29" t="s">
        <v>32</v>
      </c>
      <c r="B310" s="19"/>
      <c r="C310" s="19"/>
      <c r="D310" s="19"/>
      <c r="E310" s="48"/>
      <c r="F310" s="48"/>
      <c r="G310" s="48"/>
      <c r="H310" s="48"/>
      <c r="I310" s="28"/>
    </row>
    <row r="311" spans="1:9" ht="13.5" hidden="1" thickBot="1" x14ac:dyDescent="0.25">
      <c r="A311" s="614" t="s">
        <v>15</v>
      </c>
      <c r="B311" s="615"/>
      <c r="C311" s="615"/>
      <c r="D311" s="615"/>
      <c r="E311" s="615"/>
      <c r="F311" s="615"/>
      <c r="G311" s="616"/>
      <c r="H311" s="68" t="s">
        <v>33</v>
      </c>
      <c r="I311" s="69" t="s">
        <v>34</v>
      </c>
    </row>
    <row r="312" spans="1:9" ht="13.5" hidden="1" thickBot="1" x14ac:dyDescent="0.25">
      <c r="A312" s="617" t="s">
        <v>35</v>
      </c>
      <c r="B312" s="618"/>
      <c r="C312" s="618"/>
      <c r="D312" s="618"/>
      <c r="E312" s="618"/>
      <c r="F312" s="618"/>
      <c r="G312" s="619"/>
      <c r="H312" s="70">
        <v>20</v>
      </c>
      <c r="I312" s="54">
        <f>ROUND(I308*H312/100,0)</f>
        <v>3213</v>
      </c>
    </row>
    <row r="313" spans="1:9" ht="13.5" hidden="1" thickBot="1" x14ac:dyDescent="0.25">
      <c r="A313" s="617" t="s">
        <v>36</v>
      </c>
      <c r="B313" s="618"/>
      <c r="C313" s="618"/>
      <c r="D313" s="618"/>
      <c r="E313" s="618"/>
      <c r="F313" s="618"/>
      <c r="G313" s="619"/>
      <c r="H313" s="70">
        <v>4</v>
      </c>
      <c r="I313" s="54">
        <f>ROUND(I308*H313/100,0)</f>
        <v>643</v>
      </c>
    </row>
    <row r="314" spans="1:9" ht="13.5" hidden="1" thickBot="1" x14ac:dyDescent="0.25">
      <c r="A314" s="617" t="s">
        <v>37</v>
      </c>
      <c r="B314" s="618"/>
      <c r="C314" s="618"/>
      <c r="D314" s="618"/>
      <c r="E314" s="618"/>
      <c r="F314" s="618"/>
      <c r="G314" s="619"/>
      <c r="H314" s="70">
        <v>6</v>
      </c>
      <c r="I314" s="54">
        <f>ROUND(I308*H314/100,0)</f>
        <v>964</v>
      </c>
    </row>
    <row r="315" spans="1:9" ht="13.5" hidden="1" thickBot="1" x14ac:dyDescent="0.25">
      <c r="A315" s="629"/>
      <c r="B315" s="630"/>
      <c r="C315" s="630"/>
      <c r="D315" s="630"/>
      <c r="E315" s="630"/>
      <c r="F315" s="630"/>
      <c r="G315" s="631"/>
      <c r="H315" s="71"/>
      <c r="I315" s="54"/>
    </row>
    <row r="316" spans="1:9" ht="13.5" hidden="1" thickBot="1" x14ac:dyDescent="0.25">
      <c r="A316" s="27"/>
      <c r="B316" s="1"/>
      <c r="C316" s="1"/>
      <c r="D316" s="1"/>
      <c r="E316" s="48"/>
      <c r="F316" s="48"/>
      <c r="G316" s="48"/>
      <c r="H316" s="49" t="s">
        <v>21</v>
      </c>
      <c r="I316" s="50">
        <f>SUM(I312:I315)</f>
        <v>4820</v>
      </c>
    </row>
    <row r="317" spans="1:9" ht="13.5" hidden="1" thickBot="1" x14ac:dyDescent="0.25">
      <c r="A317" s="27"/>
      <c r="B317" s="1"/>
      <c r="C317" s="1"/>
      <c r="D317" s="1"/>
      <c r="E317" s="48"/>
      <c r="F317" s="48"/>
      <c r="G317" s="48"/>
      <c r="H317" s="48"/>
      <c r="I317" s="28"/>
    </row>
    <row r="318" spans="1:9" ht="13.5" hidden="1" thickBot="1" x14ac:dyDescent="0.25">
      <c r="A318" s="72"/>
      <c r="B318" s="36"/>
      <c r="C318" s="36"/>
      <c r="D318" s="36"/>
      <c r="E318" s="73"/>
      <c r="F318" s="74"/>
      <c r="G318" s="75"/>
      <c r="H318" s="76" t="s">
        <v>38</v>
      </c>
      <c r="I318" s="50">
        <f>I308+I316</f>
        <v>20885</v>
      </c>
    </row>
    <row r="319" spans="1:9" ht="13.5" hidden="1" thickBot="1" x14ac:dyDescent="0.25">
      <c r="A319" s="80"/>
      <c r="B319" s="80"/>
      <c r="C319" s="80"/>
      <c r="D319" s="80"/>
      <c r="E319" s="80"/>
      <c r="F319" s="80"/>
      <c r="G319" s="80"/>
      <c r="H319" s="80"/>
      <c r="I319" s="81"/>
    </row>
    <row r="320" spans="1:9" ht="12.75" hidden="1" customHeight="1" x14ac:dyDescent="0.2">
      <c r="A320" s="593" t="s">
        <v>121</v>
      </c>
      <c r="B320" s="594"/>
      <c r="C320" s="594"/>
      <c r="D320" s="594"/>
      <c r="E320" s="595"/>
      <c r="F320" s="602" t="s">
        <v>9</v>
      </c>
      <c r="G320" s="603"/>
      <c r="H320" s="603"/>
      <c r="I320" s="604"/>
    </row>
    <row r="321" spans="1:9" ht="12.75" hidden="1" customHeight="1" x14ac:dyDescent="0.2">
      <c r="A321" s="596"/>
      <c r="B321" s="597"/>
      <c r="C321" s="597"/>
      <c r="D321" s="597"/>
      <c r="E321" s="598"/>
      <c r="F321" s="605"/>
      <c r="G321" s="586"/>
      <c r="H321" s="586"/>
      <c r="I321" s="606"/>
    </row>
    <row r="322" spans="1:9" ht="13.5" hidden="1" customHeight="1" thickBot="1" x14ac:dyDescent="0.25">
      <c r="A322" s="599"/>
      <c r="B322" s="600"/>
      <c r="C322" s="600"/>
      <c r="D322" s="600"/>
      <c r="E322" s="601"/>
      <c r="F322" s="607"/>
      <c r="G322" s="608"/>
      <c r="H322" s="608"/>
      <c r="I322" s="609"/>
    </row>
    <row r="323" spans="1:9" ht="13.5" hidden="1" thickBot="1" x14ac:dyDescent="0.25">
      <c r="A323" s="27"/>
      <c r="B323" s="1"/>
      <c r="C323" s="1"/>
      <c r="D323" s="1"/>
      <c r="E323" s="1"/>
      <c r="F323" s="1"/>
      <c r="G323" s="1"/>
      <c r="H323" s="1"/>
      <c r="I323" s="28"/>
    </row>
    <row r="324" spans="1:9" ht="13.5" hidden="1" customHeight="1" x14ac:dyDescent="0.2">
      <c r="A324" s="29" t="s">
        <v>10</v>
      </c>
      <c r="B324" s="19"/>
      <c r="C324" s="610" t="str">
        <f>C166</f>
        <v>CONSTRUCCION DE PUENTES EN CONCRETO REFORZADO EN VIAS TERCIARIAS (CORREGIMIENTO EL TIGRE) DEL MUNICIPIO DE CAUCASIA DEPARTAMENTO DE ANTIOQUIA</v>
      </c>
      <c r="D324" s="610"/>
      <c r="E324" s="610"/>
      <c r="F324" s="610"/>
      <c r="G324" s="610"/>
      <c r="H324" s="610"/>
      <c r="I324" s="611"/>
    </row>
    <row r="325" spans="1:9" ht="25.5" hidden="1" customHeight="1" x14ac:dyDescent="0.2">
      <c r="A325" s="27" t="s">
        <v>11</v>
      </c>
      <c r="B325" s="1"/>
      <c r="C325" s="610"/>
      <c r="D325" s="610"/>
      <c r="E325" s="610"/>
      <c r="F325" s="610"/>
      <c r="G325" s="610"/>
      <c r="H325" s="610"/>
      <c r="I325" s="611"/>
    </row>
    <row r="326" spans="1:9" ht="13.5" hidden="1" thickBot="1" x14ac:dyDescent="0.25">
      <c r="A326" s="29" t="s">
        <v>12</v>
      </c>
      <c r="B326" s="1"/>
      <c r="C326" s="612" t="e">
        <f>+[112]OFICIAL!#REF!</f>
        <v>#REF!</v>
      </c>
      <c r="D326" s="612"/>
      <c r="E326" s="612"/>
      <c r="F326" s="612"/>
      <c r="G326" s="612"/>
      <c r="H326" s="612"/>
      <c r="I326" s="613"/>
    </row>
    <row r="327" spans="1:9" ht="13.5" hidden="1" thickBot="1" x14ac:dyDescent="0.25">
      <c r="A327" s="30" t="s">
        <v>122</v>
      </c>
      <c r="B327" s="19"/>
      <c r="C327" s="612"/>
      <c r="D327" s="612"/>
      <c r="E327" s="612"/>
      <c r="F327" s="612"/>
      <c r="G327" s="612"/>
      <c r="H327" s="612"/>
      <c r="I327" s="613"/>
    </row>
    <row r="328" spans="1:9" ht="13.5" hidden="1" thickBot="1" x14ac:dyDescent="0.25">
      <c r="A328" s="29"/>
      <c r="B328" s="19"/>
      <c r="C328" s="19"/>
      <c r="D328" s="1"/>
      <c r="E328" s="1"/>
      <c r="F328" s="1"/>
      <c r="G328" s="1"/>
      <c r="H328" s="31" t="s">
        <v>13</v>
      </c>
      <c r="I328" s="32" t="e">
        <f>+[112]OFICIAL!#REF!</f>
        <v>#REF!</v>
      </c>
    </row>
    <row r="329" spans="1:9" ht="13.5" hidden="1" thickBot="1" x14ac:dyDescent="0.25">
      <c r="A329" s="29"/>
      <c r="B329" s="19"/>
      <c r="C329" s="19"/>
      <c r="D329" s="1"/>
      <c r="E329" s="1"/>
      <c r="F329" s="1"/>
      <c r="G329" s="1"/>
      <c r="H329" s="31"/>
      <c r="I329" s="33"/>
    </row>
    <row r="330" spans="1:9" ht="13.5" hidden="1" thickBot="1" x14ac:dyDescent="0.25">
      <c r="A330" s="34" t="s">
        <v>14</v>
      </c>
      <c r="B330" s="35"/>
      <c r="C330" s="35"/>
      <c r="D330" s="35"/>
      <c r="E330" s="36"/>
      <c r="F330" s="36"/>
      <c r="G330" s="36"/>
      <c r="H330" s="36"/>
      <c r="I330" s="37"/>
    </row>
    <row r="331" spans="1:9" ht="13.5" hidden="1" thickBot="1" x14ac:dyDescent="0.25">
      <c r="A331" s="614" t="s">
        <v>15</v>
      </c>
      <c r="B331" s="615"/>
      <c r="C331" s="615"/>
      <c r="D331" s="615"/>
      <c r="E331" s="616"/>
      <c r="F331" s="39" t="s">
        <v>16</v>
      </c>
      <c r="G331" s="39" t="s">
        <v>17</v>
      </c>
      <c r="H331" s="39" t="s">
        <v>18</v>
      </c>
      <c r="I331" s="40" t="s">
        <v>19</v>
      </c>
    </row>
    <row r="332" spans="1:9" ht="13.5" hidden="1" thickBot="1" x14ac:dyDescent="0.25">
      <c r="A332" s="617" t="s">
        <v>40</v>
      </c>
      <c r="B332" s="618"/>
      <c r="C332" s="618"/>
      <c r="D332" s="618"/>
      <c r="E332" s="619"/>
      <c r="F332" s="41"/>
      <c r="G332" s="42"/>
      <c r="H332" s="43"/>
      <c r="I332" s="44">
        <f>I359*5%</f>
        <v>637.5</v>
      </c>
    </row>
    <row r="333" spans="1:9" ht="13.5" hidden="1" thickBot="1" x14ac:dyDescent="0.25">
      <c r="A333" s="617" t="s">
        <v>123</v>
      </c>
      <c r="B333" s="618"/>
      <c r="C333" s="618"/>
      <c r="D333" s="618"/>
      <c r="E333" s="619"/>
      <c r="F333" s="41">
        <v>1</v>
      </c>
      <c r="G333" s="82">
        <v>50000</v>
      </c>
      <c r="H333" s="43">
        <f>H357</f>
        <v>12</v>
      </c>
      <c r="I333" s="44">
        <f>G333/H333*F333</f>
        <v>4166.666666666667</v>
      </c>
    </row>
    <row r="334" spans="1:9" ht="13.5" hidden="1" thickBot="1" x14ac:dyDescent="0.25">
      <c r="A334" s="617"/>
      <c r="B334" s="618"/>
      <c r="C334" s="618"/>
      <c r="D334" s="618"/>
      <c r="E334" s="619"/>
      <c r="F334" s="41"/>
      <c r="G334" s="41"/>
      <c r="H334" s="42"/>
      <c r="I334" s="44"/>
    </row>
    <row r="335" spans="1:9" ht="13.5" hidden="1" thickBot="1" x14ac:dyDescent="0.25">
      <c r="A335" s="617"/>
      <c r="B335" s="618"/>
      <c r="C335" s="618"/>
      <c r="D335" s="618"/>
      <c r="E335" s="619"/>
      <c r="F335" s="41"/>
      <c r="G335" s="42"/>
      <c r="H335" s="42"/>
      <c r="I335" s="44"/>
    </row>
    <row r="336" spans="1:9" ht="13.5" hidden="1" thickBot="1" x14ac:dyDescent="0.25">
      <c r="A336" s="632"/>
      <c r="B336" s="633"/>
      <c r="C336" s="633"/>
      <c r="D336" s="633"/>
      <c r="E336" s="634"/>
      <c r="F336" s="45"/>
      <c r="G336" s="46"/>
      <c r="H336" s="46"/>
      <c r="I336" s="47"/>
    </row>
    <row r="337" spans="1:9" ht="13.5" hidden="1" thickBot="1" x14ac:dyDescent="0.25">
      <c r="A337" s="27"/>
      <c r="B337" s="1"/>
      <c r="C337" s="1"/>
      <c r="D337" s="1"/>
      <c r="E337" s="1"/>
      <c r="F337" s="1"/>
      <c r="G337" s="48"/>
      <c r="H337" s="49" t="s">
        <v>21</v>
      </c>
      <c r="I337" s="50">
        <f>SUM(I332:I336)</f>
        <v>4804.166666666667</v>
      </c>
    </row>
    <row r="338" spans="1:9" ht="13.5" hidden="1" thickBot="1" x14ac:dyDescent="0.25">
      <c r="A338" s="27"/>
      <c r="B338" s="1"/>
      <c r="C338" s="1"/>
      <c r="D338" s="1"/>
      <c r="E338" s="1"/>
      <c r="F338" s="1"/>
      <c r="G338" s="48"/>
      <c r="H338" s="49"/>
      <c r="I338" s="51"/>
    </row>
    <row r="339" spans="1:9" ht="13.5" hidden="1" thickBot="1" x14ac:dyDescent="0.25">
      <c r="A339" s="29" t="s">
        <v>22</v>
      </c>
      <c r="B339" s="19"/>
      <c r="C339" s="19"/>
      <c r="D339" s="19"/>
      <c r="E339" s="1"/>
      <c r="F339" s="1"/>
      <c r="G339" s="48"/>
      <c r="H339" s="48"/>
      <c r="I339" s="28"/>
    </row>
    <row r="340" spans="1:9" ht="13.5" hidden="1" thickBot="1" x14ac:dyDescent="0.25">
      <c r="A340" s="614" t="s">
        <v>15</v>
      </c>
      <c r="B340" s="615"/>
      <c r="C340" s="615"/>
      <c r="D340" s="615"/>
      <c r="E340" s="616"/>
      <c r="F340" s="39" t="s">
        <v>23</v>
      </c>
      <c r="G340" s="52" t="s">
        <v>24</v>
      </c>
      <c r="H340" s="52" t="s">
        <v>6</v>
      </c>
      <c r="I340" s="40" t="s">
        <v>19</v>
      </c>
    </row>
    <row r="341" spans="1:9" ht="13.5" hidden="1" thickBot="1" x14ac:dyDescent="0.25">
      <c r="A341" s="617" t="s">
        <v>124</v>
      </c>
      <c r="B341" s="618"/>
      <c r="C341" s="618"/>
      <c r="D341" s="618"/>
      <c r="E341" s="619"/>
      <c r="F341" s="3" t="s">
        <v>3</v>
      </c>
      <c r="G341" s="82">
        <v>10000</v>
      </c>
      <c r="H341" s="42">
        <v>1</v>
      </c>
      <c r="I341" s="54">
        <f>G341*H341</f>
        <v>10000</v>
      </c>
    </row>
    <row r="342" spans="1:9" ht="13.5" hidden="1" thickBot="1" x14ac:dyDescent="0.25">
      <c r="A342" s="617"/>
      <c r="B342" s="618"/>
      <c r="C342" s="618"/>
      <c r="D342" s="618"/>
      <c r="E342" s="619"/>
      <c r="F342" s="3"/>
      <c r="G342" s="42"/>
      <c r="H342" s="42"/>
      <c r="I342" s="54"/>
    </row>
    <row r="343" spans="1:9" ht="13.5" hidden="1" thickBot="1" x14ac:dyDescent="0.25">
      <c r="A343" s="617"/>
      <c r="B343" s="618"/>
      <c r="C343" s="618"/>
      <c r="D343" s="618"/>
      <c r="E343" s="619"/>
      <c r="F343" s="3"/>
      <c r="G343" s="42"/>
      <c r="H343" s="42"/>
      <c r="I343" s="54"/>
    </row>
    <row r="344" spans="1:9" ht="13.5" hidden="1" thickBot="1" x14ac:dyDescent="0.25">
      <c r="A344" s="617"/>
      <c r="B344" s="618"/>
      <c r="C344" s="618"/>
      <c r="D344" s="618"/>
      <c r="E344" s="619"/>
      <c r="F344" s="3"/>
      <c r="G344" s="42"/>
      <c r="H344" s="42"/>
      <c r="I344" s="54"/>
    </row>
    <row r="345" spans="1:9" ht="13.5" hidden="1" thickBot="1" x14ac:dyDescent="0.25">
      <c r="A345" s="617"/>
      <c r="B345" s="618"/>
      <c r="C345" s="618"/>
      <c r="D345" s="618"/>
      <c r="E345" s="619"/>
      <c r="F345" s="3"/>
      <c r="G345" s="42"/>
      <c r="H345" s="42"/>
      <c r="I345" s="54"/>
    </row>
    <row r="346" spans="1:9" ht="13.5" hidden="1" thickBot="1" x14ac:dyDescent="0.25">
      <c r="A346" s="629"/>
      <c r="B346" s="630"/>
      <c r="C346" s="630"/>
      <c r="D346" s="630"/>
      <c r="E346" s="631"/>
      <c r="F346" s="55"/>
      <c r="G346" s="56"/>
      <c r="H346" s="56"/>
      <c r="I346" s="57"/>
    </row>
    <row r="347" spans="1:9" ht="13.5" hidden="1" thickBot="1" x14ac:dyDescent="0.25">
      <c r="A347" s="27"/>
      <c r="B347" s="1"/>
      <c r="C347" s="1"/>
      <c r="D347" s="1"/>
      <c r="E347" s="1"/>
      <c r="F347" s="1"/>
      <c r="G347" s="48"/>
      <c r="H347" s="49" t="s">
        <v>21</v>
      </c>
      <c r="I347" s="58">
        <f>SUM(I341:I346)</f>
        <v>10000</v>
      </c>
    </row>
    <row r="348" spans="1:9" ht="13.5" hidden="1" thickBot="1" x14ac:dyDescent="0.25">
      <c r="A348" s="27"/>
      <c r="B348" s="1"/>
      <c r="C348" s="1"/>
      <c r="D348" s="1"/>
      <c r="E348" s="1"/>
      <c r="F348" s="1"/>
      <c r="G348" s="48"/>
      <c r="H348" s="49"/>
      <c r="I348" s="59"/>
    </row>
    <row r="349" spans="1:9" ht="13.5" hidden="1" thickBot="1" x14ac:dyDescent="0.25">
      <c r="A349" s="29" t="s">
        <v>25</v>
      </c>
      <c r="B349" s="19"/>
      <c r="C349" s="19"/>
      <c r="D349" s="19"/>
      <c r="E349" s="1"/>
      <c r="F349" s="1"/>
      <c r="G349" s="1"/>
      <c r="H349" s="1"/>
      <c r="I349" s="28"/>
    </row>
    <row r="350" spans="1:9" ht="13.5" hidden="1" thickBot="1" x14ac:dyDescent="0.25">
      <c r="A350" s="614" t="s">
        <v>26</v>
      </c>
      <c r="B350" s="615"/>
      <c r="C350" s="615"/>
      <c r="D350" s="616"/>
      <c r="E350" s="60" t="s">
        <v>115</v>
      </c>
      <c r="F350" s="39" t="s">
        <v>27</v>
      </c>
      <c r="G350" s="39" t="s">
        <v>116</v>
      </c>
      <c r="H350" s="39" t="s">
        <v>28</v>
      </c>
      <c r="I350" s="40" t="s">
        <v>19</v>
      </c>
    </row>
    <row r="351" spans="1:9" ht="13.5" hidden="1" thickBot="1" x14ac:dyDescent="0.25">
      <c r="A351" s="617" t="s">
        <v>125</v>
      </c>
      <c r="B351" s="618"/>
      <c r="C351" s="618"/>
      <c r="D351" s="619"/>
      <c r="E351" s="61">
        <v>1</v>
      </c>
      <c r="F351" s="61"/>
      <c r="G351" s="61"/>
      <c r="H351" s="83">
        <v>10000</v>
      </c>
      <c r="I351" s="54">
        <f>H351*E351</f>
        <v>10000</v>
      </c>
    </row>
    <row r="352" spans="1:9" ht="13.5" hidden="1" thickBot="1" x14ac:dyDescent="0.25">
      <c r="A352" s="620"/>
      <c r="B352" s="621"/>
      <c r="C352" s="621"/>
      <c r="D352" s="622"/>
      <c r="E352" s="62"/>
      <c r="F352" s="62"/>
      <c r="G352" s="62"/>
      <c r="H352" s="62"/>
      <c r="I352" s="57"/>
    </row>
    <row r="353" spans="1:9" ht="13.5" hidden="1" thickBot="1" x14ac:dyDescent="0.25">
      <c r="A353" s="27"/>
      <c r="B353" s="1"/>
      <c r="C353" s="1"/>
      <c r="D353" s="1"/>
      <c r="E353" s="1"/>
      <c r="F353" s="1"/>
      <c r="G353" s="1"/>
      <c r="H353" s="49" t="s">
        <v>21</v>
      </c>
      <c r="I353" s="50">
        <f>SUM(I351:I352)</f>
        <v>10000</v>
      </c>
    </row>
    <row r="354" spans="1:9" ht="13.5" hidden="1" thickBot="1" x14ac:dyDescent="0.25">
      <c r="A354" s="27"/>
      <c r="B354" s="1"/>
      <c r="C354" s="1"/>
      <c r="D354" s="1"/>
      <c r="E354" s="1"/>
      <c r="F354" s="1"/>
      <c r="G354" s="1"/>
      <c r="H354" s="49"/>
      <c r="I354" s="59"/>
    </row>
    <row r="355" spans="1:9" ht="13.5" hidden="1" thickBot="1" x14ac:dyDescent="0.25">
      <c r="A355" s="29" t="s">
        <v>29</v>
      </c>
      <c r="B355" s="19"/>
      <c r="C355" s="19"/>
      <c r="D355" s="19"/>
      <c r="E355" s="1"/>
      <c r="F355" s="1"/>
      <c r="G355" s="1"/>
      <c r="H355" s="1"/>
      <c r="I355" s="28"/>
    </row>
    <row r="356" spans="1:9" ht="13.5" hidden="1" thickBot="1" x14ac:dyDescent="0.25">
      <c r="A356" s="614" t="s">
        <v>30</v>
      </c>
      <c r="B356" s="615"/>
      <c r="C356" s="615"/>
      <c r="D356" s="615"/>
      <c r="E356" s="39"/>
      <c r="F356" s="623" t="s">
        <v>118</v>
      </c>
      <c r="G356" s="624"/>
      <c r="H356" s="38" t="s">
        <v>18</v>
      </c>
      <c r="I356" s="63" t="s">
        <v>19</v>
      </c>
    </row>
    <row r="357" spans="1:9" ht="13.5" hidden="1" thickBot="1" x14ac:dyDescent="0.25">
      <c r="A357" s="625" t="str">
        <f>+[112]cuadrillas!B13</f>
        <v>CUADRILLA 2</v>
      </c>
      <c r="B357" s="626"/>
      <c r="C357" s="626"/>
      <c r="D357" s="626"/>
      <c r="E357" s="42"/>
      <c r="F357" s="627">
        <f>+[112]cuadrillas!C13</f>
        <v>153000</v>
      </c>
      <c r="G357" s="628"/>
      <c r="H357" s="65">
        <v>12</v>
      </c>
      <c r="I357" s="54">
        <f>ROUND(F357/H357,0)</f>
        <v>12750</v>
      </c>
    </row>
    <row r="358" spans="1:9" ht="13.5" hidden="1" thickBot="1" x14ac:dyDescent="0.25">
      <c r="A358" s="620"/>
      <c r="B358" s="621"/>
      <c r="C358" s="621"/>
      <c r="D358" s="621"/>
      <c r="E358" s="56"/>
      <c r="F358" s="637"/>
      <c r="G358" s="638"/>
      <c r="H358" s="56"/>
      <c r="I358" s="57"/>
    </row>
    <row r="359" spans="1:9" ht="13.5" hidden="1" thickBot="1" x14ac:dyDescent="0.25">
      <c r="A359" s="27"/>
      <c r="B359" s="1"/>
      <c r="C359" s="1"/>
      <c r="D359" s="1"/>
      <c r="E359" s="48"/>
      <c r="F359" s="48"/>
      <c r="G359" s="48"/>
      <c r="H359" s="49" t="s">
        <v>21</v>
      </c>
      <c r="I359" s="58">
        <f>SUM(I357:I358)</f>
        <v>12750</v>
      </c>
    </row>
    <row r="360" spans="1:9" ht="13.5" hidden="1" thickBot="1" x14ac:dyDescent="0.25">
      <c r="A360" s="27"/>
      <c r="B360" s="1"/>
      <c r="C360" s="1"/>
      <c r="D360" s="1"/>
      <c r="E360" s="48"/>
      <c r="F360" s="48"/>
      <c r="G360" s="48"/>
      <c r="H360" s="48"/>
      <c r="I360" s="32"/>
    </row>
    <row r="361" spans="1:9" ht="13.5" hidden="1" thickBot="1" x14ac:dyDescent="0.25">
      <c r="A361" s="27"/>
      <c r="B361" s="1"/>
      <c r="C361" s="1"/>
      <c r="D361" s="1"/>
      <c r="E361" s="48"/>
      <c r="F361" s="66" t="s">
        <v>8</v>
      </c>
      <c r="G361" s="1"/>
      <c r="H361" s="67"/>
      <c r="I361" s="50">
        <f>+I359+I353+I347+I337</f>
        <v>37554.166666666664</v>
      </c>
    </row>
    <row r="362" spans="1:9" ht="13.5" hidden="1" thickBot="1" x14ac:dyDescent="0.25">
      <c r="A362" s="27"/>
      <c r="B362" s="1"/>
      <c r="C362" s="1"/>
      <c r="D362" s="1"/>
      <c r="E362" s="48"/>
      <c r="F362" s="66"/>
      <c r="G362" s="1"/>
      <c r="H362" s="67"/>
      <c r="I362" s="59"/>
    </row>
    <row r="363" spans="1:9" ht="13.5" hidden="1" thickBot="1" x14ac:dyDescent="0.25">
      <c r="A363" s="29" t="s">
        <v>32</v>
      </c>
      <c r="B363" s="19"/>
      <c r="C363" s="19"/>
      <c r="D363" s="19"/>
      <c r="E363" s="48"/>
      <c r="F363" s="48"/>
      <c r="G363" s="48"/>
      <c r="H363" s="48"/>
      <c r="I363" s="28"/>
    </row>
    <row r="364" spans="1:9" ht="13.5" hidden="1" thickBot="1" x14ac:dyDescent="0.25">
      <c r="A364" s="614" t="s">
        <v>15</v>
      </c>
      <c r="B364" s="615"/>
      <c r="C364" s="615"/>
      <c r="D364" s="615"/>
      <c r="E364" s="615"/>
      <c r="F364" s="615"/>
      <c r="G364" s="616"/>
      <c r="H364" s="68" t="s">
        <v>33</v>
      </c>
      <c r="I364" s="69" t="s">
        <v>34</v>
      </c>
    </row>
    <row r="365" spans="1:9" ht="13.5" hidden="1" thickBot="1" x14ac:dyDescent="0.25">
      <c r="A365" s="617" t="s">
        <v>35</v>
      </c>
      <c r="B365" s="618"/>
      <c r="C365" s="618"/>
      <c r="D365" s="618"/>
      <c r="E365" s="618"/>
      <c r="F365" s="618"/>
      <c r="G365" s="619"/>
      <c r="H365" s="70">
        <v>20</v>
      </c>
      <c r="I365" s="54">
        <f>ROUND(I361*H365/100,0)</f>
        <v>7511</v>
      </c>
    </row>
    <row r="366" spans="1:9" ht="13.5" hidden="1" thickBot="1" x14ac:dyDescent="0.25">
      <c r="A366" s="617" t="s">
        <v>36</v>
      </c>
      <c r="B366" s="618"/>
      <c r="C366" s="618"/>
      <c r="D366" s="618"/>
      <c r="E366" s="618"/>
      <c r="F366" s="618"/>
      <c r="G366" s="619"/>
      <c r="H366" s="70">
        <v>4</v>
      </c>
      <c r="I366" s="54">
        <f>ROUND(I361*H366/100,0)</f>
        <v>1502</v>
      </c>
    </row>
    <row r="367" spans="1:9" ht="13.5" hidden="1" thickBot="1" x14ac:dyDescent="0.25">
      <c r="A367" s="617" t="s">
        <v>37</v>
      </c>
      <c r="B367" s="618"/>
      <c r="C367" s="618"/>
      <c r="D367" s="618"/>
      <c r="E367" s="618"/>
      <c r="F367" s="618"/>
      <c r="G367" s="619"/>
      <c r="H367" s="70">
        <v>6</v>
      </c>
      <c r="I367" s="54">
        <f>ROUND(I361*H367/100,0)</f>
        <v>2253</v>
      </c>
    </row>
    <row r="368" spans="1:9" ht="13.5" hidden="1" thickBot="1" x14ac:dyDescent="0.25">
      <c r="A368" s="629"/>
      <c r="B368" s="630"/>
      <c r="C368" s="630"/>
      <c r="D368" s="630"/>
      <c r="E368" s="630"/>
      <c r="F368" s="630"/>
      <c r="G368" s="631"/>
      <c r="H368" s="71"/>
      <c r="I368" s="54"/>
    </row>
    <row r="369" spans="1:9" ht="13.5" hidden="1" thickBot="1" x14ac:dyDescent="0.25">
      <c r="A369" s="27"/>
      <c r="B369" s="1"/>
      <c r="C369" s="1"/>
      <c r="D369" s="1"/>
      <c r="E369" s="48"/>
      <c r="F369" s="48"/>
      <c r="G369" s="48"/>
      <c r="H369" s="49" t="s">
        <v>21</v>
      </c>
      <c r="I369" s="50">
        <f>SUM(I365:I368)</f>
        <v>11266</v>
      </c>
    </row>
    <row r="370" spans="1:9" ht="13.5" hidden="1" thickBot="1" x14ac:dyDescent="0.25">
      <c r="A370" s="27"/>
      <c r="B370" s="1"/>
      <c r="C370" s="1"/>
      <c r="D370" s="1"/>
      <c r="E370" s="48"/>
      <c r="F370" s="48"/>
      <c r="G370" s="48"/>
      <c r="H370" s="48"/>
      <c r="I370" s="28"/>
    </row>
    <row r="371" spans="1:9" ht="13.5" hidden="1" thickBot="1" x14ac:dyDescent="0.25">
      <c r="A371" s="72"/>
      <c r="B371" s="36"/>
      <c r="C371" s="36"/>
      <c r="D371" s="36"/>
      <c r="E371" s="73"/>
      <c r="F371" s="74"/>
      <c r="G371" s="75"/>
      <c r="H371" s="76" t="s">
        <v>38</v>
      </c>
      <c r="I371" s="50">
        <f>I361+I369</f>
        <v>48820.166666666664</v>
      </c>
    </row>
    <row r="372" spans="1:9" ht="13.5" hidden="1" thickBot="1" x14ac:dyDescent="0.25">
      <c r="A372" s="80"/>
      <c r="B372" s="80"/>
      <c r="C372" s="80"/>
      <c r="D372" s="80"/>
      <c r="E372" s="80"/>
      <c r="F372" s="80"/>
      <c r="G372" s="80"/>
      <c r="H372" s="80"/>
      <c r="I372" s="81"/>
    </row>
    <row r="373" spans="1:9" ht="12.75" hidden="1" customHeight="1" x14ac:dyDescent="0.2">
      <c r="A373" s="593" t="s">
        <v>121</v>
      </c>
      <c r="B373" s="594"/>
      <c r="C373" s="594"/>
      <c r="D373" s="594"/>
      <c r="E373" s="595"/>
      <c r="F373" s="602" t="s">
        <v>9</v>
      </c>
      <c r="G373" s="603"/>
      <c r="H373" s="603"/>
      <c r="I373" s="604"/>
    </row>
    <row r="374" spans="1:9" ht="12.75" hidden="1" customHeight="1" x14ac:dyDescent="0.2">
      <c r="A374" s="596"/>
      <c r="B374" s="597"/>
      <c r="C374" s="597"/>
      <c r="D374" s="597"/>
      <c r="E374" s="598"/>
      <c r="F374" s="605"/>
      <c r="G374" s="586"/>
      <c r="H374" s="586"/>
      <c r="I374" s="606"/>
    </row>
    <row r="375" spans="1:9" ht="13.5" hidden="1" customHeight="1" thickBot="1" x14ac:dyDescent="0.25">
      <c r="A375" s="599"/>
      <c r="B375" s="600"/>
      <c r="C375" s="600"/>
      <c r="D375" s="600"/>
      <c r="E375" s="601"/>
      <c r="F375" s="607"/>
      <c r="G375" s="608"/>
      <c r="H375" s="608"/>
      <c r="I375" s="609"/>
    </row>
    <row r="376" spans="1:9" ht="13.5" hidden="1" thickBot="1" x14ac:dyDescent="0.25">
      <c r="A376" s="27"/>
      <c r="B376" s="1"/>
      <c r="C376" s="1"/>
      <c r="D376" s="1"/>
      <c r="E376" s="1"/>
      <c r="F376" s="1"/>
      <c r="G376" s="1"/>
      <c r="H376" s="1"/>
      <c r="I376" s="28"/>
    </row>
    <row r="377" spans="1:9" ht="13.5" hidden="1" customHeight="1" x14ac:dyDescent="0.2">
      <c r="A377" s="29" t="s">
        <v>10</v>
      </c>
      <c r="B377" s="19"/>
      <c r="C377" s="610" t="str">
        <f>C166</f>
        <v>CONSTRUCCION DE PUENTES EN CONCRETO REFORZADO EN VIAS TERCIARIAS (CORREGIMIENTO EL TIGRE) DEL MUNICIPIO DE CAUCASIA DEPARTAMENTO DE ANTIOQUIA</v>
      </c>
      <c r="D377" s="610"/>
      <c r="E377" s="610"/>
      <c r="F377" s="610"/>
      <c r="G377" s="610"/>
      <c r="H377" s="610"/>
      <c r="I377" s="611"/>
    </row>
    <row r="378" spans="1:9" ht="25.5" hidden="1" customHeight="1" x14ac:dyDescent="0.2">
      <c r="A378" s="27" t="s">
        <v>11</v>
      </c>
      <c r="B378" s="1"/>
      <c r="C378" s="610"/>
      <c r="D378" s="610"/>
      <c r="E378" s="610"/>
      <c r="F378" s="610"/>
      <c r="G378" s="610"/>
      <c r="H378" s="610"/>
      <c r="I378" s="611"/>
    </row>
    <row r="379" spans="1:9" ht="13.5" hidden="1" thickBot="1" x14ac:dyDescent="0.25">
      <c r="A379" s="29" t="s">
        <v>12</v>
      </c>
      <c r="B379" s="1"/>
      <c r="C379" s="612" t="e">
        <f>+[112]OFICIAL!#REF!</f>
        <v>#REF!</v>
      </c>
      <c r="D379" s="612"/>
      <c r="E379" s="612"/>
      <c r="F379" s="612"/>
      <c r="G379" s="612"/>
      <c r="H379" s="612"/>
      <c r="I379" s="613"/>
    </row>
    <row r="380" spans="1:9" ht="13.5" hidden="1" thickBot="1" x14ac:dyDescent="0.25">
      <c r="A380" s="30" t="s">
        <v>54</v>
      </c>
      <c r="B380" s="19"/>
      <c r="C380" s="612"/>
      <c r="D380" s="612"/>
      <c r="E380" s="612"/>
      <c r="F380" s="612"/>
      <c r="G380" s="612"/>
      <c r="H380" s="612"/>
      <c r="I380" s="613"/>
    </row>
    <row r="381" spans="1:9" ht="13.5" hidden="1" thickBot="1" x14ac:dyDescent="0.25">
      <c r="A381" s="29"/>
      <c r="B381" s="19"/>
      <c r="C381" s="19"/>
      <c r="D381" s="1"/>
      <c r="E381" s="1"/>
      <c r="F381" s="1"/>
      <c r="G381" s="1"/>
      <c r="H381" s="31" t="s">
        <v>13</v>
      </c>
      <c r="I381" s="32" t="e">
        <f>+[112]OFICIAL!#REF!</f>
        <v>#REF!</v>
      </c>
    </row>
    <row r="382" spans="1:9" ht="13.5" hidden="1" thickBot="1" x14ac:dyDescent="0.25">
      <c r="A382" s="29"/>
      <c r="B382" s="19"/>
      <c r="C382" s="19"/>
      <c r="D382" s="1"/>
      <c r="E382" s="1"/>
      <c r="F382" s="1"/>
      <c r="G382" s="1"/>
      <c r="H382" s="31"/>
      <c r="I382" s="33"/>
    </row>
    <row r="383" spans="1:9" ht="13.5" hidden="1" thickBot="1" x14ac:dyDescent="0.25">
      <c r="A383" s="34" t="s">
        <v>14</v>
      </c>
      <c r="B383" s="35"/>
      <c r="C383" s="35"/>
      <c r="D383" s="35"/>
      <c r="E383" s="36"/>
      <c r="F383" s="36"/>
      <c r="G383" s="36"/>
      <c r="H383" s="36"/>
      <c r="I383" s="37"/>
    </row>
    <row r="384" spans="1:9" ht="13.5" hidden="1" thickBot="1" x14ac:dyDescent="0.25">
      <c r="A384" s="614" t="s">
        <v>15</v>
      </c>
      <c r="B384" s="615"/>
      <c r="C384" s="615"/>
      <c r="D384" s="615"/>
      <c r="E384" s="616"/>
      <c r="F384" s="39" t="s">
        <v>16</v>
      </c>
      <c r="G384" s="39" t="s">
        <v>17</v>
      </c>
      <c r="H384" s="39" t="s">
        <v>18</v>
      </c>
      <c r="I384" s="40" t="s">
        <v>19</v>
      </c>
    </row>
    <row r="385" spans="1:9" ht="13.5" hidden="1" thickBot="1" x14ac:dyDescent="0.25">
      <c r="A385" s="617" t="s">
        <v>40</v>
      </c>
      <c r="B385" s="618"/>
      <c r="C385" s="618"/>
      <c r="D385" s="618"/>
      <c r="E385" s="619"/>
      <c r="F385" s="41"/>
      <c r="G385" s="42"/>
      <c r="H385" s="43"/>
      <c r="I385" s="44">
        <f>I412*5%</f>
        <v>784.6</v>
      </c>
    </row>
    <row r="386" spans="1:9" ht="13.5" hidden="1" thickBot="1" x14ac:dyDescent="0.25">
      <c r="A386" s="617"/>
      <c r="B386" s="618"/>
      <c r="C386" s="618"/>
      <c r="D386" s="618"/>
      <c r="E386" s="619"/>
      <c r="F386" s="41"/>
      <c r="G386" s="42"/>
      <c r="H386" s="43"/>
      <c r="I386" s="44"/>
    </row>
    <row r="387" spans="1:9" ht="13.5" hidden="1" thickBot="1" x14ac:dyDescent="0.25">
      <c r="A387" s="617"/>
      <c r="B387" s="618"/>
      <c r="C387" s="618"/>
      <c r="D387" s="618"/>
      <c r="E387" s="619"/>
      <c r="F387" s="41"/>
      <c r="G387" s="41"/>
      <c r="H387" s="42"/>
      <c r="I387" s="44"/>
    </row>
    <row r="388" spans="1:9" ht="13.5" hidden="1" thickBot="1" x14ac:dyDescent="0.25">
      <c r="A388" s="617"/>
      <c r="B388" s="618"/>
      <c r="C388" s="618"/>
      <c r="D388" s="618"/>
      <c r="E388" s="619"/>
      <c r="F388" s="41"/>
      <c r="G388" s="42"/>
      <c r="H388" s="42"/>
      <c r="I388" s="44"/>
    </row>
    <row r="389" spans="1:9" ht="13.5" hidden="1" thickBot="1" x14ac:dyDescent="0.25">
      <c r="A389" s="632"/>
      <c r="B389" s="633"/>
      <c r="C389" s="633"/>
      <c r="D389" s="633"/>
      <c r="E389" s="634"/>
      <c r="F389" s="45"/>
      <c r="G389" s="46"/>
      <c r="H389" s="46"/>
      <c r="I389" s="47"/>
    </row>
    <row r="390" spans="1:9" ht="13.5" hidden="1" thickBot="1" x14ac:dyDescent="0.25">
      <c r="A390" s="27"/>
      <c r="B390" s="1"/>
      <c r="C390" s="1"/>
      <c r="D390" s="1"/>
      <c r="E390" s="1"/>
      <c r="F390" s="1"/>
      <c r="G390" s="48"/>
      <c r="H390" s="49" t="s">
        <v>21</v>
      </c>
      <c r="I390" s="50">
        <f>SUM(I385:I389)</f>
        <v>784.6</v>
      </c>
    </row>
    <row r="391" spans="1:9" ht="13.5" hidden="1" thickBot="1" x14ac:dyDescent="0.25">
      <c r="A391" s="27"/>
      <c r="B391" s="1"/>
      <c r="C391" s="1"/>
      <c r="D391" s="1"/>
      <c r="E391" s="1"/>
      <c r="F391" s="1"/>
      <c r="G391" s="48"/>
      <c r="H391" s="49"/>
      <c r="I391" s="51"/>
    </row>
    <row r="392" spans="1:9" ht="13.5" hidden="1" thickBot="1" x14ac:dyDescent="0.25">
      <c r="A392" s="29" t="s">
        <v>22</v>
      </c>
      <c r="B392" s="19"/>
      <c r="C392" s="19"/>
      <c r="D392" s="19"/>
      <c r="E392" s="1"/>
      <c r="F392" s="1"/>
      <c r="G392" s="48"/>
      <c r="H392" s="48"/>
      <c r="I392" s="28"/>
    </row>
    <row r="393" spans="1:9" ht="13.5" hidden="1" thickBot="1" x14ac:dyDescent="0.25">
      <c r="A393" s="614" t="s">
        <v>15</v>
      </c>
      <c r="B393" s="615"/>
      <c r="C393" s="615"/>
      <c r="D393" s="615"/>
      <c r="E393" s="616"/>
      <c r="F393" s="39" t="s">
        <v>23</v>
      </c>
      <c r="G393" s="52" t="s">
        <v>24</v>
      </c>
      <c r="H393" s="52" t="s">
        <v>6</v>
      </c>
      <c r="I393" s="40" t="s">
        <v>19</v>
      </c>
    </row>
    <row r="394" spans="1:9" ht="13.5" hidden="1" thickBot="1" x14ac:dyDescent="0.25">
      <c r="A394" s="617" t="s">
        <v>126</v>
      </c>
      <c r="B394" s="618"/>
      <c r="C394" s="618"/>
      <c r="D394" s="618"/>
      <c r="E394" s="619"/>
      <c r="F394" s="3" t="s">
        <v>3</v>
      </c>
      <c r="G394" s="82">
        <f>+[112]APA!I50</f>
        <v>500000</v>
      </c>
      <c r="H394" s="42">
        <v>0.09</v>
      </c>
      <c r="I394" s="54">
        <f>G394*H394</f>
        <v>45000</v>
      </c>
    </row>
    <row r="395" spans="1:9" ht="13.5" hidden="1" thickBot="1" x14ac:dyDescent="0.25">
      <c r="A395" s="617"/>
      <c r="B395" s="618"/>
      <c r="C395" s="618"/>
      <c r="D395" s="618"/>
      <c r="E395" s="619"/>
      <c r="F395" s="3"/>
      <c r="G395" s="42"/>
      <c r="H395" s="42"/>
      <c r="I395" s="54"/>
    </row>
    <row r="396" spans="1:9" ht="13.5" hidden="1" thickBot="1" x14ac:dyDescent="0.25">
      <c r="A396" s="617"/>
      <c r="B396" s="618"/>
      <c r="C396" s="618"/>
      <c r="D396" s="618"/>
      <c r="E396" s="619"/>
      <c r="F396" s="3"/>
      <c r="G396" s="42"/>
      <c r="H396" s="42"/>
      <c r="I396" s="54"/>
    </row>
    <row r="397" spans="1:9" ht="13.5" hidden="1" thickBot="1" x14ac:dyDescent="0.25">
      <c r="A397" s="617"/>
      <c r="B397" s="618"/>
      <c r="C397" s="618"/>
      <c r="D397" s="618"/>
      <c r="E397" s="619"/>
      <c r="F397" s="3"/>
      <c r="G397" s="42"/>
      <c r="H397" s="42"/>
      <c r="I397" s="54"/>
    </row>
    <row r="398" spans="1:9" ht="13.5" hidden="1" thickBot="1" x14ac:dyDescent="0.25">
      <c r="A398" s="617"/>
      <c r="B398" s="618"/>
      <c r="C398" s="618"/>
      <c r="D398" s="618"/>
      <c r="E398" s="619"/>
      <c r="F398" s="3"/>
      <c r="G398" s="42"/>
      <c r="H398" s="42"/>
      <c r="I398" s="54"/>
    </row>
    <row r="399" spans="1:9" ht="13.5" hidden="1" thickBot="1" x14ac:dyDescent="0.25">
      <c r="A399" s="629"/>
      <c r="B399" s="630"/>
      <c r="C399" s="630"/>
      <c r="D399" s="630"/>
      <c r="E399" s="631"/>
      <c r="F399" s="55"/>
      <c r="G399" s="56"/>
      <c r="H399" s="56"/>
      <c r="I399" s="57"/>
    </row>
    <row r="400" spans="1:9" ht="13.5" hidden="1" thickBot="1" x14ac:dyDescent="0.25">
      <c r="A400" s="27"/>
      <c r="B400" s="1"/>
      <c r="C400" s="1"/>
      <c r="D400" s="1"/>
      <c r="E400" s="1"/>
      <c r="F400" s="1"/>
      <c r="G400" s="48"/>
      <c r="H400" s="49" t="s">
        <v>21</v>
      </c>
      <c r="I400" s="58">
        <f>SUM(I394:I399)</f>
        <v>45000</v>
      </c>
    </row>
    <row r="401" spans="1:9" ht="13.5" hidden="1" thickBot="1" x14ac:dyDescent="0.25">
      <c r="A401" s="27"/>
      <c r="B401" s="1"/>
      <c r="C401" s="1"/>
      <c r="D401" s="1"/>
      <c r="E401" s="1"/>
      <c r="F401" s="1"/>
      <c r="G401" s="48"/>
      <c r="H401" s="49"/>
      <c r="I401" s="59"/>
    </row>
    <row r="402" spans="1:9" ht="13.5" hidden="1" thickBot="1" x14ac:dyDescent="0.25">
      <c r="A402" s="29" t="s">
        <v>25</v>
      </c>
      <c r="B402" s="19"/>
      <c r="C402" s="19"/>
      <c r="D402" s="19"/>
      <c r="E402" s="1"/>
      <c r="F402" s="1"/>
      <c r="G402" s="1"/>
      <c r="H402" s="1"/>
      <c r="I402" s="28"/>
    </row>
    <row r="403" spans="1:9" ht="13.5" hidden="1" thickBot="1" x14ac:dyDescent="0.25">
      <c r="A403" s="614" t="s">
        <v>26</v>
      </c>
      <c r="B403" s="615"/>
      <c r="C403" s="615"/>
      <c r="D403" s="616"/>
      <c r="E403" s="60" t="s">
        <v>115</v>
      </c>
      <c r="F403" s="39" t="s">
        <v>27</v>
      </c>
      <c r="G403" s="39" t="s">
        <v>116</v>
      </c>
      <c r="H403" s="39" t="s">
        <v>28</v>
      </c>
      <c r="I403" s="40" t="s">
        <v>19</v>
      </c>
    </row>
    <row r="404" spans="1:9" ht="13.5" hidden="1" thickBot="1" x14ac:dyDescent="0.25">
      <c r="A404" s="617"/>
      <c r="B404" s="618"/>
      <c r="C404" s="618"/>
      <c r="D404" s="619"/>
      <c r="E404" s="61"/>
      <c r="F404" s="61"/>
      <c r="G404" s="61"/>
      <c r="H404" s="61"/>
      <c r="I404" s="54"/>
    </row>
    <row r="405" spans="1:9" ht="13.5" hidden="1" thickBot="1" x14ac:dyDescent="0.25">
      <c r="A405" s="620"/>
      <c r="B405" s="621"/>
      <c r="C405" s="621"/>
      <c r="D405" s="622"/>
      <c r="E405" s="62"/>
      <c r="F405" s="62"/>
      <c r="G405" s="62"/>
      <c r="H405" s="62"/>
      <c r="I405" s="57"/>
    </row>
    <row r="406" spans="1:9" ht="13.5" hidden="1" thickBot="1" x14ac:dyDescent="0.25">
      <c r="A406" s="27"/>
      <c r="B406" s="1"/>
      <c r="C406" s="1"/>
      <c r="D406" s="1"/>
      <c r="E406" s="1"/>
      <c r="F406" s="1"/>
      <c r="G406" s="1"/>
      <c r="H406" s="49" t="s">
        <v>21</v>
      </c>
      <c r="I406" s="50"/>
    </row>
    <row r="407" spans="1:9" ht="13.5" hidden="1" thickBot="1" x14ac:dyDescent="0.25">
      <c r="A407" s="27"/>
      <c r="B407" s="1"/>
      <c r="C407" s="1"/>
      <c r="D407" s="1"/>
      <c r="E407" s="1"/>
      <c r="F407" s="1"/>
      <c r="G407" s="1"/>
      <c r="H407" s="49"/>
      <c r="I407" s="59"/>
    </row>
    <row r="408" spans="1:9" ht="13.5" hidden="1" thickBot="1" x14ac:dyDescent="0.25">
      <c r="A408" s="29" t="s">
        <v>29</v>
      </c>
      <c r="B408" s="19"/>
      <c r="C408" s="19"/>
      <c r="D408" s="19"/>
      <c r="E408" s="1"/>
      <c r="F408" s="1"/>
      <c r="G408" s="1"/>
      <c r="H408" s="1"/>
      <c r="I408" s="28"/>
    </row>
    <row r="409" spans="1:9" ht="13.5" hidden="1" thickBot="1" x14ac:dyDescent="0.25">
      <c r="A409" s="614" t="s">
        <v>30</v>
      </c>
      <c r="B409" s="615"/>
      <c r="C409" s="615"/>
      <c r="D409" s="615"/>
      <c r="E409" s="39"/>
      <c r="F409" s="623" t="s">
        <v>118</v>
      </c>
      <c r="G409" s="624"/>
      <c r="H409" s="38" t="s">
        <v>18</v>
      </c>
      <c r="I409" s="63" t="s">
        <v>19</v>
      </c>
    </row>
    <row r="410" spans="1:9" ht="13.5" hidden="1" thickBot="1" x14ac:dyDescent="0.25">
      <c r="A410" s="625" t="str">
        <f>+[112]cuadrillas!B14</f>
        <v>CUADRILLA 3</v>
      </c>
      <c r="B410" s="626"/>
      <c r="C410" s="626"/>
      <c r="D410" s="626"/>
      <c r="E410" s="42"/>
      <c r="F410" s="627">
        <f>+[112]cuadrillas!C14</f>
        <v>204000</v>
      </c>
      <c r="G410" s="628"/>
      <c r="H410" s="65">
        <v>13</v>
      </c>
      <c r="I410" s="54">
        <f>ROUND(F410/H410,0)</f>
        <v>15692</v>
      </c>
    </row>
    <row r="411" spans="1:9" ht="13.5" hidden="1" thickBot="1" x14ac:dyDescent="0.25">
      <c r="A411" s="620"/>
      <c r="B411" s="621"/>
      <c r="C411" s="621"/>
      <c r="D411" s="621"/>
      <c r="E411" s="56"/>
      <c r="F411" s="637"/>
      <c r="G411" s="638"/>
      <c r="H411" s="56"/>
      <c r="I411" s="57"/>
    </row>
    <row r="412" spans="1:9" ht="13.5" hidden="1" thickBot="1" x14ac:dyDescent="0.25">
      <c r="A412" s="27"/>
      <c r="B412" s="1"/>
      <c r="C412" s="1"/>
      <c r="D412" s="1"/>
      <c r="E412" s="48"/>
      <c r="F412" s="48"/>
      <c r="G412" s="48"/>
      <c r="H412" s="49" t="s">
        <v>21</v>
      </c>
      <c r="I412" s="58">
        <f>SUM(I410:I411)</f>
        <v>15692</v>
      </c>
    </row>
    <row r="413" spans="1:9" ht="13.5" hidden="1" thickBot="1" x14ac:dyDescent="0.25">
      <c r="A413" s="27"/>
      <c r="B413" s="1"/>
      <c r="C413" s="1"/>
      <c r="D413" s="1"/>
      <c r="E413" s="48"/>
      <c r="F413" s="48"/>
      <c r="G413" s="48"/>
      <c r="H413" s="48"/>
      <c r="I413" s="32"/>
    </row>
    <row r="414" spans="1:9" ht="13.5" hidden="1" thickBot="1" x14ac:dyDescent="0.25">
      <c r="A414" s="27"/>
      <c r="B414" s="1"/>
      <c r="C414" s="1"/>
      <c r="D414" s="1"/>
      <c r="E414" s="48"/>
      <c r="F414" s="66" t="s">
        <v>8</v>
      </c>
      <c r="G414" s="1"/>
      <c r="H414" s="67"/>
      <c r="I414" s="50">
        <f>+I412+I406+I400+I390</f>
        <v>61476.6</v>
      </c>
    </row>
    <row r="415" spans="1:9" ht="13.5" hidden="1" thickBot="1" x14ac:dyDescent="0.25">
      <c r="A415" s="27"/>
      <c r="B415" s="1"/>
      <c r="C415" s="1"/>
      <c r="D415" s="1"/>
      <c r="E415" s="48"/>
      <c r="F415" s="66"/>
      <c r="G415" s="1"/>
      <c r="H415" s="67"/>
      <c r="I415" s="59"/>
    </row>
    <row r="416" spans="1:9" ht="13.5" hidden="1" thickBot="1" x14ac:dyDescent="0.25">
      <c r="A416" s="29" t="s">
        <v>32</v>
      </c>
      <c r="B416" s="19"/>
      <c r="C416" s="19"/>
      <c r="D416" s="19"/>
      <c r="E416" s="48"/>
      <c r="F416" s="48"/>
      <c r="G416" s="48"/>
      <c r="H416" s="48"/>
      <c r="I416" s="28"/>
    </row>
    <row r="417" spans="1:9" ht="13.5" hidden="1" thickBot="1" x14ac:dyDescent="0.25">
      <c r="A417" s="614" t="s">
        <v>15</v>
      </c>
      <c r="B417" s="615"/>
      <c r="C417" s="615"/>
      <c r="D417" s="615"/>
      <c r="E417" s="615"/>
      <c r="F417" s="615"/>
      <c r="G417" s="616"/>
      <c r="H417" s="68" t="s">
        <v>33</v>
      </c>
      <c r="I417" s="69" t="s">
        <v>34</v>
      </c>
    </row>
    <row r="418" spans="1:9" ht="13.5" hidden="1" thickBot="1" x14ac:dyDescent="0.25">
      <c r="A418" s="617" t="s">
        <v>35</v>
      </c>
      <c r="B418" s="618"/>
      <c r="C418" s="618"/>
      <c r="D418" s="618"/>
      <c r="E418" s="618"/>
      <c r="F418" s="618"/>
      <c r="G418" s="619"/>
      <c r="H418" s="70">
        <v>20</v>
      </c>
      <c r="I418" s="54">
        <f>ROUND(I414*H418/100,0)</f>
        <v>12295</v>
      </c>
    </row>
    <row r="419" spans="1:9" ht="13.5" hidden="1" thickBot="1" x14ac:dyDescent="0.25">
      <c r="A419" s="617" t="s">
        <v>36</v>
      </c>
      <c r="B419" s="618"/>
      <c r="C419" s="618"/>
      <c r="D419" s="618"/>
      <c r="E419" s="618"/>
      <c r="F419" s="618"/>
      <c r="G419" s="619"/>
      <c r="H419" s="70">
        <v>4</v>
      </c>
      <c r="I419" s="54">
        <f>ROUND(I414*H419/100,0)</f>
        <v>2459</v>
      </c>
    </row>
    <row r="420" spans="1:9" ht="13.5" hidden="1" thickBot="1" x14ac:dyDescent="0.25">
      <c r="A420" s="617" t="s">
        <v>37</v>
      </c>
      <c r="B420" s="618"/>
      <c r="C420" s="618"/>
      <c r="D420" s="618"/>
      <c r="E420" s="618"/>
      <c r="F420" s="618"/>
      <c r="G420" s="619"/>
      <c r="H420" s="70">
        <v>6</v>
      </c>
      <c r="I420" s="54">
        <f>ROUND(I414*H420/100,0)</f>
        <v>3689</v>
      </c>
    </row>
    <row r="421" spans="1:9" ht="13.5" hidden="1" thickBot="1" x14ac:dyDescent="0.25">
      <c r="A421" s="629"/>
      <c r="B421" s="630"/>
      <c r="C421" s="630"/>
      <c r="D421" s="630"/>
      <c r="E421" s="630"/>
      <c r="F421" s="630"/>
      <c r="G421" s="631"/>
      <c r="H421" s="71"/>
      <c r="I421" s="54"/>
    </row>
    <row r="422" spans="1:9" ht="13.5" hidden="1" thickBot="1" x14ac:dyDescent="0.25">
      <c r="A422" s="27"/>
      <c r="B422" s="1"/>
      <c r="C422" s="1"/>
      <c r="D422" s="1"/>
      <c r="E422" s="48"/>
      <c r="F422" s="48"/>
      <c r="G422" s="48"/>
      <c r="H422" s="49" t="s">
        <v>21</v>
      </c>
      <c r="I422" s="50">
        <f>SUM(I418:I421)</f>
        <v>18443</v>
      </c>
    </row>
    <row r="423" spans="1:9" ht="13.5" hidden="1" thickBot="1" x14ac:dyDescent="0.25">
      <c r="A423" s="27"/>
      <c r="B423" s="1"/>
      <c r="C423" s="1"/>
      <c r="D423" s="1"/>
      <c r="E423" s="48"/>
      <c r="F423" s="48"/>
      <c r="G423" s="48"/>
      <c r="H423" s="48"/>
      <c r="I423" s="28"/>
    </row>
    <row r="424" spans="1:9" ht="13.5" hidden="1" thickBot="1" x14ac:dyDescent="0.25">
      <c r="A424" s="72"/>
      <c r="B424" s="36"/>
      <c r="C424" s="36"/>
      <c r="D424" s="36"/>
      <c r="E424" s="73"/>
      <c r="F424" s="74"/>
      <c r="G424" s="75"/>
      <c r="H424" s="76" t="s">
        <v>38</v>
      </c>
      <c r="I424" s="50">
        <f>I414+I422</f>
        <v>79919.600000000006</v>
      </c>
    </row>
    <row r="425" spans="1:9" hidden="1" x14ac:dyDescent="0.2">
      <c r="A425" s="80"/>
      <c r="B425" s="80"/>
      <c r="C425" s="80"/>
      <c r="D425" s="80"/>
      <c r="E425" s="80"/>
      <c r="F425" s="80"/>
      <c r="G425" s="80"/>
      <c r="H425" s="80"/>
      <c r="I425" s="81"/>
    </row>
    <row r="426" spans="1:9" ht="13.5" hidden="1" thickBot="1" x14ac:dyDescent="0.25">
      <c r="A426" s="80"/>
      <c r="B426" s="80"/>
      <c r="C426" s="80"/>
      <c r="D426" s="80"/>
      <c r="E426" s="80"/>
      <c r="F426" s="80"/>
      <c r="G426" s="80"/>
      <c r="H426" s="80"/>
      <c r="I426" s="81"/>
    </row>
    <row r="427" spans="1:9" ht="12.75" customHeight="1" x14ac:dyDescent="0.2">
      <c r="A427" s="593" t="s">
        <v>121</v>
      </c>
      <c r="B427" s="594"/>
      <c r="C427" s="594"/>
      <c r="D427" s="594"/>
      <c r="E427" s="595"/>
      <c r="F427" s="639" t="s">
        <v>9</v>
      </c>
      <c r="G427" s="640"/>
      <c r="H427" s="640"/>
      <c r="I427" s="641"/>
    </row>
    <row r="428" spans="1:9" ht="12.75" customHeight="1" x14ac:dyDescent="0.2">
      <c r="A428" s="596"/>
      <c r="B428" s="597"/>
      <c r="C428" s="597"/>
      <c r="D428" s="597"/>
      <c r="E428" s="598"/>
      <c r="F428" s="642"/>
      <c r="G428" s="643"/>
      <c r="H428" s="643"/>
      <c r="I428" s="644"/>
    </row>
    <row r="429" spans="1:9" ht="13.5" customHeight="1" thickBot="1" x14ac:dyDescent="0.25">
      <c r="A429" s="599"/>
      <c r="B429" s="600"/>
      <c r="C429" s="600"/>
      <c r="D429" s="600"/>
      <c r="E429" s="601"/>
      <c r="F429" s="645"/>
      <c r="G429" s="646"/>
      <c r="H429" s="646"/>
      <c r="I429" s="647"/>
    </row>
    <row r="430" spans="1:9" x14ac:dyDescent="0.2">
      <c r="A430" s="27"/>
      <c r="B430" s="1"/>
      <c r="C430" s="1"/>
      <c r="D430" s="1"/>
      <c r="E430" s="1"/>
      <c r="F430" s="1"/>
      <c r="G430" s="1"/>
      <c r="H430" s="1"/>
      <c r="I430" s="28"/>
    </row>
    <row r="431" spans="1:9" ht="13.5" customHeight="1" x14ac:dyDescent="0.2">
      <c r="A431" s="29" t="s">
        <v>10</v>
      </c>
      <c r="B431" s="19"/>
      <c r="C431" s="610" t="str">
        <f>C218</f>
        <v>CONSTRUCCION DE PUENTES EN CONCRETO REFORZADO EN VIAS TERCIARIAS (CORREGIMIENTO EL TIGRE) DEL MUNICIPIO DE CAUCASIA DEPARTAMENTO DE ANTIOQUIA</v>
      </c>
      <c r="D431" s="610"/>
      <c r="E431" s="610"/>
      <c r="F431" s="610"/>
      <c r="G431" s="610"/>
      <c r="H431" s="610"/>
      <c r="I431" s="611"/>
    </row>
    <row r="432" spans="1:9" ht="25.5" customHeight="1" x14ac:dyDescent="0.2">
      <c r="A432" s="27" t="s">
        <v>11</v>
      </c>
      <c r="B432" s="1"/>
      <c r="C432" s="610"/>
      <c r="D432" s="610"/>
      <c r="E432" s="610"/>
      <c r="F432" s="610"/>
      <c r="G432" s="610"/>
      <c r="H432" s="610"/>
      <c r="I432" s="611"/>
    </row>
    <row r="433" spans="1:9" ht="12.75" customHeight="1" x14ac:dyDescent="0.2">
      <c r="A433" s="29" t="s">
        <v>12</v>
      </c>
      <c r="B433" s="1"/>
      <c r="C433" s="612" t="str">
        <f>'OBRA + INTERVENTORIA'!B21</f>
        <v>Lleno compactado con material seleccionado para terraplen de acceso</v>
      </c>
      <c r="D433" s="612"/>
      <c r="E433" s="612"/>
      <c r="F433" s="612"/>
      <c r="G433" s="612"/>
      <c r="H433" s="612"/>
      <c r="I433" s="613"/>
    </row>
    <row r="434" spans="1:9" ht="12.75" customHeight="1" x14ac:dyDescent="0.2">
      <c r="A434" s="326" t="str">
        <f>'OBRA + INTERVENTORIA'!A21</f>
        <v>2.3</v>
      </c>
      <c r="B434" s="19"/>
      <c r="C434" s="612"/>
      <c r="D434" s="612"/>
      <c r="E434" s="612"/>
      <c r="F434" s="612"/>
      <c r="G434" s="612"/>
      <c r="H434" s="612"/>
      <c r="I434" s="613"/>
    </row>
    <row r="435" spans="1:9" x14ac:dyDescent="0.2">
      <c r="A435" s="29"/>
      <c r="B435" s="19"/>
      <c r="C435" s="19"/>
      <c r="D435" s="1"/>
      <c r="E435" s="1"/>
      <c r="F435" s="1"/>
      <c r="G435" s="1"/>
      <c r="H435" s="31" t="s">
        <v>13</v>
      </c>
      <c r="I435" s="32" t="s">
        <v>4</v>
      </c>
    </row>
    <row r="436" spans="1:9" x14ac:dyDescent="0.2">
      <c r="A436" s="29"/>
      <c r="B436" s="19"/>
      <c r="C436" s="19"/>
      <c r="D436" s="1"/>
      <c r="E436" s="1"/>
      <c r="F436" s="1"/>
      <c r="G436" s="1"/>
      <c r="H436" s="31"/>
      <c r="I436" s="33"/>
    </row>
    <row r="437" spans="1:9" ht="13.5" thickBot="1" x14ac:dyDescent="0.25">
      <c r="A437" s="34" t="s">
        <v>14</v>
      </c>
      <c r="B437" s="35"/>
      <c r="C437" s="35"/>
      <c r="D437" s="35"/>
      <c r="E437" s="36"/>
      <c r="F437" s="36"/>
      <c r="G437" s="36"/>
      <c r="H437" s="36"/>
      <c r="I437" s="37"/>
    </row>
    <row r="438" spans="1:9" x14ac:dyDescent="0.2">
      <c r="A438" s="614" t="s">
        <v>15</v>
      </c>
      <c r="B438" s="615"/>
      <c r="C438" s="615"/>
      <c r="D438" s="615"/>
      <c r="E438" s="616"/>
      <c r="F438" s="84" t="s">
        <v>127</v>
      </c>
      <c r="G438" s="39" t="s">
        <v>17</v>
      </c>
      <c r="H438" s="39" t="s">
        <v>18</v>
      </c>
      <c r="I438" s="40" t="s">
        <v>19</v>
      </c>
    </row>
    <row r="439" spans="1:9" x14ac:dyDescent="0.2">
      <c r="A439" s="617" t="s">
        <v>40</v>
      </c>
      <c r="B439" s="618"/>
      <c r="C439" s="618"/>
      <c r="D439" s="618"/>
      <c r="E439" s="619"/>
      <c r="F439" s="41"/>
      <c r="G439" s="42"/>
      <c r="H439" s="43"/>
      <c r="I439" s="44">
        <v>969.08900000000006</v>
      </c>
    </row>
    <row r="440" spans="1:9" ht="12" customHeight="1" x14ac:dyDescent="0.2">
      <c r="A440" s="648" t="s">
        <v>297</v>
      </c>
      <c r="B440" s="649"/>
      <c r="C440" s="649"/>
      <c r="D440" s="649"/>
      <c r="E440" s="650"/>
      <c r="F440" s="328">
        <v>1</v>
      </c>
      <c r="G440" s="329">
        <v>180000</v>
      </c>
      <c r="H440" s="330">
        <v>60</v>
      </c>
      <c r="I440" s="331">
        <f>G440/H440</f>
        <v>3000</v>
      </c>
    </row>
    <row r="441" spans="1:9" x14ac:dyDescent="0.2">
      <c r="A441" s="651" t="s">
        <v>298</v>
      </c>
      <c r="B441" s="652"/>
      <c r="C441" s="652"/>
      <c r="D441" s="652"/>
      <c r="E441" s="653"/>
      <c r="F441" s="41">
        <v>1</v>
      </c>
      <c r="G441" s="41">
        <v>350000</v>
      </c>
      <c r="H441" s="324">
        <v>60</v>
      </c>
      <c r="I441" s="331">
        <f>G441/H441</f>
        <v>5833.333333333333</v>
      </c>
    </row>
    <row r="442" spans="1:9" x14ac:dyDescent="0.2">
      <c r="A442" s="651" t="s">
        <v>299</v>
      </c>
      <c r="B442" s="652"/>
      <c r="C442" s="652"/>
      <c r="D442" s="652"/>
      <c r="E442" s="653"/>
      <c r="F442" s="41">
        <v>1</v>
      </c>
      <c r="G442" s="42">
        <v>180000</v>
      </c>
      <c r="H442" s="324">
        <v>60</v>
      </c>
      <c r="I442" s="331">
        <f>G442/H442</f>
        <v>3000</v>
      </c>
    </row>
    <row r="443" spans="1:9" ht="13.5" thickBot="1" x14ac:dyDescent="0.25">
      <c r="A443" s="632"/>
      <c r="B443" s="633"/>
      <c r="C443" s="633"/>
      <c r="D443" s="633"/>
      <c r="E443" s="634"/>
      <c r="F443" s="45"/>
      <c r="G443" s="46"/>
      <c r="H443" s="46"/>
      <c r="I443" s="47"/>
    </row>
    <row r="444" spans="1:9" ht="13.5" thickBot="1" x14ac:dyDescent="0.25">
      <c r="A444" s="27"/>
      <c r="B444" s="1"/>
      <c r="C444" s="1"/>
      <c r="D444" s="1"/>
      <c r="E444" s="1"/>
      <c r="F444" s="1"/>
      <c r="G444" s="48"/>
      <c r="H444" s="49" t="s">
        <v>21</v>
      </c>
      <c r="I444" s="50">
        <f>SUM(I439:I443)</f>
        <v>12802.422333333332</v>
      </c>
    </row>
    <row r="445" spans="1:9" x14ac:dyDescent="0.2">
      <c r="A445" s="27"/>
      <c r="B445" s="1"/>
      <c r="C445" s="1"/>
      <c r="D445" s="1"/>
      <c r="E445" s="1"/>
      <c r="F445" s="1"/>
      <c r="G445" s="48"/>
      <c r="H445" s="49"/>
      <c r="I445" s="51"/>
    </row>
    <row r="446" spans="1:9" ht="13.5" thickBot="1" x14ac:dyDescent="0.25">
      <c r="A446" s="29" t="s">
        <v>22</v>
      </c>
      <c r="B446" s="19"/>
      <c r="C446" s="19"/>
      <c r="D446" s="19"/>
      <c r="E446" s="1"/>
      <c r="F446" s="1"/>
      <c r="G446" s="48"/>
      <c r="H446" s="48"/>
      <c r="I446" s="28"/>
    </row>
    <row r="447" spans="1:9" x14ac:dyDescent="0.2">
      <c r="A447" s="614" t="s">
        <v>15</v>
      </c>
      <c r="B447" s="615"/>
      <c r="C447" s="615"/>
      <c r="D447" s="615"/>
      <c r="E447" s="616"/>
      <c r="F447" s="39" t="s">
        <v>23</v>
      </c>
      <c r="G447" s="52" t="s">
        <v>24</v>
      </c>
      <c r="H447" s="52" t="s">
        <v>6</v>
      </c>
      <c r="I447" s="40" t="s">
        <v>19</v>
      </c>
    </row>
    <row r="448" spans="1:9" x14ac:dyDescent="0.2">
      <c r="A448" s="617" t="s">
        <v>300</v>
      </c>
      <c r="B448" s="618"/>
      <c r="C448" s="618"/>
      <c r="D448" s="618"/>
      <c r="E448" s="619"/>
      <c r="F448" s="3" t="s">
        <v>3</v>
      </c>
      <c r="G448" s="82">
        <v>15000</v>
      </c>
      <c r="H448" s="53">
        <v>1</v>
      </c>
      <c r="I448" s="54">
        <f>G448*H448</f>
        <v>15000</v>
      </c>
    </row>
    <row r="449" spans="1:9" x14ac:dyDescent="0.2">
      <c r="A449" s="617"/>
      <c r="B449" s="618"/>
      <c r="C449" s="618"/>
      <c r="D449" s="618"/>
      <c r="E449" s="619"/>
      <c r="F449" s="3"/>
      <c r="G449" s="42"/>
      <c r="H449" s="42"/>
      <c r="I449" s="54"/>
    </row>
    <row r="450" spans="1:9" x14ac:dyDescent="0.2">
      <c r="A450" s="617"/>
      <c r="B450" s="618"/>
      <c r="C450" s="618"/>
      <c r="D450" s="618"/>
      <c r="E450" s="619"/>
      <c r="F450" s="3"/>
      <c r="G450" s="42"/>
      <c r="H450" s="42"/>
      <c r="I450" s="54"/>
    </row>
    <row r="451" spans="1:9" ht="13.5" thickBot="1" x14ac:dyDescent="0.25">
      <c r="A451" s="629"/>
      <c r="B451" s="630"/>
      <c r="C451" s="630"/>
      <c r="D451" s="630"/>
      <c r="E451" s="631"/>
      <c r="F451" s="55"/>
      <c r="G451" s="56"/>
      <c r="H451" s="56"/>
      <c r="I451" s="57"/>
    </row>
    <row r="452" spans="1:9" ht="13.5" thickBot="1" x14ac:dyDescent="0.25">
      <c r="A452" s="27"/>
      <c r="B452" s="1"/>
      <c r="C452" s="1"/>
      <c r="D452" s="1"/>
      <c r="E452" s="1"/>
      <c r="F452" s="1"/>
      <c r="G452" s="48"/>
      <c r="H452" s="49" t="s">
        <v>21</v>
      </c>
      <c r="I452" s="85">
        <f>SUM(I448:I451)</f>
        <v>15000</v>
      </c>
    </row>
    <row r="453" spans="1:9" x14ac:dyDescent="0.2">
      <c r="A453" s="27"/>
      <c r="B453" s="1"/>
      <c r="C453" s="1"/>
      <c r="D453" s="1"/>
      <c r="E453" s="1"/>
      <c r="F453" s="1"/>
      <c r="G453" s="48"/>
      <c r="H453" s="49"/>
      <c r="I453" s="59"/>
    </row>
    <row r="454" spans="1:9" ht="13.5" thickBot="1" x14ac:dyDescent="0.25">
      <c r="A454" s="29" t="s">
        <v>25</v>
      </c>
      <c r="B454" s="19"/>
      <c r="C454" s="19"/>
      <c r="D454" s="19"/>
      <c r="E454" s="1"/>
      <c r="F454" s="1"/>
      <c r="G454" s="1"/>
      <c r="H454" s="1"/>
      <c r="I454" s="28"/>
    </row>
    <row r="455" spans="1:9" x14ac:dyDescent="0.2">
      <c r="A455" s="614" t="s">
        <v>26</v>
      </c>
      <c r="B455" s="615"/>
      <c r="C455" s="615"/>
      <c r="D455" s="616"/>
      <c r="E455" s="60" t="s">
        <v>115</v>
      </c>
      <c r="F455" s="39" t="s">
        <v>27</v>
      </c>
      <c r="G455" s="39" t="s">
        <v>116</v>
      </c>
      <c r="H455" s="39" t="s">
        <v>28</v>
      </c>
      <c r="I455" s="40" t="s">
        <v>19</v>
      </c>
    </row>
    <row r="456" spans="1:9" x14ac:dyDescent="0.2">
      <c r="A456" s="617" t="s">
        <v>128</v>
      </c>
      <c r="B456" s="618"/>
      <c r="C456" s="618"/>
      <c r="D456" s="619"/>
      <c r="E456" s="61"/>
      <c r="F456" s="61"/>
      <c r="G456" s="61"/>
      <c r="H456" s="61"/>
      <c r="I456" s="54">
        <f>H456</f>
        <v>0</v>
      </c>
    </row>
    <row r="457" spans="1:9" ht="13.5" thickBot="1" x14ac:dyDescent="0.25">
      <c r="A457" s="620"/>
      <c r="B457" s="621"/>
      <c r="C457" s="621"/>
      <c r="D457" s="622"/>
      <c r="E457" s="62"/>
      <c r="F457" s="62"/>
      <c r="G457" s="62"/>
      <c r="H457" s="62"/>
      <c r="I457" s="57"/>
    </row>
    <row r="458" spans="1:9" ht="13.5" thickBot="1" x14ac:dyDescent="0.25">
      <c r="A458" s="27"/>
      <c r="B458" s="1"/>
      <c r="C458" s="1"/>
      <c r="D458" s="1"/>
      <c r="E458" s="1"/>
      <c r="F458" s="1"/>
      <c r="G458" s="1"/>
      <c r="H458" s="49" t="s">
        <v>21</v>
      </c>
      <c r="I458" s="50">
        <f>SUM(I456:I457)</f>
        <v>0</v>
      </c>
    </row>
    <row r="459" spans="1:9" x14ac:dyDescent="0.2">
      <c r="A459" s="27"/>
      <c r="B459" s="1"/>
      <c r="C459" s="1"/>
      <c r="D459" s="1"/>
      <c r="E459" s="1"/>
      <c r="F459" s="1"/>
      <c r="G459" s="1"/>
      <c r="H459" s="49"/>
      <c r="I459" s="59"/>
    </row>
    <row r="460" spans="1:9" ht="13.5" thickBot="1" x14ac:dyDescent="0.25">
      <c r="A460" s="29" t="s">
        <v>29</v>
      </c>
      <c r="B460" s="19"/>
      <c r="C460" s="19"/>
      <c r="D460" s="19"/>
      <c r="E460" s="1"/>
      <c r="F460" s="1"/>
      <c r="G460" s="1"/>
      <c r="H460" s="1"/>
      <c r="I460" s="28"/>
    </row>
    <row r="461" spans="1:9" x14ac:dyDescent="0.2">
      <c r="A461" s="614" t="s">
        <v>30</v>
      </c>
      <c r="B461" s="615"/>
      <c r="C461" s="615"/>
      <c r="D461" s="615"/>
      <c r="E461" s="654" t="s">
        <v>118</v>
      </c>
      <c r="F461" s="615"/>
      <c r="G461" s="616"/>
      <c r="H461" s="38" t="s">
        <v>18</v>
      </c>
      <c r="I461" s="63" t="s">
        <v>19</v>
      </c>
    </row>
    <row r="462" spans="1:9" ht="24" customHeight="1" x14ac:dyDescent="0.2">
      <c r="A462" s="625" t="str">
        <f>'Mano de Obra'!B16</f>
        <v>CUADRILLA 5</v>
      </c>
      <c r="B462" s="626"/>
      <c r="C462" s="626"/>
      <c r="D462" s="626"/>
      <c r="E462" s="655">
        <f>'Mano de Obra'!D16</f>
        <v>395866.75</v>
      </c>
      <c r="F462" s="656"/>
      <c r="G462" s="657"/>
      <c r="H462" s="65">
        <v>55</v>
      </c>
      <c r="I462" s="54">
        <f>E462/H462</f>
        <v>7197.5772727272724</v>
      </c>
    </row>
    <row r="463" spans="1:9" ht="13.5" thickBot="1" x14ac:dyDescent="0.25">
      <c r="A463" s="27"/>
      <c r="B463" s="1"/>
      <c r="C463" s="1"/>
      <c r="D463" s="1"/>
      <c r="E463" s="48"/>
      <c r="F463" s="48"/>
      <c r="G463" s="48"/>
      <c r="H463" s="49" t="s">
        <v>21</v>
      </c>
      <c r="I463" s="58">
        <f>SUM(I462:I462)</f>
        <v>7197.5772727272724</v>
      </c>
    </row>
    <row r="464" spans="1:9" ht="13.5" thickBot="1" x14ac:dyDescent="0.25">
      <c r="A464" s="27"/>
      <c r="B464" s="1"/>
      <c r="C464" s="1"/>
      <c r="D464" s="1"/>
      <c r="E464" s="48"/>
      <c r="F464" s="48"/>
      <c r="G464" s="48"/>
      <c r="H464" s="48"/>
      <c r="I464" s="32"/>
    </row>
    <row r="465" spans="1:12" ht="13.5" thickBot="1" x14ac:dyDescent="0.25">
      <c r="A465" s="27"/>
      <c r="B465" s="1"/>
      <c r="C465" s="1"/>
      <c r="D465" s="1"/>
      <c r="E465" s="48"/>
      <c r="F465" s="66" t="s">
        <v>8</v>
      </c>
      <c r="G465" s="1"/>
      <c r="H465" s="67"/>
      <c r="I465" s="467">
        <f>+I463+I458+I452+I444</f>
        <v>34999.999606060606</v>
      </c>
      <c r="J465" s="482">
        <f>I465*1.35</f>
        <v>47249.999468181821</v>
      </c>
      <c r="L465" s="332">
        <f>J465-I465</f>
        <v>12249.999862121214</v>
      </c>
    </row>
    <row r="466" spans="1:12" x14ac:dyDescent="0.2">
      <c r="A466" s="27"/>
      <c r="B466" s="1"/>
      <c r="C466" s="1"/>
      <c r="D466" s="1"/>
      <c r="E466" s="48"/>
      <c r="F466" s="66"/>
      <c r="G466" s="1"/>
      <c r="H466" s="67"/>
      <c r="I466" s="59"/>
    </row>
    <row r="467" spans="1:12" ht="13.5" thickBot="1" x14ac:dyDescent="0.25">
      <c r="A467" s="29" t="s">
        <v>32</v>
      </c>
      <c r="B467" s="19"/>
      <c r="C467" s="19"/>
      <c r="D467" s="19"/>
      <c r="E467" s="48"/>
      <c r="F467" s="48"/>
      <c r="G467" s="48"/>
      <c r="H467" s="48"/>
      <c r="I467" s="28"/>
    </row>
    <row r="468" spans="1:12" x14ac:dyDescent="0.2">
      <c r="A468" s="614" t="s">
        <v>15</v>
      </c>
      <c r="B468" s="615"/>
      <c r="C468" s="615"/>
      <c r="D468" s="615"/>
      <c r="E468" s="615"/>
      <c r="F468" s="615"/>
      <c r="G468" s="616"/>
      <c r="H468" s="68" t="s">
        <v>33</v>
      </c>
      <c r="I468" s="69" t="s">
        <v>34</v>
      </c>
    </row>
    <row r="469" spans="1:12" x14ac:dyDescent="0.2">
      <c r="A469" s="617" t="s">
        <v>35</v>
      </c>
      <c r="B469" s="618"/>
      <c r="C469" s="618"/>
      <c r="D469" s="618"/>
      <c r="E469" s="618"/>
      <c r="F469" s="618"/>
      <c r="G469" s="619"/>
      <c r="H469" s="70">
        <v>28</v>
      </c>
      <c r="I469" s="54">
        <f>ROUND(I465*H469/100,0)</f>
        <v>9800</v>
      </c>
    </row>
    <row r="470" spans="1:12" x14ac:dyDescent="0.2">
      <c r="A470" s="617" t="s">
        <v>37</v>
      </c>
      <c r="B470" s="618"/>
      <c r="C470" s="618"/>
      <c r="D470" s="618"/>
      <c r="E470" s="618"/>
      <c r="F470" s="618"/>
      <c r="G470" s="619"/>
      <c r="H470" s="70">
        <v>0</v>
      </c>
      <c r="I470" s="54">
        <f>ROUND(I465*H470/100,0)</f>
        <v>0</v>
      </c>
    </row>
    <row r="471" spans="1:12" x14ac:dyDescent="0.2">
      <c r="A471" s="617" t="s">
        <v>36</v>
      </c>
      <c r="B471" s="618"/>
      <c r="C471" s="618"/>
      <c r="D471" s="618"/>
      <c r="E471" s="618"/>
      <c r="F471" s="618"/>
      <c r="G471" s="619"/>
      <c r="H471" s="70">
        <v>7</v>
      </c>
      <c r="I471" s="54">
        <f>ROUND(I465*H471/100,0)</f>
        <v>2450</v>
      </c>
    </row>
    <row r="472" spans="1:12" ht="13.5" thickBot="1" x14ac:dyDescent="0.25">
      <c r="A472" s="629"/>
      <c r="B472" s="630"/>
      <c r="C472" s="630"/>
      <c r="D472" s="630"/>
      <c r="E472" s="630"/>
      <c r="F472" s="630"/>
      <c r="G472" s="631"/>
      <c r="H472" s="71"/>
      <c r="I472" s="54"/>
    </row>
    <row r="473" spans="1:12" ht="13.5" thickBot="1" x14ac:dyDescent="0.25">
      <c r="A473" s="27"/>
      <c r="B473" s="1"/>
      <c r="C473" s="1"/>
      <c r="D473" s="1"/>
      <c r="E473" s="48"/>
      <c r="F473" s="48"/>
      <c r="G473" s="48"/>
      <c r="H473" s="49" t="s">
        <v>21</v>
      </c>
      <c r="I473" s="50">
        <f>SUM(I469:I472)</f>
        <v>12250</v>
      </c>
    </row>
    <row r="474" spans="1:12" ht="13.5" thickBot="1" x14ac:dyDescent="0.25">
      <c r="A474" s="27"/>
      <c r="B474" s="1"/>
      <c r="C474" s="1"/>
      <c r="D474" s="1"/>
      <c r="E474" s="48"/>
      <c r="F474" s="48"/>
      <c r="G474" s="48"/>
      <c r="H474" s="48"/>
      <c r="I474" s="28"/>
    </row>
    <row r="475" spans="1:12" ht="13.5" thickBot="1" x14ac:dyDescent="0.25">
      <c r="A475" s="72"/>
      <c r="B475" s="36"/>
      <c r="C475" s="36"/>
      <c r="D475" s="36"/>
      <c r="E475" s="73"/>
      <c r="F475" s="74"/>
      <c r="G475" s="75"/>
      <c r="H475" s="76" t="s">
        <v>38</v>
      </c>
      <c r="I475" s="466">
        <f>I465+I473</f>
        <v>47249.999606060606</v>
      </c>
    </row>
    <row r="476" spans="1:12" ht="13.5" thickBot="1" x14ac:dyDescent="0.25">
      <c r="A476" s="1"/>
      <c r="B476" s="1"/>
      <c r="C476" s="1"/>
      <c r="D476" s="1"/>
      <c r="E476" s="48"/>
      <c r="F476" s="66"/>
      <c r="G476" s="67"/>
      <c r="H476" s="77"/>
      <c r="I476" s="78"/>
    </row>
    <row r="477" spans="1:12" ht="12.75" customHeight="1" x14ac:dyDescent="0.2">
      <c r="A477" s="593" t="s">
        <v>121</v>
      </c>
      <c r="B477" s="594"/>
      <c r="C477" s="594"/>
      <c r="D477" s="594"/>
      <c r="E477" s="595"/>
      <c r="F477" s="639" t="s">
        <v>9</v>
      </c>
      <c r="G477" s="640"/>
      <c r="H477" s="640"/>
      <c r="I477" s="641"/>
    </row>
    <row r="478" spans="1:12" ht="12.75" customHeight="1" x14ac:dyDescent="0.2">
      <c r="A478" s="596"/>
      <c r="B478" s="597"/>
      <c r="C478" s="597"/>
      <c r="D478" s="597"/>
      <c r="E478" s="598"/>
      <c r="F478" s="642"/>
      <c r="G478" s="643"/>
      <c r="H478" s="643"/>
      <c r="I478" s="644"/>
    </row>
    <row r="479" spans="1:12" ht="13.5" customHeight="1" thickBot="1" x14ac:dyDescent="0.25">
      <c r="A479" s="599"/>
      <c r="B479" s="600"/>
      <c r="C479" s="600"/>
      <c r="D479" s="600"/>
      <c r="E479" s="601"/>
      <c r="F479" s="645"/>
      <c r="G479" s="646"/>
      <c r="H479" s="646"/>
      <c r="I479" s="647"/>
    </row>
    <row r="480" spans="1:12" x14ac:dyDescent="0.2">
      <c r="A480" s="27"/>
      <c r="B480" s="1"/>
      <c r="C480" s="1"/>
      <c r="D480" s="1"/>
      <c r="E480" s="1"/>
      <c r="F480" s="1"/>
      <c r="G480" s="1"/>
      <c r="H480" s="1"/>
      <c r="I480" s="28"/>
    </row>
    <row r="481" spans="1:9" ht="13.5" customHeight="1" x14ac:dyDescent="0.2">
      <c r="A481" s="29" t="s">
        <v>10</v>
      </c>
      <c r="B481" s="19"/>
      <c r="C481" s="610" t="str">
        <f>C431</f>
        <v>CONSTRUCCION DE PUENTES EN CONCRETO REFORZADO EN VIAS TERCIARIAS (CORREGIMIENTO EL TIGRE) DEL MUNICIPIO DE CAUCASIA DEPARTAMENTO DE ANTIOQUIA</v>
      </c>
      <c r="D481" s="610"/>
      <c r="E481" s="610"/>
      <c r="F481" s="610"/>
      <c r="G481" s="610"/>
      <c r="H481" s="610"/>
      <c r="I481" s="611"/>
    </row>
    <row r="482" spans="1:9" ht="25.5" customHeight="1" x14ac:dyDescent="0.2">
      <c r="A482" s="27" t="s">
        <v>11</v>
      </c>
      <c r="B482" s="1"/>
      <c r="C482" s="610"/>
      <c r="D482" s="610"/>
      <c r="E482" s="610"/>
      <c r="F482" s="610"/>
      <c r="G482" s="610"/>
      <c r="H482" s="610"/>
      <c r="I482" s="611"/>
    </row>
    <row r="483" spans="1:9" ht="12.75" customHeight="1" x14ac:dyDescent="0.2">
      <c r="A483" s="29" t="s">
        <v>12</v>
      </c>
      <c r="B483" s="1"/>
      <c r="C483" s="612" t="str">
        <f>[112]OFICIAL!B27</f>
        <v>Suministro y colocación de concreto para solado 1:3:5 e = 0,06m</v>
      </c>
      <c r="D483" s="612"/>
      <c r="E483" s="612"/>
      <c r="F483" s="612"/>
      <c r="G483" s="612"/>
      <c r="H483" s="612"/>
      <c r="I483" s="613"/>
    </row>
    <row r="484" spans="1:9" ht="12.75" customHeight="1" x14ac:dyDescent="0.2">
      <c r="A484" s="326" t="str">
        <f>'OBRA + INTERVENTORIA'!A32</f>
        <v>4.2</v>
      </c>
      <c r="B484" s="19"/>
      <c r="C484" s="612"/>
      <c r="D484" s="612"/>
      <c r="E484" s="612"/>
      <c r="F484" s="612"/>
      <c r="G484" s="612"/>
      <c r="H484" s="612"/>
      <c r="I484" s="613"/>
    </row>
    <row r="485" spans="1:9" x14ac:dyDescent="0.2">
      <c r="A485" s="29"/>
      <c r="B485" s="19"/>
      <c r="C485" s="19"/>
      <c r="D485" s="1"/>
      <c r="E485" s="1"/>
      <c r="F485" s="1"/>
      <c r="G485" s="1"/>
      <c r="H485" s="31" t="s">
        <v>13</v>
      </c>
      <c r="I485" s="32" t="s">
        <v>3</v>
      </c>
    </row>
    <row r="486" spans="1:9" x14ac:dyDescent="0.2">
      <c r="A486" s="29"/>
      <c r="B486" s="19"/>
      <c r="C486" s="19"/>
      <c r="D486" s="1"/>
      <c r="E486" s="1"/>
      <c r="F486" s="1"/>
      <c r="G486" s="1"/>
      <c r="H486" s="31"/>
      <c r="I486" s="33"/>
    </row>
    <row r="487" spans="1:9" ht="13.5" thickBot="1" x14ac:dyDescent="0.25">
      <c r="A487" s="34" t="s">
        <v>14</v>
      </c>
      <c r="B487" s="35"/>
      <c r="C487" s="35"/>
      <c r="D487" s="35"/>
      <c r="E487" s="36"/>
      <c r="F487" s="36"/>
      <c r="G487" s="36"/>
      <c r="H487" s="36"/>
      <c r="I487" s="37"/>
    </row>
    <row r="488" spans="1:9" x14ac:dyDescent="0.2">
      <c r="A488" s="614" t="s">
        <v>15</v>
      </c>
      <c r="B488" s="615"/>
      <c r="C488" s="615"/>
      <c r="D488" s="615"/>
      <c r="E488" s="616"/>
      <c r="F488" s="39" t="s">
        <v>16</v>
      </c>
      <c r="G488" s="39" t="s">
        <v>17</v>
      </c>
      <c r="H488" s="39" t="s">
        <v>18</v>
      </c>
      <c r="I488" s="40" t="s">
        <v>19</v>
      </c>
    </row>
    <row r="489" spans="1:9" x14ac:dyDescent="0.2">
      <c r="A489" s="617" t="s">
        <v>40</v>
      </c>
      <c r="B489" s="618"/>
      <c r="C489" s="618"/>
      <c r="D489" s="618"/>
      <c r="E489" s="619"/>
      <c r="F489" s="41"/>
      <c r="G489" s="42"/>
      <c r="H489" s="43"/>
      <c r="I489" s="44">
        <f>I516*5%</f>
        <v>10310.75</v>
      </c>
    </row>
    <row r="490" spans="1:9" x14ac:dyDescent="0.2">
      <c r="A490" s="617" t="s">
        <v>41</v>
      </c>
      <c r="B490" s="618"/>
      <c r="C490" s="618"/>
      <c r="D490" s="618"/>
      <c r="E490" s="619"/>
      <c r="F490" s="334">
        <v>1</v>
      </c>
      <c r="G490" s="42">
        <v>180000</v>
      </c>
      <c r="H490" s="43">
        <v>3</v>
      </c>
      <c r="I490" s="44">
        <f>G490/H490</f>
        <v>60000</v>
      </c>
    </row>
    <row r="491" spans="1:9" x14ac:dyDescent="0.2">
      <c r="A491" s="617" t="s">
        <v>305</v>
      </c>
      <c r="B491" s="618"/>
      <c r="C491" s="618"/>
      <c r="D491" s="618"/>
      <c r="E491" s="619"/>
      <c r="F491" s="334">
        <v>1</v>
      </c>
      <c r="G491" s="41">
        <v>15000</v>
      </c>
      <c r="H491" s="324">
        <v>3</v>
      </c>
      <c r="I491" s="44">
        <f>G491/H491</f>
        <v>5000</v>
      </c>
    </row>
    <row r="492" spans="1:9" x14ac:dyDescent="0.2">
      <c r="A492" s="617" t="s">
        <v>130</v>
      </c>
      <c r="B492" s="618"/>
      <c r="C492" s="618"/>
      <c r="D492" s="618"/>
      <c r="E492" s="619"/>
      <c r="F492" s="334">
        <v>1</v>
      </c>
      <c r="G492" s="42"/>
      <c r="H492" s="42"/>
      <c r="I492" s="44">
        <v>10000</v>
      </c>
    </row>
    <row r="493" spans="1:9" ht="13.5" thickBot="1" x14ac:dyDescent="0.25">
      <c r="A493" s="632" t="s">
        <v>306</v>
      </c>
      <c r="B493" s="633"/>
      <c r="C493" s="633"/>
      <c r="D493" s="633"/>
      <c r="E493" s="634"/>
      <c r="F493" s="335">
        <v>1</v>
      </c>
      <c r="G493" s="46">
        <v>75000</v>
      </c>
      <c r="H493" s="336">
        <v>3</v>
      </c>
      <c r="I493" s="44">
        <v>10000</v>
      </c>
    </row>
    <row r="494" spans="1:9" ht="13.5" thickBot="1" x14ac:dyDescent="0.25">
      <c r="A494" s="27"/>
      <c r="B494" s="1"/>
      <c r="C494" s="1"/>
      <c r="D494" s="1"/>
      <c r="E494" s="1"/>
      <c r="F494" s="1"/>
      <c r="G494" s="48"/>
      <c r="H494" s="49" t="s">
        <v>21</v>
      </c>
      <c r="I494" s="50">
        <f>SUM(I489:I493)</f>
        <v>95310.75</v>
      </c>
    </row>
    <row r="495" spans="1:9" x14ac:dyDescent="0.2">
      <c r="A495" s="27"/>
      <c r="B495" s="1"/>
      <c r="C495" s="1"/>
      <c r="D495" s="1"/>
      <c r="E495" s="1"/>
      <c r="F495" s="1"/>
      <c r="G495" s="48"/>
      <c r="H495" s="49"/>
      <c r="I495" s="51"/>
    </row>
    <row r="496" spans="1:9" ht="13.5" thickBot="1" x14ac:dyDescent="0.25">
      <c r="A496" s="29" t="s">
        <v>22</v>
      </c>
      <c r="B496" s="19"/>
      <c r="C496" s="19"/>
      <c r="D496" s="19"/>
      <c r="E496" s="1"/>
      <c r="F496" s="1"/>
      <c r="G496" s="48"/>
      <c r="H496" s="48"/>
      <c r="I496" s="28"/>
    </row>
    <row r="497" spans="1:9" x14ac:dyDescent="0.2">
      <c r="A497" s="614" t="s">
        <v>15</v>
      </c>
      <c r="B497" s="615"/>
      <c r="C497" s="615"/>
      <c r="D497" s="615"/>
      <c r="E497" s="616"/>
      <c r="F497" s="39" t="s">
        <v>23</v>
      </c>
      <c r="G497" s="52" t="s">
        <v>24</v>
      </c>
      <c r="H497" s="52" t="s">
        <v>6</v>
      </c>
      <c r="I497" s="40" t="s">
        <v>19</v>
      </c>
    </row>
    <row r="498" spans="1:9" x14ac:dyDescent="0.2">
      <c r="A498" s="617" t="s">
        <v>304</v>
      </c>
      <c r="B498" s="618"/>
      <c r="C498" s="618"/>
      <c r="D498" s="618"/>
      <c r="E498" s="619"/>
      <c r="F498" s="3" t="s">
        <v>43</v>
      </c>
      <c r="G498" s="82">
        <v>45000</v>
      </c>
      <c r="H498" s="53">
        <v>7</v>
      </c>
      <c r="I498" s="54">
        <f>G498*H498</f>
        <v>315000</v>
      </c>
    </row>
    <row r="499" spans="1:9" x14ac:dyDescent="0.2">
      <c r="A499" s="617" t="s">
        <v>44</v>
      </c>
      <c r="B499" s="618"/>
      <c r="C499" s="618"/>
      <c r="D499" s="618"/>
      <c r="E499" s="619"/>
      <c r="F499" s="3" t="s">
        <v>3</v>
      </c>
      <c r="G499" s="82">
        <v>75000</v>
      </c>
      <c r="H499" s="42">
        <v>1</v>
      </c>
      <c r="I499" s="54">
        <f>G499*H499</f>
        <v>75000</v>
      </c>
    </row>
    <row r="500" spans="1:9" x14ac:dyDescent="0.2">
      <c r="A500" s="617" t="s">
        <v>45</v>
      </c>
      <c r="B500" s="618"/>
      <c r="C500" s="618"/>
      <c r="D500" s="618"/>
      <c r="E500" s="619"/>
      <c r="F500" s="3" t="s">
        <v>46</v>
      </c>
      <c r="G500" s="42">
        <v>100</v>
      </c>
      <c r="H500" s="42">
        <v>150</v>
      </c>
      <c r="I500" s="54">
        <f>G500*H500</f>
        <v>15000</v>
      </c>
    </row>
    <row r="501" spans="1:9" x14ac:dyDescent="0.2">
      <c r="A501" s="617"/>
      <c r="B501" s="618"/>
      <c r="C501" s="618"/>
      <c r="D501" s="618"/>
      <c r="E501" s="619"/>
      <c r="F501" s="3"/>
      <c r="G501" s="42"/>
      <c r="H501" s="42"/>
      <c r="I501" s="54"/>
    </row>
    <row r="502" spans="1:9" x14ac:dyDescent="0.2">
      <c r="A502" s="617"/>
      <c r="B502" s="618"/>
      <c r="C502" s="618"/>
      <c r="D502" s="618"/>
      <c r="E502" s="619"/>
      <c r="F502" s="3"/>
      <c r="G502" s="42"/>
      <c r="H502" s="42"/>
      <c r="I502" s="54"/>
    </row>
    <row r="503" spans="1:9" ht="13.5" thickBot="1" x14ac:dyDescent="0.25">
      <c r="A503" s="629"/>
      <c r="B503" s="630"/>
      <c r="C503" s="630"/>
      <c r="D503" s="630"/>
      <c r="E503" s="631"/>
      <c r="F503" s="55"/>
      <c r="G503" s="56"/>
      <c r="H503" s="56"/>
      <c r="I503" s="57"/>
    </row>
    <row r="504" spans="1:9" ht="13.5" thickBot="1" x14ac:dyDescent="0.25">
      <c r="A504" s="27"/>
      <c r="B504" s="1"/>
      <c r="C504" s="1"/>
      <c r="D504" s="1"/>
      <c r="E504" s="1"/>
      <c r="F504" s="1"/>
      <c r="G504" s="48"/>
      <c r="H504" s="49" t="s">
        <v>21</v>
      </c>
      <c r="I504" s="58">
        <f>SUM(I498:I503)</f>
        <v>405000</v>
      </c>
    </row>
    <row r="505" spans="1:9" x14ac:dyDescent="0.2">
      <c r="A505" s="27"/>
      <c r="B505" s="1"/>
      <c r="C505" s="1"/>
      <c r="D505" s="1"/>
      <c r="E505" s="1"/>
      <c r="F505" s="1"/>
      <c r="G505" s="48"/>
      <c r="H505" s="49"/>
      <c r="I505" s="59"/>
    </row>
    <row r="506" spans="1:9" ht="13.5" thickBot="1" x14ac:dyDescent="0.25">
      <c r="A506" s="29" t="s">
        <v>25</v>
      </c>
      <c r="B506" s="19"/>
      <c r="C506" s="19"/>
      <c r="D506" s="19"/>
      <c r="E506" s="1"/>
      <c r="F506" s="1"/>
      <c r="G506" s="1"/>
      <c r="H506" s="1"/>
      <c r="I506" s="28"/>
    </row>
    <row r="507" spans="1:9" x14ac:dyDescent="0.2">
      <c r="A507" s="614" t="s">
        <v>26</v>
      </c>
      <c r="B507" s="615"/>
      <c r="C507" s="615"/>
      <c r="D507" s="616"/>
      <c r="E507" s="60" t="s">
        <v>115</v>
      </c>
      <c r="F507" s="39" t="s">
        <v>27</v>
      </c>
      <c r="G507" s="39" t="s">
        <v>116</v>
      </c>
      <c r="H507" s="39" t="s">
        <v>28</v>
      </c>
      <c r="I507" s="40" t="s">
        <v>19</v>
      </c>
    </row>
    <row r="508" spans="1:9" x14ac:dyDescent="0.2">
      <c r="A508" s="617" t="s">
        <v>128</v>
      </c>
      <c r="B508" s="618"/>
      <c r="C508" s="618"/>
      <c r="D508" s="619"/>
      <c r="E508" s="61"/>
      <c r="F508" s="61"/>
      <c r="G508" s="61"/>
      <c r="H508" s="61"/>
      <c r="I508" s="54">
        <v>25000</v>
      </c>
    </row>
    <row r="509" spans="1:9" ht="13.5" thickBot="1" x14ac:dyDescent="0.25">
      <c r="A509" s="620"/>
      <c r="B509" s="621"/>
      <c r="C509" s="621"/>
      <c r="D509" s="622"/>
      <c r="E509" s="62"/>
      <c r="F509" s="62"/>
      <c r="G509" s="62"/>
      <c r="H509" s="62"/>
      <c r="I509" s="57"/>
    </row>
    <row r="510" spans="1:9" ht="13.5" thickBot="1" x14ac:dyDescent="0.25">
      <c r="A510" s="27"/>
      <c r="B510" s="1"/>
      <c r="C510" s="1"/>
      <c r="D510" s="1"/>
      <c r="E510" s="1"/>
      <c r="F510" s="1"/>
      <c r="G510" s="1"/>
      <c r="H510" s="49" t="s">
        <v>21</v>
      </c>
      <c r="I510" s="50">
        <f>SUM(I508:I509)</f>
        <v>25000</v>
      </c>
    </row>
    <row r="511" spans="1:9" x14ac:dyDescent="0.2">
      <c r="A511" s="27"/>
      <c r="B511" s="1"/>
      <c r="C511" s="1"/>
      <c r="D511" s="1"/>
      <c r="E511" s="1"/>
      <c r="F511" s="1"/>
      <c r="G511" s="1"/>
      <c r="H511" s="49"/>
      <c r="I511" s="59"/>
    </row>
    <row r="512" spans="1:9" ht="13.5" thickBot="1" x14ac:dyDescent="0.25">
      <c r="A512" s="29" t="s">
        <v>29</v>
      </c>
      <c r="B512" s="19"/>
      <c r="C512" s="19"/>
      <c r="D512" s="19"/>
      <c r="E512" s="1"/>
      <c r="F512" s="1"/>
      <c r="G512" s="1"/>
      <c r="H512" s="1"/>
      <c r="I512" s="28"/>
    </row>
    <row r="513" spans="1:10" x14ac:dyDescent="0.2">
      <c r="A513" s="614" t="s">
        <v>30</v>
      </c>
      <c r="B513" s="615"/>
      <c r="C513" s="615"/>
      <c r="D513" s="615"/>
      <c r="E513" s="39"/>
      <c r="F513" s="623" t="s">
        <v>118</v>
      </c>
      <c r="G513" s="624"/>
      <c r="H513" s="38" t="s">
        <v>18</v>
      </c>
      <c r="I513" s="63" t="s">
        <v>19</v>
      </c>
    </row>
    <row r="514" spans="1:10" x14ac:dyDescent="0.2">
      <c r="A514" s="625" t="str">
        <f>'Mano de Obra'!B17</f>
        <v>CUADRILLA 6</v>
      </c>
      <c r="B514" s="626"/>
      <c r="C514" s="626"/>
      <c r="D514" s="626"/>
      <c r="E514" s="42"/>
      <c r="F514" s="627">
        <f>'Mano de Obra'!D17</f>
        <v>618644.5</v>
      </c>
      <c r="G514" s="628"/>
      <c r="H514" s="65">
        <v>3</v>
      </c>
      <c r="I514" s="54">
        <f>ROUND(F514/H514,0)</f>
        <v>206215</v>
      </c>
    </row>
    <row r="515" spans="1:10" ht="13.5" thickBot="1" x14ac:dyDescent="0.25">
      <c r="A515" s="620"/>
      <c r="B515" s="621"/>
      <c r="C515" s="621"/>
      <c r="D515" s="621"/>
      <c r="E515" s="56"/>
      <c r="F515" s="637"/>
      <c r="G515" s="638"/>
      <c r="H515" s="56"/>
      <c r="I515" s="57"/>
    </row>
    <row r="516" spans="1:10" ht="13.5" thickBot="1" x14ac:dyDescent="0.25">
      <c r="A516" s="27"/>
      <c r="B516" s="1"/>
      <c r="C516" s="1"/>
      <c r="D516" s="1"/>
      <c r="E516" s="48"/>
      <c r="F516" s="48"/>
      <c r="G516" s="48"/>
      <c r="H516" s="49" t="s">
        <v>21</v>
      </c>
      <c r="I516" s="58">
        <f>SUM(I514:I515)</f>
        <v>206215</v>
      </c>
    </row>
    <row r="517" spans="1:10" ht="13.5" thickBot="1" x14ac:dyDescent="0.25">
      <c r="A517" s="27"/>
      <c r="B517" s="1"/>
      <c r="C517" s="1"/>
      <c r="D517" s="1"/>
      <c r="E517" s="48"/>
      <c r="F517" s="48"/>
      <c r="G517" s="48"/>
      <c r="H517" s="48"/>
      <c r="I517" s="32"/>
    </row>
    <row r="518" spans="1:10" ht="13.5" thickBot="1" x14ac:dyDescent="0.25">
      <c r="A518" s="27"/>
      <c r="B518" s="1"/>
      <c r="C518" s="1"/>
      <c r="D518" s="1"/>
      <c r="E518" s="48"/>
      <c r="F518" s="66" t="s">
        <v>8</v>
      </c>
      <c r="G518" s="1"/>
      <c r="H518" s="67"/>
      <c r="I518" s="471">
        <f>+I516+I510+I504+I494</f>
        <v>731525.75</v>
      </c>
      <c r="J518" s="5">
        <f>I518*1.35</f>
        <v>987559.76250000007</v>
      </c>
    </row>
    <row r="519" spans="1:10" x14ac:dyDescent="0.2">
      <c r="A519" s="27"/>
      <c r="B519" s="1"/>
      <c r="C519" s="1"/>
      <c r="D519" s="1"/>
      <c r="E519" s="48"/>
      <c r="F519" s="66"/>
      <c r="G519" s="1"/>
      <c r="H519" s="67"/>
      <c r="I519" s="59"/>
    </row>
    <row r="520" spans="1:10" ht="13.5" thickBot="1" x14ac:dyDescent="0.25">
      <c r="A520" s="29" t="s">
        <v>32</v>
      </c>
      <c r="B520" s="19"/>
      <c r="C520" s="19"/>
      <c r="D520" s="19"/>
      <c r="E520" s="48"/>
      <c r="F520" s="48"/>
      <c r="G520" s="48"/>
      <c r="H520" s="48"/>
      <c r="I520" s="28"/>
    </row>
    <row r="521" spans="1:10" x14ac:dyDescent="0.2">
      <c r="A521" s="614" t="s">
        <v>15</v>
      </c>
      <c r="B521" s="615"/>
      <c r="C521" s="615"/>
      <c r="D521" s="615"/>
      <c r="E521" s="615"/>
      <c r="F521" s="615"/>
      <c r="G521" s="616"/>
      <c r="H521" s="68" t="s">
        <v>33</v>
      </c>
      <c r="I521" s="69" t="s">
        <v>34</v>
      </c>
    </row>
    <row r="522" spans="1:10" x14ac:dyDescent="0.2">
      <c r="A522" s="617" t="s">
        <v>35</v>
      </c>
      <c r="B522" s="618"/>
      <c r="C522" s="618"/>
      <c r="D522" s="618"/>
      <c r="E522" s="618"/>
      <c r="F522" s="618"/>
      <c r="G522" s="619"/>
      <c r="H522" s="70">
        <v>28</v>
      </c>
      <c r="I522" s="468">
        <f>I518*28%</f>
        <v>204827.21000000002</v>
      </c>
    </row>
    <row r="523" spans="1:10" x14ac:dyDescent="0.2">
      <c r="A523" s="617" t="s">
        <v>37</v>
      </c>
      <c r="B523" s="618"/>
      <c r="C523" s="618"/>
      <c r="D523" s="618"/>
      <c r="E523" s="618"/>
      <c r="F523" s="618"/>
      <c r="G523" s="619"/>
      <c r="H523" s="70">
        <v>0</v>
      </c>
      <c r="I523" s="468"/>
    </row>
    <row r="524" spans="1:10" x14ac:dyDescent="0.2">
      <c r="A524" s="617" t="s">
        <v>36</v>
      </c>
      <c r="B524" s="618"/>
      <c r="C524" s="618"/>
      <c r="D524" s="618"/>
      <c r="E524" s="618"/>
      <c r="F524" s="618"/>
      <c r="G524" s="619"/>
      <c r="H524" s="70">
        <v>7</v>
      </c>
      <c r="I524" s="468">
        <f>I518*7%</f>
        <v>51206.802500000005</v>
      </c>
    </row>
    <row r="525" spans="1:10" ht="13.5" thickBot="1" x14ac:dyDescent="0.25">
      <c r="A525" s="629"/>
      <c r="B525" s="630"/>
      <c r="C525" s="630"/>
      <c r="D525" s="630"/>
      <c r="E525" s="630"/>
      <c r="F525" s="630"/>
      <c r="G525" s="631"/>
      <c r="H525" s="71"/>
      <c r="I525" s="468"/>
    </row>
    <row r="526" spans="1:10" ht="13.5" thickBot="1" x14ac:dyDescent="0.25">
      <c r="A526" s="27"/>
      <c r="B526" s="1"/>
      <c r="C526" s="1"/>
      <c r="D526" s="1"/>
      <c r="E526" s="48"/>
      <c r="F526" s="48"/>
      <c r="G526" s="48"/>
      <c r="H526" s="49" t="s">
        <v>21</v>
      </c>
      <c r="I526" s="469">
        <f>SUM(I522:I525)</f>
        <v>256034.01250000001</v>
      </c>
    </row>
    <row r="527" spans="1:10" ht="13.5" thickBot="1" x14ac:dyDescent="0.25">
      <c r="A527" s="27"/>
      <c r="B527" s="1"/>
      <c r="C527" s="1"/>
      <c r="D527" s="1"/>
      <c r="E527" s="48"/>
      <c r="F527" s="48"/>
      <c r="G527" s="48"/>
      <c r="H527" s="48"/>
      <c r="I527" s="470"/>
    </row>
    <row r="528" spans="1:10" ht="13.5" thickBot="1" x14ac:dyDescent="0.25">
      <c r="A528" s="72"/>
      <c r="B528" s="36"/>
      <c r="C528" s="36"/>
      <c r="D528" s="36"/>
      <c r="E528" s="73"/>
      <c r="F528" s="74"/>
      <c r="G528" s="75"/>
      <c r="H528" s="76" t="s">
        <v>38</v>
      </c>
      <c r="I528" s="472">
        <f>I518+I526</f>
        <v>987559.76249999995</v>
      </c>
    </row>
    <row r="529" spans="1:9" x14ac:dyDescent="0.2">
      <c r="A529" s="1"/>
      <c r="B529" s="1"/>
      <c r="C529" s="1"/>
      <c r="D529" s="1"/>
      <c r="E529" s="48"/>
      <c r="F529" s="66"/>
      <c r="G529" s="67"/>
      <c r="H529" s="77"/>
      <c r="I529" s="78"/>
    </row>
    <row r="530" spans="1:9" ht="13.5" thickBot="1" x14ac:dyDescent="0.25">
      <c r="A530" s="1"/>
      <c r="B530" s="1"/>
      <c r="C530" s="1"/>
      <c r="D530" s="1"/>
      <c r="E530" s="48"/>
      <c r="F530" s="66"/>
      <c r="G530" s="67"/>
      <c r="H530" s="77"/>
      <c r="I530" s="78"/>
    </row>
    <row r="531" spans="1:9" ht="12.75" customHeight="1" x14ac:dyDescent="0.2">
      <c r="A531" s="593" t="s">
        <v>121</v>
      </c>
      <c r="B531" s="594"/>
      <c r="C531" s="594"/>
      <c r="D531" s="594"/>
      <c r="E531" s="595"/>
      <c r="F531" s="639" t="s">
        <v>9</v>
      </c>
      <c r="G531" s="640"/>
      <c r="H531" s="640"/>
      <c r="I531" s="641"/>
    </row>
    <row r="532" spans="1:9" ht="12.75" customHeight="1" x14ac:dyDescent="0.2">
      <c r="A532" s="596"/>
      <c r="B532" s="597"/>
      <c r="C532" s="597"/>
      <c r="D532" s="597"/>
      <c r="E532" s="598"/>
      <c r="F532" s="642"/>
      <c r="G532" s="643"/>
      <c r="H532" s="643"/>
      <c r="I532" s="644"/>
    </row>
    <row r="533" spans="1:9" ht="13.5" customHeight="1" thickBot="1" x14ac:dyDescent="0.25">
      <c r="A533" s="599"/>
      <c r="B533" s="600"/>
      <c r="C533" s="600"/>
      <c r="D533" s="600"/>
      <c r="E533" s="601"/>
      <c r="F533" s="645"/>
      <c r="G533" s="646"/>
      <c r="H533" s="646"/>
      <c r="I533" s="647"/>
    </row>
    <row r="534" spans="1:9" x14ac:dyDescent="0.2">
      <c r="A534" s="27"/>
      <c r="B534" s="1"/>
      <c r="C534" s="1"/>
      <c r="D534" s="1"/>
      <c r="E534" s="1"/>
      <c r="F534" s="1"/>
      <c r="G534" s="1"/>
      <c r="H534" s="1"/>
      <c r="I534" s="28"/>
    </row>
    <row r="535" spans="1:9" ht="24" customHeight="1" x14ac:dyDescent="0.2">
      <c r="A535" s="29" t="s">
        <v>10</v>
      </c>
      <c r="B535" s="19"/>
      <c r="C535" s="610" t="str">
        <f>C481</f>
        <v>CONSTRUCCION DE PUENTES EN CONCRETO REFORZADO EN VIAS TERCIARIAS (CORREGIMIENTO EL TIGRE) DEL MUNICIPIO DE CAUCASIA DEPARTAMENTO DE ANTIOQUIA</v>
      </c>
      <c r="D535" s="610"/>
      <c r="E535" s="610"/>
      <c r="F535" s="610"/>
      <c r="G535" s="610"/>
      <c r="H535" s="610"/>
      <c r="I535" s="611"/>
    </row>
    <row r="536" spans="1:9" ht="19.5" customHeight="1" x14ac:dyDescent="0.2">
      <c r="A536" s="27" t="s">
        <v>11</v>
      </c>
      <c r="B536" s="1"/>
      <c r="C536" s="610"/>
      <c r="D536" s="610"/>
      <c r="E536" s="610"/>
      <c r="F536" s="610"/>
      <c r="G536" s="610"/>
      <c r="H536" s="610"/>
      <c r="I536" s="611"/>
    </row>
    <row r="537" spans="1:9" ht="12.75" customHeight="1" x14ac:dyDescent="0.2">
      <c r="A537" s="29" t="s">
        <v>12</v>
      </c>
      <c r="B537" s="1"/>
      <c r="C537" s="612" t="str">
        <f>'OBRA + INTERVENTORIA'!B33</f>
        <v>Suministro y colocación de concreto 1:2:3 para aletas según normas.</v>
      </c>
      <c r="D537" s="612"/>
      <c r="E537" s="612"/>
      <c r="F537" s="612"/>
      <c r="G537" s="612"/>
      <c r="H537" s="612"/>
      <c r="I537" s="613"/>
    </row>
    <row r="538" spans="1:9" ht="12.75" customHeight="1" x14ac:dyDescent="0.2">
      <c r="A538" s="658" t="s">
        <v>318</v>
      </c>
      <c r="B538" s="19"/>
      <c r="C538" s="612"/>
      <c r="D538" s="612"/>
      <c r="E538" s="612"/>
      <c r="F538" s="612"/>
      <c r="G538" s="612"/>
      <c r="H538" s="612"/>
      <c r="I538" s="613"/>
    </row>
    <row r="539" spans="1:9" x14ac:dyDescent="0.2">
      <c r="A539" s="658"/>
      <c r="B539" s="19"/>
      <c r="C539" s="19"/>
      <c r="D539" s="1"/>
      <c r="E539" s="1"/>
      <c r="F539" s="1"/>
      <c r="G539" s="1"/>
      <c r="H539" s="31" t="s">
        <v>13</v>
      </c>
      <c r="I539" s="32" t="str">
        <f>[112]OFICIAL!C29</f>
        <v>M3</v>
      </c>
    </row>
    <row r="540" spans="1:9" x14ac:dyDescent="0.2">
      <c r="A540" s="658"/>
      <c r="B540" s="19"/>
      <c r="C540" s="19"/>
      <c r="D540" s="1"/>
      <c r="E540" s="1"/>
      <c r="F540" s="1"/>
      <c r="G540" s="1"/>
      <c r="H540" s="31"/>
      <c r="I540" s="33"/>
    </row>
    <row r="541" spans="1:9" ht="13.5" thickBot="1" x14ac:dyDescent="0.25">
      <c r="A541" s="34" t="s">
        <v>14</v>
      </c>
      <c r="B541" s="35"/>
      <c r="C541" s="35"/>
      <c r="D541" s="35"/>
      <c r="E541" s="36"/>
      <c r="F541" s="36"/>
      <c r="G541" s="36"/>
      <c r="H541" s="36"/>
      <c r="I541" s="37"/>
    </row>
    <row r="542" spans="1:9" x14ac:dyDescent="0.2">
      <c r="A542" s="614" t="s">
        <v>15</v>
      </c>
      <c r="B542" s="615"/>
      <c r="C542" s="615"/>
      <c r="D542" s="615"/>
      <c r="E542" s="616"/>
      <c r="F542" s="39" t="s">
        <v>16</v>
      </c>
      <c r="G542" s="39" t="s">
        <v>17</v>
      </c>
      <c r="H542" s="39" t="s">
        <v>18</v>
      </c>
      <c r="I542" s="40" t="s">
        <v>19</v>
      </c>
    </row>
    <row r="543" spans="1:9" x14ac:dyDescent="0.2">
      <c r="A543" s="617" t="s">
        <v>40</v>
      </c>
      <c r="B543" s="618"/>
      <c r="C543" s="618"/>
      <c r="D543" s="618"/>
      <c r="E543" s="619"/>
      <c r="F543" s="41"/>
      <c r="G543" s="42"/>
      <c r="H543" s="43"/>
      <c r="I543" s="44">
        <f>I570*5%</f>
        <v>10310.75</v>
      </c>
    </row>
    <row r="544" spans="1:9" x14ac:dyDescent="0.2">
      <c r="A544" s="617" t="s">
        <v>41</v>
      </c>
      <c r="B544" s="618"/>
      <c r="C544" s="618"/>
      <c r="D544" s="618"/>
      <c r="E544" s="619"/>
      <c r="F544" s="334">
        <v>1</v>
      </c>
      <c r="G544" s="42">
        <v>180000</v>
      </c>
      <c r="H544" s="43">
        <v>3</v>
      </c>
      <c r="I544" s="44">
        <f>G544/3</f>
        <v>60000</v>
      </c>
    </row>
    <row r="545" spans="1:13" x14ac:dyDescent="0.2">
      <c r="A545" s="617" t="s">
        <v>305</v>
      </c>
      <c r="B545" s="618"/>
      <c r="C545" s="618"/>
      <c r="D545" s="618"/>
      <c r="E545" s="619"/>
      <c r="F545" s="334">
        <v>1</v>
      </c>
      <c r="G545" s="41">
        <v>15000</v>
      </c>
      <c r="H545" s="324">
        <v>3</v>
      </c>
      <c r="I545" s="44">
        <f>G545/2</f>
        <v>7500</v>
      </c>
    </row>
    <row r="546" spans="1:13" x14ac:dyDescent="0.2">
      <c r="A546" s="617" t="s">
        <v>308</v>
      </c>
      <c r="B546" s="618"/>
      <c r="C546" s="618"/>
      <c r="D546" s="618"/>
      <c r="E546" s="619"/>
      <c r="F546" s="334">
        <v>1</v>
      </c>
      <c r="G546" s="42"/>
      <c r="H546" s="42"/>
      <c r="I546" s="44">
        <v>100000</v>
      </c>
    </row>
    <row r="547" spans="1:13" ht="13.5" thickBot="1" x14ac:dyDescent="0.25">
      <c r="A547" s="632" t="s">
        <v>306</v>
      </c>
      <c r="B547" s="633"/>
      <c r="C547" s="633"/>
      <c r="D547" s="633"/>
      <c r="E547" s="634"/>
      <c r="F547" s="335">
        <v>1</v>
      </c>
      <c r="G547" s="46">
        <v>75000</v>
      </c>
      <c r="H547" s="336">
        <v>3</v>
      </c>
      <c r="I547" s="44">
        <f>G547/H547</f>
        <v>25000</v>
      </c>
    </row>
    <row r="548" spans="1:13" ht="13.5" thickBot="1" x14ac:dyDescent="0.25">
      <c r="A548" s="27"/>
      <c r="B548" s="1"/>
      <c r="C548" s="1"/>
      <c r="D548" s="1"/>
      <c r="E548" s="1"/>
      <c r="F548" s="1"/>
      <c r="G548" s="48"/>
      <c r="H548" s="49" t="s">
        <v>21</v>
      </c>
      <c r="I548" s="50">
        <f>SUM(I543:I547)</f>
        <v>202810.75</v>
      </c>
    </row>
    <row r="549" spans="1:13" x14ac:dyDescent="0.2">
      <c r="A549" s="27"/>
      <c r="B549" s="1"/>
      <c r="C549" s="1"/>
      <c r="D549" s="1"/>
      <c r="E549" s="1"/>
      <c r="F549" s="1"/>
      <c r="G549" s="48"/>
      <c r="H549" s="49"/>
      <c r="I549" s="51"/>
      <c r="M549" s="80" t="s">
        <v>286</v>
      </c>
    </row>
    <row r="550" spans="1:13" ht="13.5" thickBot="1" x14ac:dyDescent="0.25">
      <c r="A550" s="29" t="s">
        <v>22</v>
      </c>
      <c r="B550" s="19"/>
      <c r="C550" s="19"/>
      <c r="D550" s="19"/>
      <c r="E550" s="1"/>
      <c r="F550" s="1"/>
      <c r="G550" s="48"/>
      <c r="H550" s="48"/>
      <c r="I550" s="28"/>
    </row>
    <row r="551" spans="1:13" x14ac:dyDescent="0.2">
      <c r="A551" s="614" t="s">
        <v>15</v>
      </c>
      <c r="B551" s="615"/>
      <c r="C551" s="615"/>
      <c r="D551" s="615"/>
      <c r="E551" s="616"/>
      <c r="F551" s="39" t="s">
        <v>23</v>
      </c>
      <c r="G551" s="52" t="s">
        <v>24</v>
      </c>
      <c r="H551" s="52" t="s">
        <v>6</v>
      </c>
      <c r="I551" s="40" t="s">
        <v>19</v>
      </c>
    </row>
    <row r="552" spans="1:13" x14ac:dyDescent="0.2">
      <c r="A552" s="617" t="s">
        <v>304</v>
      </c>
      <c r="B552" s="618"/>
      <c r="C552" s="618"/>
      <c r="D552" s="618"/>
      <c r="E552" s="619"/>
      <c r="F552" s="3" t="s">
        <v>43</v>
      </c>
      <c r="G552" s="82">
        <v>45000</v>
      </c>
      <c r="H552" s="53">
        <v>8.5</v>
      </c>
      <c r="I552" s="54">
        <f>G552*H552</f>
        <v>382500</v>
      </c>
    </row>
    <row r="553" spans="1:13" x14ac:dyDescent="0.2">
      <c r="A553" s="617" t="s">
        <v>307</v>
      </c>
      <c r="B553" s="618"/>
      <c r="C553" s="618"/>
      <c r="D553" s="618"/>
      <c r="E553" s="619"/>
      <c r="F553" s="3" t="s">
        <v>3</v>
      </c>
      <c r="G553" s="82">
        <v>170000</v>
      </c>
      <c r="H553" s="42">
        <v>1.8</v>
      </c>
      <c r="I553" s="54">
        <f>G553*H553</f>
        <v>306000</v>
      </c>
    </row>
    <row r="554" spans="1:13" x14ac:dyDescent="0.2">
      <c r="A554" s="617" t="s">
        <v>45</v>
      </c>
      <c r="B554" s="618"/>
      <c r="C554" s="618"/>
      <c r="D554" s="618"/>
      <c r="E554" s="619"/>
      <c r="F554" s="3" t="s">
        <v>46</v>
      </c>
      <c r="G554" s="42">
        <v>100</v>
      </c>
      <c r="H554" s="42">
        <v>150</v>
      </c>
      <c r="I554" s="54">
        <f>G554*H554</f>
        <v>15000</v>
      </c>
    </row>
    <row r="555" spans="1:13" x14ac:dyDescent="0.2">
      <c r="A555" s="651" t="s">
        <v>312</v>
      </c>
      <c r="B555" s="652"/>
      <c r="C555" s="652"/>
      <c r="D555" s="652"/>
      <c r="E555" s="653"/>
      <c r="F555" s="3" t="s">
        <v>47</v>
      </c>
      <c r="G555" s="42">
        <v>35000</v>
      </c>
      <c r="H555" s="42">
        <v>0.5</v>
      </c>
      <c r="I555" s="54">
        <f>G555*H555</f>
        <v>17500</v>
      </c>
    </row>
    <row r="556" spans="1:13" x14ac:dyDescent="0.2">
      <c r="A556" s="617" t="s">
        <v>313</v>
      </c>
      <c r="B556" s="618"/>
      <c r="C556" s="618"/>
      <c r="D556" s="618"/>
      <c r="E556" s="619"/>
      <c r="F556" s="3" t="s">
        <v>47</v>
      </c>
      <c r="G556" s="42">
        <v>25000</v>
      </c>
      <c r="H556" s="42">
        <v>0.5</v>
      </c>
      <c r="I556" s="54">
        <f>G556*H556</f>
        <v>12500</v>
      </c>
    </row>
    <row r="557" spans="1:13" ht="13.5" thickBot="1" x14ac:dyDescent="0.25">
      <c r="A557" s="629"/>
      <c r="B557" s="630"/>
      <c r="C557" s="630"/>
      <c r="D557" s="630"/>
      <c r="E557" s="631"/>
      <c r="F557" s="55"/>
      <c r="G557" s="56"/>
      <c r="H557" s="56"/>
      <c r="I557" s="57"/>
    </row>
    <row r="558" spans="1:13" ht="13.5" thickBot="1" x14ac:dyDescent="0.25">
      <c r="A558" s="27"/>
      <c r="B558" s="1"/>
      <c r="C558" s="1"/>
      <c r="D558" s="1"/>
      <c r="E558" s="1"/>
      <c r="F558" s="1"/>
      <c r="G558" s="48"/>
      <c r="H558" s="49" t="s">
        <v>21</v>
      </c>
      <c r="I558" s="58">
        <f>SUM(I552:I557)</f>
        <v>733500</v>
      </c>
    </row>
    <row r="559" spans="1:13" x14ac:dyDescent="0.2">
      <c r="A559" s="27"/>
      <c r="B559" s="1"/>
      <c r="C559" s="1"/>
      <c r="D559" s="1"/>
      <c r="E559" s="1"/>
      <c r="F559" s="1"/>
      <c r="G559" s="48"/>
      <c r="H559" s="49"/>
      <c r="I559" s="59"/>
    </row>
    <row r="560" spans="1:13" ht="13.5" thickBot="1" x14ac:dyDescent="0.25">
      <c r="A560" s="29" t="s">
        <v>25</v>
      </c>
      <c r="B560" s="19"/>
      <c r="C560" s="19"/>
      <c r="D560" s="19"/>
      <c r="E560" s="1"/>
      <c r="F560" s="1"/>
      <c r="G560" s="1"/>
      <c r="H560" s="1"/>
      <c r="I560" s="28"/>
    </row>
    <row r="561" spans="1:10" x14ac:dyDescent="0.2">
      <c r="A561" s="614" t="s">
        <v>26</v>
      </c>
      <c r="B561" s="615"/>
      <c r="C561" s="615"/>
      <c r="D561" s="616"/>
      <c r="E561" s="60" t="s">
        <v>115</v>
      </c>
      <c r="F561" s="39" t="s">
        <v>27</v>
      </c>
      <c r="G561" s="39" t="s">
        <v>116</v>
      </c>
      <c r="H561" s="39" t="s">
        <v>28</v>
      </c>
      <c r="I561" s="40" t="s">
        <v>19</v>
      </c>
    </row>
    <row r="562" spans="1:10" x14ac:dyDescent="0.2">
      <c r="A562" s="617" t="s">
        <v>128</v>
      </c>
      <c r="B562" s="618"/>
      <c r="C562" s="618"/>
      <c r="D562" s="619"/>
      <c r="E562" s="61" t="s">
        <v>3</v>
      </c>
      <c r="F562" s="61"/>
      <c r="G562" s="61"/>
      <c r="H562" s="61">
        <v>50000</v>
      </c>
      <c r="I562" s="54">
        <v>50000</v>
      </c>
    </row>
    <row r="563" spans="1:10" ht="13.5" thickBot="1" x14ac:dyDescent="0.25">
      <c r="A563" s="620"/>
      <c r="B563" s="621"/>
      <c r="C563" s="621"/>
      <c r="D563" s="622"/>
      <c r="E563" s="62"/>
      <c r="F563" s="62"/>
      <c r="G563" s="62"/>
      <c r="H563" s="62"/>
      <c r="I563" s="57"/>
    </row>
    <row r="564" spans="1:10" ht="13.5" thickBot="1" x14ac:dyDescent="0.25">
      <c r="A564" s="27"/>
      <c r="B564" s="1"/>
      <c r="C564" s="1"/>
      <c r="D564" s="1"/>
      <c r="E564" s="1"/>
      <c r="F564" s="1"/>
      <c r="G564" s="1"/>
      <c r="H564" s="49" t="s">
        <v>21</v>
      </c>
      <c r="I564" s="50">
        <f>SUM(I562:I563)</f>
        <v>50000</v>
      </c>
    </row>
    <row r="565" spans="1:10" x14ac:dyDescent="0.2">
      <c r="A565" s="27"/>
      <c r="B565" s="1"/>
      <c r="C565" s="1"/>
      <c r="D565" s="1"/>
      <c r="E565" s="1"/>
      <c r="F565" s="1"/>
      <c r="G565" s="1"/>
      <c r="H565" s="49"/>
      <c r="I565" s="59"/>
    </row>
    <row r="566" spans="1:10" ht="13.5" thickBot="1" x14ac:dyDescent="0.25">
      <c r="A566" s="29" t="s">
        <v>29</v>
      </c>
      <c r="B566" s="19"/>
      <c r="C566" s="19"/>
      <c r="D566" s="19"/>
      <c r="E566" s="1"/>
      <c r="F566" s="1"/>
      <c r="G566" s="1"/>
      <c r="H566" s="1"/>
      <c r="I566" s="28"/>
    </row>
    <row r="567" spans="1:10" x14ac:dyDescent="0.2">
      <c r="A567" s="614" t="s">
        <v>30</v>
      </c>
      <c r="B567" s="615"/>
      <c r="C567" s="615"/>
      <c r="D567" s="615"/>
      <c r="E567" s="39"/>
      <c r="F567" s="623" t="s">
        <v>118</v>
      </c>
      <c r="G567" s="624"/>
      <c r="H567" s="38" t="s">
        <v>18</v>
      </c>
      <c r="I567" s="63" t="s">
        <v>19</v>
      </c>
    </row>
    <row r="568" spans="1:10" x14ac:dyDescent="0.2">
      <c r="A568" s="625" t="str">
        <f>'Mano de Obra'!B17</f>
        <v>CUADRILLA 6</v>
      </c>
      <c r="B568" s="626"/>
      <c r="C568" s="626"/>
      <c r="D568" s="626"/>
      <c r="E568" s="42"/>
      <c r="F568" s="627">
        <f>'Mano de Obra'!D17</f>
        <v>618644.5</v>
      </c>
      <c r="G568" s="628"/>
      <c r="H568" s="65">
        <v>3</v>
      </c>
      <c r="I568" s="54">
        <f>ROUND(F568/H568,0)</f>
        <v>206215</v>
      </c>
    </row>
    <row r="569" spans="1:10" ht="13.5" thickBot="1" x14ac:dyDescent="0.25">
      <c r="A569" s="620"/>
      <c r="B569" s="621"/>
      <c r="C569" s="621"/>
      <c r="D569" s="621"/>
      <c r="E569" s="56"/>
      <c r="F569" s="637"/>
      <c r="G569" s="638"/>
      <c r="H569" s="56"/>
      <c r="I569" s="57"/>
    </row>
    <row r="570" spans="1:10" ht="13.5" thickBot="1" x14ac:dyDescent="0.25">
      <c r="A570" s="27"/>
      <c r="B570" s="1"/>
      <c r="C570" s="1"/>
      <c r="D570" s="1"/>
      <c r="E570" s="48"/>
      <c r="F570" s="48"/>
      <c r="G570" s="48"/>
      <c r="H570" s="49" t="s">
        <v>21</v>
      </c>
      <c r="I570" s="58">
        <f>SUM(I568:I569)</f>
        <v>206215</v>
      </c>
    </row>
    <row r="571" spans="1:10" ht="13.5" thickBot="1" x14ac:dyDescent="0.25">
      <c r="A571" s="27"/>
      <c r="B571" s="1"/>
      <c r="C571" s="1"/>
      <c r="D571" s="1"/>
      <c r="E571" s="48"/>
      <c r="F571" s="48"/>
      <c r="G571" s="48"/>
      <c r="H571" s="48"/>
      <c r="I571" s="32"/>
    </row>
    <row r="572" spans="1:10" ht="13.5" thickBot="1" x14ac:dyDescent="0.25">
      <c r="A572" s="27"/>
      <c r="B572" s="1"/>
      <c r="C572" s="1"/>
      <c r="D572" s="1"/>
      <c r="E572" s="48"/>
      <c r="F572" s="66" t="s">
        <v>8</v>
      </c>
      <c r="G572" s="1"/>
      <c r="H572" s="67"/>
      <c r="I572" s="465">
        <f>+I570+I564+I558+I548</f>
        <v>1192525.75</v>
      </c>
      <c r="J572" s="104">
        <f>I572*1.35</f>
        <v>1609909.7625000002</v>
      </c>
    </row>
    <row r="573" spans="1:10" x14ac:dyDescent="0.2">
      <c r="A573" s="27"/>
      <c r="B573" s="1"/>
      <c r="C573" s="1"/>
      <c r="D573" s="1"/>
      <c r="E573" s="48"/>
      <c r="F573" s="66"/>
      <c r="G573" s="1"/>
      <c r="H573" s="67"/>
      <c r="I573" s="59"/>
    </row>
    <row r="574" spans="1:10" ht="13.5" thickBot="1" x14ac:dyDescent="0.25">
      <c r="A574" s="29" t="s">
        <v>32</v>
      </c>
      <c r="B574" s="19"/>
      <c r="C574" s="19"/>
      <c r="D574" s="19"/>
      <c r="E574" s="48"/>
      <c r="F574" s="48"/>
      <c r="G574" s="48"/>
      <c r="H574" s="48"/>
      <c r="I574" s="28"/>
    </row>
    <row r="575" spans="1:10" x14ac:dyDescent="0.2">
      <c r="A575" s="614" t="s">
        <v>15</v>
      </c>
      <c r="B575" s="615"/>
      <c r="C575" s="615"/>
      <c r="D575" s="615"/>
      <c r="E575" s="615"/>
      <c r="F575" s="615"/>
      <c r="G575" s="616"/>
      <c r="H575" s="68" t="s">
        <v>33</v>
      </c>
      <c r="I575" s="69" t="s">
        <v>34</v>
      </c>
    </row>
    <row r="576" spans="1:10" x14ac:dyDescent="0.2">
      <c r="A576" s="617" t="s">
        <v>35</v>
      </c>
      <c r="B576" s="618"/>
      <c r="C576" s="618"/>
      <c r="D576" s="618"/>
      <c r="E576" s="618"/>
      <c r="F576" s="618"/>
      <c r="G576" s="619"/>
      <c r="H576" s="70">
        <v>28</v>
      </c>
      <c r="I576" s="468">
        <f>I572*28%</f>
        <v>333907.21000000002</v>
      </c>
    </row>
    <row r="577" spans="1:9" x14ac:dyDescent="0.2">
      <c r="A577" s="617" t="s">
        <v>37</v>
      </c>
      <c r="B577" s="618"/>
      <c r="C577" s="618"/>
      <c r="D577" s="618"/>
      <c r="E577" s="618"/>
      <c r="F577" s="618"/>
      <c r="G577" s="619"/>
      <c r="H577" s="70">
        <v>0</v>
      </c>
      <c r="I577" s="468"/>
    </row>
    <row r="578" spans="1:9" x14ac:dyDescent="0.2">
      <c r="A578" s="617" t="s">
        <v>36</v>
      </c>
      <c r="B578" s="618"/>
      <c r="C578" s="618"/>
      <c r="D578" s="618"/>
      <c r="E578" s="618"/>
      <c r="F578" s="618"/>
      <c r="G578" s="619"/>
      <c r="H578" s="70">
        <v>7</v>
      </c>
      <c r="I578" s="468">
        <f>I572*7%</f>
        <v>83476.802500000005</v>
      </c>
    </row>
    <row r="579" spans="1:9" ht="13.5" thickBot="1" x14ac:dyDescent="0.25">
      <c r="A579" s="629"/>
      <c r="B579" s="630"/>
      <c r="C579" s="630"/>
      <c r="D579" s="630"/>
      <c r="E579" s="630"/>
      <c r="F579" s="630"/>
      <c r="G579" s="631"/>
      <c r="H579" s="71"/>
      <c r="I579" s="468"/>
    </row>
    <row r="580" spans="1:9" ht="13.5" thickBot="1" x14ac:dyDescent="0.25">
      <c r="A580" s="27"/>
      <c r="B580" s="1"/>
      <c r="C580" s="1"/>
      <c r="D580" s="1"/>
      <c r="E580" s="48"/>
      <c r="F580" s="48"/>
      <c r="G580" s="48"/>
      <c r="H580" s="49" t="s">
        <v>21</v>
      </c>
      <c r="I580" s="469">
        <f>SUM(I576:I579)</f>
        <v>417384.01250000001</v>
      </c>
    </row>
    <row r="581" spans="1:9" ht="13.5" thickBot="1" x14ac:dyDescent="0.25">
      <c r="A581" s="27"/>
      <c r="B581" s="1"/>
      <c r="C581" s="1"/>
      <c r="D581" s="1"/>
      <c r="E581" s="48"/>
      <c r="F581" s="48"/>
      <c r="G581" s="48"/>
      <c r="H581" s="48"/>
      <c r="I581" s="470"/>
    </row>
    <row r="582" spans="1:9" ht="13.5" thickBot="1" x14ac:dyDescent="0.25">
      <c r="A582" s="72"/>
      <c r="B582" s="36"/>
      <c r="C582" s="36"/>
      <c r="D582" s="36"/>
      <c r="E582" s="73"/>
      <c r="F582" s="74"/>
      <c r="G582" s="75"/>
      <c r="H582" s="76" t="s">
        <v>38</v>
      </c>
      <c r="I582" s="472">
        <f>I572+I580</f>
        <v>1609909.7625</v>
      </c>
    </row>
    <row r="583" spans="1:9" x14ac:dyDescent="0.2">
      <c r="A583" s="1"/>
      <c r="B583" s="1"/>
      <c r="C583" s="1"/>
      <c r="D583" s="1"/>
      <c r="E583" s="48"/>
      <c r="F583" s="66"/>
      <c r="G583" s="67"/>
      <c r="H583" s="77"/>
      <c r="I583" s="78"/>
    </row>
    <row r="584" spans="1:9" x14ac:dyDescent="0.2">
      <c r="A584" s="1"/>
      <c r="B584" s="1"/>
      <c r="C584" s="1"/>
      <c r="D584" s="1"/>
      <c r="E584" s="48"/>
      <c r="F584" s="66"/>
      <c r="G584" s="67"/>
      <c r="H584" s="77"/>
      <c r="I584" s="78"/>
    </row>
    <row r="585" spans="1:9" x14ac:dyDescent="0.2">
      <c r="A585" s="1"/>
      <c r="B585" s="1"/>
      <c r="C585" s="1"/>
      <c r="D585" s="1"/>
      <c r="E585" s="48"/>
      <c r="F585" s="66"/>
      <c r="G585" s="67"/>
      <c r="H585" s="77"/>
      <c r="I585" s="78"/>
    </row>
    <row r="586" spans="1:9" x14ac:dyDescent="0.2">
      <c r="A586" s="1"/>
      <c r="B586" s="1"/>
      <c r="C586" s="1"/>
      <c r="D586" s="1"/>
      <c r="E586" s="48"/>
      <c r="F586" s="66"/>
      <c r="G586" s="67"/>
      <c r="H586" s="77"/>
      <c r="I586" s="78"/>
    </row>
    <row r="587" spans="1:9" ht="13.5" thickBot="1" x14ac:dyDescent="0.25">
      <c r="A587" s="1"/>
      <c r="B587" s="1"/>
      <c r="C587" s="1"/>
      <c r="D587" s="1"/>
      <c r="E587" s="48"/>
      <c r="F587" s="66"/>
      <c r="G587" s="67"/>
      <c r="H587" s="77"/>
      <c r="I587" s="78"/>
    </row>
    <row r="588" spans="1:9" ht="12.75" customHeight="1" x14ac:dyDescent="0.2">
      <c r="A588" s="593" t="s">
        <v>121</v>
      </c>
      <c r="B588" s="594"/>
      <c r="C588" s="594"/>
      <c r="D588" s="594"/>
      <c r="E588" s="595"/>
      <c r="F588" s="602" t="s">
        <v>9</v>
      </c>
      <c r="G588" s="603"/>
      <c r="H588" s="603"/>
      <c r="I588" s="604"/>
    </row>
    <row r="589" spans="1:9" ht="12.75" customHeight="1" x14ac:dyDescent="0.2">
      <c r="A589" s="596"/>
      <c r="B589" s="597"/>
      <c r="C589" s="597"/>
      <c r="D589" s="597"/>
      <c r="E589" s="598"/>
      <c r="F589" s="605"/>
      <c r="G589" s="586"/>
      <c r="H589" s="586"/>
      <c r="I589" s="606"/>
    </row>
    <row r="590" spans="1:9" ht="13.5" customHeight="1" thickBot="1" x14ac:dyDescent="0.25">
      <c r="A590" s="599"/>
      <c r="B590" s="600"/>
      <c r="C590" s="600"/>
      <c r="D590" s="600"/>
      <c r="E590" s="601"/>
      <c r="F590" s="607"/>
      <c r="G590" s="608"/>
      <c r="H590" s="608"/>
      <c r="I590" s="609"/>
    </row>
    <row r="591" spans="1:9" x14ac:dyDescent="0.2">
      <c r="A591" s="27"/>
      <c r="B591" s="1"/>
      <c r="C591" s="1"/>
      <c r="D591" s="1"/>
      <c r="E591" s="1"/>
      <c r="F591" s="1"/>
      <c r="G591" s="1"/>
      <c r="H591" s="1"/>
      <c r="I591" s="28"/>
    </row>
    <row r="592" spans="1:9" ht="24" customHeight="1" x14ac:dyDescent="0.2">
      <c r="A592" s="29" t="s">
        <v>10</v>
      </c>
      <c r="B592" s="19"/>
      <c r="C592" s="610" t="str">
        <f>C535</f>
        <v>CONSTRUCCION DE PUENTES EN CONCRETO REFORZADO EN VIAS TERCIARIAS (CORREGIMIENTO EL TIGRE) DEL MUNICIPIO DE CAUCASIA DEPARTAMENTO DE ANTIOQUIA</v>
      </c>
      <c r="D592" s="610"/>
      <c r="E592" s="610"/>
      <c r="F592" s="610"/>
      <c r="G592" s="610"/>
      <c r="H592" s="610"/>
      <c r="I592" s="611"/>
    </row>
    <row r="593" spans="1:9" ht="19.5" customHeight="1" x14ac:dyDescent="0.2">
      <c r="A593" s="27" t="s">
        <v>11</v>
      </c>
      <c r="B593" s="1"/>
      <c r="C593" s="610"/>
      <c r="D593" s="610"/>
      <c r="E593" s="610"/>
      <c r="F593" s="610"/>
      <c r="G593" s="610"/>
      <c r="H593" s="610"/>
      <c r="I593" s="611"/>
    </row>
    <row r="594" spans="1:9" ht="12.75" customHeight="1" x14ac:dyDescent="0.2">
      <c r="A594" s="29" t="s">
        <v>12</v>
      </c>
      <c r="B594" s="1"/>
      <c r="C594" s="612" t="str">
        <f>'OBRA + INTERVENTORIA'!B37</f>
        <v>Suministro, transporte y construccion de puente en madera para obra falsa, incluye rieles, vigas y teleras.</v>
      </c>
      <c r="D594" s="612"/>
      <c r="E594" s="612"/>
      <c r="F594" s="612"/>
      <c r="G594" s="612"/>
      <c r="H594" s="612"/>
      <c r="I594" s="613"/>
    </row>
    <row r="595" spans="1:9" ht="21.75" customHeight="1" x14ac:dyDescent="0.2">
      <c r="A595" s="326" t="str">
        <f>'OBRA + INTERVENTORIA'!A37</f>
        <v>5.1</v>
      </c>
      <c r="B595" s="19"/>
      <c r="C595" s="612"/>
      <c r="D595" s="612"/>
      <c r="E595" s="612"/>
      <c r="F595" s="612"/>
      <c r="G595" s="612"/>
      <c r="H595" s="612"/>
      <c r="I595" s="613"/>
    </row>
    <row r="596" spans="1:9" x14ac:dyDescent="0.2">
      <c r="A596" s="29"/>
      <c r="B596" s="19"/>
      <c r="C596" s="19"/>
      <c r="D596" s="1"/>
      <c r="E596" s="1"/>
      <c r="F596" s="1"/>
      <c r="G596" s="1"/>
      <c r="H596" s="31" t="s">
        <v>13</v>
      </c>
      <c r="I596" s="32" t="str">
        <f>[112]OFICIAL!C33</f>
        <v>M2</v>
      </c>
    </row>
    <row r="597" spans="1:9" x14ac:dyDescent="0.2">
      <c r="A597" s="29"/>
      <c r="B597" s="19"/>
      <c r="C597" s="19"/>
      <c r="D597" s="1"/>
      <c r="E597" s="1"/>
      <c r="F597" s="1"/>
      <c r="G597" s="1"/>
      <c r="H597" s="31"/>
      <c r="I597" s="33"/>
    </row>
    <row r="598" spans="1:9" ht="13.5" thickBot="1" x14ac:dyDescent="0.25">
      <c r="A598" s="34" t="s">
        <v>14</v>
      </c>
      <c r="B598" s="35"/>
      <c r="C598" s="35"/>
      <c r="D598" s="35"/>
      <c r="E598" s="36"/>
      <c r="F598" s="36"/>
      <c r="G598" s="36"/>
      <c r="H598" s="36"/>
      <c r="I598" s="37"/>
    </row>
    <row r="599" spans="1:9" x14ac:dyDescent="0.2">
      <c r="A599" s="614" t="s">
        <v>15</v>
      </c>
      <c r="B599" s="615"/>
      <c r="C599" s="615"/>
      <c r="D599" s="615"/>
      <c r="E599" s="616"/>
      <c r="F599" s="39" t="s">
        <v>16</v>
      </c>
      <c r="G599" s="39" t="s">
        <v>17</v>
      </c>
      <c r="H599" s="39" t="s">
        <v>18</v>
      </c>
      <c r="I599" s="40" t="s">
        <v>19</v>
      </c>
    </row>
    <row r="600" spans="1:9" x14ac:dyDescent="0.2">
      <c r="A600" s="617" t="s">
        <v>40</v>
      </c>
      <c r="B600" s="618"/>
      <c r="C600" s="618"/>
      <c r="D600" s="618"/>
      <c r="E600" s="619"/>
      <c r="F600" s="41"/>
      <c r="G600" s="42"/>
      <c r="H600" s="43"/>
      <c r="I600" s="44">
        <v>2226</v>
      </c>
    </row>
    <row r="601" spans="1:9" x14ac:dyDescent="0.2">
      <c r="A601" s="617"/>
      <c r="B601" s="618"/>
      <c r="C601" s="618"/>
      <c r="D601" s="618"/>
      <c r="E601" s="619"/>
      <c r="F601" s="41"/>
      <c r="G601" s="42"/>
      <c r="H601" s="43"/>
      <c r="I601" s="44"/>
    </row>
    <row r="602" spans="1:9" x14ac:dyDescent="0.2">
      <c r="A602" s="617"/>
      <c r="B602" s="618"/>
      <c r="C602" s="618"/>
      <c r="D602" s="618"/>
      <c r="E602" s="619"/>
      <c r="F602" s="41"/>
      <c r="G602" s="41"/>
      <c r="H602" s="42"/>
      <c r="I602" s="44"/>
    </row>
    <row r="603" spans="1:9" x14ac:dyDescent="0.2">
      <c r="A603" s="617"/>
      <c r="B603" s="618"/>
      <c r="C603" s="618"/>
      <c r="D603" s="618"/>
      <c r="E603" s="619"/>
      <c r="F603" s="41"/>
      <c r="G603" s="42"/>
      <c r="H603" s="42"/>
      <c r="I603" s="44"/>
    </row>
    <row r="604" spans="1:9" ht="13.5" thickBot="1" x14ac:dyDescent="0.25">
      <c r="A604" s="632"/>
      <c r="B604" s="633"/>
      <c r="C604" s="633"/>
      <c r="D604" s="633"/>
      <c r="E604" s="634"/>
      <c r="F604" s="45"/>
      <c r="G604" s="46"/>
      <c r="H604" s="46"/>
      <c r="I604" s="47"/>
    </row>
    <row r="605" spans="1:9" ht="13.5" thickBot="1" x14ac:dyDescent="0.25">
      <c r="A605" s="27"/>
      <c r="B605" s="1"/>
      <c r="C605" s="1"/>
      <c r="D605" s="1"/>
      <c r="E605" s="1"/>
      <c r="F605" s="1"/>
      <c r="G605" s="48"/>
      <c r="H605" s="49" t="s">
        <v>21</v>
      </c>
      <c r="I605" s="50">
        <f>SUM(I600:I604)</f>
        <v>2226</v>
      </c>
    </row>
    <row r="606" spans="1:9" x14ac:dyDescent="0.2">
      <c r="A606" s="27"/>
      <c r="B606" s="1"/>
      <c r="C606" s="1"/>
      <c r="D606" s="1"/>
      <c r="E606" s="1"/>
      <c r="F606" s="1"/>
      <c r="G606" s="48"/>
      <c r="H606" s="49"/>
      <c r="I606" s="51"/>
    </row>
    <row r="607" spans="1:9" ht="13.5" thickBot="1" x14ac:dyDescent="0.25">
      <c r="A607" s="29" t="s">
        <v>22</v>
      </c>
      <c r="B607" s="19"/>
      <c r="C607" s="19"/>
      <c r="D607" s="19"/>
      <c r="E607" s="1"/>
      <c r="F607" s="1"/>
      <c r="G607" s="48"/>
      <c r="H607" s="48"/>
      <c r="I607" s="28"/>
    </row>
    <row r="608" spans="1:9" x14ac:dyDescent="0.2">
      <c r="A608" s="614" t="s">
        <v>15</v>
      </c>
      <c r="B608" s="615"/>
      <c r="C608" s="615"/>
      <c r="D608" s="615"/>
      <c r="E608" s="616"/>
      <c r="F608" s="39" t="s">
        <v>23</v>
      </c>
      <c r="G608" s="52" t="s">
        <v>24</v>
      </c>
      <c r="H608" s="52" t="s">
        <v>131</v>
      </c>
      <c r="I608" s="40" t="s">
        <v>19</v>
      </c>
    </row>
    <row r="609" spans="1:9" x14ac:dyDescent="0.2">
      <c r="A609" s="617" t="s">
        <v>129</v>
      </c>
      <c r="B609" s="618"/>
      <c r="C609" s="618"/>
      <c r="D609" s="618"/>
      <c r="E609" s="619"/>
      <c r="F609" s="3" t="s">
        <v>4</v>
      </c>
      <c r="G609" s="82">
        <v>3000</v>
      </c>
      <c r="H609" s="53">
        <v>40</v>
      </c>
      <c r="I609" s="54">
        <f>G609*H609</f>
        <v>120000</v>
      </c>
    </row>
    <row r="610" spans="1:9" x14ac:dyDescent="0.2">
      <c r="A610" s="617" t="s">
        <v>132</v>
      </c>
      <c r="B610" s="618"/>
      <c r="C610" s="618"/>
      <c r="D610" s="618"/>
      <c r="E610" s="619"/>
      <c r="F610" s="3" t="s">
        <v>4</v>
      </c>
      <c r="G610" s="42">
        <v>910</v>
      </c>
      <c r="H610" s="42">
        <v>1</v>
      </c>
      <c r="I610" s="54">
        <f>G610*H610</f>
        <v>910</v>
      </c>
    </row>
    <row r="611" spans="1:9" x14ac:dyDescent="0.2">
      <c r="A611" s="617"/>
      <c r="B611" s="618"/>
      <c r="C611" s="618"/>
      <c r="D611" s="618"/>
      <c r="E611" s="619"/>
      <c r="F611" s="3"/>
      <c r="G611" s="42"/>
      <c r="H611" s="42"/>
      <c r="I611" s="54"/>
    </row>
    <row r="612" spans="1:9" x14ac:dyDescent="0.2">
      <c r="A612" s="617"/>
      <c r="B612" s="618"/>
      <c r="C612" s="618"/>
      <c r="D612" s="618"/>
      <c r="E612" s="619"/>
      <c r="F612" s="3"/>
      <c r="G612" s="42"/>
      <c r="H612" s="42"/>
      <c r="I612" s="54"/>
    </row>
    <row r="613" spans="1:9" x14ac:dyDescent="0.2">
      <c r="A613" s="617"/>
      <c r="B613" s="618"/>
      <c r="C613" s="618"/>
      <c r="D613" s="618"/>
      <c r="E613" s="619"/>
      <c r="F613" s="3"/>
      <c r="G613" s="42"/>
      <c r="H613" s="42"/>
      <c r="I613" s="54"/>
    </row>
    <row r="614" spans="1:9" ht="13.5" thickBot="1" x14ac:dyDescent="0.25">
      <c r="A614" s="629"/>
      <c r="B614" s="630"/>
      <c r="C614" s="630"/>
      <c r="D614" s="630"/>
      <c r="E614" s="631"/>
      <c r="F614" s="55"/>
      <c r="G614" s="56"/>
      <c r="H614" s="56"/>
      <c r="I614" s="57"/>
    </row>
    <row r="615" spans="1:9" ht="13.5" thickBot="1" x14ac:dyDescent="0.25">
      <c r="A615" s="27"/>
      <c r="B615" s="1"/>
      <c r="C615" s="1"/>
      <c r="D615" s="1"/>
      <c r="E615" s="1"/>
      <c r="F615" s="1"/>
      <c r="G615" s="48"/>
      <c r="H615" s="49" t="s">
        <v>21</v>
      </c>
      <c r="I615" s="58">
        <f>SUM(I609:I614)</f>
        <v>120910</v>
      </c>
    </row>
    <row r="616" spans="1:9" x14ac:dyDescent="0.2">
      <c r="A616" s="27"/>
      <c r="B616" s="1"/>
      <c r="C616" s="1"/>
      <c r="D616" s="1"/>
      <c r="E616" s="1"/>
      <c r="F616" s="1"/>
      <c r="G616" s="48"/>
      <c r="H616" s="49"/>
      <c r="I616" s="59"/>
    </row>
    <row r="617" spans="1:9" ht="13.5" thickBot="1" x14ac:dyDescent="0.25">
      <c r="A617" s="29" t="s">
        <v>25</v>
      </c>
      <c r="B617" s="19"/>
      <c r="C617" s="19"/>
      <c r="D617" s="19"/>
      <c r="E617" s="1"/>
      <c r="F617" s="1"/>
      <c r="G617" s="1"/>
      <c r="H617" s="1"/>
      <c r="I617" s="28"/>
    </row>
    <row r="618" spans="1:9" x14ac:dyDescent="0.2">
      <c r="A618" s="614" t="s">
        <v>26</v>
      </c>
      <c r="B618" s="615"/>
      <c r="C618" s="615"/>
      <c r="D618" s="616"/>
      <c r="E618" s="60" t="s">
        <v>115</v>
      </c>
      <c r="F618" s="39" t="s">
        <v>27</v>
      </c>
      <c r="G618" s="39" t="s">
        <v>116</v>
      </c>
      <c r="H618" s="39" t="s">
        <v>28</v>
      </c>
      <c r="I618" s="40" t="s">
        <v>19</v>
      </c>
    </row>
    <row r="619" spans="1:9" x14ac:dyDescent="0.2">
      <c r="A619" s="617" t="s">
        <v>128</v>
      </c>
      <c r="B619" s="618"/>
      <c r="C619" s="618"/>
      <c r="D619" s="619"/>
      <c r="E619" s="61"/>
      <c r="F619" s="61"/>
      <c r="G619" s="61"/>
      <c r="H619" s="61"/>
      <c r="I619" s="54">
        <f>H619</f>
        <v>0</v>
      </c>
    </row>
    <row r="620" spans="1:9" ht="13.5" thickBot="1" x14ac:dyDescent="0.25">
      <c r="A620" s="620"/>
      <c r="B620" s="621"/>
      <c r="C620" s="621"/>
      <c r="D620" s="622"/>
      <c r="E620" s="62"/>
      <c r="F620" s="62"/>
      <c r="G620" s="62"/>
      <c r="H620" s="62"/>
      <c r="I620" s="57"/>
    </row>
    <row r="621" spans="1:9" ht="13.5" thickBot="1" x14ac:dyDescent="0.25">
      <c r="A621" s="27"/>
      <c r="B621" s="1"/>
      <c r="C621" s="1"/>
      <c r="D621" s="1"/>
      <c r="E621" s="1"/>
      <c r="F621" s="1"/>
      <c r="G621" s="1"/>
      <c r="H621" s="49" t="s">
        <v>21</v>
      </c>
      <c r="I621" s="50">
        <f>SUM(I619:I620)</f>
        <v>0</v>
      </c>
    </row>
    <row r="622" spans="1:9" x14ac:dyDescent="0.2">
      <c r="A622" s="27"/>
      <c r="B622" s="1"/>
      <c r="C622" s="1"/>
      <c r="D622" s="1"/>
      <c r="E622" s="1"/>
      <c r="F622" s="1"/>
      <c r="G622" s="1"/>
      <c r="H622" s="49"/>
      <c r="I622" s="59"/>
    </row>
    <row r="623" spans="1:9" ht="13.5" thickBot="1" x14ac:dyDescent="0.25">
      <c r="A623" s="29" t="s">
        <v>29</v>
      </c>
      <c r="B623" s="19"/>
      <c r="C623" s="19"/>
      <c r="D623" s="19"/>
      <c r="E623" s="1"/>
      <c r="F623" s="1"/>
      <c r="G623" s="1"/>
      <c r="H623" s="1"/>
      <c r="I623" s="28"/>
    </row>
    <row r="624" spans="1:9" x14ac:dyDescent="0.2">
      <c r="A624" s="614" t="s">
        <v>30</v>
      </c>
      <c r="B624" s="615"/>
      <c r="C624" s="615"/>
      <c r="D624" s="615"/>
      <c r="E624" s="39"/>
      <c r="F624" s="623" t="s">
        <v>118</v>
      </c>
      <c r="G624" s="624"/>
      <c r="H624" s="38" t="s">
        <v>18</v>
      </c>
      <c r="I624" s="63" t="s">
        <v>19</v>
      </c>
    </row>
    <row r="625" spans="1:10" x14ac:dyDescent="0.2">
      <c r="A625" s="625" t="str">
        <f>'Mano de Obra'!B17</f>
        <v>CUADRILLA 6</v>
      </c>
      <c r="B625" s="626"/>
      <c r="C625" s="626"/>
      <c r="D625" s="626"/>
      <c r="E625" s="42"/>
      <c r="F625" s="627">
        <f>'Mano de Obra'!D17</f>
        <v>618644.5</v>
      </c>
      <c r="G625" s="628"/>
      <c r="H625" s="65">
        <v>10</v>
      </c>
      <c r="I625" s="54">
        <f>ROUND(F625/H625,0)</f>
        <v>61864</v>
      </c>
    </row>
    <row r="626" spans="1:10" ht="13.5" thickBot="1" x14ac:dyDescent="0.25">
      <c r="A626" s="620"/>
      <c r="B626" s="621"/>
      <c r="C626" s="621"/>
      <c r="D626" s="621"/>
      <c r="E626" s="56"/>
      <c r="F626" s="637"/>
      <c r="G626" s="638"/>
      <c r="H626" s="56"/>
      <c r="I626" s="57"/>
    </row>
    <row r="627" spans="1:10" ht="13.5" thickBot="1" x14ac:dyDescent="0.25">
      <c r="A627" s="27"/>
      <c r="B627" s="1"/>
      <c r="C627" s="1"/>
      <c r="D627" s="1"/>
      <c r="E627" s="48"/>
      <c r="F627" s="48"/>
      <c r="G627" s="48"/>
      <c r="H627" s="49" t="s">
        <v>21</v>
      </c>
      <c r="I627" s="58">
        <f>SUM(I625:I626)</f>
        <v>61864</v>
      </c>
    </row>
    <row r="628" spans="1:10" ht="13.5" thickBot="1" x14ac:dyDescent="0.25">
      <c r="A628" s="27"/>
      <c r="B628" s="1"/>
      <c r="C628" s="1"/>
      <c r="D628" s="1"/>
      <c r="E628" s="48"/>
      <c r="F628" s="48"/>
      <c r="G628" s="48"/>
      <c r="H628" s="48"/>
      <c r="I628" s="32"/>
    </row>
    <row r="629" spans="1:10" ht="13.5" thickBot="1" x14ac:dyDescent="0.25">
      <c r="A629" s="27"/>
      <c r="B629" s="1"/>
      <c r="C629" s="1"/>
      <c r="D629" s="1"/>
      <c r="E629" s="48"/>
      <c r="F629" s="66" t="s">
        <v>8</v>
      </c>
      <c r="G629" s="1"/>
      <c r="H629" s="67"/>
      <c r="I629" s="465">
        <f>+I627+I621+I615+I605</f>
        <v>185000</v>
      </c>
      <c r="J629" s="327">
        <f>I629*1.35</f>
        <v>249750.00000000003</v>
      </c>
    </row>
    <row r="630" spans="1:10" x14ac:dyDescent="0.2">
      <c r="A630" s="27"/>
      <c r="B630" s="1"/>
      <c r="C630" s="1"/>
      <c r="D630" s="1"/>
      <c r="E630" s="48"/>
      <c r="F630" s="66"/>
      <c r="G630" s="1"/>
      <c r="H630" s="67"/>
      <c r="I630" s="59"/>
    </row>
    <row r="631" spans="1:10" ht="13.5" thickBot="1" x14ac:dyDescent="0.25">
      <c r="A631" s="29" t="s">
        <v>32</v>
      </c>
      <c r="B631" s="19"/>
      <c r="C631" s="19"/>
      <c r="D631" s="19"/>
      <c r="E631" s="48"/>
      <c r="F631" s="48"/>
      <c r="G631" s="48"/>
      <c r="H631" s="48"/>
      <c r="I631" s="28"/>
    </row>
    <row r="632" spans="1:10" x14ac:dyDescent="0.2">
      <c r="A632" s="614" t="s">
        <v>15</v>
      </c>
      <c r="B632" s="615"/>
      <c r="C632" s="615"/>
      <c r="D632" s="615"/>
      <c r="E632" s="615"/>
      <c r="F632" s="615"/>
      <c r="G632" s="616"/>
      <c r="H632" s="68" t="s">
        <v>33</v>
      </c>
      <c r="I632" s="69" t="s">
        <v>34</v>
      </c>
    </row>
    <row r="633" spans="1:10" x14ac:dyDescent="0.2">
      <c r="A633" s="617" t="s">
        <v>35</v>
      </c>
      <c r="B633" s="618"/>
      <c r="C633" s="618"/>
      <c r="D633" s="618"/>
      <c r="E633" s="618"/>
      <c r="F633" s="618"/>
      <c r="G633" s="619"/>
      <c r="H633" s="70">
        <v>28</v>
      </c>
      <c r="I633" s="54">
        <f>I629*28%</f>
        <v>51800.000000000007</v>
      </c>
    </row>
    <row r="634" spans="1:10" x14ac:dyDescent="0.2">
      <c r="A634" s="617" t="s">
        <v>37</v>
      </c>
      <c r="B634" s="618"/>
      <c r="C634" s="618"/>
      <c r="D634" s="618"/>
      <c r="E634" s="618"/>
      <c r="F634" s="618"/>
      <c r="G634" s="619"/>
      <c r="H634" s="70">
        <v>0</v>
      </c>
      <c r="I634" s="54">
        <v>0</v>
      </c>
    </row>
    <row r="635" spans="1:10" x14ac:dyDescent="0.2">
      <c r="A635" s="617" t="s">
        <v>36</v>
      </c>
      <c r="B635" s="618"/>
      <c r="C635" s="618"/>
      <c r="D635" s="618"/>
      <c r="E635" s="618"/>
      <c r="F635" s="618"/>
      <c r="G635" s="619"/>
      <c r="H635" s="70">
        <v>7</v>
      </c>
      <c r="I635" s="54">
        <f>I629*7%</f>
        <v>12950.000000000002</v>
      </c>
    </row>
    <row r="636" spans="1:10" ht="13.5" thickBot="1" x14ac:dyDescent="0.25">
      <c r="A636" s="629"/>
      <c r="B636" s="630"/>
      <c r="C636" s="630"/>
      <c r="D636" s="630"/>
      <c r="E636" s="630"/>
      <c r="F636" s="630"/>
      <c r="G636" s="631"/>
      <c r="H636" s="71"/>
      <c r="I636" s="54"/>
    </row>
    <row r="637" spans="1:10" ht="13.5" thickBot="1" x14ac:dyDescent="0.25">
      <c r="A637" s="27"/>
      <c r="B637" s="1"/>
      <c r="C637" s="1"/>
      <c r="D637" s="1"/>
      <c r="E637" s="48"/>
      <c r="F637" s="48"/>
      <c r="G637" s="48"/>
      <c r="H637" s="49" t="s">
        <v>21</v>
      </c>
      <c r="I637" s="50">
        <f>SUM(I633:I636)</f>
        <v>64750.000000000007</v>
      </c>
    </row>
    <row r="638" spans="1:10" ht="13.5" thickBot="1" x14ac:dyDescent="0.25">
      <c r="A638" s="27"/>
      <c r="B638" s="1"/>
      <c r="C638" s="1"/>
      <c r="D638" s="1"/>
      <c r="E638" s="48"/>
      <c r="F638" s="48"/>
      <c r="G638" s="48"/>
      <c r="H638" s="48"/>
      <c r="I638" s="28"/>
    </row>
    <row r="639" spans="1:10" ht="13.5" thickBot="1" x14ac:dyDescent="0.25">
      <c r="A639" s="72"/>
      <c r="B639" s="36"/>
      <c r="C639" s="36"/>
      <c r="D639" s="36"/>
      <c r="E639" s="73"/>
      <c r="F639" s="74"/>
      <c r="G639" s="75"/>
      <c r="H639" s="76" t="s">
        <v>38</v>
      </c>
      <c r="I639" s="466">
        <f>I629+I637</f>
        <v>249750</v>
      </c>
    </row>
    <row r="640" spans="1:10" ht="12.75" customHeight="1" x14ac:dyDescent="0.2">
      <c r="A640" s="593" t="s">
        <v>110</v>
      </c>
      <c r="B640" s="594"/>
      <c r="C640" s="594"/>
      <c r="D640" s="594"/>
      <c r="E640" s="595"/>
      <c r="F640" s="602" t="s">
        <v>9</v>
      </c>
      <c r="G640" s="603"/>
      <c r="H640" s="603"/>
      <c r="I640" s="604"/>
    </row>
    <row r="641" spans="1:9" ht="12.75" customHeight="1" x14ac:dyDescent="0.2">
      <c r="A641" s="596"/>
      <c r="B641" s="597"/>
      <c r="C641" s="597"/>
      <c r="D641" s="597"/>
      <c r="E641" s="598"/>
      <c r="F641" s="605"/>
      <c r="G641" s="586"/>
      <c r="H641" s="586"/>
      <c r="I641" s="606"/>
    </row>
    <row r="642" spans="1:9" ht="13.5" customHeight="1" thickBot="1" x14ac:dyDescent="0.25">
      <c r="A642" s="599"/>
      <c r="B642" s="600"/>
      <c r="C642" s="600"/>
      <c r="D642" s="600"/>
      <c r="E642" s="601"/>
      <c r="F642" s="607"/>
      <c r="G642" s="608"/>
      <c r="H642" s="608"/>
      <c r="I642" s="609"/>
    </row>
    <row r="643" spans="1:9" x14ac:dyDescent="0.2">
      <c r="A643" s="1"/>
      <c r="B643" s="1"/>
      <c r="C643" s="1"/>
      <c r="D643" s="1"/>
      <c r="E643" s="48"/>
      <c r="F643" s="66"/>
      <c r="G643" s="67"/>
      <c r="H643" s="77"/>
      <c r="I643" s="78"/>
    </row>
    <row r="644" spans="1:9" x14ac:dyDescent="0.2">
      <c r="A644" s="1"/>
      <c r="B644" s="1"/>
      <c r="C644" s="610" t="str">
        <f>[112]OFICIAL!A6</f>
        <v>CONSTRUCCION DEL PUENTE SOBRE EL CAÑO ATASCOSO EN LA CARRERA 13 UNIENDO LOS BARRIOS DE SAN RAFAEL Y CLEMENTE ARRIETA, AREA URBANA DEL  MUNICIPIO DE CAUCASIA ANTIOQUIA.</v>
      </c>
      <c r="D644" s="610"/>
      <c r="E644" s="610"/>
      <c r="F644" s="610"/>
      <c r="G644" s="610"/>
      <c r="H644" s="610"/>
      <c r="I644" s="611"/>
    </row>
    <row r="645" spans="1:9" ht="25.5" customHeight="1" x14ac:dyDescent="0.2">
      <c r="A645" s="27" t="s">
        <v>11</v>
      </c>
      <c r="B645" s="1"/>
      <c r="C645" s="610"/>
      <c r="D645" s="610"/>
      <c r="E645" s="610"/>
      <c r="F645" s="610"/>
      <c r="G645" s="610"/>
      <c r="H645" s="610"/>
      <c r="I645" s="611"/>
    </row>
    <row r="646" spans="1:9" ht="12.75" customHeight="1" x14ac:dyDescent="0.2">
      <c r="A646" s="29" t="s">
        <v>12</v>
      </c>
      <c r="B646" s="1"/>
      <c r="C646" s="612" t="str">
        <f>[112]OFICIAL!B36</f>
        <v>Suministro y colocación de apoyos de neopreno de 0,2*0,2*metros por 2 pulgadas.</v>
      </c>
      <c r="D646" s="612"/>
      <c r="E646" s="612"/>
      <c r="F646" s="612"/>
      <c r="G646" s="612"/>
      <c r="H646" s="612"/>
      <c r="I646" s="613"/>
    </row>
    <row r="647" spans="1:9" ht="17.25" customHeight="1" x14ac:dyDescent="0.2">
      <c r="A647" s="326" t="str">
        <f>'OBRA + INTERVENTORIA'!A41</f>
        <v>6.1</v>
      </c>
      <c r="B647" s="19"/>
      <c r="C647" s="612"/>
      <c r="D647" s="612"/>
      <c r="E647" s="612"/>
      <c r="F647" s="612"/>
      <c r="G647" s="612"/>
      <c r="H647" s="612"/>
      <c r="I647" s="613"/>
    </row>
    <row r="648" spans="1:9" x14ac:dyDescent="0.2">
      <c r="A648" s="29"/>
      <c r="B648" s="19"/>
      <c r="C648" s="19"/>
      <c r="D648" s="1"/>
      <c r="E648" s="1"/>
      <c r="F648" s="1"/>
      <c r="G648" s="1"/>
      <c r="H648" s="31" t="s">
        <v>13</v>
      </c>
      <c r="I648" s="32" t="s">
        <v>309</v>
      </c>
    </row>
    <row r="649" spans="1:9" x14ac:dyDescent="0.2">
      <c r="A649" s="29"/>
      <c r="B649" s="19"/>
      <c r="C649" s="19"/>
      <c r="D649" s="1"/>
      <c r="E649" s="1"/>
      <c r="F649" s="1"/>
      <c r="G649" s="1"/>
      <c r="H649" s="31"/>
      <c r="I649" s="33"/>
    </row>
    <row r="650" spans="1:9" ht="13.5" thickBot="1" x14ac:dyDescent="0.25">
      <c r="A650" s="34" t="s">
        <v>14</v>
      </c>
      <c r="B650" s="35"/>
      <c r="C650" s="35"/>
      <c r="D650" s="35"/>
      <c r="E650" s="36"/>
      <c r="F650" s="36"/>
      <c r="G650" s="36"/>
      <c r="H650" s="36"/>
      <c r="I650" s="37"/>
    </row>
    <row r="651" spans="1:9" x14ac:dyDescent="0.2">
      <c r="A651" s="614" t="s">
        <v>15</v>
      </c>
      <c r="B651" s="615"/>
      <c r="C651" s="615"/>
      <c r="D651" s="615"/>
      <c r="E651" s="616"/>
      <c r="F651" s="39" t="s">
        <v>16</v>
      </c>
      <c r="G651" s="39" t="s">
        <v>17</v>
      </c>
      <c r="H651" s="39" t="s">
        <v>18</v>
      </c>
      <c r="I651" s="40" t="s">
        <v>19</v>
      </c>
    </row>
    <row r="652" spans="1:9" x14ac:dyDescent="0.2">
      <c r="A652" s="617" t="s">
        <v>40</v>
      </c>
      <c r="B652" s="618"/>
      <c r="C652" s="618"/>
      <c r="D652" s="618"/>
      <c r="E652" s="619"/>
      <c r="F652" s="41"/>
      <c r="G652" s="42"/>
      <c r="H652" s="43"/>
      <c r="I652" s="44">
        <f>I679*5%</f>
        <v>3958.65</v>
      </c>
    </row>
    <row r="653" spans="1:9" x14ac:dyDescent="0.2">
      <c r="A653" s="617"/>
      <c r="B653" s="618"/>
      <c r="C653" s="618"/>
      <c r="D653" s="618"/>
      <c r="E653" s="619"/>
      <c r="F653" s="41"/>
      <c r="G653" s="42"/>
      <c r="H653" s="43"/>
      <c r="I653" s="54">
        <f>G653*H653</f>
        <v>0</v>
      </c>
    </row>
    <row r="654" spans="1:9" x14ac:dyDescent="0.2">
      <c r="A654" s="617"/>
      <c r="B654" s="618"/>
      <c r="C654" s="618"/>
      <c r="D654" s="618"/>
      <c r="E654" s="619"/>
      <c r="F654" s="41"/>
      <c r="G654" s="41"/>
      <c r="H654" s="42"/>
      <c r="I654" s="44"/>
    </row>
    <row r="655" spans="1:9" x14ac:dyDescent="0.2">
      <c r="A655" s="617"/>
      <c r="B655" s="618"/>
      <c r="C655" s="618"/>
      <c r="D655" s="618"/>
      <c r="E655" s="619"/>
      <c r="F655" s="41"/>
      <c r="G655" s="42"/>
      <c r="H655" s="42"/>
      <c r="I655" s="44"/>
    </row>
    <row r="656" spans="1:9" ht="13.5" thickBot="1" x14ac:dyDescent="0.25">
      <c r="A656" s="632"/>
      <c r="B656" s="633"/>
      <c r="C656" s="633"/>
      <c r="D656" s="633"/>
      <c r="E656" s="634"/>
      <c r="F656" s="45"/>
      <c r="G656" s="46"/>
      <c r="H656" s="46"/>
      <c r="I656" s="47"/>
    </row>
    <row r="657" spans="1:9" ht="13.5" thickBot="1" x14ac:dyDescent="0.25">
      <c r="A657" s="27"/>
      <c r="B657" s="1"/>
      <c r="C657" s="1"/>
      <c r="D657" s="1"/>
      <c r="E657" s="1"/>
      <c r="F657" s="1"/>
      <c r="G657" s="48"/>
      <c r="H657" s="49" t="s">
        <v>21</v>
      </c>
      <c r="I657" s="58">
        <f>SUM(I652:I656)</f>
        <v>3958.65</v>
      </c>
    </row>
    <row r="658" spans="1:9" x14ac:dyDescent="0.2">
      <c r="A658" s="27"/>
      <c r="B658" s="1"/>
      <c r="C658" s="1"/>
      <c r="D658" s="1"/>
      <c r="E658" s="1"/>
      <c r="F658" s="1"/>
      <c r="G658" s="48"/>
      <c r="H658" s="49"/>
      <c r="I658" s="51"/>
    </row>
    <row r="659" spans="1:9" ht="13.5" thickBot="1" x14ac:dyDescent="0.25">
      <c r="A659" s="29" t="s">
        <v>22</v>
      </c>
      <c r="B659" s="19"/>
      <c r="C659" s="19"/>
      <c r="D659" s="19"/>
      <c r="E659" s="1"/>
      <c r="F659" s="1"/>
      <c r="G659" s="48"/>
      <c r="H659" s="48"/>
      <c r="I659" s="28"/>
    </row>
    <row r="660" spans="1:9" x14ac:dyDescent="0.2">
      <c r="A660" s="614" t="s">
        <v>15</v>
      </c>
      <c r="B660" s="615"/>
      <c r="C660" s="615"/>
      <c r="D660" s="615"/>
      <c r="E660" s="616"/>
      <c r="F660" s="39" t="s">
        <v>23</v>
      </c>
      <c r="G660" s="52" t="s">
        <v>24</v>
      </c>
      <c r="H660" s="52" t="s">
        <v>6</v>
      </c>
      <c r="I660" s="40" t="s">
        <v>19</v>
      </c>
    </row>
    <row r="661" spans="1:9" x14ac:dyDescent="0.2">
      <c r="A661" s="617" t="s">
        <v>133</v>
      </c>
      <c r="B661" s="618"/>
      <c r="C661" s="618"/>
      <c r="D661" s="618"/>
      <c r="E661" s="619"/>
      <c r="F661" s="3" t="s">
        <v>4</v>
      </c>
      <c r="G661" s="82">
        <v>285000</v>
      </c>
      <c r="H661" s="53">
        <v>1</v>
      </c>
      <c r="I661" s="54">
        <f>G661*H661</f>
        <v>285000</v>
      </c>
    </row>
    <row r="662" spans="1:9" x14ac:dyDescent="0.2">
      <c r="A662" s="617"/>
      <c r="B662" s="618"/>
      <c r="C662" s="618"/>
      <c r="D662" s="618"/>
      <c r="E662" s="619"/>
      <c r="F662" s="3"/>
      <c r="G662" s="42"/>
      <c r="H662" s="42"/>
      <c r="I662" s="54">
        <f>G662*H662</f>
        <v>0</v>
      </c>
    </row>
    <row r="663" spans="1:9" x14ac:dyDescent="0.2">
      <c r="A663" s="617"/>
      <c r="B663" s="618"/>
      <c r="C663" s="618"/>
      <c r="D663" s="618"/>
      <c r="E663" s="619"/>
      <c r="F663" s="3"/>
      <c r="G663" s="42"/>
      <c r="H663" s="42"/>
      <c r="I663" s="54"/>
    </row>
    <row r="664" spans="1:9" x14ac:dyDescent="0.2">
      <c r="A664" s="617"/>
      <c r="B664" s="618"/>
      <c r="C664" s="618"/>
      <c r="D664" s="618"/>
      <c r="E664" s="619"/>
      <c r="F664" s="3"/>
      <c r="G664" s="42"/>
      <c r="H664" s="42"/>
      <c r="I664" s="54"/>
    </row>
    <row r="665" spans="1:9" x14ac:dyDescent="0.2">
      <c r="A665" s="617"/>
      <c r="B665" s="618"/>
      <c r="C665" s="618"/>
      <c r="D665" s="618"/>
      <c r="E665" s="619"/>
      <c r="F665" s="3"/>
      <c r="G665" s="42"/>
      <c r="H665" s="42"/>
      <c r="I665" s="54"/>
    </row>
    <row r="666" spans="1:9" ht="13.5" thickBot="1" x14ac:dyDescent="0.25">
      <c r="A666" s="629"/>
      <c r="B666" s="630"/>
      <c r="C666" s="630"/>
      <c r="D666" s="630"/>
      <c r="E666" s="631"/>
      <c r="F666" s="55"/>
      <c r="G666" s="56"/>
      <c r="H666" s="56"/>
      <c r="I666" s="57"/>
    </row>
    <row r="667" spans="1:9" ht="13.5" thickBot="1" x14ac:dyDescent="0.25">
      <c r="A667" s="27"/>
      <c r="B667" s="1"/>
      <c r="C667" s="1"/>
      <c r="D667" s="1"/>
      <c r="E667" s="1"/>
      <c r="F667" s="1"/>
      <c r="G667" s="48"/>
      <c r="H667" s="49" t="s">
        <v>21</v>
      </c>
      <c r="I667" s="58">
        <f>SUM(I661:I666)</f>
        <v>285000</v>
      </c>
    </row>
    <row r="668" spans="1:9" x14ac:dyDescent="0.2">
      <c r="A668" s="27"/>
      <c r="B668" s="1"/>
      <c r="C668" s="1"/>
      <c r="D668" s="1"/>
      <c r="E668" s="1"/>
      <c r="F668" s="1"/>
      <c r="G668" s="48"/>
      <c r="H668" s="49"/>
      <c r="I668" s="59"/>
    </row>
    <row r="669" spans="1:9" ht="13.5" thickBot="1" x14ac:dyDescent="0.25">
      <c r="A669" s="29" t="s">
        <v>25</v>
      </c>
      <c r="B669" s="19"/>
      <c r="C669" s="19"/>
      <c r="D669" s="19"/>
      <c r="E669" s="1"/>
      <c r="F669" s="1"/>
      <c r="G669" s="1"/>
      <c r="H669" s="1"/>
      <c r="I669" s="28"/>
    </row>
    <row r="670" spans="1:9" x14ac:dyDescent="0.2">
      <c r="A670" s="614" t="s">
        <v>26</v>
      </c>
      <c r="B670" s="615"/>
      <c r="C670" s="615"/>
      <c r="D670" s="616"/>
      <c r="E670" s="60" t="s">
        <v>115</v>
      </c>
      <c r="F670" s="39" t="s">
        <v>27</v>
      </c>
      <c r="G670" s="39" t="s">
        <v>116</v>
      </c>
      <c r="H670" s="39" t="s">
        <v>28</v>
      </c>
      <c r="I670" s="40" t="s">
        <v>19</v>
      </c>
    </row>
    <row r="671" spans="1:9" x14ac:dyDescent="0.2">
      <c r="A671" s="617" t="s">
        <v>134</v>
      </c>
      <c r="B671" s="618"/>
      <c r="C671" s="618"/>
      <c r="D671" s="619"/>
      <c r="E671" s="61"/>
      <c r="F671" s="61">
        <v>1</v>
      </c>
      <c r="G671" s="61"/>
      <c r="H671" s="61">
        <v>25000</v>
      </c>
      <c r="I671" s="54">
        <f>H671</f>
        <v>25000</v>
      </c>
    </row>
    <row r="672" spans="1:9" ht="13.5" thickBot="1" x14ac:dyDescent="0.25">
      <c r="A672" s="620"/>
      <c r="B672" s="621"/>
      <c r="C672" s="621"/>
      <c r="D672" s="622"/>
      <c r="E672" s="62"/>
      <c r="F672" s="62"/>
      <c r="G672" s="62"/>
      <c r="H672" s="62"/>
      <c r="I672" s="57"/>
    </row>
    <row r="673" spans="1:10" ht="13.5" thickBot="1" x14ac:dyDescent="0.25">
      <c r="A673" s="27"/>
      <c r="B673" s="1"/>
      <c r="C673" s="1"/>
      <c r="D673" s="1"/>
      <c r="E673" s="1"/>
      <c r="F673" s="1"/>
      <c r="G673" s="1"/>
      <c r="H673" s="49" t="s">
        <v>21</v>
      </c>
      <c r="I673" s="50">
        <f>SUM(I671:I672)</f>
        <v>25000</v>
      </c>
    </row>
    <row r="674" spans="1:10" x14ac:dyDescent="0.2">
      <c r="A674" s="27"/>
      <c r="B674" s="1"/>
      <c r="C674" s="1"/>
      <c r="D674" s="1"/>
      <c r="E674" s="1"/>
      <c r="F674" s="1"/>
      <c r="G674" s="1"/>
      <c r="H674" s="49"/>
      <c r="I674" s="59"/>
    </row>
    <row r="675" spans="1:10" ht="13.5" thickBot="1" x14ac:dyDescent="0.25">
      <c r="A675" s="29" t="s">
        <v>29</v>
      </c>
      <c r="B675" s="19"/>
      <c r="C675" s="19"/>
      <c r="D675" s="19"/>
      <c r="E675" s="1"/>
      <c r="F675" s="1"/>
      <c r="G675" s="1"/>
      <c r="H675" s="1"/>
      <c r="I675" s="28"/>
    </row>
    <row r="676" spans="1:10" x14ac:dyDescent="0.2">
      <c r="A676" s="614" t="s">
        <v>30</v>
      </c>
      <c r="B676" s="615"/>
      <c r="C676" s="615"/>
      <c r="D676" s="615"/>
      <c r="E676" s="39"/>
      <c r="F676" s="623" t="s">
        <v>118</v>
      </c>
      <c r="G676" s="624"/>
      <c r="H676" s="38" t="s">
        <v>18</v>
      </c>
      <c r="I676" s="63" t="s">
        <v>19</v>
      </c>
    </row>
    <row r="677" spans="1:10" x14ac:dyDescent="0.2">
      <c r="A677" s="625" t="str">
        <f>'Mano de Obra'!B16</f>
        <v>CUADRILLA 5</v>
      </c>
      <c r="B677" s="626"/>
      <c r="C677" s="626"/>
      <c r="D677" s="626"/>
      <c r="E677" s="42"/>
      <c r="F677" s="627">
        <f>'Mano de Obra'!D16</f>
        <v>395866.75</v>
      </c>
      <c r="G677" s="628"/>
      <c r="H677" s="65">
        <v>5</v>
      </c>
      <c r="I677" s="54">
        <f>ROUND(F677/H677,0)</f>
        <v>79173</v>
      </c>
    </row>
    <row r="678" spans="1:10" ht="13.5" thickBot="1" x14ac:dyDescent="0.25">
      <c r="A678" s="620"/>
      <c r="B678" s="621"/>
      <c r="C678" s="621"/>
      <c r="D678" s="621"/>
      <c r="E678" s="56"/>
      <c r="F678" s="637"/>
      <c r="G678" s="638"/>
      <c r="H678" s="56"/>
      <c r="I678" s="57"/>
    </row>
    <row r="679" spans="1:10" ht="13.5" thickBot="1" x14ac:dyDescent="0.25">
      <c r="A679" s="27"/>
      <c r="B679" s="1"/>
      <c r="C679" s="1"/>
      <c r="D679" s="1"/>
      <c r="E679" s="48"/>
      <c r="F679" s="48"/>
      <c r="G679" s="48"/>
      <c r="H679" s="49" t="s">
        <v>21</v>
      </c>
      <c r="I679" s="58">
        <f>SUM(I677:I678)</f>
        <v>79173</v>
      </c>
    </row>
    <row r="680" spans="1:10" ht="13.5" thickBot="1" x14ac:dyDescent="0.25">
      <c r="A680" s="27"/>
      <c r="B680" s="1"/>
      <c r="C680" s="1"/>
      <c r="D680" s="1"/>
      <c r="E680" s="48"/>
      <c r="F680" s="48"/>
      <c r="G680" s="48"/>
      <c r="H680" s="48"/>
      <c r="I680" s="32"/>
    </row>
    <row r="681" spans="1:10" ht="13.5" thickBot="1" x14ac:dyDescent="0.25">
      <c r="A681" s="27"/>
      <c r="B681" s="1"/>
      <c r="C681" s="1"/>
      <c r="D681" s="1"/>
      <c r="E681" s="48"/>
      <c r="F681" s="66" t="s">
        <v>8</v>
      </c>
      <c r="G681" s="1"/>
      <c r="H681" s="67"/>
      <c r="I681" s="471">
        <f>+I679+I673+I667+I657</f>
        <v>393131.65</v>
      </c>
      <c r="J681" s="5">
        <f>I681*1.35</f>
        <v>530727.72750000004</v>
      </c>
    </row>
    <row r="682" spans="1:10" x14ac:dyDescent="0.2">
      <c r="A682" s="27"/>
      <c r="B682" s="1"/>
      <c r="C682" s="1"/>
      <c r="D682" s="1"/>
      <c r="E682" s="48"/>
      <c r="F682" s="66"/>
      <c r="G682" s="1"/>
      <c r="H682" s="67"/>
      <c r="I682" s="473"/>
    </row>
    <row r="683" spans="1:10" ht="13.5" thickBot="1" x14ac:dyDescent="0.25">
      <c r="A683" s="29" t="s">
        <v>32</v>
      </c>
      <c r="B683" s="19"/>
      <c r="C683" s="19"/>
      <c r="D683" s="19"/>
      <c r="E683" s="48"/>
      <c r="F683" s="48"/>
      <c r="G683" s="48"/>
      <c r="H683" s="48"/>
      <c r="I683" s="470"/>
    </row>
    <row r="684" spans="1:10" x14ac:dyDescent="0.2">
      <c r="A684" s="614" t="s">
        <v>15</v>
      </c>
      <c r="B684" s="615"/>
      <c r="C684" s="615"/>
      <c r="D684" s="615"/>
      <c r="E684" s="615"/>
      <c r="F684" s="615"/>
      <c r="G684" s="616"/>
      <c r="H684" s="68" t="s">
        <v>33</v>
      </c>
      <c r="I684" s="474" t="s">
        <v>34</v>
      </c>
    </row>
    <row r="685" spans="1:10" x14ac:dyDescent="0.2">
      <c r="A685" s="617" t="s">
        <v>35</v>
      </c>
      <c r="B685" s="618"/>
      <c r="C685" s="618"/>
      <c r="D685" s="618"/>
      <c r="E685" s="618"/>
      <c r="F685" s="618"/>
      <c r="G685" s="619"/>
      <c r="H685" s="70">
        <v>28</v>
      </c>
      <c r="I685" s="468">
        <f>I681*28%</f>
        <v>110076.86200000002</v>
      </c>
    </row>
    <row r="686" spans="1:10" x14ac:dyDescent="0.2">
      <c r="A686" s="617" t="s">
        <v>37</v>
      </c>
      <c r="B686" s="618"/>
      <c r="C686" s="618"/>
      <c r="D686" s="618"/>
      <c r="E686" s="618"/>
      <c r="F686" s="618"/>
      <c r="G686" s="619"/>
      <c r="H686" s="70">
        <v>0</v>
      </c>
      <c r="I686" s="468">
        <v>0</v>
      </c>
    </row>
    <row r="687" spans="1:10" x14ac:dyDescent="0.2">
      <c r="A687" s="617" t="s">
        <v>36</v>
      </c>
      <c r="B687" s="618"/>
      <c r="C687" s="618"/>
      <c r="D687" s="618"/>
      <c r="E687" s="618"/>
      <c r="F687" s="618"/>
      <c r="G687" s="619"/>
      <c r="H687" s="70">
        <v>7</v>
      </c>
      <c r="I687" s="468">
        <f>I681*7%</f>
        <v>27519.215500000006</v>
      </c>
    </row>
    <row r="688" spans="1:10" ht="13.5" thickBot="1" x14ac:dyDescent="0.25">
      <c r="A688" s="629"/>
      <c r="B688" s="630"/>
      <c r="C688" s="630"/>
      <c r="D688" s="630"/>
      <c r="E688" s="630"/>
      <c r="F688" s="630"/>
      <c r="G688" s="631"/>
      <c r="H688" s="71"/>
      <c r="I688" s="468"/>
    </row>
    <row r="689" spans="1:9" ht="13.5" thickBot="1" x14ac:dyDescent="0.25">
      <c r="A689" s="27"/>
      <c r="B689" s="1"/>
      <c r="C689" s="1"/>
      <c r="D689" s="1"/>
      <c r="E689" s="48"/>
      <c r="F689" s="48"/>
      <c r="G689" s="48"/>
      <c r="H689" s="49" t="s">
        <v>21</v>
      </c>
      <c r="I689" s="469">
        <f>SUM(I685:I688)</f>
        <v>137596.07750000001</v>
      </c>
    </row>
    <row r="690" spans="1:9" ht="13.5" thickBot="1" x14ac:dyDescent="0.25">
      <c r="A690" s="27"/>
      <c r="B690" s="1"/>
      <c r="C690" s="1"/>
      <c r="D690" s="1"/>
      <c r="E690" s="48"/>
      <c r="F690" s="48"/>
      <c r="G690" s="48"/>
      <c r="H690" s="48"/>
      <c r="I690" s="470"/>
    </row>
    <row r="691" spans="1:9" ht="13.5" thickBot="1" x14ac:dyDescent="0.25">
      <c r="A691" s="72"/>
      <c r="B691" s="36"/>
      <c r="C691" s="36"/>
      <c r="D691" s="36"/>
      <c r="E691" s="73"/>
      <c r="F691" s="74"/>
      <c r="G691" s="75"/>
      <c r="H691" s="76" t="s">
        <v>38</v>
      </c>
      <c r="I691" s="472">
        <f>I681+I689</f>
        <v>530727.72750000004</v>
      </c>
    </row>
    <row r="692" spans="1:9" ht="12.75" hidden="1" customHeight="1" x14ac:dyDescent="0.2">
      <c r="A692" s="593" t="s">
        <v>121</v>
      </c>
      <c r="B692" s="594"/>
      <c r="C692" s="594"/>
      <c r="D692" s="594"/>
      <c r="E692" s="595"/>
      <c r="F692" s="639" t="s">
        <v>9</v>
      </c>
      <c r="G692" s="640"/>
      <c r="H692" s="640"/>
      <c r="I692" s="641"/>
    </row>
    <row r="693" spans="1:9" ht="12.75" hidden="1" customHeight="1" x14ac:dyDescent="0.2">
      <c r="A693" s="596"/>
      <c r="B693" s="597"/>
      <c r="C693" s="597"/>
      <c r="D693" s="597"/>
      <c r="E693" s="598"/>
      <c r="F693" s="642"/>
      <c r="G693" s="643"/>
      <c r="H693" s="643"/>
      <c r="I693" s="644"/>
    </row>
    <row r="694" spans="1:9" ht="13.5" hidden="1" customHeight="1" thickBot="1" x14ac:dyDescent="0.25">
      <c r="A694" s="599"/>
      <c r="B694" s="600"/>
      <c r="C694" s="600"/>
      <c r="D694" s="600"/>
      <c r="E694" s="601"/>
      <c r="F694" s="645"/>
      <c r="G694" s="646"/>
      <c r="H694" s="646"/>
      <c r="I694" s="647"/>
    </row>
    <row r="695" spans="1:9" ht="13.5" hidden="1" thickBot="1" x14ac:dyDescent="0.25">
      <c r="A695" s="27"/>
      <c r="B695" s="1"/>
      <c r="C695" s="1"/>
      <c r="D695" s="1"/>
      <c r="E695" s="1"/>
      <c r="F695" s="1"/>
      <c r="G695" s="1"/>
      <c r="H695" s="1"/>
      <c r="I695" s="28"/>
    </row>
    <row r="696" spans="1:9" ht="13.5" hidden="1" customHeight="1" x14ac:dyDescent="0.2">
      <c r="A696" s="29" t="s">
        <v>10</v>
      </c>
      <c r="B696" s="19"/>
      <c r="C696" s="610" t="str">
        <f>C166</f>
        <v>CONSTRUCCION DE PUENTES EN CONCRETO REFORZADO EN VIAS TERCIARIAS (CORREGIMIENTO EL TIGRE) DEL MUNICIPIO DE CAUCASIA DEPARTAMENTO DE ANTIOQUIA</v>
      </c>
      <c r="D696" s="610"/>
      <c r="E696" s="610"/>
      <c r="F696" s="610"/>
      <c r="G696" s="610"/>
      <c r="H696" s="610"/>
      <c r="I696" s="611"/>
    </row>
    <row r="697" spans="1:9" ht="25.5" hidden="1" customHeight="1" x14ac:dyDescent="0.2">
      <c r="A697" s="27" t="s">
        <v>11</v>
      </c>
      <c r="B697" s="1"/>
      <c r="C697" s="610"/>
      <c r="D697" s="610"/>
      <c r="E697" s="610"/>
      <c r="F697" s="610"/>
      <c r="G697" s="610"/>
      <c r="H697" s="610"/>
      <c r="I697" s="611"/>
    </row>
    <row r="698" spans="1:9" ht="12.75" hidden="1" customHeight="1" x14ac:dyDescent="0.2">
      <c r="A698" s="29" t="s">
        <v>12</v>
      </c>
      <c r="B698" s="1"/>
      <c r="C698" s="612" t="e">
        <f>+[112]OFICIAL!#REF!</f>
        <v>#REF!</v>
      </c>
      <c r="D698" s="612"/>
      <c r="E698" s="612"/>
      <c r="F698" s="612"/>
      <c r="G698" s="612"/>
      <c r="H698" s="612"/>
      <c r="I698" s="613"/>
    </row>
    <row r="699" spans="1:9" ht="12.75" hidden="1" customHeight="1" x14ac:dyDescent="0.2">
      <c r="A699" s="30" t="s">
        <v>135</v>
      </c>
      <c r="B699" s="19"/>
      <c r="C699" s="612"/>
      <c r="D699" s="612"/>
      <c r="E699" s="612"/>
      <c r="F699" s="612"/>
      <c r="G699" s="612"/>
      <c r="H699" s="612"/>
      <c r="I699" s="613"/>
    </row>
    <row r="700" spans="1:9" ht="13.5" hidden="1" thickBot="1" x14ac:dyDescent="0.25">
      <c r="A700" s="29"/>
      <c r="B700" s="19"/>
      <c r="C700" s="19"/>
      <c r="D700" s="1"/>
      <c r="E700" s="1"/>
      <c r="F700" s="1"/>
      <c r="G700" s="1"/>
      <c r="H700" s="31" t="s">
        <v>13</v>
      </c>
      <c r="I700" s="32" t="e">
        <f>+[112]OFICIAL!#REF!</f>
        <v>#REF!</v>
      </c>
    </row>
    <row r="701" spans="1:9" ht="13.5" hidden="1" thickBot="1" x14ac:dyDescent="0.25">
      <c r="A701" s="29"/>
      <c r="B701" s="19"/>
      <c r="C701" s="19"/>
      <c r="D701" s="1"/>
      <c r="E701" s="1"/>
      <c r="F701" s="1"/>
      <c r="G701" s="1"/>
      <c r="H701" s="31"/>
      <c r="I701" s="33"/>
    </row>
    <row r="702" spans="1:9" ht="13.5" hidden="1" thickBot="1" x14ac:dyDescent="0.25">
      <c r="A702" s="34" t="s">
        <v>14</v>
      </c>
      <c r="B702" s="35"/>
      <c r="C702" s="35"/>
      <c r="D702" s="35"/>
      <c r="E702" s="36"/>
      <c r="F702" s="36"/>
      <c r="G702" s="36"/>
      <c r="H702" s="36"/>
      <c r="I702" s="37"/>
    </row>
    <row r="703" spans="1:9" ht="13.5" hidden="1" thickBot="1" x14ac:dyDescent="0.25">
      <c r="A703" s="614" t="s">
        <v>15</v>
      </c>
      <c r="B703" s="615"/>
      <c r="C703" s="615"/>
      <c r="D703" s="615"/>
      <c r="E703" s="616"/>
      <c r="F703" s="39" t="s">
        <v>16</v>
      </c>
      <c r="G703" s="39" t="s">
        <v>17</v>
      </c>
      <c r="H703" s="39" t="s">
        <v>18</v>
      </c>
      <c r="I703" s="40" t="s">
        <v>19</v>
      </c>
    </row>
    <row r="704" spans="1:9" ht="13.5" hidden="1" thickBot="1" x14ac:dyDescent="0.25">
      <c r="A704" s="617" t="s">
        <v>40</v>
      </c>
      <c r="B704" s="618"/>
      <c r="C704" s="618"/>
      <c r="D704" s="618"/>
      <c r="E704" s="619"/>
      <c r="F704" s="41"/>
      <c r="G704" s="42"/>
      <c r="H704" s="43"/>
      <c r="I704" s="44">
        <f>I731*5%</f>
        <v>566.65</v>
      </c>
    </row>
    <row r="705" spans="1:9" ht="13.5" hidden="1" thickBot="1" x14ac:dyDescent="0.25">
      <c r="A705" s="617" t="s">
        <v>130</v>
      </c>
      <c r="B705" s="618"/>
      <c r="C705" s="618"/>
      <c r="D705" s="618"/>
      <c r="E705" s="619"/>
      <c r="F705" s="41">
        <v>1</v>
      </c>
      <c r="G705" s="42"/>
      <c r="H705" s="43"/>
      <c r="I705" s="44">
        <v>5000</v>
      </c>
    </row>
    <row r="706" spans="1:9" ht="13.5" hidden="1" thickBot="1" x14ac:dyDescent="0.25">
      <c r="A706" s="617"/>
      <c r="B706" s="618"/>
      <c r="C706" s="618"/>
      <c r="D706" s="618"/>
      <c r="E706" s="619"/>
      <c r="F706" s="41"/>
      <c r="G706" s="41"/>
      <c r="H706" s="42"/>
      <c r="I706" s="44"/>
    </row>
    <row r="707" spans="1:9" ht="13.5" hidden="1" thickBot="1" x14ac:dyDescent="0.25">
      <c r="A707" s="617"/>
      <c r="B707" s="618"/>
      <c r="C707" s="618"/>
      <c r="D707" s="618"/>
      <c r="E707" s="619"/>
      <c r="F707" s="41"/>
      <c r="G707" s="42"/>
      <c r="H707" s="42"/>
      <c r="I707" s="44"/>
    </row>
    <row r="708" spans="1:9" ht="13.5" hidden="1" thickBot="1" x14ac:dyDescent="0.25">
      <c r="A708" s="632"/>
      <c r="B708" s="633"/>
      <c r="C708" s="633"/>
      <c r="D708" s="633"/>
      <c r="E708" s="634"/>
      <c r="F708" s="45"/>
      <c r="G708" s="46"/>
      <c r="H708" s="46"/>
      <c r="I708" s="47"/>
    </row>
    <row r="709" spans="1:9" ht="13.5" hidden="1" thickBot="1" x14ac:dyDescent="0.25">
      <c r="A709" s="27"/>
      <c r="B709" s="1"/>
      <c r="C709" s="1"/>
      <c r="D709" s="1"/>
      <c r="E709" s="1"/>
      <c r="F709" s="1"/>
      <c r="G709" s="48"/>
      <c r="H709" s="49" t="s">
        <v>21</v>
      </c>
      <c r="I709" s="50">
        <f>SUM(I704:I708)</f>
        <v>5566.65</v>
      </c>
    </row>
    <row r="710" spans="1:9" ht="13.5" hidden="1" thickBot="1" x14ac:dyDescent="0.25">
      <c r="A710" s="27"/>
      <c r="B710" s="1"/>
      <c r="C710" s="1"/>
      <c r="D710" s="1"/>
      <c r="E710" s="1"/>
      <c r="F710" s="1"/>
      <c r="G710" s="48"/>
      <c r="H710" s="49"/>
      <c r="I710" s="51"/>
    </row>
    <row r="711" spans="1:9" ht="13.5" hidden="1" thickBot="1" x14ac:dyDescent="0.25">
      <c r="A711" s="29" t="s">
        <v>22</v>
      </c>
      <c r="B711" s="19"/>
      <c r="C711" s="19"/>
      <c r="D711" s="19"/>
      <c r="E711" s="1"/>
      <c r="F711" s="1"/>
      <c r="G711" s="48"/>
      <c r="H711" s="48"/>
      <c r="I711" s="28"/>
    </row>
    <row r="712" spans="1:9" ht="13.5" hidden="1" thickBot="1" x14ac:dyDescent="0.25">
      <c r="A712" s="614" t="s">
        <v>15</v>
      </c>
      <c r="B712" s="615"/>
      <c r="C712" s="615"/>
      <c r="D712" s="615"/>
      <c r="E712" s="616"/>
      <c r="F712" s="39" t="s">
        <v>23</v>
      </c>
      <c r="G712" s="52" t="s">
        <v>24</v>
      </c>
      <c r="H712" s="52" t="s">
        <v>6</v>
      </c>
      <c r="I712" s="40" t="s">
        <v>19</v>
      </c>
    </row>
    <row r="713" spans="1:9" ht="13.5" hidden="1" thickBot="1" x14ac:dyDescent="0.25">
      <c r="A713" s="617" t="s">
        <v>126</v>
      </c>
      <c r="B713" s="618"/>
      <c r="C713" s="618"/>
      <c r="D713" s="618"/>
      <c r="E713" s="619"/>
      <c r="F713" s="3" t="s">
        <v>3</v>
      </c>
      <c r="G713" s="82">
        <f>+[112]APA!I50</f>
        <v>500000</v>
      </c>
      <c r="H713" s="53">
        <v>0.02</v>
      </c>
      <c r="I713" s="54">
        <f>G713*H713</f>
        <v>10000</v>
      </c>
    </row>
    <row r="714" spans="1:9" ht="13.5" hidden="1" thickBot="1" x14ac:dyDescent="0.25">
      <c r="A714" s="617"/>
      <c r="B714" s="618"/>
      <c r="C714" s="618"/>
      <c r="D714" s="618"/>
      <c r="E714" s="619"/>
      <c r="F714" s="3"/>
      <c r="G714" s="42"/>
      <c r="H714" s="42"/>
      <c r="I714" s="54"/>
    </row>
    <row r="715" spans="1:9" ht="13.5" hidden="1" thickBot="1" x14ac:dyDescent="0.25">
      <c r="A715" s="617"/>
      <c r="B715" s="618"/>
      <c r="C715" s="618"/>
      <c r="D715" s="618"/>
      <c r="E715" s="619"/>
      <c r="F715" s="3"/>
      <c r="G715" s="42"/>
      <c r="H715" s="42"/>
      <c r="I715" s="54"/>
    </row>
    <row r="716" spans="1:9" ht="13.5" hidden="1" thickBot="1" x14ac:dyDescent="0.25">
      <c r="A716" s="617"/>
      <c r="B716" s="618"/>
      <c r="C716" s="618"/>
      <c r="D716" s="618"/>
      <c r="E716" s="619"/>
      <c r="F716" s="3"/>
      <c r="G716" s="42"/>
      <c r="H716" s="42"/>
      <c r="I716" s="54"/>
    </row>
    <row r="717" spans="1:9" ht="13.5" hidden="1" thickBot="1" x14ac:dyDescent="0.25">
      <c r="A717" s="617"/>
      <c r="B717" s="618"/>
      <c r="C717" s="618"/>
      <c r="D717" s="618"/>
      <c r="E717" s="619"/>
      <c r="F717" s="3"/>
      <c r="G717" s="42"/>
      <c r="H717" s="42"/>
      <c r="I717" s="54"/>
    </row>
    <row r="718" spans="1:9" ht="13.5" hidden="1" thickBot="1" x14ac:dyDescent="0.25">
      <c r="A718" s="629"/>
      <c r="B718" s="630"/>
      <c r="C718" s="630"/>
      <c r="D718" s="630"/>
      <c r="E718" s="631"/>
      <c r="F718" s="55"/>
      <c r="G718" s="56"/>
      <c r="H718" s="56"/>
      <c r="I718" s="57"/>
    </row>
    <row r="719" spans="1:9" ht="13.5" hidden="1" thickBot="1" x14ac:dyDescent="0.25">
      <c r="A719" s="27"/>
      <c r="B719" s="1"/>
      <c r="C719" s="1"/>
      <c r="D719" s="1"/>
      <c r="E719" s="1"/>
      <c r="F719" s="1"/>
      <c r="G719" s="48"/>
      <c r="H719" s="49" t="s">
        <v>21</v>
      </c>
      <c r="I719" s="58">
        <f>SUM(I713:I718)</f>
        <v>10000</v>
      </c>
    </row>
    <row r="720" spans="1:9" ht="13.5" hidden="1" thickBot="1" x14ac:dyDescent="0.25">
      <c r="A720" s="27"/>
      <c r="B720" s="1"/>
      <c r="C720" s="1"/>
      <c r="D720" s="1"/>
      <c r="E720" s="1"/>
      <c r="F720" s="1"/>
      <c r="G720" s="48"/>
      <c r="H720" s="49"/>
      <c r="I720" s="59"/>
    </row>
    <row r="721" spans="1:9" ht="13.5" hidden="1" thickBot="1" x14ac:dyDescent="0.25">
      <c r="A721" s="29" t="s">
        <v>25</v>
      </c>
      <c r="B721" s="19"/>
      <c r="C721" s="19"/>
      <c r="D721" s="19"/>
      <c r="E721" s="1"/>
      <c r="F721" s="1"/>
      <c r="G721" s="1"/>
      <c r="H721" s="1"/>
      <c r="I721" s="28"/>
    </row>
    <row r="722" spans="1:9" ht="13.5" hidden="1" thickBot="1" x14ac:dyDescent="0.25">
      <c r="A722" s="614" t="s">
        <v>26</v>
      </c>
      <c r="B722" s="615"/>
      <c r="C722" s="615"/>
      <c r="D722" s="616"/>
      <c r="E722" s="60" t="s">
        <v>115</v>
      </c>
      <c r="F722" s="39" t="s">
        <v>27</v>
      </c>
      <c r="G722" s="39" t="s">
        <v>116</v>
      </c>
      <c r="H722" s="39" t="s">
        <v>28</v>
      </c>
      <c r="I722" s="40" t="s">
        <v>19</v>
      </c>
    </row>
    <row r="723" spans="1:9" ht="13.5" hidden="1" thickBot="1" x14ac:dyDescent="0.25">
      <c r="A723" s="617"/>
      <c r="B723" s="618"/>
      <c r="C723" s="618"/>
      <c r="D723" s="619"/>
      <c r="E723" s="61"/>
      <c r="F723" s="61"/>
      <c r="G723" s="61"/>
      <c r="H723" s="61"/>
      <c r="I723" s="54"/>
    </row>
    <row r="724" spans="1:9" ht="13.5" hidden="1" thickBot="1" x14ac:dyDescent="0.25">
      <c r="A724" s="620"/>
      <c r="B724" s="621"/>
      <c r="C724" s="621"/>
      <c r="D724" s="622"/>
      <c r="E724" s="62"/>
      <c r="F724" s="62"/>
      <c r="G724" s="62"/>
      <c r="H724" s="62"/>
      <c r="I724" s="57"/>
    </row>
    <row r="725" spans="1:9" ht="13.5" hidden="1" thickBot="1" x14ac:dyDescent="0.25">
      <c r="A725" s="27"/>
      <c r="B725" s="1"/>
      <c r="C725" s="1"/>
      <c r="D725" s="1"/>
      <c r="E725" s="1"/>
      <c r="F725" s="1"/>
      <c r="G725" s="1"/>
      <c r="H725" s="49" t="s">
        <v>21</v>
      </c>
      <c r="I725" s="50"/>
    </row>
    <row r="726" spans="1:9" ht="13.5" hidden="1" thickBot="1" x14ac:dyDescent="0.25">
      <c r="A726" s="27"/>
      <c r="B726" s="1"/>
      <c r="C726" s="1"/>
      <c r="D726" s="1"/>
      <c r="E726" s="1"/>
      <c r="F726" s="1"/>
      <c r="G726" s="1"/>
      <c r="H726" s="49"/>
      <c r="I726" s="59"/>
    </row>
    <row r="727" spans="1:9" ht="13.5" hidden="1" thickBot="1" x14ac:dyDescent="0.25">
      <c r="A727" s="29" t="s">
        <v>29</v>
      </c>
      <c r="B727" s="19"/>
      <c r="C727" s="19"/>
      <c r="D727" s="19"/>
      <c r="E727" s="1"/>
      <c r="F727" s="1"/>
      <c r="G727" s="1"/>
      <c r="H727" s="1"/>
      <c r="I727" s="28"/>
    </row>
    <row r="728" spans="1:9" ht="13.5" hidden="1" thickBot="1" x14ac:dyDescent="0.25">
      <c r="A728" s="614" t="s">
        <v>30</v>
      </c>
      <c r="B728" s="615"/>
      <c r="C728" s="615"/>
      <c r="D728" s="615"/>
      <c r="E728" s="39"/>
      <c r="F728" s="623" t="s">
        <v>118</v>
      </c>
      <c r="G728" s="624"/>
      <c r="H728" s="38" t="s">
        <v>18</v>
      </c>
      <c r="I728" s="63" t="s">
        <v>19</v>
      </c>
    </row>
    <row r="729" spans="1:9" ht="13.5" hidden="1" thickBot="1" x14ac:dyDescent="0.25">
      <c r="A729" s="625" t="str">
        <f>+[112]cuadrillas!B14</f>
        <v>CUADRILLA 3</v>
      </c>
      <c r="B729" s="626"/>
      <c r="C729" s="626"/>
      <c r="D729" s="626"/>
      <c r="E729" s="42"/>
      <c r="F729" s="627">
        <f>+[112]cuadrillas!C14</f>
        <v>204000</v>
      </c>
      <c r="G729" s="628"/>
      <c r="H729" s="65">
        <v>18</v>
      </c>
      <c r="I729" s="54">
        <f>ROUND(F729/H729,0)</f>
        <v>11333</v>
      </c>
    </row>
    <row r="730" spans="1:9" ht="13.5" hidden="1" thickBot="1" x14ac:dyDescent="0.25">
      <c r="A730" s="620"/>
      <c r="B730" s="621"/>
      <c r="C730" s="621"/>
      <c r="D730" s="621"/>
      <c r="E730" s="56"/>
      <c r="F730" s="637"/>
      <c r="G730" s="638"/>
      <c r="H730" s="56"/>
      <c r="I730" s="57"/>
    </row>
    <row r="731" spans="1:9" ht="13.5" hidden="1" thickBot="1" x14ac:dyDescent="0.25">
      <c r="A731" s="27"/>
      <c r="B731" s="1"/>
      <c r="C731" s="1"/>
      <c r="D731" s="1"/>
      <c r="E731" s="48"/>
      <c r="F731" s="48"/>
      <c r="G731" s="48"/>
      <c r="H731" s="49" t="s">
        <v>21</v>
      </c>
      <c r="I731" s="58">
        <f>SUM(I729:I730)</f>
        <v>11333</v>
      </c>
    </row>
    <row r="732" spans="1:9" ht="13.5" hidden="1" thickBot="1" x14ac:dyDescent="0.25">
      <c r="A732" s="27"/>
      <c r="B732" s="1"/>
      <c r="C732" s="1"/>
      <c r="D732" s="1"/>
      <c r="E732" s="48"/>
      <c r="F732" s="48"/>
      <c r="G732" s="48"/>
      <c r="H732" s="48"/>
      <c r="I732" s="32"/>
    </row>
    <row r="733" spans="1:9" ht="13.5" hidden="1" thickBot="1" x14ac:dyDescent="0.25">
      <c r="A733" s="27"/>
      <c r="B733" s="1"/>
      <c r="C733" s="1"/>
      <c r="D733" s="1"/>
      <c r="E733" s="48"/>
      <c r="F733" s="66" t="s">
        <v>8</v>
      </c>
      <c r="G733" s="1"/>
      <c r="H733" s="67"/>
      <c r="I733" s="50">
        <f>+I731+I725+I719+I709</f>
        <v>26899.65</v>
      </c>
    </row>
    <row r="734" spans="1:9" ht="13.5" hidden="1" thickBot="1" x14ac:dyDescent="0.25">
      <c r="A734" s="27"/>
      <c r="B734" s="1"/>
      <c r="C734" s="1"/>
      <c r="D734" s="1"/>
      <c r="E734" s="48"/>
      <c r="F734" s="66"/>
      <c r="G734" s="1"/>
      <c r="H734" s="67"/>
      <c r="I734" s="59"/>
    </row>
    <row r="735" spans="1:9" ht="13.5" hidden="1" thickBot="1" x14ac:dyDescent="0.25">
      <c r="A735" s="29" t="s">
        <v>32</v>
      </c>
      <c r="B735" s="19"/>
      <c r="C735" s="19"/>
      <c r="D735" s="19"/>
      <c r="E735" s="48"/>
      <c r="F735" s="48"/>
      <c r="G735" s="48"/>
      <c r="H735" s="48"/>
      <c r="I735" s="28"/>
    </row>
    <row r="736" spans="1:9" ht="13.5" hidden="1" thickBot="1" x14ac:dyDescent="0.25">
      <c r="A736" s="614" t="s">
        <v>15</v>
      </c>
      <c r="B736" s="615"/>
      <c r="C736" s="615"/>
      <c r="D736" s="615"/>
      <c r="E736" s="615"/>
      <c r="F736" s="615"/>
      <c r="G736" s="616"/>
      <c r="H736" s="68" t="s">
        <v>33</v>
      </c>
      <c r="I736" s="69" t="s">
        <v>34</v>
      </c>
    </row>
    <row r="737" spans="1:9" ht="13.5" hidden="1" thickBot="1" x14ac:dyDescent="0.25">
      <c r="A737" s="617" t="s">
        <v>35</v>
      </c>
      <c r="B737" s="618"/>
      <c r="C737" s="618"/>
      <c r="D737" s="618"/>
      <c r="E737" s="618"/>
      <c r="F737" s="618"/>
      <c r="G737" s="619"/>
      <c r="H737" s="70">
        <v>20</v>
      </c>
      <c r="I737" s="54">
        <f>ROUND(I733*H737/100,0)</f>
        <v>5380</v>
      </c>
    </row>
    <row r="738" spans="1:9" ht="13.5" hidden="1" thickBot="1" x14ac:dyDescent="0.25">
      <c r="A738" s="617" t="s">
        <v>36</v>
      </c>
      <c r="B738" s="618"/>
      <c r="C738" s="618"/>
      <c r="D738" s="618"/>
      <c r="E738" s="618"/>
      <c r="F738" s="618"/>
      <c r="G738" s="619"/>
      <c r="H738" s="70">
        <v>4</v>
      </c>
      <c r="I738" s="54">
        <f>ROUND(I733*H738/100,0)</f>
        <v>1076</v>
      </c>
    </row>
    <row r="739" spans="1:9" ht="13.5" hidden="1" thickBot="1" x14ac:dyDescent="0.25">
      <c r="A739" s="617" t="s">
        <v>37</v>
      </c>
      <c r="B739" s="618"/>
      <c r="C739" s="618"/>
      <c r="D739" s="618"/>
      <c r="E739" s="618"/>
      <c r="F739" s="618"/>
      <c r="G739" s="619"/>
      <c r="H739" s="70">
        <v>6</v>
      </c>
      <c r="I739" s="54">
        <f>ROUND(I733*H739/100,0)</f>
        <v>1614</v>
      </c>
    </row>
    <row r="740" spans="1:9" ht="13.5" hidden="1" thickBot="1" x14ac:dyDescent="0.25">
      <c r="A740" s="629"/>
      <c r="B740" s="630"/>
      <c r="C740" s="630"/>
      <c r="D740" s="630"/>
      <c r="E740" s="630"/>
      <c r="F740" s="630"/>
      <c r="G740" s="631"/>
      <c r="H740" s="71"/>
      <c r="I740" s="54"/>
    </row>
    <row r="741" spans="1:9" ht="13.5" hidden="1" thickBot="1" x14ac:dyDescent="0.25">
      <c r="A741" s="27"/>
      <c r="B741" s="1"/>
      <c r="C741" s="1"/>
      <c r="D741" s="1"/>
      <c r="E741" s="48"/>
      <c r="F741" s="48"/>
      <c r="G741" s="48"/>
      <c r="H741" s="49" t="s">
        <v>21</v>
      </c>
      <c r="I741" s="50">
        <f>SUM(I737:I740)</f>
        <v>8070</v>
      </c>
    </row>
    <row r="742" spans="1:9" ht="13.5" hidden="1" thickBot="1" x14ac:dyDescent="0.25">
      <c r="A742" s="27"/>
      <c r="B742" s="1"/>
      <c r="C742" s="1"/>
      <c r="D742" s="1"/>
      <c r="E742" s="48"/>
      <c r="F742" s="48"/>
      <c r="G742" s="48"/>
      <c r="H742" s="48"/>
      <c r="I742" s="28"/>
    </row>
    <row r="743" spans="1:9" ht="13.5" hidden="1" thickBot="1" x14ac:dyDescent="0.25">
      <c r="A743" s="72"/>
      <c r="B743" s="36"/>
      <c r="C743" s="36"/>
      <c r="D743" s="36"/>
      <c r="E743" s="73"/>
      <c r="F743" s="74"/>
      <c r="G743" s="75"/>
      <c r="H743" s="76" t="s">
        <v>38</v>
      </c>
      <c r="I743" s="50">
        <f>I733+I741</f>
        <v>34969.65</v>
      </c>
    </row>
    <row r="744" spans="1:9" ht="13.5" hidden="1" thickBot="1" x14ac:dyDescent="0.25">
      <c r="A744" s="80"/>
      <c r="B744" s="80"/>
      <c r="C744" s="80"/>
      <c r="D744" s="80"/>
      <c r="E744" s="80"/>
      <c r="F744" s="80"/>
      <c r="G744" s="80"/>
      <c r="H744" s="80"/>
      <c r="I744" s="81"/>
    </row>
    <row r="745" spans="1:9" ht="12.75" hidden="1" customHeight="1" x14ac:dyDescent="0.2">
      <c r="A745" s="593" t="s">
        <v>121</v>
      </c>
      <c r="B745" s="594"/>
      <c r="C745" s="594"/>
      <c r="D745" s="594"/>
      <c r="E745" s="595"/>
      <c r="F745" s="602" t="s">
        <v>9</v>
      </c>
      <c r="G745" s="603"/>
      <c r="H745" s="603"/>
      <c r="I745" s="604"/>
    </row>
    <row r="746" spans="1:9" ht="12.75" hidden="1" customHeight="1" x14ac:dyDescent="0.2">
      <c r="A746" s="596"/>
      <c r="B746" s="597"/>
      <c r="C746" s="597"/>
      <c r="D746" s="597"/>
      <c r="E746" s="598"/>
      <c r="F746" s="605"/>
      <c r="G746" s="586"/>
      <c r="H746" s="586"/>
      <c r="I746" s="606"/>
    </row>
    <row r="747" spans="1:9" ht="13.5" hidden="1" customHeight="1" thickBot="1" x14ac:dyDescent="0.25">
      <c r="A747" s="599"/>
      <c r="B747" s="600"/>
      <c r="C747" s="600"/>
      <c r="D747" s="600"/>
      <c r="E747" s="601"/>
      <c r="F747" s="607"/>
      <c r="G747" s="608"/>
      <c r="H747" s="608"/>
      <c r="I747" s="609"/>
    </row>
    <row r="748" spans="1:9" ht="13.5" hidden="1" thickBot="1" x14ac:dyDescent="0.25">
      <c r="A748" s="27"/>
      <c r="B748" s="1"/>
      <c r="C748" s="1"/>
      <c r="D748" s="1"/>
      <c r="E748" s="1"/>
      <c r="F748" s="1"/>
      <c r="G748" s="1"/>
      <c r="H748" s="1"/>
      <c r="I748" s="28"/>
    </row>
    <row r="749" spans="1:9" ht="13.5" hidden="1" customHeight="1" x14ac:dyDescent="0.2">
      <c r="A749" s="29" t="s">
        <v>10</v>
      </c>
      <c r="B749" s="19"/>
      <c r="C749" s="610" t="str">
        <f>C166</f>
        <v>CONSTRUCCION DE PUENTES EN CONCRETO REFORZADO EN VIAS TERCIARIAS (CORREGIMIENTO EL TIGRE) DEL MUNICIPIO DE CAUCASIA DEPARTAMENTO DE ANTIOQUIA</v>
      </c>
      <c r="D749" s="610"/>
      <c r="E749" s="610"/>
      <c r="F749" s="610"/>
      <c r="G749" s="610"/>
      <c r="H749" s="610"/>
      <c r="I749" s="611"/>
    </row>
    <row r="750" spans="1:9" ht="25.5" hidden="1" customHeight="1" x14ac:dyDescent="0.2">
      <c r="A750" s="27" t="s">
        <v>11</v>
      </c>
      <c r="B750" s="1"/>
      <c r="C750" s="610"/>
      <c r="D750" s="610"/>
      <c r="E750" s="610"/>
      <c r="F750" s="610"/>
      <c r="G750" s="610"/>
      <c r="H750" s="610"/>
      <c r="I750" s="611"/>
    </row>
    <row r="751" spans="1:9" ht="13.5" hidden="1" thickBot="1" x14ac:dyDescent="0.25">
      <c r="A751" s="29" t="s">
        <v>12</v>
      </c>
      <c r="B751" s="1"/>
      <c r="C751" s="612" t="e">
        <f>+[112]OFICIAL!#REF!</f>
        <v>#REF!</v>
      </c>
      <c r="D751" s="612"/>
      <c r="E751" s="612"/>
      <c r="F751" s="612"/>
      <c r="G751" s="612"/>
      <c r="H751" s="612"/>
      <c r="I751" s="613"/>
    </row>
    <row r="752" spans="1:9" ht="13.5" hidden="1" thickBot="1" x14ac:dyDescent="0.25">
      <c r="A752" s="30" t="s">
        <v>136</v>
      </c>
      <c r="B752" s="19"/>
      <c r="C752" s="612"/>
      <c r="D752" s="612"/>
      <c r="E752" s="612"/>
      <c r="F752" s="612"/>
      <c r="G752" s="612"/>
      <c r="H752" s="612"/>
      <c r="I752" s="613"/>
    </row>
    <row r="753" spans="1:9" ht="13.5" hidden="1" thickBot="1" x14ac:dyDescent="0.25">
      <c r="A753" s="29"/>
      <c r="B753" s="19"/>
      <c r="C753" s="19"/>
      <c r="D753" s="1"/>
      <c r="E753" s="1"/>
      <c r="F753" s="1"/>
      <c r="G753" s="1"/>
      <c r="H753" s="31" t="s">
        <v>13</v>
      </c>
      <c r="I753" s="32" t="e">
        <f>+[112]OFICIAL!#REF!</f>
        <v>#REF!</v>
      </c>
    </row>
    <row r="754" spans="1:9" ht="13.5" hidden="1" thickBot="1" x14ac:dyDescent="0.25">
      <c r="A754" s="29"/>
      <c r="B754" s="19"/>
      <c r="C754" s="19"/>
      <c r="D754" s="1"/>
      <c r="E754" s="1"/>
      <c r="F754" s="1"/>
      <c r="G754" s="1"/>
      <c r="H754" s="31"/>
      <c r="I754" s="33"/>
    </row>
    <row r="755" spans="1:9" ht="13.5" hidden="1" thickBot="1" x14ac:dyDescent="0.25">
      <c r="A755" s="34" t="s">
        <v>14</v>
      </c>
      <c r="B755" s="35"/>
      <c r="C755" s="35"/>
      <c r="D755" s="35"/>
      <c r="E755" s="36"/>
      <c r="F755" s="36"/>
      <c r="G755" s="36"/>
      <c r="H755" s="36"/>
      <c r="I755" s="37"/>
    </row>
    <row r="756" spans="1:9" ht="13.5" hidden="1" thickBot="1" x14ac:dyDescent="0.25">
      <c r="A756" s="614" t="s">
        <v>15</v>
      </c>
      <c r="B756" s="615"/>
      <c r="C756" s="615"/>
      <c r="D756" s="615"/>
      <c r="E756" s="616"/>
      <c r="F756" s="39" t="s">
        <v>16</v>
      </c>
      <c r="G756" s="39" t="s">
        <v>17</v>
      </c>
      <c r="H756" s="39" t="s">
        <v>18</v>
      </c>
      <c r="I756" s="40" t="s">
        <v>19</v>
      </c>
    </row>
    <row r="757" spans="1:9" ht="13.5" hidden="1" thickBot="1" x14ac:dyDescent="0.25">
      <c r="A757" s="617" t="s">
        <v>40</v>
      </c>
      <c r="B757" s="618"/>
      <c r="C757" s="618"/>
      <c r="D757" s="618"/>
      <c r="E757" s="619"/>
      <c r="F757" s="41"/>
      <c r="G757" s="42"/>
      <c r="H757" s="43"/>
      <c r="I757" s="44">
        <f>I784*5%</f>
        <v>1275</v>
      </c>
    </row>
    <row r="758" spans="1:9" ht="13.5" hidden="1" thickBot="1" x14ac:dyDescent="0.25">
      <c r="A758" s="617"/>
      <c r="B758" s="618"/>
      <c r="C758" s="618"/>
      <c r="D758" s="618"/>
      <c r="E758" s="619"/>
      <c r="F758" s="41"/>
      <c r="G758" s="42"/>
      <c r="H758" s="43"/>
      <c r="I758" s="44"/>
    </row>
    <row r="759" spans="1:9" ht="13.5" hidden="1" thickBot="1" x14ac:dyDescent="0.25">
      <c r="A759" s="617"/>
      <c r="B759" s="618"/>
      <c r="C759" s="618"/>
      <c r="D759" s="618"/>
      <c r="E759" s="619"/>
      <c r="F759" s="41"/>
      <c r="G759" s="41"/>
      <c r="H759" s="42"/>
      <c r="I759" s="44"/>
    </row>
    <row r="760" spans="1:9" ht="13.5" hidden="1" thickBot="1" x14ac:dyDescent="0.25">
      <c r="A760" s="617"/>
      <c r="B760" s="618"/>
      <c r="C760" s="618"/>
      <c r="D760" s="618"/>
      <c r="E760" s="619"/>
      <c r="F760" s="41"/>
      <c r="G760" s="42"/>
      <c r="H760" s="42"/>
      <c r="I760" s="44"/>
    </row>
    <row r="761" spans="1:9" ht="13.5" hidden="1" thickBot="1" x14ac:dyDescent="0.25">
      <c r="A761" s="632"/>
      <c r="B761" s="633"/>
      <c r="C761" s="633"/>
      <c r="D761" s="633"/>
      <c r="E761" s="634"/>
      <c r="F761" s="45"/>
      <c r="G761" s="46"/>
      <c r="H761" s="46"/>
      <c r="I761" s="47"/>
    </row>
    <row r="762" spans="1:9" ht="13.5" hidden="1" thickBot="1" x14ac:dyDescent="0.25">
      <c r="A762" s="27"/>
      <c r="B762" s="1"/>
      <c r="C762" s="1"/>
      <c r="D762" s="1"/>
      <c r="E762" s="1"/>
      <c r="F762" s="1"/>
      <c r="G762" s="48"/>
      <c r="H762" s="49" t="s">
        <v>21</v>
      </c>
      <c r="I762" s="50">
        <f>SUM(I757:I761)</f>
        <v>1275</v>
      </c>
    </row>
    <row r="763" spans="1:9" ht="13.5" hidden="1" thickBot="1" x14ac:dyDescent="0.25">
      <c r="A763" s="27"/>
      <c r="B763" s="1"/>
      <c r="C763" s="1"/>
      <c r="D763" s="1"/>
      <c r="E763" s="1"/>
      <c r="F763" s="1"/>
      <c r="G763" s="48"/>
      <c r="H763" s="49"/>
      <c r="I763" s="51"/>
    </row>
    <row r="764" spans="1:9" ht="13.5" hidden="1" thickBot="1" x14ac:dyDescent="0.25">
      <c r="A764" s="29" t="s">
        <v>22</v>
      </c>
      <c r="B764" s="19"/>
      <c r="C764" s="19"/>
      <c r="D764" s="19"/>
      <c r="E764" s="1"/>
      <c r="F764" s="1"/>
      <c r="G764" s="48"/>
      <c r="H764" s="48"/>
      <c r="I764" s="28"/>
    </row>
    <row r="765" spans="1:9" ht="13.5" hidden="1" thickBot="1" x14ac:dyDescent="0.25">
      <c r="A765" s="614" t="s">
        <v>15</v>
      </c>
      <c r="B765" s="615"/>
      <c r="C765" s="615"/>
      <c r="D765" s="615"/>
      <c r="E765" s="616"/>
      <c r="F765" s="39" t="s">
        <v>23</v>
      </c>
      <c r="G765" s="52" t="s">
        <v>24</v>
      </c>
      <c r="H765" s="52" t="s">
        <v>6</v>
      </c>
      <c r="I765" s="40" t="s">
        <v>19</v>
      </c>
    </row>
    <row r="766" spans="1:9" ht="13.5" hidden="1" thickBot="1" x14ac:dyDescent="0.25">
      <c r="A766" s="617" t="s">
        <v>126</v>
      </c>
      <c r="B766" s="618"/>
      <c r="C766" s="618"/>
      <c r="D766" s="618"/>
      <c r="E766" s="619"/>
      <c r="F766" s="3" t="s">
        <v>3</v>
      </c>
      <c r="G766" s="82">
        <f>+[112]APA!I50</f>
        <v>500000</v>
      </c>
      <c r="H766" s="53">
        <v>4.8000000000000001E-2</v>
      </c>
      <c r="I766" s="54">
        <f>G766*H766</f>
        <v>24000</v>
      </c>
    </row>
    <row r="767" spans="1:9" ht="13.5" hidden="1" thickBot="1" x14ac:dyDescent="0.25">
      <c r="A767" s="617" t="s">
        <v>137</v>
      </c>
      <c r="B767" s="618"/>
      <c r="C767" s="618"/>
      <c r="D767" s="618"/>
      <c r="E767" s="619"/>
      <c r="F767" s="86" t="s">
        <v>47</v>
      </c>
      <c r="G767" s="87">
        <v>2800</v>
      </c>
      <c r="H767" s="53">
        <v>4</v>
      </c>
      <c r="I767" s="54">
        <f>+ROUND(H767*G767,0)</f>
        <v>11200</v>
      </c>
    </row>
    <row r="768" spans="1:9" ht="13.5" hidden="1" thickBot="1" x14ac:dyDescent="0.25">
      <c r="A768" s="617" t="s">
        <v>138</v>
      </c>
      <c r="B768" s="618"/>
      <c r="C768" s="618"/>
      <c r="D768" s="618"/>
      <c r="E768" s="619"/>
      <c r="F768" s="3" t="s">
        <v>39</v>
      </c>
      <c r="G768" s="82">
        <v>2000</v>
      </c>
      <c r="H768" s="42">
        <v>2.5</v>
      </c>
      <c r="I768" s="54">
        <f>+ROUND(H768*G768,0)</f>
        <v>5000</v>
      </c>
    </row>
    <row r="769" spans="1:9" ht="13.5" hidden="1" thickBot="1" x14ac:dyDescent="0.25">
      <c r="A769" s="617" t="s">
        <v>139</v>
      </c>
      <c r="B769" s="618"/>
      <c r="C769" s="618"/>
      <c r="D769" s="618"/>
      <c r="E769" s="619"/>
      <c r="F769" s="3" t="s">
        <v>140</v>
      </c>
      <c r="G769" s="82">
        <v>3000</v>
      </c>
      <c r="H769" s="42">
        <v>0.5</v>
      </c>
      <c r="I769" s="54">
        <f>+ROUND(H769*G769,0)</f>
        <v>1500</v>
      </c>
    </row>
    <row r="770" spans="1:9" ht="13.5" hidden="1" thickBot="1" x14ac:dyDescent="0.25">
      <c r="A770" s="617"/>
      <c r="B770" s="618"/>
      <c r="C770" s="618"/>
      <c r="D770" s="618"/>
      <c r="E770" s="619"/>
      <c r="F770" s="3"/>
      <c r="G770" s="42"/>
      <c r="H770" s="42"/>
      <c r="I770" s="54"/>
    </row>
    <row r="771" spans="1:9" ht="13.5" hidden="1" thickBot="1" x14ac:dyDescent="0.25">
      <c r="A771" s="629"/>
      <c r="B771" s="630"/>
      <c r="C771" s="630"/>
      <c r="D771" s="630"/>
      <c r="E771" s="631"/>
      <c r="F771" s="55"/>
      <c r="G771" s="56"/>
      <c r="H771" s="56"/>
      <c r="I771" s="57"/>
    </row>
    <row r="772" spans="1:9" ht="13.5" hidden="1" thickBot="1" x14ac:dyDescent="0.25">
      <c r="A772" s="27"/>
      <c r="B772" s="1"/>
      <c r="C772" s="1"/>
      <c r="D772" s="1"/>
      <c r="E772" s="1"/>
      <c r="F772" s="1"/>
      <c r="G772" s="48"/>
      <c r="H772" s="49" t="s">
        <v>21</v>
      </c>
      <c r="I772" s="58">
        <f>SUM(I766:I771)</f>
        <v>41700</v>
      </c>
    </row>
    <row r="773" spans="1:9" ht="13.5" hidden="1" thickBot="1" x14ac:dyDescent="0.25">
      <c r="A773" s="27"/>
      <c r="B773" s="1"/>
      <c r="C773" s="1"/>
      <c r="D773" s="1"/>
      <c r="E773" s="1"/>
      <c r="F773" s="1"/>
      <c r="G773" s="48"/>
      <c r="H773" s="49"/>
      <c r="I773" s="59"/>
    </row>
    <row r="774" spans="1:9" ht="13.5" hidden="1" thickBot="1" x14ac:dyDescent="0.25">
      <c r="A774" s="29" t="s">
        <v>25</v>
      </c>
      <c r="B774" s="19"/>
      <c r="C774" s="19"/>
      <c r="D774" s="19"/>
      <c r="E774" s="1"/>
      <c r="F774" s="1"/>
      <c r="G774" s="1"/>
      <c r="H774" s="1"/>
      <c r="I774" s="28"/>
    </row>
    <row r="775" spans="1:9" ht="13.5" hidden="1" thickBot="1" x14ac:dyDescent="0.25">
      <c r="A775" s="614" t="s">
        <v>26</v>
      </c>
      <c r="B775" s="615"/>
      <c r="C775" s="615"/>
      <c r="D775" s="616"/>
      <c r="E775" s="60" t="s">
        <v>115</v>
      </c>
      <c r="F775" s="39" t="s">
        <v>27</v>
      </c>
      <c r="G775" s="39" t="s">
        <v>116</v>
      </c>
      <c r="H775" s="39" t="s">
        <v>28</v>
      </c>
      <c r="I775" s="40" t="s">
        <v>19</v>
      </c>
    </row>
    <row r="776" spans="1:9" ht="13.5" hidden="1" thickBot="1" x14ac:dyDescent="0.25">
      <c r="A776" s="617"/>
      <c r="B776" s="618"/>
      <c r="C776" s="618"/>
      <c r="D776" s="619"/>
      <c r="E776" s="61"/>
      <c r="F776" s="61"/>
      <c r="G776" s="61"/>
      <c r="H776" s="61"/>
      <c r="I776" s="54"/>
    </row>
    <row r="777" spans="1:9" ht="13.5" hidden="1" thickBot="1" x14ac:dyDescent="0.25">
      <c r="A777" s="620"/>
      <c r="B777" s="621"/>
      <c r="C777" s="621"/>
      <c r="D777" s="622"/>
      <c r="E777" s="62"/>
      <c r="F777" s="62"/>
      <c r="G777" s="62"/>
      <c r="H777" s="62"/>
      <c r="I777" s="57"/>
    </row>
    <row r="778" spans="1:9" ht="13.5" hidden="1" thickBot="1" x14ac:dyDescent="0.25">
      <c r="A778" s="27"/>
      <c r="B778" s="1"/>
      <c r="C778" s="1"/>
      <c r="D778" s="1"/>
      <c r="E778" s="1"/>
      <c r="F778" s="1"/>
      <c r="G778" s="1"/>
      <c r="H778" s="49" t="s">
        <v>21</v>
      </c>
      <c r="I778" s="50"/>
    </row>
    <row r="779" spans="1:9" ht="13.5" hidden="1" thickBot="1" x14ac:dyDescent="0.25">
      <c r="A779" s="27"/>
      <c r="B779" s="1"/>
      <c r="C779" s="1"/>
      <c r="D779" s="1"/>
      <c r="E779" s="1"/>
      <c r="F779" s="1"/>
      <c r="G779" s="1"/>
      <c r="H779" s="49"/>
      <c r="I779" s="59"/>
    </row>
    <row r="780" spans="1:9" ht="13.5" hidden="1" thickBot="1" x14ac:dyDescent="0.25">
      <c r="A780" s="29" t="s">
        <v>29</v>
      </c>
      <c r="B780" s="19"/>
      <c r="C780" s="19"/>
      <c r="D780" s="19"/>
      <c r="E780" s="1"/>
      <c r="F780" s="1"/>
      <c r="G780" s="1"/>
      <c r="H780" s="1"/>
      <c r="I780" s="28"/>
    </row>
    <row r="781" spans="1:9" ht="13.5" hidden="1" thickBot="1" x14ac:dyDescent="0.25">
      <c r="A781" s="614" t="s">
        <v>30</v>
      </c>
      <c r="B781" s="615"/>
      <c r="C781" s="615"/>
      <c r="D781" s="615"/>
      <c r="E781" s="39"/>
      <c r="F781" s="623" t="s">
        <v>118</v>
      </c>
      <c r="G781" s="624"/>
      <c r="H781" s="38" t="s">
        <v>18</v>
      </c>
      <c r="I781" s="63" t="s">
        <v>19</v>
      </c>
    </row>
    <row r="782" spans="1:9" ht="13.5" hidden="1" thickBot="1" x14ac:dyDescent="0.25">
      <c r="A782" s="625" t="str">
        <f>+[112]cuadrillas!B14</f>
        <v>CUADRILLA 3</v>
      </c>
      <c r="B782" s="626"/>
      <c r="C782" s="626"/>
      <c r="D782" s="626"/>
      <c r="E782" s="42"/>
      <c r="F782" s="627">
        <f>+[112]cuadrillas!C14</f>
        <v>204000</v>
      </c>
      <c r="G782" s="628"/>
      <c r="H782" s="65">
        <v>8</v>
      </c>
      <c r="I782" s="54">
        <f>ROUND(F782/H782,0)</f>
        <v>25500</v>
      </c>
    </row>
    <row r="783" spans="1:9" ht="13.5" hidden="1" thickBot="1" x14ac:dyDescent="0.25">
      <c r="A783" s="620"/>
      <c r="B783" s="621"/>
      <c r="C783" s="621"/>
      <c r="D783" s="621"/>
      <c r="E783" s="56"/>
      <c r="F783" s="637"/>
      <c r="G783" s="638"/>
      <c r="H783" s="56"/>
      <c r="I783" s="57"/>
    </row>
    <row r="784" spans="1:9" ht="13.5" hidden="1" thickBot="1" x14ac:dyDescent="0.25">
      <c r="A784" s="27"/>
      <c r="B784" s="1"/>
      <c r="C784" s="1"/>
      <c r="D784" s="1"/>
      <c r="E784" s="48"/>
      <c r="F784" s="48"/>
      <c r="G784" s="48"/>
      <c r="H784" s="49" t="s">
        <v>21</v>
      </c>
      <c r="I784" s="58">
        <f>SUM(I782:I783)</f>
        <v>25500</v>
      </c>
    </row>
    <row r="785" spans="1:9" ht="13.5" hidden="1" thickBot="1" x14ac:dyDescent="0.25">
      <c r="A785" s="27"/>
      <c r="B785" s="1"/>
      <c r="C785" s="1"/>
      <c r="D785" s="1"/>
      <c r="E785" s="48"/>
      <c r="F785" s="48"/>
      <c r="G785" s="48"/>
      <c r="H785" s="48"/>
      <c r="I785" s="32"/>
    </row>
    <row r="786" spans="1:9" ht="13.5" hidden="1" thickBot="1" x14ac:dyDescent="0.25">
      <c r="A786" s="27"/>
      <c r="B786" s="1"/>
      <c r="C786" s="1"/>
      <c r="D786" s="1"/>
      <c r="E786" s="48"/>
      <c r="F786" s="66" t="s">
        <v>8</v>
      </c>
      <c r="G786" s="1"/>
      <c r="H786" s="67"/>
      <c r="I786" s="50">
        <f>+I784+I778+I772+I762</f>
        <v>68475</v>
      </c>
    </row>
    <row r="787" spans="1:9" ht="13.5" hidden="1" thickBot="1" x14ac:dyDescent="0.25">
      <c r="A787" s="27"/>
      <c r="B787" s="1"/>
      <c r="C787" s="1"/>
      <c r="D787" s="1"/>
      <c r="E787" s="48"/>
      <c r="F787" s="66"/>
      <c r="G787" s="1"/>
      <c r="H787" s="67"/>
      <c r="I787" s="59"/>
    </row>
    <row r="788" spans="1:9" ht="13.5" hidden="1" thickBot="1" x14ac:dyDescent="0.25">
      <c r="A788" s="29" t="s">
        <v>32</v>
      </c>
      <c r="B788" s="19"/>
      <c r="C788" s="19"/>
      <c r="D788" s="19"/>
      <c r="E788" s="48"/>
      <c r="F788" s="48"/>
      <c r="G788" s="48"/>
      <c r="H788" s="48"/>
      <c r="I788" s="28"/>
    </row>
    <row r="789" spans="1:9" ht="13.5" hidden="1" thickBot="1" x14ac:dyDescent="0.25">
      <c r="A789" s="614" t="s">
        <v>15</v>
      </c>
      <c r="B789" s="615"/>
      <c r="C789" s="615"/>
      <c r="D789" s="615"/>
      <c r="E789" s="615"/>
      <c r="F789" s="615"/>
      <c r="G789" s="616"/>
      <c r="H789" s="68" t="s">
        <v>33</v>
      </c>
      <c r="I789" s="69" t="s">
        <v>34</v>
      </c>
    </row>
    <row r="790" spans="1:9" ht="13.5" hidden="1" thickBot="1" x14ac:dyDescent="0.25">
      <c r="A790" s="617" t="s">
        <v>35</v>
      </c>
      <c r="B790" s="618"/>
      <c r="C790" s="618"/>
      <c r="D790" s="618"/>
      <c r="E790" s="618"/>
      <c r="F790" s="618"/>
      <c r="G790" s="619"/>
      <c r="H790" s="70">
        <v>20</v>
      </c>
      <c r="I790" s="54">
        <f>ROUND(I786*H790/100,0)</f>
        <v>13695</v>
      </c>
    </row>
    <row r="791" spans="1:9" ht="13.5" hidden="1" thickBot="1" x14ac:dyDescent="0.25">
      <c r="A791" s="617" t="s">
        <v>36</v>
      </c>
      <c r="B791" s="618"/>
      <c r="C791" s="618"/>
      <c r="D791" s="618"/>
      <c r="E791" s="618"/>
      <c r="F791" s="618"/>
      <c r="G791" s="619"/>
      <c r="H791" s="70">
        <v>4</v>
      </c>
      <c r="I791" s="54">
        <f>ROUND(I786*H791/100,0)</f>
        <v>2739</v>
      </c>
    </row>
    <row r="792" spans="1:9" ht="13.5" hidden="1" thickBot="1" x14ac:dyDescent="0.25">
      <c r="A792" s="617" t="s">
        <v>37</v>
      </c>
      <c r="B792" s="618"/>
      <c r="C792" s="618"/>
      <c r="D792" s="618"/>
      <c r="E792" s="618"/>
      <c r="F792" s="618"/>
      <c r="G792" s="619"/>
      <c r="H792" s="70">
        <v>6</v>
      </c>
      <c r="I792" s="54">
        <f>ROUND(I786*H792/100,0)</f>
        <v>4109</v>
      </c>
    </row>
    <row r="793" spans="1:9" ht="13.5" hidden="1" thickBot="1" x14ac:dyDescent="0.25">
      <c r="A793" s="629"/>
      <c r="B793" s="630"/>
      <c r="C793" s="630"/>
      <c r="D793" s="630"/>
      <c r="E793" s="630"/>
      <c r="F793" s="630"/>
      <c r="G793" s="631"/>
      <c r="H793" s="71"/>
      <c r="I793" s="54"/>
    </row>
    <row r="794" spans="1:9" ht="13.5" hidden="1" thickBot="1" x14ac:dyDescent="0.25">
      <c r="A794" s="27"/>
      <c r="B794" s="1"/>
      <c r="C794" s="1"/>
      <c r="D794" s="1"/>
      <c r="E794" s="48"/>
      <c r="F794" s="48"/>
      <c r="G794" s="48"/>
      <c r="H794" s="49" t="s">
        <v>21</v>
      </c>
      <c r="I794" s="50">
        <f>SUM(I790:I793)</f>
        <v>20543</v>
      </c>
    </row>
    <row r="795" spans="1:9" ht="13.5" hidden="1" thickBot="1" x14ac:dyDescent="0.25">
      <c r="A795" s="27"/>
      <c r="B795" s="1"/>
      <c r="C795" s="1"/>
      <c r="D795" s="1"/>
      <c r="E795" s="48"/>
      <c r="F795" s="48"/>
      <c r="G795" s="48"/>
      <c r="H795" s="48"/>
      <c r="I795" s="28"/>
    </row>
    <row r="796" spans="1:9" ht="13.5" hidden="1" thickBot="1" x14ac:dyDescent="0.25">
      <c r="A796" s="72"/>
      <c r="B796" s="36"/>
      <c r="C796" s="36"/>
      <c r="D796" s="36"/>
      <c r="E796" s="73"/>
      <c r="F796" s="74"/>
      <c r="G796" s="75"/>
      <c r="H796" s="76" t="s">
        <v>38</v>
      </c>
      <c r="I796" s="50">
        <f>I786+I794</f>
        <v>89018</v>
      </c>
    </row>
    <row r="797" spans="1:9" ht="13.5" hidden="1" thickBot="1" x14ac:dyDescent="0.25">
      <c r="A797" s="80"/>
      <c r="B797" s="80"/>
      <c r="C797" s="80"/>
      <c r="D797" s="80"/>
      <c r="E797" s="80"/>
      <c r="F797" s="80"/>
      <c r="G797" s="80"/>
      <c r="H797" s="80"/>
      <c r="I797" s="81"/>
    </row>
    <row r="798" spans="1:9" ht="12.75" hidden="1" customHeight="1" x14ac:dyDescent="0.2">
      <c r="A798" s="593" t="s">
        <v>121</v>
      </c>
      <c r="B798" s="594"/>
      <c r="C798" s="594"/>
      <c r="D798" s="594"/>
      <c r="E798" s="595"/>
      <c r="F798" s="602" t="s">
        <v>9</v>
      </c>
      <c r="G798" s="603"/>
      <c r="H798" s="603"/>
      <c r="I798" s="604"/>
    </row>
    <row r="799" spans="1:9" ht="12.75" hidden="1" customHeight="1" x14ac:dyDescent="0.2">
      <c r="A799" s="596"/>
      <c r="B799" s="597"/>
      <c r="C799" s="597"/>
      <c r="D799" s="597"/>
      <c r="E799" s="598"/>
      <c r="F799" s="605"/>
      <c r="G799" s="586"/>
      <c r="H799" s="586"/>
      <c r="I799" s="606"/>
    </row>
    <row r="800" spans="1:9" ht="13.5" hidden="1" customHeight="1" thickBot="1" x14ac:dyDescent="0.25">
      <c r="A800" s="599"/>
      <c r="B800" s="600"/>
      <c r="C800" s="600"/>
      <c r="D800" s="600"/>
      <c r="E800" s="601"/>
      <c r="F800" s="607"/>
      <c r="G800" s="608"/>
      <c r="H800" s="608"/>
      <c r="I800" s="609"/>
    </row>
    <row r="801" spans="1:9" ht="13.5" hidden="1" thickBot="1" x14ac:dyDescent="0.25">
      <c r="A801" s="27"/>
      <c r="B801" s="1"/>
      <c r="C801" s="1"/>
      <c r="D801" s="1"/>
      <c r="E801" s="1"/>
      <c r="F801" s="1"/>
      <c r="G801" s="1"/>
      <c r="H801" s="1"/>
      <c r="I801" s="28"/>
    </row>
    <row r="802" spans="1:9" ht="13.5" hidden="1" customHeight="1" x14ac:dyDescent="0.2">
      <c r="A802" s="29" t="s">
        <v>10</v>
      </c>
      <c r="B802" s="19"/>
      <c r="C802" s="610" t="str">
        <f>C166</f>
        <v>CONSTRUCCION DE PUENTES EN CONCRETO REFORZADO EN VIAS TERCIARIAS (CORREGIMIENTO EL TIGRE) DEL MUNICIPIO DE CAUCASIA DEPARTAMENTO DE ANTIOQUIA</v>
      </c>
      <c r="D802" s="610"/>
      <c r="E802" s="610"/>
      <c r="F802" s="610"/>
      <c r="G802" s="610"/>
      <c r="H802" s="610"/>
      <c r="I802" s="611"/>
    </row>
    <row r="803" spans="1:9" ht="25.5" hidden="1" customHeight="1" x14ac:dyDescent="0.2">
      <c r="A803" s="27" t="s">
        <v>11</v>
      </c>
      <c r="B803" s="1"/>
      <c r="C803" s="610"/>
      <c r="D803" s="610"/>
      <c r="E803" s="610"/>
      <c r="F803" s="610"/>
      <c r="G803" s="610"/>
      <c r="H803" s="610"/>
      <c r="I803" s="611"/>
    </row>
    <row r="804" spans="1:9" ht="13.5" hidden="1" thickBot="1" x14ac:dyDescent="0.25">
      <c r="A804" s="29" t="s">
        <v>12</v>
      </c>
      <c r="B804" s="1"/>
      <c r="C804" s="612" t="e">
        <f>+[112]OFICIAL!#REF!</f>
        <v>#REF!</v>
      </c>
      <c r="D804" s="612"/>
      <c r="E804" s="612"/>
      <c r="F804" s="612"/>
      <c r="G804" s="612"/>
      <c r="H804" s="612"/>
      <c r="I804" s="613"/>
    </row>
    <row r="805" spans="1:9" ht="13.5" hidden="1" thickBot="1" x14ac:dyDescent="0.25">
      <c r="A805" s="30" t="s">
        <v>141</v>
      </c>
      <c r="B805" s="19"/>
      <c r="C805" s="612"/>
      <c r="D805" s="612"/>
      <c r="E805" s="612"/>
      <c r="F805" s="612"/>
      <c r="G805" s="612"/>
      <c r="H805" s="612"/>
      <c r="I805" s="613"/>
    </row>
    <row r="806" spans="1:9" ht="17.25" hidden="1" customHeight="1" x14ac:dyDescent="0.2">
      <c r="A806" s="29"/>
      <c r="B806" s="19"/>
      <c r="C806" s="19"/>
      <c r="D806" s="1"/>
      <c r="E806" s="1"/>
      <c r="F806" s="1"/>
      <c r="G806" s="1"/>
      <c r="H806" s="31" t="s">
        <v>13</v>
      </c>
      <c r="I806" s="32" t="e">
        <f>+[112]OFICIAL!#REF!</f>
        <v>#REF!</v>
      </c>
    </row>
    <row r="807" spans="1:9" ht="13.5" hidden="1" thickBot="1" x14ac:dyDescent="0.25">
      <c r="A807" s="29"/>
      <c r="B807" s="19"/>
      <c r="C807" s="19"/>
      <c r="D807" s="1"/>
      <c r="E807" s="1"/>
      <c r="F807" s="1"/>
      <c r="G807" s="1"/>
      <c r="H807" s="31"/>
      <c r="I807" s="33"/>
    </row>
    <row r="808" spans="1:9" ht="13.5" hidden="1" thickBot="1" x14ac:dyDescent="0.25">
      <c r="A808" s="34" t="s">
        <v>14</v>
      </c>
      <c r="B808" s="35"/>
      <c r="C808" s="35"/>
      <c r="D808" s="35"/>
      <c r="E808" s="36"/>
      <c r="F808" s="36"/>
      <c r="G808" s="36"/>
      <c r="H808" s="36"/>
      <c r="I808" s="37"/>
    </row>
    <row r="809" spans="1:9" ht="13.5" hidden="1" thickBot="1" x14ac:dyDescent="0.25">
      <c r="A809" s="614" t="s">
        <v>15</v>
      </c>
      <c r="B809" s="615"/>
      <c r="C809" s="615"/>
      <c r="D809" s="615"/>
      <c r="E809" s="616"/>
      <c r="F809" s="39" t="s">
        <v>16</v>
      </c>
      <c r="G809" s="39" t="s">
        <v>17</v>
      </c>
      <c r="H809" s="39" t="s">
        <v>18</v>
      </c>
      <c r="I809" s="40" t="s">
        <v>19</v>
      </c>
    </row>
    <row r="810" spans="1:9" ht="13.5" hidden="1" thickBot="1" x14ac:dyDescent="0.25">
      <c r="A810" s="617" t="s">
        <v>40</v>
      </c>
      <c r="B810" s="618"/>
      <c r="C810" s="618"/>
      <c r="D810" s="618"/>
      <c r="E810" s="619"/>
      <c r="F810" s="41"/>
      <c r="G810" s="42"/>
      <c r="H810" s="43"/>
      <c r="I810" s="44">
        <f>I837*5%</f>
        <v>728.55000000000007</v>
      </c>
    </row>
    <row r="811" spans="1:9" ht="13.5" hidden="1" thickBot="1" x14ac:dyDescent="0.25">
      <c r="A811" s="617"/>
      <c r="B811" s="618"/>
      <c r="C811" s="618"/>
      <c r="D811" s="618"/>
      <c r="E811" s="619"/>
      <c r="F811" s="41"/>
      <c r="G811" s="42"/>
      <c r="H811" s="43"/>
      <c r="I811" s="44"/>
    </row>
    <row r="812" spans="1:9" ht="13.5" hidden="1" thickBot="1" x14ac:dyDescent="0.25">
      <c r="A812" s="617"/>
      <c r="B812" s="618"/>
      <c r="C812" s="618"/>
      <c r="D812" s="618"/>
      <c r="E812" s="619"/>
      <c r="F812" s="41"/>
      <c r="G812" s="41"/>
      <c r="H812" s="42"/>
      <c r="I812" s="44"/>
    </row>
    <row r="813" spans="1:9" ht="13.5" hidden="1" thickBot="1" x14ac:dyDescent="0.25">
      <c r="A813" s="617"/>
      <c r="B813" s="618"/>
      <c r="C813" s="618"/>
      <c r="D813" s="618"/>
      <c r="E813" s="619"/>
      <c r="F813" s="41"/>
      <c r="G813" s="42"/>
      <c r="H813" s="42"/>
      <c r="I813" s="44"/>
    </row>
    <row r="814" spans="1:9" ht="13.5" hidden="1" thickBot="1" x14ac:dyDescent="0.25">
      <c r="A814" s="632"/>
      <c r="B814" s="633"/>
      <c r="C814" s="633"/>
      <c r="D814" s="633"/>
      <c r="E814" s="634"/>
      <c r="F814" s="45"/>
      <c r="G814" s="46"/>
      <c r="H814" s="46"/>
      <c r="I814" s="47"/>
    </row>
    <row r="815" spans="1:9" ht="13.5" hidden="1" thickBot="1" x14ac:dyDescent="0.25">
      <c r="A815" s="27"/>
      <c r="B815" s="1"/>
      <c r="C815" s="1"/>
      <c r="D815" s="1"/>
      <c r="E815" s="1"/>
      <c r="F815" s="1"/>
      <c r="G815" s="48"/>
      <c r="H815" s="49" t="s">
        <v>21</v>
      </c>
      <c r="I815" s="50">
        <f>SUM(I810:I814)</f>
        <v>728.55000000000007</v>
      </c>
    </row>
    <row r="816" spans="1:9" ht="13.5" hidden="1" thickBot="1" x14ac:dyDescent="0.25">
      <c r="A816" s="27"/>
      <c r="B816" s="1"/>
      <c r="C816" s="1"/>
      <c r="D816" s="1"/>
      <c r="E816" s="1"/>
      <c r="F816" s="1"/>
      <c r="G816" s="48"/>
      <c r="H816" s="49"/>
      <c r="I816" s="51"/>
    </row>
    <row r="817" spans="1:9" ht="13.5" hidden="1" thickBot="1" x14ac:dyDescent="0.25">
      <c r="A817" s="29" t="s">
        <v>22</v>
      </c>
      <c r="B817" s="19"/>
      <c r="C817" s="19"/>
      <c r="D817" s="19"/>
      <c r="E817" s="1"/>
      <c r="F817" s="1"/>
      <c r="G817" s="48"/>
      <c r="H817" s="48"/>
      <c r="I817" s="28"/>
    </row>
    <row r="818" spans="1:9" ht="13.5" hidden="1" thickBot="1" x14ac:dyDescent="0.25">
      <c r="A818" s="614" t="s">
        <v>15</v>
      </c>
      <c r="B818" s="615"/>
      <c r="C818" s="615"/>
      <c r="D818" s="615"/>
      <c r="E818" s="616"/>
      <c r="F818" s="39" t="s">
        <v>23</v>
      </c>
      <c r="G818" s="52" t="s">
        <v>24</v>
      </c>
      <c r="H818" s="52" t="s">
        <v>6</v>
      </c>
      <c r="I818" s="40" t="s">
        <v>19</v>
      </c>
    </row>
    <row r="819" spans="1:9" ht="13.5" hidden="1" thickBot="1" x14ac:dyDescent="0.25">
      <c r="A819" s="617" t="s">
        <v>126</v>
      </c>
      <c r="B819" s="618"/>
      <c r="C819" s="618"/>
      <c r="D819" s="618"/>
      <c r="E819" s="619"/>
      <c r="F819" s="3" t="s">
        <v>3</v>
      </c>
      <c r="G819" s="82">
        <f>+[112]APA!I50</f>
        <v>500000</v>
      </c>
      <c r="H819" s="53">
        <v>7.0000000000000007E-2</v>
      </c>
      <c r="I819" s="54">
        <f>G819*H819</f>
        <v>35000</v>
      </c>
    </row>
    <row r="820" spans="1:9" ht="13.5" hidden="1" thickBot="1" x14ac:dyDescent="0.25">
      <c r="A820" s="617" t="s">
        <v>142</v>
      </c>
      <c r="B820" s="618"/>
      <c r="C820" s="618"/>
      <c r="D820" s="618"/>
      <c r="E820" s="619"/>
      <c r="F820" s="88" t="s">
        <v>143</v>
      </c>
      <c r="G820" s="82">
        <v>23000</v>
      </c>
      <c r="H820" s="53">
        <v>0.06</v>
      </c>
      <c r="I820" s="54">
        <f>+ROUND(H820*G820,0)</f>
        <v>1380</v>
      </c>
    </row>
    <row r="821" spans="1:9" ht="13.5" hidden="1" thickBot="1" x14ac:dyDescent="0.25">
      <c r="A821" s="617"/>
      <c r="B821" s="618"/>
      <c r="C821" s="618"/>
      <c r="D821" s="618"/>
      <c r="E821" s="619"/>
      <c r="F821" s="3"/>
      <c r="G821" s="42"/>
      <c r="H821" s="42"/>
      <c r="I821" s="54"/>
    </row>
    <row r="822" spans="1:9" ht="13.5" hidden="1" thickBot="1" x14ac:dyDescent="0.25">
      <c r="A822" s="617"/>
      <c r="B822" s="618"/>
      <c r="C822" s="618"/>
      <c r="D822" s="618"/>
      <c r="E822" s="619"/>
      <c r="F822" s="3"/>
      <c r="G822" s="42"/>
      <c r="H822" s="42"/>
      <c r="I822" s="54"/>
    </row>
    <row r="823" spans="1:9" ht="13.5" hidden="1" thickBot="1" x14ac:dyDescent="0.25">
      <c r="A823" s="617"/>
      <c r="B823" s="618"/>
      <c r="C823" s="618"/>
      <c r="D823" s="618"/>
      <c r="E823" s="619"/>
      <c r="F823" s="3"/>
      <c r="G823" s="42"/>
      <c r="H823" s="42"/>
      <c r="I823" s="54"/>
    </row>
    <row r="824" spans="1:9" ht="13.5" hidden="1" thickBot="1" x14ac:dyDescent="0.25">
      <c r="A824" s="629"/>
      <c r="B824" s="630"/>
      <c r="C824" s="630"/>
      <c r="D824" s="630"/>
      <c r="E824" s="631"/>
      <c r="F824" s="55"/>
      <c r="G824" s="56"/>
      <c r="H824" s="56"/>
      <c r="I824" s="57"/>
    </row>
    <row r="825" spans="1:9" ht="13.5" hidden="1" thickBot="1" x14ac:dyDescent="0.25">
      <c r="A825" s="27"/>
      <c r="B825" s="1"/>
      <c r="C825" s="1"/>
      <c r="D825" s="1"/>
      <c r="E825" s="1"/>
      <c r="F825" s="1"/>
      <c r="G825" s="48"/>
      <c r="H825" s="49" t="s">
        <v>21</v>
      </c>
      <c r="I825" s="58">
        <f>SUM(I819:I824)</f>
        <v>36380</v>
      </c>
    </row>
    <row r="826" spans="1:9" ht="13.5" hidden="1" thickBot="1" x14ac:dyDescent="0.25">
      <c r="A826" s="27"/>
      <c r="B826" s="1"/>
      <c r="C826" s="1"/>
      <c r="D826" s="1"/>
      <c r="E826" s="1"/>
      <c r="F826" s="1"/>
      <c r="G826" s="48"/>
      <c r="H826" s="49"/>
      <c r="I826" s="59"/>
    </row>
    <row r="827" spans="1:9" ht="13.5" hidden="1" thickBot="1" x14ac:dyDescent="0.25">
      <c r="A827" s="29" t="s">
        <v>25</v>
      </c>
      <c r="B827" s="19"/>
      <c r="C827" s="19"/>
      <c r="D827" s="19"/>
      <c r="E827" s="1"/>
      <c r="F827" s="1"/>
      <c r="G827" s="1"/>
      <c r="H827" s="1"/>
      <c r="I827" s="28"/>
    </row>
    <row r="828" spans="1:9" ht="13.5" hidden="1" thickBot="1" x14ac:dyDescent="0.25">
      <c r="A828" s="614" t="s">
        <v>26</v>
      </c>
      <c r="B828" s="615"/>
      <c r="C828" s="615"/>
      <c r="D828" s="616"/>
      <c r="E828" s="60" t="s">
        <v>115</v>
      </c>
      <c r="F828" s="39" t="s">
        <v>27</v>
      </c>
      <c r="G828" s="39" t="s">
        <v>116</v>
      </c>
      <c r="H828" s="39" t="s">
        <v>28</v>
      </c>
      <c r="I828" s="40" t="s">
        <v>19</v>
      </c>
    </row>
    <row r="829" spans="1:9" ht="13.5" hidden="1" thickBot="1" x14ac:dyDescent="0.25">
      <c r="A829" s="617"/>
      <c r="B829" s="618"/>
      <c r="C829" s="618"/>
      <c r="D829" s="619"/>
      <c r="E829" s="61"/>
      <c r="F829" s="61"/>
      <c r="G829" s="61"/>
      <c r="H829" s="61"/>
      <c r="I829" s="54"/>
    </row>
    <row r="830" spans="1:9" ht="13.5" hidden="1" thickBot="1" x14ac:dyDescent="0.25">
      <c r="A830" s="620"/>
      <c r="B830" s="621"/>
      <c r="C830" s="621"/>
      <c r="D830" s="622"/>
      <c r="E830" s="62"/>
      <c r="F830" s="62"/>
      <c r="G830" s="62"/>
      <c r="H830" s="62"/>
      <c r="I830" s="57"/>
    </row>
    <row r="831" spans="1:9" ht="13.5" hidden="1" thickBot="1" x14ac:dyDescent="0.25">
      <c r="A831" s="27"/>
      <c r="B831" s="1"/>
      <c r="C831" s="1"/>
      <c r="D831" s="1"/>
      <c r="E831" s="1"/>
      <c r="F831" s="1"/>
      <c r="G831" s="1"/>
      <c r="H831" s="49" t="s">
        <v>21</v>
      </c>
      <c r="I831" s="50"/>
    </row>
    <row r="832" spans="1:9" ht="13.5" hidden="1" thickBot="1" x14ac:dyDescent="0.25">
      <c r="A832" s="27"/>
      <c r="B832" s="1"/>
      <c r="C832" s="1"/>
      <c r="D832" s="1"/>
      <c r="E832" s="1"/>
      <c r="F832" s="1"/>
      <c r="G832" s="1"/>
      <c r="H832" s="49"/>
      <c r="I832" s="59"/>
    </row>
    <row r="833" spans="1:9" ht="13.5" hidden="1" thickBot="1" x14ac:dyDescent="0.25">
      <c r="A833" s="29" t="s">
        <v>29</v>
      </c>
      <c r="B833" s="19"/>
      <c r="C833" s="19"/>
      <c r="D833" s="19"/>
      <c r="E833" s="1"/>
      <c r="F833" s="1"/>
      <c r="G833" s="1"/>
      <c r="H833" s="1"/>
      <c r="I833" s="28"/>
    </row>
    <row r="834" spans="1:9" ht="13.5" hidden="1" thickBot="1" x14ac:dyDescent="0.25">
      <c r="A834" s="614" t="s">
        <v>30</v>
      </c>
      <c r="B834" s="615"/>
      <c r="C834" s="615"/>
      <c r="D834" s="615"/>
      <c r="E834" s="39"/>
      <c r="F834" s="623" t="s">
        <v>118</v>
      </c>
      <c r="G834" s="624"/>
      <c r="H834" s="38" t="s">
        <v>18</v>
      </c>
      <c r="I834" s="63" t="s">
        <v>19</v>
      </c>
    </row>
    <row r="835" spans="1:9" ht="13.5" hidden="1" thickBot="1" x14ac:dyDescent="0.25">
      <c r="A835" s="625" t="str">
        <f>+[112]cuadrillas!B14</f>
        <v>CUADRILLA 3</v>
      </c>
      <c r="B835" s="626"/>
      <c r="C835" s="626"/>
      <c r="D835" s="626"/>
      <c r="E835" s="42"/>
      <c r="F835" s="627">
        <f>+[112]cuadrillas!C14</f>
        <v>204000</v>
      </c>
      <c r="G835" s="628"/>
      <c r="H835" s="65">
        <v>14</v>
      </c>
      <c r="I835" s="54">
        <f>ROUND(F835/H835,0)</f>
        <v>14571</v>
      </c>
    </row>
    <row r="836" spans="1:9" ht="13.5" hidden="1" thickBot="1" x14ac:dyDescent="0.25">
      <c r="A836" s="620"/>
      <c r="B836" s="621"/>
      <c r="C836" s="621"/>
      <c r="D836" s="621"/>
      <c r="E836" s="56"/>
      <c r="F836" s="637"/>
      <c r="G836" s="638"/>
      <c r="H836" s="56"/>
      <c r="I836" s="57"/>
    </row>
    <row r="837" spans="1:9" ht="13.5" hidden="1" thickBot="1" x14ac:dyDescent="0.25">
      <c r="A837" s="27"/>
      <c r="B837" s="1"/>
      <c r="C837" s="1"/>
      <c r="D837" s="1"/>
      <c r="E837" s="48"/>
      <c r="F837" s="48"/>
      <c r="G837" s="48"/>
      <c r="H837" s="49" t="s">
        <v>21</v>
      </c>
      <c r="I837" s="58">
        <f>SUM(I835:I836)</f>
        <v>14571</v>
      </c>
    </row>
    <row r="838" spans="1:9" ht="13.5" hidden="1" thickBot="1" x14ac:dyDescent="0.25">
      <c r="A838" s="27"/>
      <c r="B838" s="1"/>
      <c r="C838" s="1"/>
      <c r="D838" s="1"/>
      <c r="E838" s="48"/>
      <c r="F838" s="48"/>
      <c r="G838" s="48"/>
      <c r="H838" s="48"/>
      <c r="I838" s="32"/>
    </row>
    <row r="839" spans="1:9" ht="13.5" hidden="1" thickBot="1" x14ac:dyDescent="0.25">
      <c r="A839" s="27"/>
      <c r="B839" s="1"/>
      <c r="C839" s="1"/>
      <c r="D839" s="1"/>
      <c r="E839" s="48"/>
      <c r="F839" s="66" t="s">
        <v>8</v>
      </c>
      <c r="G839" s="1"/>
      <c r="H839" s="67"/>
      <c r="I839" s="50">
        <f>+I837+I831+I825+I815</f>
        <v>51679.55</v>
      </c>
    </row>
    <row r="840" spans="1:9" ht="13.5" hidden="1" thickBot="1" x14ac:dyDescent="0.25">
      <c r="A840" s="27"/>
      <c r="B840" s="1"/>
      <c r="C840" s="1"/>
      <c r="D840" s="1"/>
      <c r="E840" s="48"/>
      <c r="F840" s="66"/>
      <c r="G840" s="1"/>
      <c r="H840" s="67"/>
      <c r="I840" s="59"/>
    </row>
    <row r="841" spans="1:9" ht="13.5" hidden="1" thickBot="1" x14ac:dyDescent="0.25">
      <c r="A841" s="29" t="s">
        <v>32</v>
      </c>
      <c r="B841" s="19"/>
      <c r="C841" s="19"/>
      <c r="D841" s="19"/>
      <c r="E841" s="48"/>
      <c r="F841" s="48"/>
      <c r="G841" s="48"/>
      <c r="H841" s="48"/>
      <c r="I841" s="28"/>
    </row>
    <row r="842" spans="1:9" ht="13.5" hidden="1" thickBot="1" x14ac:dyDescent="0.25">
      <c r="A842" s="614" t="s">
        <v>15</v>
      </c>
      <c r="B842" s="615"/>
      <c r="C842" s="615"/>
      <c r="D842" s="615"/>
      <c r="E842" s="615"/>
      <c r="F842" s="615"/>
      <c r="G842" s="616"/>
      <c r="H842" s="68" t="s">
        <v>33</v>
      </c>
      <c r="I842" s="69" t="s">
        <v>34</v>
      </c>
    </row>
    <row r="843" spans="1:9" ht="13.5" hidden="1" thickBot="1" x14ac:dyDescent="0.25">
      <c r="A843" s="617" t="s">
        <v>35</v>
      </c>
      <c r="B843" s="618"/>
      <c r="C843" s="618"/>
      <c r="D843" s="618"/>
      <c r="E843" s="618"/>
      <c r="F843" s="618"/>
      <c r="G843" s="619"/>
      <c r="H843" s="70">
        <v>20</v>
      </c>
      <c r="I843" s="54">
        <f>ROUND(I839*H843/100,0)</f>
        <v>10336</v>
      </c>
    </row>
    <row r="844" spans="1:9" ht="13.5" hidden="1" thickBot="1" x14ac:dyDescent="0.25">
      <c r="A844" s="617" t="s">
        <v>36</v>
      </c>
      <c r="B844" s="618"/>
      <c r="C844" s="618"/>
      <c r="D844" s="618"/>
      <c r="E844" s="618"/>
      <c r="F844" s="618"/>
      <c r="G844" s="619"/>
      <c r="H844" s="70">
        <v>4</v>
      </c>
      <c r="I844" s="54">
        <f>ROUND(I839*H844/100,0)</f>
        <v>2067</v>
      </c>
    </row>
    <row r="845" spans="1:9" ht="13.5" hidden="1" thickBot="1" x14ac:dyDescent="0.25">
      <c r="A845" s="617" t="s">
        <v>37</v>
      </c>
      <c r="B845" s="618"/>
      <c r="C845" s="618"/>
      <c r="D845" s="618"/>
      <c r="E845" s="618"/>
      <c r="F845" s="618"/>
      <c r="G845" s="619"/>
      <c r="H845" s="70">
        <v>6</v>
      </c>
      <c r="I845" s="54">
        <f>ROUND(I839*H845/100,0)</f>
        <v>3101</v>
      </c>
    </row>
    <row r="846" spans="1:9" ht="13.5" hidden="1" thickBot="1" x14ac:dyDescent="0.25">
      <c r="A846" s="629"/>
      <c r="B846" s="630"/>
      <c r="C846" s="630"/>
      <c r="D846" s="630"/>
      <c r="E846" s="630"/>
      <c r="F846" s="630"/>
      <c r="G846" s="631"/>
      <c r="H846" s="71"/>
      <c r="I846" s="54"/>
    </row>
    <row r="847" spans="1:9" ht="13.5" hidden="1" thickBot="1" x14ac:dyDescent="0.25">
      <c r="A847" s="27"/>
      <c r="B847" s="1"/>
      <c r="C847" s="1"/>
      <c r="D847" s="1"/>
      <c r="E847" s="48"/>
      <c r="F847" s="48"/>
      <c r="G847" s="48"/>
      <c r="H847" s="49" t="s">
        <v>21</v>
      </c>
      <c r="I847" s="50">
        <f>SUM(I843:I846)</f>
        <v>15504</v>
      </c>
    </row>
    <row r="848" spans="1:9" ht="13.5" hidden="1" thickBot="1" x14ac:dyDescent="0.25">
      <c r="A848" s="27"/>
      <c r="B848" s="1"/>
      <c r="C848" s="1"/>
      <c r="D848" s="1"/>
      <c r="E848" s="48"/>
      <c r="F848" s="48"/>
      <c r="G848" s="48"/>
      <c r="H848" s="48"/>
      <c r="I848" s="28"/>
    </row>
    <row r="849" spans="1:9" ht="13.5" hidden="1" thickBot="1" x14ac:dyDescent="0.25">
      <c r="A849" s="72"/>
      <c r="B849" s="36"/>
      <c r="C849" s="36"/>
      <c r="D849" s="36"/>
      <c r="E849" s="73"/>
      <c r="F849" s="74"/>
      <c r="G849" s="75"/>
      <c r="H849" s="76" t="s">
        <v>38</v>
      </c>
      <c r="I849" s="50">
        <f>I839+I847</f>
        <v>67183.55</v>
      </c>
    </row>
    <row r="850" spans="1:9" ht="13.5" hidden="1" thickBot="1" x14ac:dyDescent="0.25">
      <c r="A850" s="80"/>
      <c r="B850" s="80"/>
      <c r="C850" s="80"/>
      <c r="D850" s="80"/>
      <c r="E850" s="80"/>
      <c r="F850" s="80"/>
      <c r="G850" s="80"/>
      <c r="H850" s="80"/>
      <c r="I850" s="81"/>
    </row>
    <row r="851" spans="1:9" ht="12.75" hidden="1" customHeight="1" x14ac:dyDescent="0.2">
      <c r="A851" s="593" t="s">
        <v>121</v>
      </c>
      <c r="B851" s="594"/>
      <c r="C851" s="594"/>
      <c r="D851" s="594"/>
      <c r="E851" s="595"/>
      <c r="F851" s="602" t="s">
        <v>9</v>
      </c>
      <c r="G851" s="603"/>
      <c r="H851" s="603"/>
      <c r="I851" s="604"/>
    </row>
    <row r="852" spans="1:9" ht="12.75" hidden="1" customHeight="1" x14ac:dyDescent="0.2">
      <c r="A852" s="596"/>
      <c r="B852" s="597"/>
      <c r="C852" s="597"/>
      <c r="D852" s="597"/>
      <c r="E852" s="598"/>
      <c r="F852" s="605"/>
      <c r="G852" s="586"/>
      <c r="H852" s="586"/>
      <c r="I852" s="606"/>
    </row>
    <row r="853" spans="1:9" ht="13.5" hidden="1" customHeight="1" thickBot="1" x14ac:dyDescent="0.25">
      <c r="A853" s="599"/>
      <c r="B853" s="600"/>
      <c r="C853" s="600"/>
      <c r="D853" s="600"/>
      <c r="E853" s="601"/>
      <c r="F853" s="607"/>
      <c r="G853" s="608"/>
      <c r="H853" s="608"/>
      <c r="I853" s="609"/>
    </row>
    <row r="854" spans="1:9" ht="13.5" hidden="1" thickBot="1" x14ac:dyDescent="0.25">
      <c r="A854" s="27"/>
      <c r="B854" s="1"/>
      <c r="C854" s="1"/>
      <c r="D854" s="1"/>
      <c r="E854" s="1"/>
      <c r="F854" s="1"/>
      <c r="G854" s="1"/>
      <c r="H854" s="1"/>
      <c r="I854" s="28"/>
    </row>
    <row r="855" spans="1:9" ht="13.5" hidden="1" customHeight="1" x14ac:dyDescent="0.2">
      <c r="A855" s="29" t="s">
        <v>10</v>
      </c>
      <c r="B855" s="19"/>
      <c r="C855" s="610" t="str">
        <f>C166</f>
        <v>CONSTRUCCION DE PUENTES EN CONCRETO REFORZADO EN VIAS TERCIARIAS (CORREGIMIENTO EL TIGRE) DEL MUNICIPIO DE CAUCASIA DEPARTAMENTO DE ANTIOQUIA</v>
      </c>
      <c r="D855" s="610"/>
      <c r="E855" s="610"/>
      <c r="F855" s="610"/>
      <c r="G855" s="610"/>
      <c r="H855" s="610"/>
      <c r="I855" s="611"/>
    </row>
    <row r="856" spans="1:9" ht="25.5" hidden="1" customHeight="1" x14ac:dyDescent="0.2">
      <c r="A856" s="27" t="s">
        <v>11</v>
      </c>
      <c r="B856" s="1"/>
      <c r="C856" s="610"/>
      <c r="D856" s="610"/>
      <c r="E856" s="610"/>
      <c r="F856" s="610"/>
      <c r="G856" s="610"/>
      <c r="H856" s="610"/>
      <c r="I856" s="611"/>
    </row>
    <row r="857" spans="1:9" ht="13.5" hidden="1" thickBot="1" x14ac:dyDescent="0.25">
      <c r="A857" s="29" t="s">
        <v>12</v>
      </c>
      <c r="B857" s="1"/>
      <c r="C857" s="612" t="e">
        <f>+[112]OFICIAL!#REF!</f>
        <v>#REF!</v>
      </c>
      <c r="D857" s="612"/>
      <c r="E857" s="612"/>
      <c r="F857" s="612"/>
      <c r="G857" s="612"/>
      <c r="H857" s="612"/>
      <c r="I857" s="613"/>
    </row>
    <row r="858" spans="1:9" ht="13.5" hidden="1" thickBot="1" x14ac:dyDescent="0.25">
      <c r="A858" s="30" t="s">
        <v>59</v>
      </c>
      <c r="B858" s="19"/>
      <c r="C858" s="612"/>
      <c r="D858" s="612"/>
      <c r="E858" s="612"/>
      <c r="F858" s="612"/>
      <c r="G858" s="612"/>
      <c r="H858" s="612"/>
      <c r="I858" s="613"/>
    </row>
    <row r="859" spans="1:9" ht="13.5" hidden="1" thickBot="1" x14ac:dyDescent="0.25">
      <c r="A859" s="29"/>
      <c r="B859" s="19"/>
      <c r="C859" s="19"/>
      <c r="D859" s="1"/>
      <c r="E859" s="1"/>
      <c r="F859" s="1"/>
      <c r="G859" s="1"/>
      <c r="H859" s="31" t="s">
        <v>13</v>
      </c>
      <c r="I859" s="32" t="e">
        <f>+[112]OFICIAL!#REF!</f>
        <v>#REF!</v>
      </c>
    </row>
    <row r="860" spans="1:9" ht="13.5" hidden="1" thickBot="1" x14ac:dyDescent="0.25">
      <c r="A860" s="29"/>
      <c r="B860" s="19"/>
      <c r="C860" s="19"/>
      <c r="D860" s="1"/>
      <c r="E860" s="1"/>
      <c r="F860" s="1"/>
      <c r="G860" s="1"/>
      <c r="H860" s="31"/>
      <c r="I860" s="33"/>
    </row>
    <row r="861" spans="1:9" ht="13.5" hidden="1" thickBot="1" x14ac:dyDescent="0.25">
      <c r="A861" s="34" t="s">
        <v>14</v>
      </c>
      <c r="B861" s="35"/>
      <c r="C861" s="35"/>
      <c r="D861" s="35"/>
      <c r="E861" s="36"/>
      <c r="F861" s="36"/>
      <c r="G861" s="36"/>
      <c r="H861" s="36"/>
      <c r="I861" s="37"/>
    </row>
    <row r="862" spans="1:9" ht="13.5" hidden="1" thickBot="1" x14ac:dyDescent="0.25">
      <c r="A862" s="614" t="s">
        <v>15</v>
      </c>
      <c r="B862" s="615"/>
      <c r="C862" s="615"/>
      <c r="D862" s="615"/>
      <c r="E862" s="616"/>
      <c r="F862" s="39" t="s">
        <v>16</v>
      </c>
      <c r="G862" s="39" t="s">
        <v>17</v>
      </c>
      <c r="H862" s="39" t="s">
        <v>18</v>
      </c>
      <c r="I862" s="40" t="s">
        <v>19</v>
      </c>
    </row>
    <row r="863" spans="1:9" ht="13.5" hidden="1" thickBot="1" x14ac:dyDescent="0.25">
      <c r="A863" s="617" t="s">
        <v>40</v>
      </c>
      <c r="B863" s="618"/>
      <c r="C863" s="618"/>
      <c r="D863" s="618"/>
      <c r="E863" s="619"/>
      <c r="F863" s="41"/>
      <c r="G863" s="42"/>
      <c r="H863" s="43"/>
      <c r="I863" s="44">
        <f>I890*5%</f>
        <v>340</v>
      </c>
    </row>
    <row r="864" spans="1:9" ht="13.5" hidden="1" thickBot="1" x14ac:dyDescent="0.25">
      <c r="A864" s="617"/>
      <c r="B864" s="618"/>
      <c r="C864" s="618"/>
      <c r="D864" s="618"/>
      <c r="E864" s="619"/>
      <c r="F864" s="41"/>
      <c r="G864" s="64"/>
      <c r="H864" s="89"/>
      <c r="I864" s="90"/>
    </row>
    <row r="865" spans="1:9" ht="13.5" hidden="1" thickBot="1" x14ac:dyDescent="0.25">
      <c r="A865" s="617"/>
      <c r="B865" s="618"/>
      <c r="C865" s="618"/>
      <c r="D865" s="618"/>
      <c r="E865" s="619"/>
      <c r="F865" s="41"/>
      <c r="G865" s="82"/>
      <c r="H865" s="89"/>
      <c r="I865" s="90"/>
    </row>
    <row r="866" spans="1:9" ht="13.5" hidden="1" thickBot="1" x14ac:dyDescent="0.25">
      <c r="A866" s="617"/>
      <c r="B866" s="618"/>
      <c r="C866" s="618"/>
      <c r="D866" s="618"/>
      <c r="E866" s="619"/>
      <c r="F866" s="41"/>
      <c r="G866" s="42"/>
      <c r="H866" s="42"/>
      <c r="I866" s="44"/>
    </row>
    <row r="867" spans="1:9" ht="13.5" hidden="1" thickBot="1" x14ac:dyDescent="0.25">
      <c r="A867" s="632"/>
      <c r="B867" s="633"/>
      <c r="C867" s="633"/>
      <c r="D867" s="633"/>
      <c r="E867" s="634"/>
      <c r="F867" s="45"/>
      <c r="G867" s="46"/>
      <c r="H867" s="46"/>
      <c r="I867" s="47"/>
    </row>
    <row r="868" spans="1:9" ht="13.5" hidden="1" thickBot="1" x14ac:dyDescent="0.25">
      <c r="A868" s="27"/>
      <c r="B868" s="1"/>
      <c r="C868" s="1"/>
      <c r="D868" s="1"/>
      <c r="E868" s="1"/>
      <c r="F868" s="1"/>
      <c r="G868" s="48"/>
      <c r="H868" s="49" t="s">
        <v>21</v>
      </c>
      <c r="I868" s="50">
        <f>SUM(I863:I867)</f>
        <v>340</v>
      </c>
    </row>
    <row r="869" spans="1:9" ht="13.5" hidden="1" thickBot="1" x14ac:dyDescent="0.25">
      <c r="A869" s="27"/>
      <c r="B869" s="1"/>
      <c r="C869" s="1"/>
      <c r="D869" s="1"/>
      <c r="E869" s="1"/>
      <c r="F869" s="1"/>
      <c r="G869" s="48"/>
      <c r="H869" s="49"/>
      <c r="I869" s="51"/>
    </row>
    <row r="870" spans="1:9" ht="13.5" hidden="1" thickBot="1" x14ac:dyDescent="0.25">
      <c r="A870" s="29" t="s">
        <v>22</v>
      </c>
      <c r="B870" s="19"/>
      <c r="C870" s="19"/>
      <c r="D870" s="19"/>
      <c r="E870" s="1"/>
      <c r="F870" s="1"/>
      <c r="G870" s="48"/>
      <c r="H870" s="48"/>
      <c r="I870" s="28"/>
    </row>
    <row r="871" spans="1:9" ht="13.5" hidden="1" thickBot="1" x14ac:dyDescent="0.25">
      <c r="A871" s="614" t="s">
        <v>15</v>
      </c>
      <c r="B871" s="615"/>
      <c r="C871" s="615"/>
      <c r="D871" s="615"/>
      <c r="E871" s="616"/>
      <c r="F871" s="39" t="s">
        <v>23</v>
      </c>
      <c r="G871" s="52" t="s">
        <v>24</v>
      </c>
      <c r="H871" s="52" t="s">
        <v>6</v>
      </c>
      <c r="I871" s="40" t="s">
        <v>19</v>
      </c>
    </row>
    <row r="872" spans="1:9" ht="13.5" hidden="1" thickBot="1" x14ac:dyDescent="0.25">
      <c r="A872" s="617" t="s">
        <v>144</v>
      </c>
      <c r="B872" s="618"/>
      <c r="C872" s="618"/>
      <c r="D872" s="618"/>
      <c r="E872" s="619"/>
      <c r="F872" s="3" t="s">
        <v>3</v>
      </c>
      <c r="G872" s="82">
        <f>+[112]APA!I102</f>
        <v>420000</v>
      </c>
      <c r="H872" s="53">
        <v>6.0000000000000001E-3</v>
      </c>
      <c r="I872" s="54">
        <f>G872*H872</f>
        <v>2520</v>
      </c>
    </row>
    <row r="873" spans="1:9" ht="13.5" hidden="1" thickBot="1" x14ac:dyDescent="0.25">
      <c r="A873" s="617" t="s">
        <v>145</v>
      </c>
      <c r="B873" s="618"/>
      <c r="C873" s="618"/>
      <c r="D873" s="618"/>
      <c r="E873" s="619"/>
      <c r="F873" s="86" t="s">
        <v>140</v>
      </c>
      <c r="G873" s="87">
        <v>1400</v>
      </c>
      <c r="H873" s="53">
        <v>5</v>
      </c>
      <c r="I873" s="54">
        <f>+ROUND(H873*G873,0)</f>
        <v>7000</v>
      </c>
    </row>
    <row r="874" spans="1:9" ht="13.5" hidden="1" thickBot="1" x14ac:dyDescent="0.25">
      <c r="A874" s="617"/>
      <c r="B874" s="618"/>
      <c r="C874" s="618"/>
      <c r="D874" s="618"/>
      <c r="E874" s="619"/>
      <c r="F874" s="3"/>
      <c r="G874" s="82"/>
      <c r="H874" s="42"/>
      <c r="I874" s="54"/>
    </row>
    <row r="875" spans="1:9" ht="13.5" hidden="1" thickBot="1" x14ac:dyDescent="0.25">
      <c r="A875" s="617"/>
      <c r="B875" s="618"/>
      <c r="C875" s="618"/>
      <c r="D875" s="618"/>
      <c r="E875" s="619"/>
      <c r="F875" s="3"/>
      <c r="G875" s="82"/>
      <c r="H875" s="42"/>
      <c r="I875" s="54"/>
    </row>
    <row r="876" spans="1:9" ht="13.5" hidden="1" thickBot="1" x14ac:dyDescent="0.25">
      <c r="A876" s="617"/>
      <c r="B876" s="618"/>
      <c r="C876" s="618"/>
      <c r="D876" s="618"/>
      <c r="E876" s="619"/>
      <c r="F876" s="3"/>
      <c r="G876" s="42"/>
      <c r="H876" s="42"/>
      <c r="I876" s="54"/>
    </row>
    <row r="877" spans="1:9" ht="13.5" hidden="1" thickBot="1" x14ac:dyDescent="0.25">
      <c r="A877" s="629"/>
      <c r="B877" s="630"/>
      <c r="C877" s="630"/>
      <c r="D877" s="630"/>
      <c r="E877" s="631"/>
      <c r="F877" s="55"/>
      <c r="G877" s="56"/>
      <c r="H877" s="56"/>
      <c r="I877" s="57"/>
    </row>
    <row r="878" spans="1:9" ht="13.5" hidden="1" thickBot="1" x14ac:dyDescent="0.25">
      <c r="A878" s="27"/>
      <c r="B878" s="1"/>
      <c r="C878" s="1"/>
      <c r="D878" s="1"/>
      <c r="E878" s="1"/>
      <c r="F878" s="1"/>
      <c r="G878" s="48"/>
      <c r="H878" s="49" t="s">
        <v>21</v>
      </c>
      <c r="I878" s="58">
        <f>SUM(I872:I877)</f>
        <v>9520</v>
      </c>
    </row>
    <row r="879" spans="1:9" ht="13.5" hidden="1" thickBot="1" x14ac:dyDescent="0.25">
      <c r="A879" s="27"/>
      <c r="B879" s="1"/>
      <c r="C879" s="1"/>
      <c r="D879" s="1"/>
      <c r="E879" s="1"/>
      <c r="F879" s="1"/>
      <c r="G879" s="48"/>
      <c r="H879" s="49"/>
      <c r="I879" s="59"/>
    </row>
    <row r="880" spans="1:9" ht="13.5" hidden="1" thickBot="1" x14ac:dyDescent="0.25">
      <c r="A880" s="29" t="s">
        <v>25</v>
      </c>
      <c r="B880" s="19"/>
      <c r="C880" s="19"/>
      <c r="D880" s="19"/>
      <c r="E880" s="1"/>
      <c r="F880" s="1"/>
      <c r="G880" s="1"/>
      <c r="H880" s="1"/>
      <c r="I880" s="28"/>
    </row>
    <row r="881" spans="1:9" ht="13.5" hidden="1" thickBot="1" x14ac:dyDescent="0.25">
      <c r="A881" s="614" t="s">
        <v>26</v>
      </c>
      <c r="B881" s="615"/>
      <c r="C881" s="615"/>
      <c r="D881" s="616"/>
      <c r="E881" s="60" t="s">
        <v>146</v>
      </c>
      <c r="F881" s="39" t="s">
        <v>27</v>
      </c>
      <c r="G881" s="39" t="s">
        <v>116</v>
      </c>
      <c r="H881" s="39" t="s">
        <v>28</v>
      </c>
      <c r="I881" s="40" t="s">
        <v>19</v>
      </c>
    </row>
    <row r="882" spans="1:9" ht="13.5" hidden="1" thickBot="1" x14ac:dyDescent="0.25">
      <c r="A882" s="617" t="s">
        <v>145</v>
      </c>
      <c r="B882" s="618"/>
      <c r="C882" s="618"/>
      <c r="D882" s="619"/>
      <c r="E882" s="61">
        <v>5</v>
      </c>
      <c r="F882" s="61"/>
      <c r="G882" s="61"/>
      <c r="H882" s="83">
        <v>300</v>
      </c>
      <c r="I882" s="54">
        <f>E882*H882</f>
        <v>1500</v>
      </c>
    </row>
    <row r="883" spans="1:9" ht="13.5" hidden="1" thickBot="1" x14ac:dyDescent="0.25">
      <c r="A883" s="620"/>
      <c r="B883" s="621"/>
      <c r="C883" s="621"/>
      <c r="D883" s="622"/>
      <c r="E883" s="62"/>
      <c r="F883" s="62"/>
      <c r="G883" s="62"/>
      <c r="H883" s="62"/>
      <c r="I883" s="57"/>
    </row>
    <row r="884" spans="1:9" ht="13.5" hidden="1" thickBot="1" x14ac:dyDescent="0.25">
      <c r="A884" s="27"/>
      <c r="B884" s="1"/>
      <c r="C884" s="1"/>
      <c r="D884" s="1"/>
      <c r="E884" s="1"/>
      <c r="F884" s="1"/>
      <c r="G884" s="1"/>
      <c r="H884" s="49" t="s">
        <v>21</v>
      </c>
      <c r="I884" s="50">
        <f>SUM(I882:I883)</f>
        <v>1500</v>
      </c>
    </row>
    <row r="885" spans="1:9" ht="13.5" hidden="1" thickBot="1" x14ac:dyDescent="0.25">
      <c r="A885" s="27"/>
      <c r="B885" s="1"/>
      <c r="C885" s="1"/>
      <c r="D885" s="1"/>
      <c r="E885" s="1"/>
      <c r="F885" s="1"/>
      <c r="G885" s="1"/>
      <c r="H885" s="49"/>
      <c r="I885" s="59"/>
    </row>
    <row r="886" spans="1:9" ht="13.5" hidden="1" thickBot="1" x14ac:dyDescent="0.25">
      <c r="A886" s="29" t="s">
        <v>29</v>
      </c>
      <c r="B886" s="19"/>
      <c r="C886" s="19"/>
      <c r="D886" s="19"/>
      <c r="E886" s="1"/>
      <c r="F886" s="1"/>
      <c r="G886" s="1"/>
      <c r="H886" s="1"/>
      <c r="I886" s="28"/>
    </row>
    <row r="887" spans="1:9" ht="13.5" hidden="1" thickBot="1" x14ac:dyDescent="0.25">
      <c r="A887" s="614" t="s">
        <v>30</v>
      </c>
      <c r="B887" s="615"/>
      <c r="C887" s="615"/>
      <c r="D887" s="615"/>
      <c r="E887" s="39"/>
      <c r="F887" s="623" t="s">
        <v>118</v>
      </c>
      <c r="G887" s="624"/>
      <c r="H887" s="38" t="s">
        <v>18</v>
      </c>
      <c r="I887" s="63" t="s">
        <v>19</v>
      </c>
    </row>
    <row r="888" spans="1:9" ht="13.5" hidden="1" thickBot="1" x14ac:dyDescent="0.25">
      <c r="A888" s="625" t="str">
        <f>+[112]cuadrillas!B14</f>
        <v>CUADRILLA 3</v>
      </c>
      <c r="B888" s="626"/>
      <c r="C888" s="626"/>
      <c r="D888" s="626"/>
      <c r="E888" s="42"/>
      <c r="F888" s="627">
        <f>+[112]cuadrillas!C14</f>
        <v>204000</v>
      </c>
      <c r="G888" s="628"/>
      <c r="H888" s="65">
        <v>30</v>
      </c>
      <c r="I888" s="54">
        <f>ROUND(F888/H888,0)</f>
        <v>6800</v>
      </c>
    </row>
    <row r="889" spans="1:9" ht="13.5" hidden="1" thickBot="1" x14ac:dyDescent="0.25">
      <c r="A889" s="620"/>
      <c r="B889" s="621"/>
      <c r="C889" s="621"/>
      <c r="D889" s="621"/>
      <c r="E889" s="56"/>
      <c r="F889" s="637"/>
      <c r="G889" s="638"/>
      <c r="H889" s="56"/>
      <c r="I889" s="57"/>
    </row>
    <row r="890" spans="1:9" ht="13.5" hidden="1" thickBot="1" x14ac:dyDescent="0.25">
      <c r="A890" s="27"/>
      <c r="B890" s="1"/>
      <c r="C890" s="1"/>
      <c r="D890" s="1"/>
      <c r="E890" s="48"/>
      <c r="F890" s="48"/>
      <c r="G890" s="48"/>
      <c r="H890" s="49" t="s">
        <v>21</v>
      </c>
      <c r="I890" s="58">
        <f>SUM(I888:I889)</f>
        <v>6800</v>
      </c>
    </row>
    <row r="891" spans="1:9" ht="13.5" hidden="1" thickBot="1" x14ac:dyDescent="0.25">
      <c r="A891" s="27"/>
      <c r="B891" s="1"/>
      <c r="C891" s="1"/>
      <c r="D891" s="1"/>
      <c r="E891" s="48"/>
      <c r="F891" s="48"/>
      <c r="G891" s="48"/>
      <c r="H891" s="48"/>
      <c r="I891" s="32"/>
    </row>
    <row r="892" spans="1:9" ht="13.5" hidden="1" thickBot="1" x14ac:dyDescent="0.25">
      <c r="A892" s="27"/>
      <c r="B892" s="1"/>
      <c r="C892" s="1"/>
      <c r="D892" s="1"/>
      <c r="E892" s="48"/>
      <c r="F892" s="66" t="s">
        <v>8</v>
      </c>
      <c r="G892" s="1"/>
      <c r="H892" s="67"/>
      <c r="I892" s="50">
        <f>+I890+I884+I878+I868</f>
        <v>18160</v>
      </c>
    </row>
    <row r="893" spans="1:9" ht="13.5" hidden="1" thickBot="1" x14ac:dyDescent="0.25">
      <c r="A893" s="27"/>
      <c r="B893" s="1"/>
      <c r="C893" s="1"/>
      <c r="D893" s="1"/>
      <c r="E893" s="48"/>
      <c r="F893" s="66"/>
      <c r="G893" s="1"/>
      <c r="H893" s="67"/>
      <c r="I893" s="59"/>
    </row>
    <row r="894" spans="1:9" ht="13.5" hidden="1" thickBot="1" x14ac:dyDescent="0.25">
      <c r="A894" s="29" t="s">
        <v>32</v>
      </c>
      <c r="B894" s="19"/>
      <c r="C894" s="19"/>
      <c r="D894" s="19"/>
      <c r="E894" s="48"/>
      <c r="F894" s="48"/>
      <c r="G894" s="48"/>
      <c r="H894" s="48"/>
      <c r="I894" s="28"/>
    </row>
    <row r="895" spans="1:9" ht="13.5" hidden="1" thickBot="1" x14ac:dyDescent="0.25">
      <c r="A895" s="614" t="s">
        <v>15</v>
      </c>
      <c r="B895" s="615"/>
      <c r="C895" s="615"/>
      <c r="D895" s="615"/>
      <c r="E895" s="615"/>
      <c r="F895" s="615"/>
      <c r="G895" s="616"/>
      <c r="H895" s="68" t="s">
        <v>33</v>
      </c>
      <c r="I895" s="69" t="s">
        <v>34</v>
      </c>
    </row>
    <row r="896" spans="1:9" ht="13.5" hidden="1" thickBot="1" x14ac:dyDescent="0.25">
      <c r="A896" s="617" t="s">
        <v>35</v>
      </c>
      <c r="B896" s="618"/>
      <c r="C896" s="618"/>
      <c r="D896" s="618"/>
      <c r="E896" s="618"/>
      <c r="F896" s="618"/>
      <c r="G896" s="619"/>
      <c r="H896" s="70">
        <v>20</v>
      </c>
      <c r="I896" s="54">
        <f>ROUND(I892*H896/100,0)</f>
        <v>3632</v>
      </c>
    </row>
    <row r="897" spans="1:9" ht="13.5" hidden="1" thickBot="1" x14ac:dyDescent="0.25">
      <c r="A897" s="617" t="s">
        <v>36</v>
      </c>
      <c r="B897" s="618"/>
      <c r="C897" s="618"/>
      <c r="D897" s="618"/>
      <c r="E897" s="618"/>
      <c r="F897" s="618"/>
      <c r="G897" s="619"/>
      <c r="H897" s="70">
        <v>4</v>
      </c>
      <c r="I897" s="54">
        <f>ROUND(I892*H897/100,0)</f>
        <v>726</v>
      </c>
    </row>
    <row r="898" spans="1:9" ht="13.5" hidden="1" thickBot="1" x14ac:dyDescent="0.25">
      <c r="A898" s="617" t="s">
        <v>37</v>
      </c>
      <c r="B898" s="618"/>
      <c r="C898" s="618"/>
      <c r="D898" s="618"/>
      <c r="E898" s="618"/>
      <c r="F898" s="618"/>
      <c r="G898" s="619"/>
      <c r="H898" s="70">
        <v>6</v>
      </c>
      <c r="I898" s="54">
        <f>ROUND(I892*H898/100,0)</f>
        <v>1090</v>
      </c>
    </row>
    <row r="899" spans="1:9" ht="13.5" hidden="1" thickBot="1" x14ac:dyDescent="0.25">
      <c r="A899" s="629"/>
      <c r="B899" s="630"/>
      <c r="C899" s="630"/>
      <c r="D899" s="630"/>
      <c r="E899" s="630"/>
      <c r="F899" s="630"/>
      <c r="G899" s="631"/>
      <c r="H899" s="71"/>
      <c r="I899" s="54"/>
    </row>
    <row r="900" spans="1:9" ht="13.5" hidden="1" thickBot="1" x14ac:dyDescent="0.25">
      <c r="A900" s="27"/>
      <c r="B900" s="1"/>
      <c r="C900" s="1"/>
      <c r="D900" s="1"/>
      <c r="E900" s="48"/>
      <c r="F900" s="48"/>
      <c r="G900" s="48"/>
      <c r="H900" s="49" t="s">
        <v>21</v>
      </c>
      <c r="I900" s="50">
        <f>SUM(I896:I899)</f>
        <v>5448</v>
      </c>
    </row>
    <row r="901" spans="1:9" ht="13.5" hidden="1" thickBot="1" x14ac:dyDescent="0.25">
      <c r="A901" s="27"/>
      <c r="B901" s="1"/>
      <c r="C901" s="1"/>
      <c r="D901" s="1"/>
      <c r="E901" s="48"/>
      <c r="F901" s="48"/>
      <c r="G901" s="48"/>
      <c r="H901" s="48"/>
      <c r="I901" s="28"/>
    </row>
    <row r="902" spans="1:9" ht="13.5" hidden="1" thickBot="1" x14ac:dyDescent="0.25">
      <c r="A902" s="72"/>
      <c r="B902" s="36"/>
      <c r="C902" s="36"/>
      <c r="D902" s="36"/>
      <c r="E902" s="73"/>
      <c r="F902" s="74"/>
      <c r="G902" s="75"/>
      <c r="H902" s="76" t="s">
        <v>38</v>
      </c>
      <c r="I902" s="50">
        <f>I892+I900</f>
        <v>23608</v>
      </c>
    </row>
    <row r="903" spans="1:9" ht="12.75" customHeight="1" x14ac:dyDescent="0.2">
      <c r="A903" s="593" t="s">
        <v>121</v>
      </c>
      <c r="B903" s="594"/>
      <c r="C903" s="594"/>
      <c r="D903" s="594"/>
      <c r="E903" s="595"/>
      <c r="F903" s="602" t="s">
        <v>9</v>
      </c>
      <c r="G903" s="603"/>
      <c r="H903" s="603"/>
      <c r="I903" s="604"/>
    </row>
    <row r="904" spans="1:9" ht="12.75" customHeight="1" x14ac:dyDescent="0.2">
      <c r="A904" s="596"/>
      <c r="B904" s="597"/>
      <c r="C904" s="597"/>
      <c r="D904" s="597"/>
      <c r="E904" s="598"/>
      <c r="F904" s="605"/>
      <c r="G904" s="586"/>
      <c r="H904" s="586"/>
      <c r="I904" s="606"/>
    </row>
    <row r="905" spans="1:9" ht="13.5" customHeight="1" thickBot="1" x14ac:dyDescent="0.25">
      <c r="A905" s="599"/>
      <c r="B905" s="600"/>
      <c r="C905" s="600"/>
      <c r="D905" s="600"/>
      <c r="E905" s="601"/>
      <c r="F905" s="607"/>
      <c r="G905" s="608"/>
      <c r="H905" s="608"/>
      <c r="I905" s="609"/>
    </row>
    <row r="906" spans="1:9" x14ac:dyDescent="0.2">
      <c r="A906" s="27"/>
      <c r="B906" s="1"/>
      <c r="C906" s="1"/>
      <c r="D906" s="1"/>
      <c r="E906" s="1"/>
      <c r="F906" s="1"/>
      <c r="G906" s="1"/>
      <c r="H906" s="1"/>
      <c r="I906" s="28"/>
    </row>
    <row r="907" spans="1:9" ht="20.25" customHeight="1" x14ac:dyDescent="0.2">
      <c r="A907" s="29" t="s">
        <v>10</v>
      </c>
      <c r="B907" s="19"/>
      <c r="C907" s="610" t="str">
        <f>C166</f>
        <v>CONSTRUCCION DE PUENTES EN CONCRETO REFORZADO EN VIAS TERCIARIAS (CORREGIMIENTO EL TIGRE) DEL MUNICIPIO DE CAUCASIA DEPARTAMENTO DE ANTIOQUIA</v>
      </c>
      <c r="D907" s="610"/>
      <c r="E907" s="610"/>
      <c r="F907" s="610"/>
      <c r="G907" s="610"/>
      <c r="H907" s="610"/>
      <c r="I907" s="611"/>
    </row>
    <row r="908" spans="1:9" ht="18.75" customHeight="1" x14ac:dyDescent="0.2">
      <c r="A908" s="27" t="s">
        <v>11</v>
      </c>
      <c r="B908" s="1"/>
      <c r="C908" s="610"/>
      <c r="D908" s="610"/>
      <c r="E908" s="610"/>
      <c r="F908" s="610"/>
      <c r="G908" s="610"/>
      <c r="H908" s="610"/>
      <c r="I908" s="611"/>
    </row>
    <row r="909" spans="1:9" ht="15.75" customHeight="1" x14ac:dyDescent="0.2">
      <c r="A909" s="29" t="s">
        <v>12</v>
      </c>
      <c r="B909" s="1"/>
      <c r="C909" s="612" t="str">
        <f>'OBRA + INTERVENTORIA'!B46</f>
        <v>Suministro y colocación de pasamanos en tuberia galvanizada de 2 pulgadas según diseño.</v>
      </c>
      <c r="D909" s="612"/>
      <c r="E909" s="612"/>
      <c r="F909" s="612"/>
      <c r="G909" s="612"/>
      <c r="H909" s="612"/>
      <c r="I909" s="613"/>
    </row>
    <row r="910" spans="1:9" ht="15" customHeight="1" x14ac:dyDescent="0.2">
      <c r="A910" s="326" t="str">
        <f>'OBRA + INTERVENTORIA'!A46</f>
        <v>6.6</v>
      </c>
      <c r="B910" s="19"/>
      <c r="C910" s="612"/>
      <c r="D910" s="612"/>
      <c r="E910" s="612"/>
      <c r="F910" s="612"/>
      <c r="G910" s="612"/>
      <c r="H910" s="612"/>
      <c r="I910" s="613"/>
    </row>
    <row r="911" spans="1:9" ht="18.75" customHeight="1" x14ac:dyDescent="0.2">
      <c r="A911" s="29"/>
      <c r="B911" s="19"/>
      <c r="C911" s="19"/>
      <c r="D911" s="1"/>
      <c r="E911" s="1"/>
      <c r="F911" s="1"/>
      <c r="G911" s="1"/>
      <c r="H911" s="31" t="s">
        <v>13</v>
      </c>
      <c r="I911" s="32" t="str">
        <f>[112]OFICIAL!C40</f>
        <v>ML</v>
      </c>
    </row>
    <row r="912" spans="1:9" x14ac:dyDescent="0.2">
      <c r="A912" s="29"/>
      <c r="B912" s="19"/>
      <c r="C912" s="19"/>
      <c r="D912" s="1"/>
      <c r="E912" s="1"/>
      <c r="F912" s="1"/>
      <c r="G912" s="1"/>
      <c r="H912" s="31"/>
      <c r="I912" s="33"/>
    </row>
    <row r="913" spans="1:9" ht="13.5" thickBot="1" x14ac:dyDescent="0.25">
      <c r="A913" s="34" t="s">
        <v>14</v>
      </c>
      <c r="B913" s="35"/>
      <c r="C913" s="35"/>
      <c r="D913" s="35"/>
      <c r="E913" s="36"/>
      <c r="F913" s="36"/>
      <c r="G913" s="36"/>
      <c r="H913" s="36"/>
      <c r="I913" s="37"/>
    </row>
    <row r="914" spans="1:9" x14ac:dyDescent="0.2">
      <c r="A914" s="614" t="s">
        <v>15</v>
      </c>
      <c r="B914" s="615"/>
      <c r="C914" s="615"/>
      <c r="D914" s="615"/>
      <c r="E914" s="616"/>
      <c r="F914" s="39" t="s">
        <v>16</v>
      </c>
      <c r="G914" s="39" t="s">
        <v>17</v>
      </c>
      <c r="H914" s="39" t="s">
        <v>18</v>
      </c>
      <c r="I914" s="40" t="s">
        <v>19</v>
      </c>
    </row>
    <row r="915" spans="1:9" x14ac:dyDescent="0.2">
      <c r="A915" s="617" t="s">
        <v>40</v>
      </c>
      <c r="B915" s="618"/>
      <c r="C915" s="618"/>
      <c r="D915" s="618"/>
      <c r="E915" s="619"/>
      <c r="F915" s="41"/>
      <c r="G915" s="42"/>
      <c r="H915" s="43"/>
      <c r="I915" s="44">
        <v>5546</v>
      </c>
    </row>
    <row r="916" spans="1:9" x14ac:dyDescent="0.2">
      <c r="A916" s="617" t="s">
        <v>317</v>
      </c>
      <c r="B916" s="618"/>
      <c r="C916" s="618"/>
      <c r="D916" s="618"/>
      <c r="E916" s="619"/>
      <c r="F916" s="41">
        <v>1</v>
      </c>
      <c r="G916" s="64">
        <v>85000</v>
      </c>
      <c r="H916" s="89">
        <v>5</v>
      </c>
      <c r="I916" s="90">
        <f>G916/H916</f>
        <v>17000</v>
      </c>
    </row>
    <row r="917" spans="1:9" x14ac:dyDescent="0.2">
      <c r="A917" s="617"/>
      <c r="B917" s="618"/>
      <c r="C917" s="618"/>
      <c r="D917" s="618"/>
      <c r="E917" s="619"/>
      <c r="F917" s="41"/>
      <c r="G917" s="82"/>
      <c r="H917" s="89"/>
      <c r="I917" s="90"/>
    </row>
    <row r="918" spans="1:9" x14ac:dyDescent="0.2">
      <c r="A918" s="617"/>
      <c r="B918" s="618"/>
      <c r="C918" s="618"/>
      <c r="D918" s="618"/>
      <c r="E918" s="619"/>
      <c r="F918" s="41"/>
      <c r="G918" s="42"/>
      <c r="H918" s="42"/>
      <c r="I918" s="44"/>
    </row>
    <row r="919" spans="1:9" ht="13.5" thickBot="1" x14ac:dyDescent="0.25">
      <c r="A919" s="632"/>
      <c r="B919" s="633"/>
      <c r="C919" s="633"/>
      <c r="D919" s="633"/>
      <c r="E919" s="634"/>
      <c r="F919" s="45"/>
      <c r="G919" s="46"/>
      <c r="H919" s="46"/>
      <c r="I919" s="47"/>
    </row>
    <row r="920" spans="1:9" ht="13.5" thickBot="1" x14ac:dyDescent="0.25">
      <c r="A920" s="27"/>
      <c r="B920" s="1"/>
      <c r="C920" s="1"/>
      <c r="D920" s="1"/>
      <c r="E920" s="1"/>
      <c r="F920" s="1"/>
      <c r="G920" s="48"/>
      <c r="H920" s="49" t="s">
        <v>21</v>
      </c>
      <c r="I920" s="50">
        <f>SUM(I915:I919)</f>
        <v>22546</v>
      </c>
    </row>
    <row r="921" spans="1:9" x14ac:dyDescent="0.2">
      <c r="A921" s="27"/>
      <c r="B921" s="1"/>
      <c r="C921" s="1"/>
      <c r="D921" s="1"/>
      <c r="E921" s="1"/>
      <c r="F921" s="1"/>
      <c r="G921" s="48"/>
      <c r="H921" s="49"/>
      <c r="I921" s="51"/>
    </row>
    <row r="922" spans="1:9" ht="13.5" thickBot="1" x14ac:dyDescent="0.25">
      <c r="A922" s="29" t="s">
        <v>22</v>
      </c>
      <c r="B922" s="19"/>
      <c r="C922" s="19"/>
      <c r="D922" s="19"/>
      <c r="E922" s="1"/>
      <c r="F922" s="1"/>
      <c r="G922" s="48"/>
      <c r="H922" s="48"/>
      <c r="I922" s="28"/>
    </row>
    <row r="923" spans="1:9" x14ac:dyDescent="0.2">
      <c r="A923" s="614" t="s">
        <v>15</v>
      </c>
      <c r="B923" s="615"/>
      <c r="C923" s="615"/>
      <c r="D923" s="615"/>
      <c r="E923" s="616"/>
      <c r="F923" s="39" t="s">
        <v>23</v>
      </c>
      <c r="G923" s="52" t="s">
        <v>24</v>
      </c>
      <c r="H923" s="52" t="s">
        <v>6</v>
      </c>
      <c r="I923" s="40" t="s">
        <v>19</v>
      </c>
    </row>
    <row r="924" spans="1:9" x14ac:dyDescent="0.2">
      <c r="A924" s="617" t="s">
        <v>147</v>
      </c>
      <c r="B924" s="618"/>
      <c r="C924" s="618"/>
      <c r="D924" s="618"/>
      <c r="E924" s="619"/>
      <c r="F924" s="3" t="s">
        <v>39</v>
      </c>
      <c r="G924" s="82">
        <v>26400</v>
      </c>
      <c r="H924" s="42">
        <v>4</v>
      </c>
      <c r="I924" s="54">
        <f>G924*H924</f>
        <v>105600</v>
      </c>
    </row>
    <row r="925" spans="1:9" x14ac:dyDescent="0.2">
      <c r="A925" s="617" t="s">
        <v>148</v>
      </c>
      <c r="B925" s="618"/>
      <c r="C925" s="618"/>
      <c r="D925" s="618"/>
      <c r="E925" s="619"/>
      <c r="F925" s="86" t="s">
        <v>314</v>
      </c>
      <c r="G925" s="87">
        <v>97461</v>
      </c>
      <c r="H925" s="42">
        <v>0.2</v>
      </c>
      <c r="I925" s="54">
        <f>+ROUND(H925*G925,0)</f>
        <v>19492</v>
      </c>
    </row>
    <row r="926" spans="1:9" x14ac:dyDescent="0.2">
      <c r="A926" s="617" t="s">
        <v>149</v>
      </c>
      <c r="B926" s="618"/>
      <c r="C926" s="618"/>
      <c r="D926" s="618"/>
      <c r="E926" s="619"/>
      <c r="F926" s="86" t="s">
        <v>39</v>
      </c>
      <c r="G926" s="87">
        <v>3000</v>
      </c>
      <c r="H926" s="42">
        <v>4</v>
      </c>
      <c r="I926" s="54">
        <f>+ROUND(H926*G926,0)</f>
        <v>12000</v>
      </c>
    </row>
    <row r="927" spans="1:9" x14ac:dyDescent="0.2">
      <c r="A927" s="617" t="s">
        <v>315</v>
      </c>
      <c r="B927" s="618"/>
      <c r="C927" s="618"/>
      <c r="D927" s="618"/>
      <c r="E927" s="619"/>
      <c r="F927" s="3"/>
      <c r="G927" s="82"/>
      <c r="H927" s="42"/>
      <c r="I927" s="54">
        <v>1000</v>
      </c>
    </row>
    <row r="928" spans="1:9" x14ac:dyDescent="0.2">
      <c r="A928" s="617" t="s">
        <v>316</v>
      </c>
      <c r="B928" s="618"/>
      <c r="C928" s="618"/>
      <c r="D928" s="618"/>
      <c r="E928" s="619"/>
      <c r="F928" s="3"/>
      <c r="G928" s="42"/>
      <c r="H928" s="42"/>
      <c r="I928" s="54">
        <v>5000</v>
      </c>
    </row>
    <row r="929" spans="1:10" ht="13.5" thickBot="1" x14ac:dyDescent="0.25">
      <c r="A929" s="629"/>
      <c r="B929" s="630"/>
      <c r="C929" s="630"/>
      <c r="D929" s="630"/>
      <c r="E929" s="631"/>
      <c r="F929" s="55"/>
      <c r="G929" s="56"/>
      <c r="H929" s="56"/>
      <c r="I929" s="57"/>
    </row>
    <row r="930" spans="1:10" ht="13.5" thickBot="1" x14ac:dyDescent="0.25">
      <c r="A930" s="27"/>
      <c r="B930" s="1"/>
      <c r="C930" s="1"/>
      <c r="D930" s="1"/>
      <c r="E930" s="1"/>
      <c r="F930" s="1"/>
      <c r="G930" s="48"/>
      <c r="H930" s="49" t="s">
        <v>21</v>
      </c>
      <c r="I930" s="58">
        <f>SUM(I924:I929)</f>
        <v>143092</v>
      </c>
    </row>
    <row r="931" spans="1:10" x14ac:dyDescent="0.2">
      <c r="A931" s="27"/>
      <c r="B931" s="1"/>
      <c r="C931" s="1"/>
      <c r="D931" s="1"/>
      <c r="E931" s="1"/>
      <c r="F931" s="1"/>
      <c r="G931" s="48"/>
      <c r="H931" s="49"/>
      <c r="I931" s="59"/>
    </row>
    <row r="932" spans="1:10" ht="13.5" thickBot="1" x14ac:dyDescent="0.25">
      <c r="A932" s="29" t="s">
        <v>25</v>
      </c>
      <c r="B932" s="19"/>
      <c r="C932" s="19"/>
      <c r="D932" s="19"/>
      <c r="E932" s="1"/>
      <c r="F932" s="1"/>
      <c r="G932" s="1"/>
      <c r="H932" s="1"/>
      <c r="I932" s="28"/>
    </row>
    <row r="933" spans="1:10" x14ac:dyDescent="0.2">
      <c r="A933" s="614" t="s">
        <v>26</v>
      </c>
      <c r="B933" s="615"/>
      <c r="C933" s="615"/>
      <c r="D933" s="616"/>
      <c r="E933" s="60" t="s">
        <v>115</v>
      </c>
      <c r="F933" s="39" t="s">
        <v>27</v>
      </c>
      <c r="G933" s="39" t="s">
        <v>116</v>
      </c>
      <c r="H933" s="39" t="s">
        <v>28</v>
      </c>
      <c r="I933" s="40" t="s">
        <v>19</v>
      </c>
    </row>
    <row r="934" spans="1:10" x14ac:dyDescent="0.2">
      <c r="A934" s="617" t="s">
        <v>128</v>
      </c>
      <c r="B934" s="618"/>
      <c r="C934" s="618"/>
      <c r="D934" s="619"/>
      <c r="E934" s="61"/>
      <c r="F934" s="61">
        <v>1</v>
      </c>
      <c r="G934" s="61"/>
      <c r="H934" s="83">
        <v>15000</v>
      </c>
      <c r="I934" s="54">
        <f>H934</f>
        <v>15000</v>
      </c>
    </row>
    <row r="935" spans="1:10" ht="13.5" thickBot="1" x14ac:dyDescent="0.25">
      <c r="A935" s="620"/>
      <c r="B935" s="621"/>
      <c r="C935" s="621"/>
      <c r="D935" s="622"/>
      <c r="E935" s="62"/>
      <c r="F935" s="62"/>
      <c r="G935" s="62"/>
      <c r="H935" s="62"/>
      <c r="I935" s="57"/>
    </row>
    <row r="936" spans="1:10" ht="13.5" thickBot="1" x14ac:dyDescent="0.25">
      <c r="A936" s="27"/>
      <c r="B936" s="1"/>
      <c r="C936" s="1"/>
      <c r="D936" s="1"/>
      <c r="E936" s="1"/>
      <c r="F936" s="1"/>
      <c r="G936" s="1"/>
      <c r="H936" s="49" t="s">
        <v>21</v>
      </c>
      <c r="I936" s="50">
        <f>SUM(I934:I935)</f>
        <v>15000</v>
      </c>
    </row>
    <row r="937" spans="1:10" x14ac:dyDescent="0.2">
      <c r="A937" s="27"/>
      <c r="B937" s="1"/>
      <c r="C937" s="1"/>
      <c r="D937" s="1"/>
      <c r="E937" s="1"/>
      <c r="F937" s="1"/>
      <c r="G937" s="1"/>
      <c r="H937" s="49"/>
      <c r="I937" s="59"/>
    </row>
    <row r="938" spans="1:10" ht="13.5" thickBot="1" x14ac:dyDescent="0.25">
      <c r="A938" s="29" t="s">
        <v>29</v>
      </c>
      <c r="B938" s="19"/>
      <c r="C938" s="19"/>
      <c r="D938" s="19"/>
      <c r="E938" s="1"/>
      <c r="F938" s="1"/>
      <c r="G938" s="1"/>
      <c r="H938" s="1"/>
      <c r="I938" s="28"/>
    </row>
    <row r="939" spans="1:10" x14ac:dyDescent="0.2">
      <c r="A939" s="614" t="s">
        <v>30</v>
      </c>
      <c r="B939" s="615"/>
      <c r="C939" s="615"/>
      <c r="D939" s="615"/>
      <c r="E939" s="39"/>
      <c r="F939" s="623" t="s">
        <v>118</v>
      </c>
      <c r="G939" s="624"/>
      <c r="H939" s="38" t="s">
        <v>18</v>
      </c>
      <c r="I939" s="63" t="s">
        <v>19</v>
      </c>
    </row>
    <row r="940" spans="1:10" x14ac:dyDescent="0.2">
      <c r="A940" s="625" t="str">
        <f>'Mano de Obra'!B19</f>
        <v>CUADRILLA 8</v>
      </c>
      <c r="B940" s="626"/>
      <c r="C940" s="626"/>
      <c r="D940" s="626"/>
      <c r="E940" s="42"/>
      <c r="F940" s="627">
        <f>'Mano de Obra'!D19</f>
        <v>457449.5</v>
      </c>
      <c r="G940" s="628"/>
      <c r="H940" s="65">
        <v>4</v>
      </c>
      <c r="I940" s="54">
        <f>ROUND(F940/H940,0)</f>
        <v>114362</v>
      </c>
    </row>
    <row r="941" spans="1:10" ht="13.5" thickBot="1" x14ac:dyDescent="0.25">
      <c r="A941" s="620"/>
      <c r="B941" s="621"/>
      <c r="C941" s="621"/>
      <c r="D941" s="621"/>
      <c r="E941" s="56"/>
      <c r="F941" s="637"/>
      <c r="G941" s="638"/>
      <c r="H941" s="56"/>
      <c r="I941" s="57"/>
    </row>
    <row r="942" spans="1:10" ht="13.5" thickBot="1" x14ac:dyDescent="0.25">
      <c r="A942" s="27"/>
      <c r="B942" s="1"/>
      <c r="C942" s="1"/>
      <c r="D942" s="1"/>
      <c r="E942" s="48"/>
      <c r="F942" s="48"/>
      <c r="G942" s="48"/>
      <c r="H942" s="49" t="s">
        <v>21</v>
      </c>
      <c r="I942" s="58">
        <f>SUM(I940:I941)</f>
        <v>114362</v>
      </c>
    </row>
    <row r="943" spans="1:10" ht="13.5" thickBot="1" x14ac:dyDescent="0.25">
      <c r="A943" s="27"/>
      <c r="B943" s="1"/>
      <c r="C943" s="1"/>
      <c r="D943" s="1"/>
      <c r="E943" s="48"/>
      <c r="F943" s="48"/>
      <c r="G943" s="48"/>
      <c r="H943" s="48"/>
      <c r="I943" s="32"/>
    </row>
    <row r="944" spans="1:10" ht="13.5" thickBot="1" x14ac:dyDescent="0.25">
      <c r="A944" s="27"/>
      <c r="B944" s="1"/>
      <c r="C944" s="1"/>
      <c r="D944" s="1"/>
      <c r="E944" s="48"/>
      <c r="F944" s="66" t="s">
        <v>8</v>
      </c>
      <c r="G944" s="1"/>
      <c r="H944" s="67"/>
      <c r="I944" s="465">
        <f>+I942+I936+I930+I920</f>
        <v>295000</v>
      </c>
      <c r="J944" s="104">
        <f>I944*1.35</f>
        <v>398250</v>
      </c>
    </row>
    <row r="945" spans="1:9" x14ac:dyDescent="0.2">
      <c r="A945" s="27"/>
      <c r="B945" s="1"/>
      <c r="C945" s="1"/>
      <c r="D945" s="1"/>
      <c r="E945" s="48"/>
      <c r="F945" s="66"/>
      <c r="G945" s="1"/>
      <c r="H945" s="67"/>
      <c r="I945" s="59"/>
    </row>
    <row r="946" spans="1:9" ht="13.5" thickBot="1" x14ac:dyDescent="0.25">
      <c r="A946" s="29" t="s">
        <v>32</v>
      </c>
      <c r="B946" s="19"/>
      <c r="C946" s="19"/>
      <c r="D946" s="19"/>
      <c r="E946" s="48"/>
      <c r="F946" s="48"/>
      <c r="G946" s="48"/>
      <c r="H946" s="48"/>
      <c r="I946" s="28"/>
    </row>
    <row r="947" spans="1:9" x14ac:dyDescent="0.2">
      <c r="A947" s="614" t="s">
        <v>15</v>
      </c>
      <c r="B947" s="615"/>
      <c r="C947" s="615"/>
      <c r="D947" s="615"/>
      <c r="E947" s="615"/>
      <c r="F947" s="615"/>
      <c r="G947" s="616"/>
      <c r="H947" s="68" t="s">
        <v>33</v>
      </c>
      <c r="I947" s="69" t="s">
        <v>34</v>
      </c>
    </row>
    <row r="948" spans="1:9" x14ac:dyDescent="0.2">
      <c r="A948" s="617" t="s">
        <v>35</v>
      </c>
      <c r="B948" s="618"/>
      <c r="C948" s="618"/>
      <c r="D948" s="618"/>
      <c r="E948" s="618"/>
      <c r="F948" s="618"/>
      <c r="G948" s="619"/>
      <c r="H948" s="70">
        <v>28</v>
      </c>
      <c r="I948" s="54">
        <f>ROUND(I944*H948/100,0)</f>
        <v>82600</v>
      </c>
    </row>
    <row r="949" spans="1:9" x14ac:dyDescent="0.2">
      <c r="A949" s="617" t="s">
        <v>37</v>
      </c>
      <c r="B949" s="618"/>
      <c r="C949" s="618"/>
      <c r="D949" s="618"/>
      <c r="E949" s="618"/>
      <c r="F949" s="618"/>
      <c r="G949" s="619"/>
      <c r="H949" s="70">
        <v>0</v>
      </c>
      <c r="I949" s="54">
        <f>ROUND(I944*H949/100,0)</f>
        <v>0</v>
      </c>
    </row>
    <row r="950" spans="1:9" x14ac:dyDescent="0.2">
      <c r="A950" s="617" t="s">
        <v>36</v>
      </c>
      <c r="B950" s="618"/>
      <c r="C950" s="618"/>
      <c r="D950" s="618"/>
      <c r="E950" s="618"/>
      <c r="F950" s="618"/>
      <c r="G950" s="619"/>
      <c r="H950" s="70">
        <v>7</v>
      </c>
      <c r="I950" s="54">
        <f>ROUND(I944*H950/100,0)</f>
        <v>20650</v>
      </c>
    </row>
    <row r="951" spans="1:9" ht="13.5" thickBot="1" x14ac:dyDescent="0.25">
      <c r="A951" s="629"/>
      <c r="B951" s="630"/>
      <c r="C951" s="630"/>
      <c r="D951" s="630"/>
      <c r="E951" s="630"/>
      <c r="F951" s="630"/>
      <c r="G951" s="631"/>
      <c r="H951" s="71"/>
      <c r="I951" s="54"/>
    </row>
    <row r="952" spans="1:9" ht="14.25" customHeight="1" thickBot="1" x14ac:dyDescent="0.25">
      <c r="A952" s="27"/>
      <c r="B952" s="1"/>
      <c r="C952" s="1"/>
      <c r="D952" s="1"/>
      <c r="E952" s="48"/>
      <c r="F952" s="48"/>
      <c r="G952" s="48"/>
      <c r="H952" s="49" t="s">
        <v>21</v>
      </c>
      <c r="I952" s="50">
        <f>SUM(I948:I951)</f>
        <v>103250</v>
      </c>
    </row>
    <row r="953" spans="1:9" ht="15.75" customHeight="1" thickBot="1" x14ac:dyDescent="0.25">
      <c r="A953" s="27"/>
      <c r="B953" s="1"/>
      <c r="C953" s="1"/>
      <c r="D953" s="1"/>
      <c r="E953" s="48"/>
      <c r="F953" s="48"/>
      <c r="G953" s="48"/>
      <c r="H953" s="48"/>
      <c r="I953" s="28"/>
    </row>
    <row r="954" spans="1:9" ht="18.75" customHeight="1" thickBot="1" x14ac:dyDescent="0.25">
      <c r="A954" s="72"/>
      <c r="B954" s="36"/>
      <c r="C954" s="36"/>
      <c r="D954" s="36"/>
      <c r="E954" s="73"/>
      <c r="F954" s="74"/>
      <c r="G954" s="75"/>
      <c r="H954" s="76" t="s">
        <v>38</v>
      </c>
      <c r="I954" s="466">
        <f>I944+I952</f>
        <v>398250</v>
      </c>
    </row>
    <row r="955" spans="1:9" ht="12.75" hidden="1" customHeight="1" x14ac:dyDescent="0.2">
      <c r="A955" s="593" t="s">
        <v>121</v>
      </c>
      <c r="B955" s="594"/>
      <c r="C955" s="594"/>
      <c r="D955" s="594"/>
      <c r="E955" s="595"/>
      <c r="F955" s="602" t="s">
        <v>9</v>
      </c>
      <c r="G955" s="603"/>
      <c r="H955" s="603"/>
      <c r="I955" s="604"/>
    </row>
    <row r="956" spans="1:9" ht="12.75" hidden="1" customHeight="1" x14ac:dyDescent="0.2">
      <c r="A956" s="596"/>
      <c r="B956" s="597"/>
      <c r="C956" s="597"/>
      <c r="D956" s="597"/>
      <c r="E956" s="598"/>
      <c r="F956" s="605"/>
      <c r="G956" s="586"/>
      <c r="H956" s="586"/>
      <c r="I956" s="606"/>
    </row>
    <row r="957" spans="1:9" ht="13.5" hidden="1" customHeight="1" thickBot="1" x14ac:dyDescent="0.25">
      <c r="A957" s="599"/>
      <c r="B957" s="600"/>
      <c r="C957" s="600"/>
      <c r="D957" s="600"/>
      <c r="E957" s="601"/>
      <c r="F957" s="607"/>
      <c r="G957" s="608"/>
      <c r="H957" s="608"/>
      <c r="I957" s="609"/>
    </row>
    <row r="958" spans="1:9" ht="13.5" hidden="1" thickBot="1" x14ac:dyDescent="0.25">
      <c r="A958" s="27"/>
      <c r="B958" s="1"/>
      <c r="C958" s="1"/>
      <c r="D958" s="1"/>
      <c r="E958" s="1"/>
      <c r="F958" s="1"/>
      <c r="G958" s="1"/>
      <c r="H958" s="1"/>
      <c r="I958" s="28"/>
    </row>
    <row r="959" spans="1:9" ht="13.5" hidden="1" customHeight="1" x14ac:dyDescent="0.2">
      <c r="A959" s="29" t="s">
        <v>10</v>
      </c>
      <c r="B959" s="19"/>
      <c r="C959" s="610" t="str">
        <f>C166</f>
        <v>CONSTRUCCION DE PUENTES EN CONCRETO REFORZADO EN VIAS TERCIARIAS (CORREGIMIENTO EL TIGRE) DEL MUNICIPIO DE CAUCASIA DEPARTAMENTO DE ANTIOQUIA</v>
      </c>
      <c r="D959" s="610"/>
      <c r="E959" s="610"/>
      <c r="F959" s="610"/>
      <c r="G959" s="610"/>
      <c r="H959" s="610"/>
      <c r="I959" s="611"/>
    </row>
    <row r="960" spans="1:9" ht="25.5" hidden="1" customHeight="1" x14ac:dyDescent="0.2">
      <c r="A960" s="27" t="s">
        <v>11</v>
      </c>
      <c r="B960" s="1"/>
      <c r="C960" s="610"/>
      <c r="D960" s="610"/>
      <c r="E960" s="610"/>
      <c r="F960" s="610"/>
      <c r="G960" s="610"/>
      <c r="H960" s="610"/>
      <c r="I960" s="611"/>
    </row>
    <row r="961" spans="1:9" ht="13.5" hidden="1" thickBot="1" x14ac:dyDescent="0.25">
      <c r="A961" s="29" t="s">
        <v>12</v>
      </c>
      <c r="B961" s="1"/>
      <c r="C961" s="612" t="e">
        <f>+[112]OFICIAL!#REF!</f>
        <v>#REF!</v>
      </c>
      <c r="D961" s="612"/>
      <c r="E961" s="612"/>
      <c r="F961" s="612"/>
      <c r="G961" s="612"/>
      <c r="H961" s="612"/>
      <c r="I961" s="613"/>
    </row>
    <row r="962" spans="1:9" ht="13.5" hidden="1" thickBot="1" x14ac:dyDescent="0.25">
      <c r="A962" s="30" t="s">
        <v>150</v>
      </c>
      <c r="B962" s="19"/>
      <c r="C962" s="612"/>
      <c r="D962" s="612"/>
      <c r="E962" s="612"/>
      <c r="F962" s="612"/>
      <c r="G962" s="612"/>
      <c r="H962" s="612"/>
      <c r="I962" s="613"/>
    </row>
    <row r="963" spans="1:9" ht="13.5" hidden="1" thickBot="1" x14ac:dyDescent="0.25">
      <c r="A963" s="29"/>
      <c r="B963" s="19"/>
      <c r="C963" s="19"/>
      <c r="D963" s="1"/>
      <c r="E963" s="1"/>
      <c r="F963" s="1"/>
      <c r="G963" s="1"/>
      <c r="H963" s="31" t="s">
        <v>13</v>
      </c>
      <c r="I963" s="32" t="e">
        <f>+[112]OFICIAL!#REF!</f>
        <v>#REF!</v>
      </c>
    </row>
    <row r="964" spans="1:9" ht="15" hidden="1" customHeight="1" x14ac:dyDescent="0.2">
      <c r="A964" s="29"/>
      <c r="B964" s="19"/>
      <c r="C964" s="19"/>
      <c r="D964" s="1"/>
      <c r="E964" s="1"/>
      <c r="F964" s="1"/>
      <c r="G964" s="1"/>
      <c r="H964" s="31"/>
      <c r="I964" s="33"/>
    </row>
    <row r="965" spans="1:9" ht="13.5" hidden="1" thickBot="1" x14ac:dyDescent="0.25">
      <c r="A965" s="34" t="s">
        <v>14</v>
      </c>
      <c r="B965" s="35"/>
      <c r="C965" s="35"/>
      <c r="D965" s="35"/>
      <c r="E965" s="36"/>
      <c r="F965" s="36"/>
      <c r="G965" s="36"/>
      <c r="H965" s="36"/>
      <c r="I965" s="37"/>
    </row>
    <row r="966" spans="1:9" ht="13.5" hidden="1" thickBot="1" x14ac:dyDescent="0.25">
      <c r="A966" s="614" t="s">
        <v>15</v>
      </c>
      <c r="B966" s="615"/>
      <c r="C966" s="615"/>
      <c r="D966" s="615"/>
      <c r="E966" s="616"/>
      <c r="F966" s="39" t="s">
        <v>16</v>
      </c>
      <c r="G966" s="39" t="s">
        <v>17</v>
      </c>
      <c r="H966" s="39" t="s">
        <v>18</v>
      </c>
      <c r="I966" s="40" t="s">
        <v>19</v>
      </c>
    </row>
    <row r="967" spans="1:9" ht="13.5" hidden="1" thickBot="1" x14ac:dyDescent="0.25">
      <c r="A967" s="617" t="s">
        <v>40</v>
      </c>
      <c r="B967" s="618"/>
      <c r="C967" s="618"/>
      <c r="D967" s="618"/>
      <c r="E967" s="619"/>
      <c r="F967" s="41"/>
      <c r="G967" s="42"/>
      <c r="H967" s="43"/>
      <c r="I967" s="44">
        <f>I994*5%</f>
        <v>600</v>
      </c>
    </row>
    <row r="968" spans="1:9" ht="13.5" hidden="1" thickBot="1" x14ac:dyDescent="0.25">
      <c r="A968" s="617" t="s">
        <v>151</v>
      </c>
      <c r="B968" s="618"/>
      <c r="C968" s="618"/>
      <c r="D968" s="618"/>
      <c r="E968" s="619"/>
      <c r="F968" s="41">
        <v>1</v>
      </c>
      <c r="G968" s="64">
        <v>1500</v>
      </c>
      <c r="H968" s="89">
        <f>H992</f>
        <v>17</v>
      </c>
      <c r="I968" s="90">
        <f>G968/H968*F968</f>
        <v>88.235294117647058</v>
      </c>
    </row>
    <row r="969" spans="1:9" ht="13.5" hidden="1" thickBot="1" x14ac:dyDescent="0.25">
      <c r="A969" s="617" t="s">
        <v>152</v>
      </c>
      <c r="B969" s="618"/>
      <c r="C969" s="618"/>
      <c r="D969" s="618"/>
      <c r="E969" s="619"/>
      <c r="F969" s="41">
        <v>1</v>
      </c>
      <c r="G969" s="82">
        <v>1000</v>
      </c>
      <c r="H969" s="89">
        <f>H992</f>
        <v>17</v>
      </c>
      <c r="I969" s="90">
        <f>G969/H969*F969</f>
        <v>58.823529411764703</v>
      </c>
    </row>
    <row r="970" spans="1:9" ht="13.5" hidden="1" thickBot="1" x14ac:dyDescent="0.25">
      <c r="A970" s="617"/>
      <c r="B970" s="618"/>
      <c r="C970" s="618"/>
      <c r="D970" s="618"/>
      <c r="E970" s="619"/>
      <c r="F970" s="41"/>
      <c r="G970" s="42"/>
      <c r="H970" s="42"/>
      <c r="I970" s="44"/>
    </row>
    <row r="971" spans="1:9" ht="13.5" hidden="1" thickBot="1" x14ac:dyDescent="0.25">
      <c r="A971" s="632"/>
      <c r="B971" s="633"/>
      <c r="C971" s="633"/>
      <c r="D971" s="633"/>
      <c r="E971" s="634"/>
      <c r="F971" s="45"/>
      <c r="G971" s="46"/>
      <c r="H971" s="46"/>
      <c r="I971" s="47"/>
    </row>
    <row r="972" spans="1:9" ht="13.5" hidden="1" thickBot="1" x14ac:dyDescent="0.25">
      <c r="A972" s="27"/>
      <c r="B972" s="1"/>
      <c r="C972" s="1"/>
      <c r="D972" s="1"/>
      <c r="E972" s="1"/>
      <c r="F972" s="1"/>
      <c r="G972" s="48"/>
      <c r="H972" s="49" t="s">
        <v>21</v>
      </c>
      <c r="I972" s="50">
        <f>SUM(I967:I971)</f>
        <v>747.05882352941182</v>
      </c>
    </row>
    <row r="973" spans="1:9" ht="13.5" hidden="1" thickBot="1" x14ac:dyDescent="0.25">
      <c r="A973" s="27"/>
      <c r="B973" s="1"/>
      <c r="C973" s="1"/>
      <c r="D973" s="1"/>
      <c r="E973" s="1"/>
      <c r="F973" s="1"/>
      <c r="G973" s="48"/>
      <c r="H973" s="49"/>
      <c r="I973" s="51"/>
    </row>
    <row r="974" spans="1:9" ht="13.5" hidden="1" thickBot="1" x14ac:dyDescent="0.25">
      <c r="A974" s="29" t="s">
        <v>22</v>
      </c>
      <c r="B974" s="19"/>
      <c r="C974" s="19"/>
      <c r="D974" s="19"/>
      <c r="E974" s="1"/>
      <c r="F974" s="1"/>
      <c r="G974" s="48"/>
      <c r="H974" s="48"/>
      <c r="I974" s="28"/>
    </row>
    <row r="975" spans="1:9" ht="13.5" hidden="1" thickBot="1" x14ac:dyDescent="0.25">
      <c r="A975" s="614" t="s">
        <v>15</v>
      </c>
      <c r="B975" s="615"/>
      <c r="C975" s="615"/>
      <c r="D975" s="615"/>
      <c r="E975" s="616"/>
      <c r="F975" s="39" t="s">
        <v>23</v>
      </c>
      <c r="G975" s="52" t="s">
        <v>24</v>
      </c>
      <c r="H975" s="52" t="s">
        <v>6</v>
      </c>
      <c r="I975" s="40" t="s">
        <v>19</v>
      </c>
    </row>
    <row r="976" spans="1:9" ht="13.5" hidden="1" thickBot="1" x14ac:dyDescent="0.25">
      <c r="A976" s="617" t="s">
        <v>144</v>
      </c>
      <c r="B976" s="618"/>
      <c r="C976" s="618"/>
      <c r="D976" s="618"/>
      <c r="E976" s="619"/>
      <c r="F976" s="3" t="s">
        <v>3</v>
      </c>
      <c r="G976" s="82">
        <f>+[112]APA!I102</f>
        <v>420000</v>
      </c>
      <c r="H976" s="53">
        <v>1.4999999999999999E-2</v>
      </c>
      <c r="I976" s="54">
        <f>G976*H976</f>
        <v>6300</v>
      </c>
    </row>
    <row r="977" spans="1:9" ht="13.5" hidden="1" thickBot="1" x14ac:dyDescent="0.25">
      <c r="A977" s="617" t="s">
        <v>153</v>
      </c>
      <c r="B977" s="618"/>
      <c r="C977" s="618"/>
      <c r="D977" s="618"/>
      <c r="E977" s="619"/>
      <c r="F977" s="86" t="s">
        <v>4</v>
      </c>
      <c r="G977" s="87">
        <v>900</v>
      </c>
      <c r="H977" s="53">
        <v>12.5</v>
      </c>
      <c r="I977" s="54">
        <f>+ROUND(H977*G977,0)</f>
        <v>11250</v>
      </c>
    </row>
    <row r="978" spans="1:9" ht="13.5" hidden="1" thickBot="1" x14ac:dyDescent="0.25">
      <c r="A978" s="617"/>
      <c r="B978" s="618"/>
      <c r="C978" s="618"/>
      <c r="D978" s="618"/>
      <c r="E978" s="619"/>
      <c r="F978" s="3"/>
      <c r="G978" s="82"/>
      <c r="H978" s="42"/>
      <c r="I978" s="54"/>
    </row>
    <row r="979" spans="1:9" ht="13.5" hidden="1" thickBot="1" x14ac:dyDescent="0.25">
      <c r="A979" s="617"/>
      <c r="B979" s="618"/>
      <c r="C979" s="618"/>
      <c r="D979" s="618"/>
      <c r="E979" s="619"/>
      <c r="F979" s="3"/>
      <c r="G979" s="82"/>
      <c r="H979" s="42"/>
      <c r="I979" s="54"/>
    </row>
    <row r="980" spans="1:9" ht="13.5" hidden="1" thickBot="1" x14ac:dyDescent="0.25">
      <c r="A980" s="617"/>
      <c r="B980" s="618"/>
      <c r="C980" s="618"/>
      <c r="D980" s="618"/>
      <c r="E980" s="619"/>
      <c r="F980" s="3"/>
      <c r="G980" s="42"/>
      <c r="H980" s="42"/>
      <c r="I980" s="54"/>
    </row>
    <row r="981" spans="1:9" ht="13.5" hidden="1" thickBot="1" x14ac:dyDescent="0.25">
      <c r="A981" s="629"/>
      <c r="B981" s="630"/>
      <c r="C981" s="630"/>
      <c r="D981" s="630"/>
      <c r="E981" s="631"/>
      <c r="F981" s="55"/>
      <c r="G981" s="56"/>
      <c r="H981" s="56"/>
      <c r="I981" s="57"/>
    </row>
    <row r="982" spans="1:9" ht="13.5" hidden="1" thickBot="1" x14ac:dyDescent="0.25">
      <c r="A982" s="27"/>
      <c r="B982" s="1"/>
      <c r="C982" s="1"/>
      <c r="D982" s="1"/>
      <c r="E982" s="1"/>
      <c r="F982" s="1"/>
      <c r="G982" s="48"/>
      <c r="H982" s="49" t="s">
        <v>21</v>
      </c>
      <c r="I982" s="58">
        <f>SUM(I976:I981)</f>
        <v>17550</v>
      </c>
    </row>
    <row r="983" spans="1:9" ht="13.5" hidden="1" thickBot="1" x14ac:dyDescent="0.25">
      <c r="A983" s="27"/>
      <c r="B983" s="1"/>
      <c r="C983" s="1"/>
      <c r="D983" s="1"/>
      <c r="E983" s="1"/>
      <c r="F983" s="1"/>
      <c r="G983" s="48"/>
      <c r="H983" s="49"/>
      <c r="I983" s="59"/>
    </row>
    <row r="984" spans="1:9" ht="13.5" hidden="1" thickBot="1" x14ac:dyDescent="0.25">
      <c r="A984" s="29" t="s">
        <v>25</v>
      </c>
      <c r="B984" s="19"/>
      <c r="C984" s="19"/>
      <c r="D984" s="19"/>
      <c r="E984" s="1"/>
      <c r="F984" s="1"/>
      <c r="G984" s="1"/>
      <c r="H984" s="1"/>
      <c r="I984" s="28"/>
    </row>
    <row r="985" spans="1:9" ht="13.5" hidden="1" thickBot="1" x14ac:dyDescent="0.25">
      <c r="A985" s="614" t="s">
        <v>26</v>
      </c>
      <c r="B985" s="615"/>
      <c r="C985" s="615"/>
      <c r="D985" s="616"/>
      <c r="E985" s="60" t="s">
        <v>115</v>
      </c>
      <c r="F985" s="39" t="s">
        <v>27</v>
      </c>
      <c r="G985" s="39" t="s">
        <v>116</v>
      </c>
      <c r="H985" s="39" t="s">
        <v>28</v>
      </c>
      <c r="I985" s="40" t="s">
        <v>19</v>
      </c>
    </row>
    <row r="986" spans="1:9" ht="13.5" hidden="1" thickBot="1" x14ac:dyDescent="0.25">
      <c r="A986" s="617" t="s">
        <v>154</v>
      </c>
      <c r="B986" s="618"/>
      <c r="C986" s="618"/>
      <c r="D986" s="619"/>
      <c r="E986" s="61">
        <v>12.5</v>
      </c>
      <c r="F986" s="61"/>
      <c r="G986" s="61"/>
      <c r="H986" s="83">
        <v>200</v>
      </c>
      <c r="I986" s="54">
        <f>E986*H986</f>
        <v>2500</v>
      </c>
    </row>
    <row r="987" spans="1:9" ht="13.5" hidden="1" thickBot="1" x14ac:dyDescent="0.25">
      <c r="A987" s="620"/>
      <c r="B987" s="621"/>
      <c r="C987" s="621"/>
      <c r="D987" s="622"/>
      <c r="E987" s="62"/>
      <c r="F987" s="62"/>
      <c r="G987" s="62"/>
      <c r="H987" s="62"/>
      <c r="I987" s="57"/>
    </row>
    <row r="988" spans="1:9" ht="13.5" hidden="1" thickBot="1" x14ac:dyDescent="0.25">
      <c r="A988" s="27"/>
      <c r="B988" s="1"/>
      <c r="C988" s="1"/>
      <c r="D988" s="1"/>
      <c r="E988" s="1"/>
      <c r="F988" s="1"/>
      <c r="G988" s="1"/>
      <c r="H988" s="49" t="s">
        <v>21</v>
      </c>
      <c r="I988" s="50">
        <f>SUM(I986:I987)</f>
        <v>2500</v>
      </c>
    </row>
    <row r="989" spans="1:9" ht="13.5" hidden="1" thickBot="1" x14ac:dyDescent="0.25">
      <c r="A989" s="27"/>
      <c r="B989" s="1"/>
      <c r="C989" s="1"/>
      <c r="D989" s="1"/>
      <c r="E989" s="1"/>
      <c r="F989" s="1"/>
      <c r="G989" s="1"/>
      <c r="H989" s="49"/>
      <c r="I989" s="59"/>
    </row>
    <row r="990" spans="1:9" ht="13.5" hidden="1" thickBot="1" x14ac:dyDescent="0.25">
      <c r="A990" s="29" t="s">
        <v>29</v>
      </c>
      <c r="B990" s="19"/>
      <c r="C990" s="19"/>
      <c r="D990" s="19"/>
      <c r="E990" s="1"/>
      <c r="F990" s="1"/>
      <c r="G990" s="1"/>
      <c r="H990" s="1"/>
      <c r="I990" s="28"/>
    </row>
    <row r="991" spans="1:9" ht="13.5" hidden="1" thickBot="1" x14ac:dyDescent="0.25">
      <c r="A991" s="614" t="s">
        <v>30</v>
      </c>
      <c r="B991" s="615"/>
      <c r="C991" s="615"/>
      <c r="D991" s="615"/>
      <c r="E991" s="39"/>
      <c r="F991" s="623" t="s">
        <v>118</v>
      </c>
      <c r="G991" s="624"/>
      <c r="H991" s="38" t="s">
        <v>18</v>
      </c>
      <c r="I991" s="63" t="s">
        <v>19</v>
      </c>
    </row>
    <row r="992" spans="1:9" ht="13.5" hidden="1" thickBot="1" x14ac:dyDescent="0.25">
      <c r="A992" s="625" t="str">
        <f>+[112]cuadrillas!B14</f>
        <v>CUADRILLA 3</v>
      </c>
      <c r="B992" s="626"/>
      <c r="C992" s="626"/>
      <c r="D992" s="626"/>
      <c r="E992" s="42"/>
      <c r="F992" s="627">
        <f>+[112]cuadrillas!C14</f>
        <v>204000</v>
      </c>
      <c r="G992" s="628"/>
      <c r="H992" s="65">
        <v>17</v>
      </c>
      <c r="I992" s="54">
        <f>ROUND(F992/H992,0)</f>
        <v>12000</v>
      </c>
    </row>
    <row r="993" spans="1:9" ht="13.5" hidden="1" thickBot="1" x14ac:dyDescent="0.25">
      <c r="A993" s="620"/>
      <c r="B993" s="621"/>
      <c r="C993" s="621"/>
      <c r="D993" s="621"/>
      <c r="E993" s="56"/>
      <c r="F993" s="637"/>
      <c r="G993" s="638"/>
      <c r="H993" s="56"/>
      <c r="I993" s="57"/>
    </row>
    <row r="994" spans="1:9" ht="13.5" hidden="1" thickBot="1" x14ac:dyDescent="0.25">
      <c r="A994" s="27"/>
      <c r="B994" s="1"/>
      <c r="C994" s="1"/>
      <c r="D994" s="1"/>
      <c r="E994" s="48"/>
      <c r="F994" s="48"/>
      <c r="G994" s="48"/>
      <c r="H994" s="49" t="s">
        <v>21</v>
      </c>
      <c r="I994" s="58">
        <f>SUM(I992:I993)</f>
        <v>12000</v>
      </c>
    </row>
    <row r="995" spans="1:9" ht="13.5" hidden="1" thickBot="1" x14ac:dyDescent="0.25">
      <c r="A995" s="27"/>
      <c r="B995" s="1"/>
      <c r="C995" s="1"/>
      <c r="D995" s="1"/>
      <c r="E995" s="48"/>
      <c r="F995" s="48"/>
      <c r="G995" s="48"/>
      <c r="H995" s="48"/>
      <c r="I995" s="32"/>
    </row>
    <row r="996" spans="1:9" ht="13.5" hidden="1" thickBot="1" x14ac:dyDescent="0.25">
      <c r="A996" s="27"/>
      <c r="B996" s="1"/>
      <c r="C996" s="1"/>
      <c r="D996" s="1"/>
      <c r="E996" s="48"/>
      <c r="F996" s="66" t="s">
        <v>8</v>
      </c>
      <c r="G996" s="1"/>
      <c r="H996" s="67"/>
      <c r="I996" s="50">
        <f>+I994+I988+I982+I972</f>
        <v>32797.058823529413</v>
      </c>
    </row>
    <row r="997" spans="1:9" ht="13.5" hidden="1" thickBot="1" x14ac:dyDescent="0.25">
      <c r="A997" s="27"/>
      <c r="B997" s="1"/>
      <c r="C997" s="1"/>
      <c r="D997" s="1"/>
      <c r="E997" s="48"/>
      <c r="F997" s="66"/>
      <c r="G997" s="1"/>
      <c r="H997" s="67"/>
      <c r="I997" s="59"/>
    </row>
    <row r="998" spans="1:9" ht="13.5" hidden="1" thickBot="1" x14ac:dyDescent="0.25">
      <c r="A998" s="29" t="s">
        <v>32</v>
      </c>
      <c r="B998" s="19"/>
      <c r="C998" s="19"/>
      <c r="D998" s="19"/>
      <c r="E998" s="48"/>
      <c r="F998" s="48"/>
      <c r="G998" s="48"/>
      <c r="H998" s="48"/>
      <c r="I998" s="28"/>
    </row>
    <row r="999" spans="1:9" ht="13.5" hidden="1" thickBot="1" x14ac:dyDescent="0.25">
      <c r="A999" s="614" t="s">
        <v>15</v>
      </c>
      <c r="B999" s="615"/>
      <c r="C999" s="615"/>
      <c r="D999" s="615"/>
      <c r="E999" s="615"/>
      <c r="F999" s="615"/>
      <c r="G999" s="616"/>
      <c r="H999" s="68" t="s">
        <v>33</v>
      </c>
      <c r="I999" s="69" t="s">
        <v>34</v>
      </c>
    </row>
    <row r="1000" spans="1:9" ht="13.5" hidden="1" thickBot="1" x14ac:dyDescent="0.25">
      <c r="A1000" s="617" t="s">
        <v>35</v>
      </c>
      <c r="B1000" s="618"/>
      <c r="C1000" s="618"/>
      <c r="D1000" s="618"/>
      <c r="E1000" s="618"/>
      <c r="F1000" s="618"/>
      <c r="G1000" s="619"/>
      <c r="H1000" s="70">
        <v>20</v>
      </c>
      <c r="I1000" s="54">
        <f>ROUND(I996*H1000/100,0)</f>
        <v>6559</v>
      </c>
    </row>
    <row r="1001" spans="1:9" ht="13.5" hidden="1" thickBot="1" x14ac:dyDescent="0.25">
      <c r="A1001" s="617" t="s">
        <v>36</v>
      </c>
      <c r="B1001" s="618"/>
      <c r="C1001" s="618"/>
      <c r="D1001" s="618"/>
      <c r="E1001" s="618"/>
      <c r="F1001" s="618"/>
      <c r="G1001" s="619"/>
      <c r="H1001" s="70">
        <v>4</v>
      </c>
      <c r="I1001" s="54">
        <f>ROUND(I996*H1001/100,0)</f>
        <v>1312</v>
      </c>
    </row>
    <row r="1002" spans="1:9" ht="13.5" hidden="1" thickBot="1" x14ac:dyDescent="0.25">
      <c r="A1002" s="617" t="s">
        <v>37</v>
      </c>
      <c r="B1002" s="618"/>
      <c r="C1002" s="618"/>
      <c r="D1002" s="618"/>
      <c r="E1002" s="618"/>
      <c r="F1002" s="618"/>
      <c r="G1002" s="619"/>
      <c r="H1002" s="70">
        <v>6</v>
      </c>
      <c r="I1002" s="54">
        <f>ROUND(I996*H1002/100,0)</f>
        <v>1968</v>
      </c>
    </row>
    <row r="1003" spans="1:9" ht="13.5" hidden="1" thickBot="1" x14ac:dyDescent="0.25">
      <c r="A1003" s="629"/>
      <c r="B1003" s="630"/>
      <c r="C1003" s="630"/>
      <c r="D1003" s="630"/>
      <c r="E1003" s="630"/>
      <c r="F1003" s="630"/>
      <c r="G1003" s="631"/>
      <c r="H1003" s="71"/>
      <c r="I1003" s="54"/>
    </row>
    <row r="1004" spans="1:9" ht="13.5" hidden="1" thickBot="1" x14ac:dyDescent="0.25">
      <c r="A1004" s="27"/>
      <c r="B1004" s="1"/>
      <c r="C1004" s="1"/>
      <c r="D1004" s="1"/>
      <c r="E1004" s="48"/>
      <c r="F1004" s="48"/>
      <c r="G1004" s="48"/>
      <c r="H1004" s="49" t="s">
        <v>21</v>
      </c>
      <c r="I1004" s="50">
        <f>SUM(I1000:I1003)</f>
        <v>9839</v>
      </c>
    </row>
    <row r="1005" spans="1:9" ht="13.5" hidden="1" thickBot="1" x14ac:dyDescent="0.25">
      <c r="A1005" s="27"/>
      <c r="B1005" s="1"/>
      <c r="C1005" s="1"/>
      <c r="D1005" s="1"/>
      <c r="E1005" s="48"/>
      <c r="F1005" s="48"/>
      <c r="G1005" s="48"/>
      <c r="H1005" s="48"/>
      <c r="I1005" s="28"/>
    </row>
    <row r="1006" spans="1:9" ht="13.5" hidden="1" thickBot="1" x14ac:dyDescent="0.25">
      <c r="A1006" s="72"/>
      <c r="B1006" s="36"/>
      <c r="C1006" s="36"/>
      <c r="D1006" s="36"/>
      <c r="E1006" s="73"/>
      <c r="F1006" s="74"/>
      <c r="G1006" s="75"/>
      <c r="H1006" s="76" t="s">
        <v>38</v>
      </c>
      <c r="I1006" s="50">
        <f>I996+I1004</f>
        <v>42636.058823529413</v>
      </c>
    </row>
    <row r="1007" spans="1:9" ht="13.5" hidden="1" thickBot="1" x14ac:dyDescent="0.25">
      <c r="A1007" s="1"/>
      <c r="B1007" s="1"/>
      <c r="C1007" s="1"/>
      <c r="D1007" s="1"/>
      <c r="E1007" s="48"/>
      <c r="F1007" s="66"/>
      <c r="G1007" s="67"/>
      <c r="H1007" s="77"/>
      <c r="I1007" s="78"/>
    </row>
    <row r="1008" spans="1:9" ht="12.75" hidden="1" customHeight="1" x14ac:dyDescent="0.2">
      <c r="A1008" s="593" t="s">
        <v>121</v>
      </c>
      <c r="B1008" s="594"/>
      <c r="C1008" s="594"/>
      <c r="D1008" s="594"/>
      <c r="E1008" s="595"/>
      <c r="F1008" s="602" t="s">
        <v>9</v>
      </c>
      <c r="G1008" s="603"/>
      <c r="H1008" s="603"/>
      <c r="I1008" s="604"/>
    </row>
    <row r="1009" spans="1:9" ht="12.75" hidden="1" customHeight="1" x14ac:dyDescent="0.2">
      <c r="A1009" s="596"/>
      <c r="B1009" s="597"/>
      <c r="C1009" s="597"/>
      <c r="D1009" s="597"/>
      <c r="E1009" s="598"/>
      <c r="F1009" s="605"/>
      <c r="G1009" s="586"/>
      <c r="H1009" s="586"/>
      <c r="I1009" s="606"/>
    </row>
    <row r="1010" spans="1:9" ht="13.5" hidden="1" customHeight="1" thickBot="1" x14ac:dyDescent="0.25">
      <c r="A1010" s="599"/>
      <c r="B1010" s="600"/>
      <c r="C1010" s="600"/>
      <c r="D1010" s="600"/>
      <c r="E1010" s="601"/>
      <c r="F1010" s="607"/>
      <c r="G1010" s="608"/>
      <c r="H1010" s="608"/>
      <c r="I1010" s="609"/>
    </row>
    <row r="1011" spans="1:9" ht="13.5" hidden="1" thickBot="1" x14ac:dyDescent="0.25">
      <c r="A1011" s="27"/>
      <c r="B1011" s="1"/>
      <c r="C1011" s="1"/>
      <c r="D1011" s="1"/>
      <c r="E1011" s="1"/>
      <c r="F1011" s="1"/>
      <c r="G1011" s="1"/>
      <c r="H1011" s="1"/>
      <c r="I1011" s="28"/>
    </row>
    <row r="1012" spans="1:9" ht="13.5" hidden="1" customHeight="1" x14ac:dyDescent="0.2">
      <c r="A1012" s="29" t="s">
        <v>10</v>
      </c>
      <c r="B1012" s="19"/>
      <c r="C1012" s="610" t="str">
        <f>C166</f>
        <v>CONSTRUCCION DE PUENTES EN CONCRETO REFORZADO EN VIAS TERCIARIAS (CORREGIMIENTO EL TIGRE) DEL MUNICIPIO DE CAUCASIA DEPARTAMENTO DE ANTIOQUIA</v>
      </c>
      <c r="D1012" s="610"/>
      <c r="E1012" s="610"/>
      <c r="F1012" s="610"/>
      <c r="G1012" s="610"/>
      <c r="H1012" s="610"/>
      <c r="I1012" s="611"/>
    </row>
    <row r="1013" spans="1:9" ht="25.5" hidden="1" customHeight="1" x14ac:dyDescent="0.2">
      <c r="A1013" s="27" t="s">
        <v>11</v>
      </c>
      <c r="B1013" s="1"/>
      <c r="C1013" s="610"/>
      <c r="D1013" s="610"/>
      <c r="E1013" s="610"/>
      <c r="F1013" s="610"/>
      <c r="G1013" s="610"/>
      <c r="H1013" s="610"/>
      <c r="I1013" s="611"/>
    </row>
    <row r="1014" spans="1:9" ht="13.5" hidden="1" thickBot="1" x14ac:dyDescent="0.25">
      <c r="A1014" s="29" t="s">
        <v>12</v>
      </c>
      <c r="B1014" s="1"/>
      <c r="C1014" s="612" t="e">
        <f>[112]OFICIAL!#REF!</f>
        <v>#REF!</v>
      </c>
      <c r="D1014" s="612"/>
      <c r="E1014" s="612"/>
      <c r="F1014" s="612"/>
      <c r="G1014" s="612"/>
      <c r="H1014" s="612"/>
      <c r="I1014" s="613"/>
    </row>
    <row r="1015" spans="1:9" ht="13.5" hidden="1" thickBot="1" x14ac:dyDescent="0.25">
      <c r="A1015" s="30" t="s">
        <v>80</v>
      </c>
      <c r="B1015" s="19"/>
      <c r="C1015" s="612"/>
      <c r="D1015" s="612"/>
      <c r="E1015" s="612"/>
      <c r="F1015" s="612"/>
      <c r="G1015" s="612"/>
      <c r="H1015" s="612"/>
      <c r="I1015" s="613"/>
    </row>
    <row r="1016" spans="1:9" ht="13.5" hidden="1" thickBot="1" x14ac:dyDescent="0.25">
      <c r="A1016" s="29"/>
      <c r="B1016" s="19"/>
      <c r="C1016" s="19"/>
      <c r="D1016" s="1"/>
      <c r="E1016" s="1"/>
      <c r="F1016" s="1"/>
      <c r="G1016" s="1"/>
      <c r="H1016" s="31" t="s">
        <v>13</v>
      </c>
      <c r="I1016" s="32" t="e">
        <f>[112]OFICIAL!#REF!</f>
        <v>#REF!</v>
      </c>
    </row>
    <row r="1017" spans="1:9" ht="13.5" hidden="1" thickBot="1" x14ac:dyDescent="0.25">
      <c r="A1017" s="29"/>
      <c r="B1017" s="19"/>
      <c r="C1017" s="19"/>
      <c r="D1017" s="1"/>
      <c r="E1017" s="1"/>
      <c r="F1017" s="1"/>
      <c r="G1017" s="1"/>
      <c r="H1017" s="31"/>
      <c r="I1017" s="33"/>
    </row>
    <row r="1018" spans="1:9" ht="13.5" hidden="1" thickBot="1" x14ac:dyDescent="0.25">
      <c r="A1018" s="34" t="s">
        <v>14</v>
      </c>
      <c r="B1018" s="35"/>
      <c r="C1018" s="35"/>
      <c r="D1018" s="35"/>
      <c r="E1018" s="36"/>
      <c r="F1018" s="36"/>
      <c r="G1018" s="36"/>
      <c r="H1018" s="36"/>
      <c r="I1018" s="37"/>
    </row>
    <row r="1019" spans="1:9" ht="13.5" hidden="1" thickBot="1" x14ac:dyDescent="0.25">
      <c r="A1019" s="614" t="s">
        <v>15</v>
      </c>
      <c r="B1019" s="615"/>
      <c r="C1019" s="615"/>
      <c r="D1019" s="615"/>
      <c r="E1019" s="616"/>
      <c r="F1019" s="39" t="s">
        <v>16</v>
      </c>
      <c r="G1019" s="39" t="s">
        <v>17</v>
      </c>
      <c r="H1019" s="39" t="s">
        <v>18</v>
      </c>
      <c r="I1019" s="40" t="s">
        <v>19</v>
      </c>
    </row>
    <row r="1020" spans="1:9" ht="13.5" hidden="1" thickBot="1" x14ac:dyDescent="0.25">
      <c r="A1020" s="617" t="s">
        <v>40</v>
      </c>
      <c r="B1020" s="618"/>
      <c r="C1020" s="618"/>
      <c r="D1020" s="618"/>
      <c r="E1020" s="619"/>
      <c r="F1020" s="41"/>
      <c r="G1020" s="42"/>
      <c r="H1020" s="43"/>
      <c r="I1020" s="44">
        <f>I1047*5%</f>
        <v>510</v>
      </c>
    </row>
    <row r="1021" spans="1:9" ht="13.5" hidden="1" thickBot="1" x14ac:dyDescent="0.25">
      <c r="A1021" s="617" t="s">
        <v>151</v>
      </c>
      <c r="B1021" s="618"/>
      <c r="C1021" s="618"/>
      <c r="D1021" s="618"/>
      <c r="E1021" s="619"/>
      <c r="F1021" s="41">
        <v>1</v>
      </c>
      <c r="G1021" s="64">
        <v>1500</v>
      </c>
      <c r="H1021" s="89">
        <f>H1045</f>
        <v>20</v>
      </c>
      <c r="I1021" s="90">
        <f>G1021/H1021*F1021</f>
        <v>75</v>
      </c>
    </row>
    <row r="1022" spans="1:9" ht="13.5" hidden="1" thickBot="1" x14ac:dyDescent="0.25">
      <c r="A1022" s="617" t="s">
        <v>152</v>
      </c>
      <c r="B1022" s="618"/>
      <c r="C1022" s="618"/>
      <c r="D1022" s="618"/>
      <c r="E1022" s="619"/>
      <c r="F1022" s="41">
        <v>1</v>
      </c>
      <c r="G1022" s="82">
        <v>1000</v>
      </c>
      <c r="H1022" s="89">
        <f>H1045</f>
        <v>20</v>
      </c>
      <c r="I1022" s="90">
        <f>G1022/H1022*F1022</f>
        <v>50</v>
      </c>
    </row>
    <row r="1023" spans="1:9" ht="13.5" hidden="1" thickBot="1" x14ac:dyDescent="0.25">
      <c r="A1023" s="617"/>
      <c r="B1023" s="618"/>
      <c r="C1023" s="618"/>
      <c r="D1023" s="618"/>
      <c r="E1023" s="619"/>
      <c r="F1023" s="41"/>
      <c r="G1023" s="42"/>
      <c r="H1023" s="42"/>
      <c r="I1023" s="44"/>
    </row>
    <row r="1024" spans="1:9" ht="13.5" hidden="1" thickBot="1" x14ac:dyDescent="0.25">
      <c r="A1024" s="632"/>
      <c r="B1024" s="633"/>
      <c r="C1024" s="633"/>
      <c r="D1024" s="633"/>
      <c r="E1024" s="634"/>
      <c r="F1024" s="45"/>
      <c r="G1024" s="46"/>
      <c r="H1024" s="46"/>
      <c r="I1024" s="47"/>
    </row>
    <row r="1025" spans="1:9" ht="13.5" hidden="1" thickBot="1" x14ac:dyDescent="0.25">
      <c r="A1025" s="27"/>
      <c r="B1025" s="1"/>
      <c r="C1025" s="1"/>
      <c r="D1025" s="1"/>
      <c r="E1025" s="1"/>
      <c r="F1025" s="1"/>
      <c r="G1025" s="48"/>
      <c r="H1025" s="49" t="s">
        <v>21</v>
      </c>
      <c r="I1025" s="50">
        <f>SUM(I1020:I1024)</f>
        <v>635</v>
      </c>
    </row>
    <row r="1026" spans="1:9" ht="13.5" hidden="1" thickBot="1" x14ac:dyDescent="0.25">
      <c r="A1026" s="27"/>
      <c r="B1026" s="1"/>
      <c r="C1026" s="1"/>
      <c r="D1026" s="1"/>
      <c r="E1026" s="1"/>
      <c r="F1026" s="1"/>
      <c r="G1026" s="48"/>
      <c r="H1026" s="49"/>
      <c r="I1026" s="51"/>
    </row>
    <row r="1027" spans="1:9" ht="13.5" hidden="1" thickBot="1" x14ac:dyDescent="0.25">
      <c r="A1027" s="29" t="s">
        <v>22</v>
      </c>
      <c r="B1027" s="19"/>
      <c r="C1027" s="19"/>
      <c r="D1027" s="19"/>
      <c r="E1027" s="1"/>
      <c r="F1027" s="1"/>
      <c r="G1027" s="48"/>
      <c r="H1027" s="48"/>
      <c r="I1027" s="28"/>
    </row>
    <row r="1028" spans="1:9" ht="13.5" hidden="1" thickBot="1" x14ac:dyDescent="0.25">
      <c r="A1028" s="614" t="s">
        <v>15</v>
      </c>
      <c r="B1028" s="615"/>
      <c r="C1028" s="615"/>
      <c r="D1028" s="615"/>
      <c r="E1028" s="616"/>
      <c r="F1028" s="39" t="s">
        <v>23</v>
      </c>
      <c r="G1028" s="52" t="s">
        <v>24</v>
      </c>
      <c r="H1028" s="52" t="s">
        <v>6</v>
      </c>
      <c r="I1028" s="40" t="s">
        <v>19</v>
      </c>
    </row>
    <row r="1029" spans="1:9" ht="13.5" hidden="1" thickBot="1" x14ac:dyDescent="0.25">
      <c r="A1029" s="617" t="s">
        <v>144</v>
      </c>
      <c r="B1029" s="618"/>
      <c r="C1029" s="618"/>
      <c r="D1029" s="618"/>
      <c r="E1029" s="619"/>
      <c r="F1029" s="3" t="s">
        <v>3</v>
      </c>
      <c r="G1029" s="82">
        <f>+[112]APA!I102</f>
        <v>420000</v>
      </c>
      <c r="H1029" s="53">
        <v>2.5000000000000001E-2</v>
      </c>
      <c r="I1029" s="54">
        <f>G1029*H1029</f>
        <v>10500</v>
      </c>
    </row>
    <row r="1030" spans="1:9" ht="13.5" hidden="1" thickBot="1" x14ac:dyDescent="0.25">
      <c r="A1030" s="617"/>
      <c r="B1030" s="618"/>
      <c r="C1030" s="618"/>
      <c r="D1030" s="618"/>
      <c r="E1030" s="619"/>
      <c r="F1030" s="86"/>
      <c r="G1030" s="87"/>
      <c r="H1030" s="53"/>
      <c r="I1030" s="54"/>
    </row>
    <row r="1031" spans="1:9" ht="13.5" hidden="1" thickBot="1" x14ac:dyDescent="0.25">
      <c r="A1031" s="617"/>
      <c r="B1031" s="618"/>
      <c r="C1031" s="618"/>
      <c r="D1031" s="618"/>
      <c r="E1031" s="619"/>
      <c r="F1031" s="3"/>
      <c r="G1031" s="82"/>
      <c r="H1031" s="42"/>
      <c r="I1031" s="54"/>
    </row>
    <row r="1032" spans="1:9" ht="13.5" hidden="1" thickBot="1" x14ac:dyDescent="0.25">
      <c r="A1032" s="617"/>
      <c r="B1032" s="618"/>
      <c r="C1032" s="618"/>
      <c r="D1032" s="618"/>
      <c r="E1032" s="619"/>
      <c r="F1032" s="3"/>
      <c r="G1032" s="82"/>
      <c r="H1032" s="42"/>
      <c r="I1032" s="54"/>
    </row>
    <row r="1033" spans="1:9" ht="13.5" hidden="1" thickBot="1" x14ac:dyDescent="0.25">
      <c r="A1033" s="617"/>
      <c r="B1033" s="618"/>
      <c r="C1033" s="618"/>
      <c r="D1033" s="618"/>
      <c r="E1033" s="619"/>
      <c r="F1033" s="3"/>
      <c r="G1033" s="42"/>
      <c r="H1033" s="42"/>
      <c r="I1033" s="54"/>
    </row>
    <row r="1034" spans="1:9" ht="13.5" hidden="1" thickBot="1" x14ac:dyDescent="0.25">
      <c r="A1034" s="629"/>
      <c r="B1034" s="630"/>
      <c r="C1034" s="630"/>
      <c r="D1034" s="630"/>
      <c r="E1034" s="631"/>
      <c r="F1034" s="55"/>
      <c r="G1034" s="56"/>
      <c r="H1034" s="56"/>
      <c r="I1034" s="57"/>
    </row>
    <row r="1035" spans="1:9" ht="13.5" hidden="1" thickBot="1" x14ac:dyDescent="0.25">
      <c r="A1035" s="27"/>
      <c r="B1035" s="1"/>
      <c r="C1035" s="1"/>
      <c r="D1035" s="1"/>
      <c r="E1035" s="1"/>
      <c r="F1035" s="1"/>
      <c r="G1035" s="48"/>
      <c r="H1035" s="49" t="s">
        <v>21</v>
      </c>
      <c r="I1035" s="58">
        <f>SUM(I1029:I1034)</f>
        <v>10500</v>
      </c>
    </row>
    <row r="1036" spans="1:9" ht="13.5" hidden="1" thickBot="1" x14ac:dyDescent="0.25">
      <c r="A1036" s="27"/>
      <c r="B1036" s="1"/>
      <c r="C1036" s="1"/>
      <c r="D1036" s="1"/>
      <c r="E1036" s="1"/>
      <c r="F1036" s="1"/>
      <c r="G1036" s="48"/>
      <c r="H1036" s="49"/>
      <c r="I1036" s="59"/>
    </row>
    <row r="1037" spans="1:9" ht="13.5" hidden="1" thickBot="1" x14ac:dyDescent="0.25">
      <c r="A1037" s="29" t="s">
        <v>25</v>
      </c>
      <c r="B1037" s="19"/>
      <c r="C1037" s="19"/>
      <c r="D1037" s="19"/>
      <c r="E1037" s="1"/>
      <c r="F1037" s="1"/>
      <c r="G1037" s="1"/>
      <c r="H1037" s="1"/>
      <c r="I1037" s="28"/>
    </row>
    <row r="1038" spans="1:9" ht="13.5" hidden="1" thickBot="1" x14ac:dyDescent="0.25">
      <c r="A1038" s="614" t="s">
        <v>26</v>
      </c>
      <c r="B1038" s="615"/>
      <c r="C1038" s="615"/>
      <c r="D1038" s="616"/>
      <c r="E1038" s="60" t="s">
        <v>115</v>
      </c>
      <c r="F1038" s="39" t="s">
        <v>27</v>
      </c>
      <c r="G1038" s="39" t="s">
        <v>116</v>
      </c>
      <c r="H1038" s="39" t="s">
        <v>28</v>
      </c>
      <c r="I1038" s="40" t="s">
        <v>19</v>
      </c>
    </row>
    <row r="1039" spans="1:9" ht="13.5" hidden="1" thickBot="1" x14ac:dyDescent="0.25">
      <c r="A1039" s="617"/>
      <c r="B1039" s="618"/>
      <c r="C1039" s="618"/>
      <c r="D1039" s="619"/>
      <c r="E1039" s="61"/>
      <c r="F1039" s="61"/>
      <c r="G1039" s="61"/>
      <c r="H1039" s="83"/>
      <c r="I1039" s="54"/>
    </row>
    <row r="1040" spans="1:9" ht="13.5" hidden="1" thickBot="1" x14ac:dyDescent="0.25">
      <c r="A1040" s="620"/>
      <c r="B1040" s="621"/>
      <c r="C1040" s="621"/>
      <c r="D1040" s="622"/>
      <c r="E1040" s="62"/>
      <c r="F1040" s="62"/>
      <c r="G1040" s="62"/>
      <c r="H1040" s="62"/>
      <c r="I1040" s="57"/>
    </row>
    <row r="1041" spans="1:9" ht="13.5" hidden="1" thickBot="1" x14ac:dyDescent="0.25">
      <c r="A1041" s="27"/>
      <c r="B1041" s="1"/>
      <c r="C1041" s="1"/>
      <c r="D1041" s="1"/>
      <c r="E1041" s="1"/>
      <c r="F1041" s="1"/>
      <c r="G1041" s="1"/>
      <c r="H1041" s="49" t="s">
        <v>21</v>
      </c>
      <c r="I1041" s="50">
        <f>SUM(I1039:I1040)</f>
        <v>0</v>
      </c>
    </row>
    <row r="1042" spans="1:9" ht="13.5" hidden="1" thickBot="1" x14ac:dyDescent="0.25">
      <c r="A1042" s="27"/>
      <c r="B1042" s="1"/>
      <c r="C1042" s="1"/>
      <c r="D1042" s="1"/>
      <c r="E1042" s="1"/>
      <c r="F1042" s="1"/>
      <c r="G1042" s="1"/>
      <c r="H1042" s="49"/>
      <c r="I1042" s="59"/>
    </row>
    <row r="1043" spans="1:9" ht="13.5" hidden="1" thickBot="1" x14ac:dyDescent="0.25">
      <c r="A1043" s="29" t="s">
        <v>29</v>
      </c>
      <c r="B1043" s="19"/>
      <c r="C1043" s="19"/>
      <c r="D1043" s="19"/>
      <c r="E1043" s="1"/>
      <c r="F1043" s="1"/>
      <c r="G1043" s="1"/>
      <c r="H1043" s="1"/>
      <c r="I1043" s="28"/>
    </row>
    <row r="1044" spans="1:9" ht="13.5" hidden="1" thickBot="1" x14ac:dyDescent="0.25">
      <c r="A1044" s="614" t="s">
        <v>30</v>
      </c>
      <c r="B1044" s="615"/>
      <c r="C1044" s="615"/>
      <c r="D1044" s="615"/>
      <c r="E1044" s="39"/>
      <c r="F1044" s="623" t="s">
        <v>118</v>
      </c>
      <c r="G1044" s="624"/>
      <c r="H1044" s="38" t="s">
        <v>18</v>
      </c>
      <c r="I1044" s="63" t="s">
        <v>19</v>
      </c>
    </row>
    <row r="1045" spans="1:9" ht="13.5" hidden="1" thickBot="1" x14ac:dyDescent="0.25">
      <c r="A1045" s="625" t="str">
        <f>+[112]cuadrillas!B14</f>
        <v>CUADRILLA 3</v>
      </c>
      <c r="B1045" s="626"/>
      <c r="C1045" s="626"/>
      <c r="D1045" s="626"/>
      <c r="E1045" s="42"/>
      <c r="F1045" s="627">
        <f>+[112]cuadrillas!C14</f>
        <v>204000</v>
      </c>
      <c r="G1045" s="628"/>
      <c r="H1045" s="65">
        <v>20</v>
      </c>
      <c r="I1045" s="54">
        <f>ROUND(F1045/H1045,0)</f>
        <v>10200</v>
      </c>
    </row>
    <row r="1046" spans="1:9" ht="13.5" hidden="1" thickBot="1" x14ac:dyDescent="0.25">
      <c r="A1046" s="620"/>
      <c r="B1046" s="621"/>
      <c r="C1046" s="621"/>
      <c r="D1046" s="621"/>
      <c r="E1046" s="56"/>
      <c r="F1046" s="637"/>
      <c r="G1046" s="638"/>
      <c r="H1046" s="56"/>
      <c r="I1046" s="57"/>
    </row>
    <row r="1047" spans="1:9" ht="13.5" hidden="1" thickBot="1" x14ac:dyDescent="0.25">
      <c r="A1047" s="27"/>
      <c r="B1047" s="1"/>
      <c r="C1047" s="1"/>
      <c r="D1047" s="1"/>
      <c r="E1047" s="48"/>
      <c r="F1047" s="48"/>
      <c r="G1047" s="48"/>
      <c r="H1047" s="49" t="s">
        <v>21</v>
      </c>
      <c r="I1047" s="58">
        <f>SUM(I1045:I1046)</f>
        <v>10200</v>
      </c>
    </row>
    <row r="1048" spans="1:9" ht="13.5" hidden="1" thickBot="1" x14ac:dyDescent="0.25">
      <c r="A1048" s="27"/>
      <c r="B1048" s="1"/>
      <c r="C1048" s="1"/>
      <c r="D1048" s="1"/>
      <c r="E1048" s="48"/>
      <c r="F1048" s="48"/>
      <c r="G1048" s="48"/>
      <c r="H1048" s="48"/>
      <c r="I1048" s="32"/>
    </row>
    <row r="1049" spans="1:9" ht="13.5" hidden="1" thickBot="1" x14ac:dyDescent="0.25">
      <c r="A1049" s="27"/>
      <c r="B1049" s="1"/>
      <c r="C1049" s="1"/>
      <c r="D1049" s="1"/>
      <c r="E1049" s="48"/>
      <c r="F1049" s="66" t="s">
        <v>8</v>
      </c>
      <c r="G1049" s="1"/>
      <c r="H1049" s="67"/>
      <c r="I1049" s="50">
        <f>+I1047+I1041+I1035+I1025</f>
        <v>21335</v>
      </c>
    </row>
    <row r="1050" spans="1:9" ht="13.5" hidden="1" thickBot="1" x14ac:dyDescent="0.25">
      <c r="A1050" s="27"/>
      <c r="B1050" s="1"/>
      <c r="C1050" s="1"/>
      <c r="D1050" s="1"/>
      <c r="E1050" s="48"/>
      <c r="F1050" s="66"/>
      <c r="G1050" s="1"/>
      <c r="H1050" s="67"/>
      <c r="I1050" s="59"/>
    </row>
    <row r="1051" spans="1:9" ht="13.5" hidden="1" thickBot="1" x14ac:dyDescent="0.25">
      <c r="A1051" s="29" t="s">
        <v>32</v>
      </c>
      <c r="B1051" s="19"/>
      <c r="C1051" s="19"/>
      <c r="D1051" s="19"/>
      <c r="E1051" s="48"/>
      <c r="F1051" s="48"/>
      <c r="G1051" s="48"/>
      <c r="H1051" s="48"/>
      <c r="I1051" s="28"/>
    </row>
    <row r="1052" spans="1:9" ht="13.5" hidden="1" thickBot="1" x14ac:dyDescent="0.25">
      <c r="A1052" s="614" t="s">
        <v>15</v>
      </c>
      <c r="B1052" s="615"/>
      <c r="C1052" s="615"/>
      <c r="D1052" s="615"/>
      <c r="E1052" s="615"/>
      <c r="F1052" s="615"/>
      <c r="G1052" s="616"/>
      <c r="H1052" s="68" t="s">
        <v>33</v>
      </c>
      <c r="I1052" s="69" t="s">
        <v>34</v>
      </c>
    </row>
    <row r="1053" spans="1:9" ht="13.5" hidden="1" thickBot="1" x14ac:dyDescent="0.25">
      <c r="A1053" s="617" t="s">
        <v>35</v>
      </c>
      <c r="B1053" s="618"/>
      <c r="C1053" s="618"/>
      <c r="D1053" s="618"/>
      <c r="E1053" s="618"/>
      <c r="F1053" s="618"/>
      <c r="G1053" s="619"/>
      <c r="H1053" s="70">
        <v>20</v>
      </c>
      <c r="I1053" s="54">
        <f>ROUND(I1049*H1053/100,0)</f>
        <v>4267</v>
      </c>
    </row>
    <row r="1054" spans="1:9" ht="13.5" hidden="1" thickBot="1" x14ac:dyDescent="0.25">
      <c r="A1054" s="617" t="s">
        <v>36</v>
      </c>
      <c r="B1054" s="618"/>
      <c r="C1054" s="618"/>
      <c r="D1054" s="618"/>
      <c r="E1054" s="618"/>
      <c r="F1054" s="618"/>
      <c r="G1054" s="619"/>
      <c r="H1054" s="70">
        <v>4</v>
      </c>
      <c r="I1054" s="54">
        <f>ROUND(I1049*H1054/100,0)</f>
        <v>853</v>
      </c>
    </row>
    <row r="1055" spans="1:9" ht="13.5" hidden="1" thickBot="1" x14ac:dyDescent="0.25">
      <c r="A1055" s="617" t="s">
        <v>37</v>
      </c>
      <c r="B1055" s="618"/>
      <c r="C1055" s="618"/>
      <c r="D1055" s="618"/>
      <c r="E1055" s="618"/>
      <c r="F1055" s="618"/>
      <c r="G1055" s="619"/>
      <c r="H1055" s="70">
        <v>6</v>
      </c>
      <c r="I1055" s="54">
        <f>ROUND(I1049*H1055/100,0)</f>
        <v>1280</v>
      </c>
    </row>
    <row r="1056" spans="1:9" ht="13.5" hidden="1" thickBot="1" x14ac:dyDescent="0.25">
      <c r="A1056" s="629"/>
      <c r="B1056" s="630"/>
      <c r="C1056" s="630"/>
      <c r="D1056" s="630"/>
      <c r="E1056" s="630"/>
      <c r="F1056" s="630"/>
      <c r="G1056" s="631"/>
      <c r="H1056" s="71"/>
      <c r="I1056" s="54"/>
    </row>
    <row r="1057" spans="1:9" ht="13.5" hidden="1" thickBot="1" x14ac:dyDescent="0.25">
      <c r="A1057" s="27"/>
      <c r="B1057" s="1"/>
      <c r="C1057" s="1"/>
      <c r="D1057" s="1"/>
      <c r="E1057" s="48"/>
      <c r="F1057" s="48"/>
      <c r="G1057" s="48"/>
      <c r="H1057" s="49" t="s">
        <v>21</v>
      </c>
      <c r="I1057" s="50">
        <f>SUM(I1053:I1056)</f>
        <v>6400</v>
      </c>
    </row>
    <row r="1058" spans="1:9" ht="13.5" hidden="1" thickBot="1" x14ac:dyDescent="0.25">
      <c r="A1058" s="27"/>
      <c r="B1058" s="1"/>
      <c r="C1058" s="1"/>
      <c r="D1058" s="1"/>
      <c r="E1058" s="48"/>
      <c r="F1058" s="48"/>
      <c r="G1058" s="48"/>
      <c r="H1058" s="48"/>
      <c r="I1058" s="28"/>
    </row>
    <row r="1059" spans="1:9" ht="13.5" hidden="1" thickBot="1" x14ac:dyDescent="0.25">
      <c r="A1059" s="72"/>
      <c r="B1059" s="36"/>
      <c r="C1059" s="36"/>
      <c r="D1059" s="36"/>
      <c r="E1059" s="73"/>
      <c r="F1059" s="74"/>
      <c r="G1059" s="75"/>
      <c r="H1059" s="76" t="s">
        <v>38</v>
      </c>
      <c r="I1059" s="50">
        <f>I1049+I1057</f>
        <v>27735</v>
      </c>
    </row>
    <row r="1060" spans="1:9" ht="13.5" hidden="1" thickBot="1" x14ac:dyDescent="0.25">
      <c r="A1060" s="80"/>
      <c r="B1060" s="80"/>
      <c r="C1060" s="80"/>
      <c r="D1060" s="80"/>
      <c r="E1060" s="80"/>
      <c r="F1060" s="80"/>
      <c r="G1060" s="80"/>
      <c r="H1060" s="80"/>
      <c r="I1060" s="81"/>
    </row>
    <row r="1061" spans="1:9" ht="13.5" hidden="1" thickBot="1" x14ac:dyDescent="0.25">
      <c r="A1061" s="80"/>
      <c r="B1061" s="80"/>
      <c r="C1061" s="80"/>
      <c r="D1061" s="80"/>
      <c r="E1061" s="80"/>
      <c r="F1061" s="80"/>
      <c r="G1061" s="80"/>
      <c r="H1061" s="80"/>
      <c r="I1061" s="81"/>
    </row>
    <row r="1062" spans="1:9" ht="12.75" hidden="1" customHeight="1" x14ac:dyDescent="0.2">
      <c r="A1062" s="593" t="s">
        <v>121</v>
      </c>
      <c r="B1062" s="594"/>
      <c r="C1062" s="594"/>
      <c r="D1062" s="594"/>
      <c r="E1062" s="595"/>
      <c r="F1062" s="602" t="s">
        <v>9</v>
      </c>
      <c r="G1062" s="603"/>
      <c r="H1062" s="603"/>
      <c r="I1062" s="604"/>
    </row>
    <row r="1063" spans="1:9" ht="12.75" hidden="1" customHeight="1" x14ac:dyDescent="0.2">
      <c r="A1063" s="596"/>
      <c r="B1063" s="597"/>
      <c r="C1063" s="597"/>
      <c r="D1063" s="597"/>
      <c r="E1063" s="598"/>
      <c r="F1063" s="605"/>
      <c r="G1063" s="586"/>
      <c r="H1063" s="586"/>
      <c r="I1063" s="606"/>
    </row>
    <row r="1064" spans="1:9" ht="13.5" hidden="1" customHeight="1" thickBot="1" x14ac:dyDescent="0.25">
      <c r="A1064" s="599"/>
      <c r="B1064" s="600"/>
      <c r="C1064" s="600"/>
      <c r="D1064" s="600"/>
      <c r="E1064" s="601"/>
      <c r="F1064" s="607"/>
      <c r="G1064" s="608"/>
      <c r="H1064" s="608"/>
      <c r="I1064" s="609"/>
    </row>
    <row r="1065" spans="1:9" ht="13.5" hidden="1" thickBot="1" x14ac:dyDescent="0.25">
      <c r="A1065" s="27"/>
      <c r="B1065" s="1"/>
      <c r="C1065" s="1"/>
      <c r="D1065" s="1"/>
      <c r="E1065" s="1"/>
      <c r="F1065" s="1"/>
      <c r="G1065" s="1"/>
      <c r="H1065" s="1"/>
      <c r="I1065" s="28"/>
    </row>
    <row r="1066" spans="1:9" ht="13.5" hidden="1" customHeight="1" x14ac:dyDescent="0.2">
      <c r="A1066" s="29" t="s">
        <v>10</v>
      </c>
      <c r="B1066" s="19"/>
      <c r="C1066" s="610" t="e">
        <f>[112]OFICIAL!#REF!</f>
        <v>#REF!</v>
      </c>
      <c r="D1066" s="610"/>
      <c r="E1066" s="610"/>
      <c r="F1066" s="610"/>
      <c r="G1066" s="610"/>
      <c r="H1066" s="610"/>
      <c r="I1066" s="611"/>
    </row>
    <row r="1067" spans="1:9" ht="25.5" hidden="1" customHeight="1" x14ac:dyDescent="0.2">
      <c r="A1067" s="27" t="s">
        <v>11</v>
      </c>
      <c r="B1067" s="1"/>
      <c r="C1067" s="610"/>
      <c r="D1067" s="610"/>
      <c r="E1067" s="610"/>
      <c r="F1067" s="610"/>
      <c r="G1067" s="610"/>
      <c r="H1067" s="610"/>
      <c r="I1067" s="611"/>
    </row>
    <row r="1068" spans="1:9" ht="13.5" hidden="1" thickBot="1" x14ac:dyDescent="0.25">
      <c r="A1068" s="29" t="s">
        <v>12</v>
      </c>
      <c r="B1068" s="1"/>
      <c r="C1068" s="612" t="e">
        <f>[112]OFICIAL!#REF!</f>
        <v>#REF!</v>
      </c>
      <c r="D1068" s="612"/>
      <c r="E1068" s="612"/>
      <c r="F1068" s="612"/>
      <c r="G1068" s="612"/>
      <c r="H1068" s="612"/>
      <c r="I1068" s="613"/>
    </row>
    <row r="1069" spans="1:9" ht="13.5" hidden="1" thickBot="1" x14ac:dyDescent="0.25">
      <c r="A1069" s="30" t="s">
        <v>155</v>
      </c>
      <c r="B1069" s="19"/>
      <c r="C1069" s="612"/>
      <c r="D1069" s="612"/>
      <c r="E1069" s="612"/>
      <c r="F1069" s="612"/>
      <c r="G1069" s="612"/>
      <c r="H1069" s="612"/>
      <c r="I1069" s="613"/>
    </row>
    <row r="1070" spans="1:9" ht="13.5" hidden="1" thickBot="1" x14ac:dyDescent="0.25">
      <c r="A1070" s="29"/>
      <c r="B1070" s="19"/>
      <c r="C1070" s="19"/>
      <c r="D1070" s="1"/>
      <c r="E1070" s="1"/>
      <c r="F1070" s="1"/>
      <c r="G1070" s="1"/>
      <c r="H1070" s="31" t="s">
        <v>13</v>
      </c>
      <c r="I1070" s="32" t="e">
        <f>+[112]OFICIAL!#REF!</f>
        <v>#REF!</v>
      </c>
    </row>
    <row r="1071" spans="1:9" ht="17.25" hidden="1" customHeight="1" x14ac:dyDescent="0.2">
      <c r="A1071" s="29"/>
      <c r="B1071" s="19"/>
      <c r="C1071" s="19"/>
      <c r="D1071" s="1"/>
      <c r="E1071" s="1"/>
      <c r="F1071" s="1"/>
      <c r="G1071" s="1"/>
      <c r="H1071" s="31"/>
      <c r="I1071" s="33"/>
    </row>
    <row r="1072" spans="1:9" ht="13.5" hidden="1" thickBot="1" x14ac:dyDescent="0.25">
      <c r="A1072" s="34" t="s">
        <v>14</v>
      </c>
      <c r="B1072" s="35"/>
      <c r="C1072" s="35"/>
      <c r="D1072" s="35"/>
      <c r="E1072" s="36"/>
      <c r="F1072" s="36"/>
      <c r="G1072" s="36"/>
      <c r="H1072" s="36"/>
      <c r="I1072" s="37"/>
    </row>
    <row r="1073" spans="1:9" ht="13.5" hidden="1" thickBot="1" x14ac:dyDescent="0.25">
      <c r="A1073" s="614" t="s">
        <v>15</v>
      </c>
      <c r="B1073" s="615"/>
      <c r="C1073" s="615"/>
      <c r="D1073" s="615"/>
      <c r="E1073" s="616"/>
      <c r="F1073" s="39" t="s">
        <v>16</v>
      </c>
      <c r="G1073" s="39" t="s">
        <v>17</v>
      </c>
      <c r="H1073" s="39" t="s">
        <v>18</v>
      </c>
      <c r="I1073" s="40" t="s">
        <v>19</v>
      </c>
    </row>
    <row r="1074" spans="1:9" ht="13.5" hidden="1" thickBot="1" x14ac:dyDescent="0.25">
      <c r="A1074" s="617" t="s">
        <v>40</v>
      </c>
      <c r="B1074" s="618"/>
      <c r="C1074" s="618"/>
      <c r="D1074" s="618"/>
      <c r="E1074" s="619"/>
      <c r="F1074" s="41"/>
      <c r="G1074" s="42"/>
      <c r="H1074" s="43"/>
      <c r="I1074" s="44">
        <f>I1101*5%</f>
        <v>204</v>
      </c>
    </row>
    <row r="1075" spans="1:9" ht="13.5" hidden="1" thickBot="1" x14ac:dyDescent="0.25">
      <c r="A1075" s="617" t="s">
        <v>151</v>
      </c>
      <c r="B1075" s="618"/>
      <c r="C1075" s="618"/>
      <c r="D1075" s="618"/>
      <c r="E1075" s="619"/>
      <c r="F1075" s="41">
        <v>1</v>
      </c>
      <c r="G1075" s="64">
        <v>1500</v>
      </c>
      <c r="H1075" s="89">
        <f>H1099</f>
        <v>50</v>
      </c>
      <c r="I1075" s="90">
        <f>G1075/H1075*F1075</f>
        <v>30</v>
      </c>
    </row>
    <row r="1076" spans="1:9" ht="13.5" hidden="1" thickBot="1" x14ac:dyDescent="0.25">
      <c r="A1076" s="617" t="s">
        <v>152</v>
      </c>
      <c r="B1076" s="618"/>
      <c r="C1076" s="618"/>
      <c r="D1076" s="618"/>
      <c r="E1076" s="619"/>
      <c r="F1076" s="41">
        <v>1</v>
      </c>
      <c r="G1076" s="82">
        <v>1000</v>
      </c>
      <c r="H1076" s="89">
        <f>H1099</f>
        <v>50</v>
      </c>
      <c r="I1076" s="90">
        <f>G1076/H1076*F1076</f>
        <v>20</v>
      </c>
    </row>
    <row r="1077" spans="1:9" ht="13.5" hidden="1" thickBot="1" x14ac:dyDescent="0.25">
      <c r="A1077" s="617"/>
      <c r="B1077" s="618"/>
      <c r="C1077" s="618"/>
      <c r="D1077" s="618"/>
      <c r="E1077" s="619"/>
      <c r="F1077" s="41"/>
      <c r="G1077" s="42"/>
      <c r="H1077" s="42"/>
      <c r="I1077" s="44"/>
    </row>
    <row r="1078" spans="1:9" ht="13.5" hidden="1" thickBot="1" x14ac:dyDescent="0.25">
      <c r="A1078" s="632"/>
      <c r="B1078" s="633"/>
      <c r="C1078" s="633"/>
      <c r="D1078" s="633"/>
      <c r="E1078" s="634"/>
      <c r="F1078" s="45"/>
      <c r="G1078" s="46"/>
      <c r="H1078" s="46"/>
      <c r="I1078" s="47"/>
    </row>
    <row r="1079" spans="1:9" ht="13.5" hidden="1" thickBot="1" x14ac:dyDescent="0.25">
      <c r="A1079" s="27"/>
      <c r="B1079" s="1"/>
      <c r="C1079" s="1"/>
      <c r="D1079" s="1"/>
      <c r="E1079" s="1"/>
      <c r="F1079" s="1"/>
      <c r="G1079" s="48"/>
      <c r="H1079" s="49" t="s">
        <v>21</v>
      </c>
      <c r="I1079" s="50">
        <f>SUM(I1074:I1078)</f>
        <v>254</v>
      </c>
    </row>
    <row r="1080" spans="1:9" ht="13.5" hidden="1" thickBot="1" x14ac:dyDescent="0.25">
      <c r="A1080" s="27"/>
      <c r="B1080" s="1"/>
      <c r="C1080" s="1"/>
      <c r="D1080" s="1"/>
      <c r="E1080" s="1"/>
      <c r="F1080" s="1"/>
      <c r="G1080" s="48"/>
      <c r="H1080" s="49"/>
      <c r="I1080" s="51"/>
    </row>
    <row r="1081" spans="1:9" ht="13.5" hidden="1" thickBot="1" x14ac:dyDescent="0.25">
      <c r="A1081" s="29" t="s">
        <v>22</v>
      </c>
      <c r="B1081" s="19"/>
      <c r="C1081" s="19"/>
      <c r="D1081" s="19"/>
      <c r="E1081" s="1"/>
      <c r="F1081" s="1"/>
      <c r="G1081" s="48"/>
      <c r="H1081" s="48"/>
      <c r="I1081" s="28"/>
    </row>
    <row r="1082" spans="1:9" ht="13.5" hidden="1" thickBot="1" x14ac:dyDescent="0.25">
      <c r="A1082" s="614" t="s">
        <v>15</v>
      </c>
      <c r="B1082" s="615"/>
      <c r="C1082" s="615"/>
      <c r="D1082" s="615"/>
      <c r="E1082" s="616"/>
      <c r="F1082" s="39" t="s">
        <v>23</v>
      </c>
      <c r="G1082" s="52" t="s">
        <v>24</v>
      </c>
      <c r="H1082" s="52" t="s">
        <v>6</v>
      </c>
      <c r="I1082" s="40" t="s">
        <v>19</v>
      </c>
    </row>
    <row r="1083" spans="1:9" ht="13.5" hidden="1" thickBot="1" x14ac:dyDescent="0.25">
      <c r="A1083" s="659" t="s">
        <v>156</v>
      </c>
      <c r="B1083" s="660"/>
      <c r="C1083" s="660"/>
      <c r="D1083" s="660"/>
      <c r="E1083" s="661"/>
      <c r="F1083" s="91" t="s">
        <v>157</v>
      </c>
      <c r="G1083" s="82">
        <v>45000</v>
      </c>
      <c r="H1083" s="42">
        <v>7.0000000000000007E-2</v>
      </c>
      <c r="I1083" s="54">
        <f>G1083*H1083</f>
        <v>3150.0000000000005</v>
      </c>
    </row>
    <row r="1084" spans="1:9" ht="13.5" hidden="1" thickBot="1" x14ac:dyDescent="0.25">
      <c r="A1084" s="659" t="s">
        <v>158</v>
      </c>
      <c r="B1084" s="660"/>
      <c r="C1084" s="660"/>
      <c r="D1084" s="660"/>
      <c r="E1084" s="661"/>
      <c r="F1084" s="91" t="s">
        <v>159</v>
      </c>
      <c r="G1084" s="82">
        <v>11800</v>
      </c>
      <c r="H1084" s="42">
        <v>7.0000000000000007E-2</v>
      </c>
      <c r="I1084" s="54">
        <f>G1084*H1084</f>
        <v>826.00000000000011</v>
      </c>
    </row>
    <row r="1085" spans="1:9" ht="13.5" hidden="1" thickBot="1" x14ac:dyDescent="0.25">
      <c r="A1085" s="617"/>
      <c r="B1085" s="618"/>
      <c r="C1085" s="618"/>
      <c r="D1085" s="618"/>
      <c r="E1085" s="619"/>
      <c r="F1085" s="3"/>
      <c r="G1085" s="82"/>
      <c r="H1085" s="42"/>
      <c r="I1085" s="54"/>
    </row>
    <row r="1086" spans="1:9" ht="13.5" hidden="1" thickBot="1" x14ac:dyDescent="0.25">
      <c r="A1086" s="617"/>
      <c r="B1086" s="618"/>
      <c r="C1086" s="618"/>
      <c r="D1086" s="618"/>
      <c r="E1086" s="619"/>
      <c r="F1086" s="3"/>
      <c r="G1086" s="82"/>
      <c r="H1086" s="42"/>
      <c r="I1086" s="54"/>
    </row>
    <row r="1087" spans="1:9" ht="13.5" hidden="1" thickBot="1" x14ac:dyDescent="0.25">
      <c r="A1087" s="617"/>
      <c r="B1087" s="618"/>
      <c r="C1087" s="618"/>
      <c r="D1087" s="618"/>
      <c r="E1087" s="619"/>
      <c r="F1087" s="3"/>
      <c r="G1087" s="42"/>
      <c r="H1087" s="42"/>
      <c r="I1087" s="54"/>
    </row>
    <row r="1088" spans="1:9" ht="13.5" hidden="1" thickBot="1" x14ac:dyDescent="0.25">
      <c r="A1088" s="629"/>
      <c r="B1088" s="630"/>
      <c r="C1088" s="630"/>
      <c r="D1088" s="630"/>
      <c r="E1088" s="631"/>
      <c r="F1088" s="55"/>
      <c r="G1088" s="56"/>
      <c r="H1088" s="56"/>
      <c r="I1088" s="57"/>
    </row>
    <row r="1089" spans="1:9" ht="13.5" hidden="1" thickBot="1" x14ac:dyDescent="0.25">
      <c r="A1089" s="27"/>
      <c r="B1089" s="1"/>
      <c r="C1089" s="1"/>
      <c r="D1089" s="1"/>
      <c r="E1089" s="1"/>
      <c r="F1089" s="1"/>
      <c r="G1089" s="48"/>
      <c r="H1089" s="49" t="s">
        <v>21</v>
      </c>
      <c r="I1089" s="58">
        <f>SUM(I1083:I1088)</f>
        <v>3976.0000000000005</v>
      </c>
    </row>
    <row r="1090" spans="1:9" ht="13.5" hidden="1" thickBot="1" x14ac:dyDescent="0.25">
      <c r="A1090" s="27"/>
      <c r="B1090" s="1"/>
      <c r="C1090" s="1"/>
      <c r="D1090" s="1"/>
      <c r="E1090" s="1"/>
      <c r="F1090" s="1"/>
      <c r="G1090" s="48"/>
      <c r="H1090" s="49"/>
      <c r="I1090" s="59"/>
    </row>
    <row r="1091" spans="1:9" ht="13.5" hidden="1" thickBot="1" x14ac:dyDescent="0.25">
      <c r="A1091" s="29" t="s">
        <v>25</v>
      </c>
      <c r="B1091" s="19"/>
      <c r="C1091" s="19"/>
      <c r="D1091" s="19"/>
      <c r="E1091" s="1"/>
      <c r="F1091" s="1"/>
      <c r="G1091" s="1"/>
      <c r="H1091" s="1"/>
      <c r="I1091" s="28"/>
    </row>
    <row r="1092" spans="1:9" ht="13.5" hidden="1" thickBot="1" x14ac:dyDescent="0.25">
      <c r="A1092" s="614" t="s">
        <v>26</v>
      </c>
      <c r="B1092" s="615"/>
      <c r="C1092" s="615"/>
      <c r="D1092" s="616"/>
      <c r="E1092" s="60" t="s">
        <v>115</v>
      </c>
      <c r="F1092" s="39" t="s">
        <v>27</v>
      </c>
      <c r="G1092" s="39" t="s">
        <v>116</v>
      </c>
      <c r="H1092" s="39" t="s">
        <v>28</v>
      </c>
      <c r="I1092" s="40" t="s">
        <v>19</v>
      </c>
    </row>
    <row r="1093" spans="1:9" ht="13.5" hidden="1" thickBot="1" x14ac:dyDescent="0.25">
      <c r="A1093" s="617"/>
      <c r="B1093" s="618"/>
      <c r="C1093" s="618"/>
      <c r="D1093" s="619"/>
      <c r="E1093" s="61"/>
      <c r="F1093" s="61"/>
      <c r="G1093" s="61"/>
      <c r="H1093" s="83"/>
      <c r="I1093" s="54"/>
    </row>
    <row r="1094" spans="1:9" ht="13.5" hidden="1" thickBot="1" x14ac:dyDescent="0.25">
      <c r="A1094" s="620"/>
      <c r="B1094" s="621"/>
      <c r="C1094" s="621"/>
      <c r="D1094" s="622"/>
      <c r="E1094" s="62"/>
      <c r="F1094" s="62"/>
      <c r="G1094" s="62"/>
      <c r="H1094" s="62"/>
      <c r="I1094" s="57"/>
    </row>
    <row r="1095" spans="1:9" ht="13.5" hidden="1" thickBot="1" x14ac:dyDescent="0.25">
      <c r="A1095" s="27"/>
      <c r="B1095" s="1"/>
      <c r="C1095" s="1"/>
      <c r="D1095" s="1"/>
      <c r="E1095" s="1"/>
      <c r="F1095" s="1"/>
      <c r="G1095" s="1"/>
      <c r="H1095" s="49" t="s">
        <v>21</v>
      </c>
      <c r="I1095" s="50">
        <f>SUM(I1093:I1094)</f>
        <v>0</v>
      </c>
    </row>
    <row r="1096" spans="1:9" ht="13.5" hidden="1" thickBot="1" x14ac:dyDescent="0.25">
      <c r="A1096" s="27"/>
      <c r="B1096" s="1"/>
      <c r="C1096" s="1"/>
      <c r="D1096" s="1"/>
      <c r="E1096" s="1"/>
      <c r="F1096" s="1"/>
      <c r="G1096" s="1"/>
      <c r="H1096" s="49"/>
      <c r="I1096" s="59"/>
    </row>
    <row r="1097" spans="1:9" ht="13.5" hidden="1" thickBot="1" x14ac:dyDescent="0.25">
      <c r="A1097" s="29" t="s">
        <v>29</v>
      </c>
      <c r="B1097" s="19"/>
      <c r="C1097" s="19"/>
      <c r="D1097" s="19"/>
      <c r="E1097" s="1"/>
      <c r="F1097" s="1"/>
      <c r="G1097" s="1"/>
      <c r="H1097" s="1"/>
      <c r="I1097" s="28"/>
    </row>
    <row r="1098" spans="1:9" ht="13.5" hidden="1" thickBot="1" x14ac:dyDescent="0.25">
      <c r="A1098" s="614" t="s">
        <v>30</v>
      </c>
      <c r="B1098" s="615"/>
      <c r="C1098" s="615"/>
      <c r="D1098" s="615"/>
      <c r="E1098" s="39"/>
      <c r="F1098" s="623" t="s">
        <v>118</v>
      </c>
      <c r="G1098" s="624"/>
      <c r="H1098" s="38" t="s">
        <v>18</v>
      </c>
      <c r="I1098" s="63" t="s">
        <v>19</v>
      </c>
    </row>
    <row r="1099" spans="1:9" ht="13.5" hidden="1" thickBot="1" x14ac:dyDescent="0.25">
      <c r="A1099" s="625" t="str">
        <f>+[112]cuadrillas!B14</f>
        <v>CUADRILLA 3</v>
      </c>
      <c r="B1099" s="626"/>
      <c r="C1099" s="626"/>
      <c r="D1099" s="626"/>
      <c r="E1099" s="42"/>
      <c r="F1099" s="627">
        <f>+[112]cuadrillas!C14</f>
        <v>204000</v>
      </c>
      <c r="G1099" s="628"/>
      <c r="H1099" s="65">
        <v>50</v>
      </c>
      <c r="I1099" s="54">
        <f>ROUND(F1099/H1099,0)</f>
        <v>4080</v>
      </c>
    </row>
    <row r="1100" spans="1:9" ht="13.5" hidden="1" thickBot="1" x14ac:dyDescent="0.25">
      <c r="A1100" s="620"/>
      <c r="B1100" s="621"/>
      <c r="C1100" s="621"/>
      <c r="D1100" s="621"/>
      <c r="E1100" s="56"/>
      <c r="F1100" s="637"/>
      <c r="G1100" s="638"/>
      <c r="H1100" s="56"/>
      <c r="I1100" s="57"/>
    </row>
    <row r="1101" spans="1:9" ht="13.5" hidden="1" thickBot="1" x14ac:dyDescent="0.25">
      <c r="A1101" s="27"/>
      <c r="B1101" s="1"/>
      <c r="C1101" s="1"/>
      <c r="D1101" s="1"/>
      <c r="E1101" s="48"/>
      <c r="F1101" s="48"/>
      <c r="G1101" s="48"/>
      <c r="H1101" s="49" t="s">
        <v>21</v>
      </c>
      <c r="I1101" s="58">
        <f>SUM(I1099:I1100)</f>
        <v>4080</v>
      </c>
    </row>
    <row r="1102" spans="1:9" ht="13.5" hidden="1" thickBot="1" x14ac:dyDescent="0.25">
      <c r="A1102" s="27"/>
      <c r="B1102" s="1"/>
      <c r="C1102" s="1"/>
      <c r="D1102" s="1"/>
      <c r="E1102" s="48"/>
      <c r="F1102" s="48"/>
      <c r="G1102" s="48"/>
      <c r="H1102" s="48"/>
      <c r="I1102" s="32"/>
    </row>
    <row r="1103" spans="1:9" ht="13.5" hidden="1" thickBot="1" x14ac:dyDescent="0.25">
      <c r="A1103" s="27"/>
      <c r="B1103" s="1"/>
      <c r="C1103" s="1"/>
      <c r="D1103" s="1"/>
      <c r="E1103" s="48"/>
      <c r="F1103" s="66" t="s">
        <v>8</v>
      </c>
      <c r="G1103" s="1"/>
      <c r="H1103" s="67"/>
      <c r="I1103" s="50">
        <f>+I1101+I1095+I1089+I1079</f>
        <v>8310</v>
      </c>
    </row>
    <row r="1104" spans="1:9" ht="13.5" hidden="1" thickBot="1" x14ac:dyDescent="0.25">
      <c r="A1104" s="27"/>
      <c r="B1104" s="1"/>
      <c r="C1104" s="1"/>
      <c r="D1104" s="1"/>
      <c r="E1104" s="48"/>
      <c r="F1104" s="66"/>
      <c r="G1104" s="1"/>
      <c r="H1104" s="67"/>
      <c r="I1104" s="59"/>
    </row>
    <row r="1105" spans="1:9" ht="13.5" hidden="1" thickBot="1" x14ac:dyDescent="0.25">
      <c r="A1105" s="29" t="s">
        <v>32</v>
      </c>
      <c r="B1105" s="19"/>
      <c r="C1105" s="19"/>
      <c r="D1105" s="19"/>
      <c r="E1105" s="48"/>
      <c r="F1105" s="48"/>
      <c r="G1105" s="48"/>
      <c r="H1105" s="48"/>
      <c r="I1105" s="28"/>
    </row>
    <row r="1106" spans="1:9" ht="13.5" hidden="1" thickBot="1" x14ac:dyDescent="0.25">
      <c r="A1106" s="614" t="s">
        <v>15</v>
      </c>
      <c r="B1106" s="615"/>
      <c r="C1106" s="615"/>
      <c r="D1106" s="615"/>
      <c r="E1106" s="615"/>
      <c r="F1106" s="615"/>
      <c r="G1106" s="616"/>
      <c r="H1106" s="68" t="s">
        <v>33</v>
      </c>
      <c r="I1106" s="69" t="s">
        <v>34</v>
      </c>
    </row>
    <row r="1107" spans="1:9" ht="13.5" hidden="1" thickBot="1" x14ac:dyDescent="0.25">
      <c r="A1107" s="617" t="s">
        <v>35</v>
      </c>
      <c r="B1107" s="618"/>
      <c r="C1107" s="618"/>
      <c r="D1107" s="618"/>
      <c r="E1107" s="618"/>
      <c r="F1107" s="618"/>
      <c r="G1107" s="619"/>
      <c r="H1107" s="70">
        <v>20</v>
      </c>
      <c r="I1107" s="54">
        <f>ROUND(I1103*H1107/100,0)</f>
        <v>1662</v>
      </c>
    </row>
    <row r="1108" spans="1:9" ht="13.5" hidden="1" thickBot="1" x14ac:dyDescent="0.25">
      <c r="A1108" s="617" t="s">
        <v>36</v>
      </c>
      <c r="B1108" s="618"/>
      <c r="C1108" s="618"/>
      <c r="D1108" s="618"/>
      <c r="E1108" s="618"/>
      <c r="F1108" s="618"/>
      <c r="G1108" s="619"/>
      <c r="H1108" s="70">
        <v>4</v>
      </c>
      <c r="I1108" s="54">
        <f>ROUND(I1103*H1108/100,0)</f>
        <v>332</v>
      </c>
    </row>
    <row r="1109" spans="1:9" ht="13.5" hidden="1" thickBot="1" x14ac:dyDescent="0.25">
      <c r="A1109" s="617" t="s">
        <v>37</v>
      </c>
      <c r="B1109" s="618"/>
      <c r="C1109" s="618"/>
      <c r="D1109" s="618"/>
      <c r="E1109" s="618"/>
      <c r="F1109" s="618"/>
      <c r="G1109" s="619"/>
      <c r="H1109" s="70">
        <v>6</v>
      </c>
      <c r="I1109" s="54">
        <f>ROUND(I1103*H1109/100,0)</f>
        <v>499</v>
      </c>
    </row>
    <row r="1110" spans="1:9" ht="13.5" hidden="1" thickBot="1" x14ac:dyDescent="0.25">
      <c r="A1110" s="629"/>
      <c r="B1110" s="630"/>
      <c r="C1110" s="630"/>
      <c r="D1110" s="630"/>
      <c r="E1110" s="630"/>
      <c r="F1110" s="630"/>
      <c r="G1110" s="631"/>
      <c r="H1110" s="71"/>
      <c r="I1110" s="54"/>
    </row>
    <row r="1111" spans="1:9" ht="13.5" hidden="1" thickBot="1" x14ac:dyDescent="0.25">
      <c r="A1111" s="27"/>
      <c r="B1111" s="1"/>
      <c r="C1111" s="1"/>
      <c r="D1111" s="1"/>
      <c r="E1111" s="48"/>
      <c r="F1111" s="48"/>
      <c r="G1111" s="48"/>
      <c r="H1111" s="49" t="s">
        <v>21</v>
      </c>
      <c r="I1111" s="50">
        <f>SUM(I1107:I1110)</f>
        <v>2493</v>
      </c>
    </row>
    <row r="1112" spans="1:9" ht="13.5" hidden="1" thickBot="1" x14ac:dyDescent="0.25">
      <c r="A1112" s="27"/>
      <c r="B1112" s="1"/>
      <c r="C1112" s="1"/>
      <c r="D1112" s="1"/>
      <c r="E1112" s="48"/>
      <c r="F1112" s="48"/>
      <c r="G1112" s="48"/>
      <c r="H1112" s="48"/>
      <c r="I1112" s="28"/>
    </row>
    <row r="1113" spans="1:9" ht="13.5" hidden="1" thickBot="1" x14ac:dyDescent="0.25">
      <c r="A1113" s="72"/>
      <c r="B1113" s="36"/>
      <c r="C1113" s="36"/>
      <c r="D1113" s="36"/>
      <c r="E1113" s="73"/>
      <c r="F1113" s="74"/>
      <c r="G1113" s="75"/>
      <c r="H1113" s="76" t="s">
        <v>38</v>
      </c>
      <c r="I1113" s="50">
        <f>I1103+I1111</f>
        <v>10803</v>
      </c>
    </row>
    <row r="1114" spans="1:9" ht="13.5" hidden="1" thickBot="1" x14ac:dyDescent="0.25">
      <c r="A1114" s="80"/>
      <c r="B1114" s="80"/>
      <c r="C1114" s="80"/>
      <c r="D1114" s="80"/>
      <c r="E1114" s="80"/>
      <c r="F1114" s="80"/>
      <c r="G1114" s="80"/>
      <c r="H1114" s="80"/>
      <c r="I1114" s="81"/>
    </row>
    <row r="1115" spans="1:9" ht="13.5" hidden="1" thickBot="1" x14ac:dyDescent="0.25">
      <c r="A1115" s="80"/>
      <c r="B1115" s="80"/>
      <c r="C1115" s="80"/>
      <c r="D1115" s="80"/>
      <c r="E1115" s="80"/>
      <c r="F1115" s="80"/>
      <c r="G1115" s="80"/>
      <c r="H1115" s="80"/>
      <c r="I1115" s="81"/>
    </row>
    <row r="1116" spans="1:9" ht="12.75" hidden="1" customHeight="1" x14ac:dyDescent="0.2">
      <c r="A1116" s="593" t="s">
        <v>121</v>
      </c>
      <c r="B1116" s="594"/>
      <c r="C1116" s="594"/>
      <c r="D1116" s="594"/>
      <c r="E1116" s="595"/>
      <c r="F1116" s="602" t="s">
        <v>9</v>
      </c>
      <c r="G1116" s="603"/>
      <c r="H1116" s="603"/>
      <c r="I1116" s="604"/>
    </row>
    <row r="1117" spans="1:9" ht="12.75" hidden="1" customHeight="1" x14ac:dyDescent="0.2">
      <c r="A1117" s="596"/>
      <c r="B1117" s="597"/>
      <c r="C1117" s="597"/>
      <c r="D1117" s="597"/>
      <c r="E1117" s="598"/>
      <c r="F1117" s="605"/>
      <c r="G1117" s="586"/>
      <c r="H1117" s="586"/>
      <c r="I1117" s="606"/>
    </row>
    <row r="1118" spans="1:9" ht="13.5" hidden="1" customHeight="1" thickBot="1" x14ac:dyDescent="0.25">
      <c r="A1118" s="599"/>
      <c r="B1118" s="600"/>
      <c r="C1118" s="600"/>
      <c r="D1118" s="600"/>
      <c r="E1118" s="601"/>
      <c r="F1118" s="607"/>
      <c r="G1118" s="608"/>
      <c r="H1118" s="608"/>
      <c r="I1118" s="609"/>
    </row>
    <row r="1119" spans="1:9" ht="13.5" hidden="1" thickBot="1" x14ac:dyDescent="0.25">
      <c r="A1119" s="27"/>
      <c r="B1119" s="1"/>
      <c r="C1119" s="1"/>
      <c r="D1119" s="1"/>
      <c r="E1119" s="1"/>
      <c r="F1119" s="1"/>
      <c r="G1119" s="1"/>
      <c r="H1119" s="1"/>
      <c r="I1119" s="28"/>
    </row>
    <row r="1120" spans="1:9" ht="13.5" hidden="1" customHeight="1" x14ac:dyDescent="0.2">
      <c r="A1120" s="29" t="s">
        <v>10</v>
      </c>
      <c r="B1120" s="19"/>
      <c r="C1120" s="610" t="e">
        <f>[112]OFICIAL!#REF!</f>
        <v>#REF!</v>
      </c>
      <c r="D1120" s="610"/>
      <c r="E1120" s="610"/>
      <c r="F1120" s="610"/>
      <c r="G1120" s="610"/>
      <c r="H1120" s="610"/>
      <c r="I1120" s="611"/>
    </row>
    <row r="1121" spans="1:9" ht="25.5" hidden="1" customHeight="1" x14ac:dyDescent="0.2">
      <c r="A1121" s="27" t="s">
        <v>11</v>
      </c>
      <c r="B1121" s="1"/>
      <c r="C1121" s="610"/>
      <c r="D1121" s="610"/>
      <c r="E1121" s="610"/>
      <c r="F1121" s="610"/>
      <c r="G1121" s="610"/>
      <c r="H1121" s="610"/>
      <c r="I1121" s="611"/>
    </row>
    <row r="1122" spans="1:9" ht="13.5" hidden="1" thickBot="1" x14ac:dyDescent="0.25">
      <c r="A1122" s="29" t="s">
        <v>12</v>
      </c>
      <c r="B1122" s="1"/>
      <c r="C1122" s="612" t="e">
        <f>[112]OFICIAL!#REF!</f>
        <v>#REF!</v>
      </c>
      <c r="D1122" s="612"/>
      <c r="E1122" s="612"/>
      <c r="F1122" s="612"/>
      <c r="G1122" s="612"/>
      <c r="H1122" s="612"/>
      <c r="I1122" s="613"/>
    </row>
    <row r="1123" spans="1:9" ht="13.5" hidden="1" thickBot="1" x14ac:dyDescent="0.25">
      <c r="A1123" s="30" t="s">
        <v>160</v>
      </c>
      <c r="B1123" s="19"/>
      <c r="C1123" s="612"/>
      <c r="D1123" s="612"/>
      <c r="E1123" s="612"/>
      <c r="F1123" s="612"/>
      <c r="G1123" s="612"/>
      <c r="H1123" s="612"/>
      <c r="I1123" s="613"/>
    </row>
    <row r="1124" spans="1:9" ht="15.75" hidden="1" customHeight="1" x14ac:dyDescent="0.2">
      <c r="A1124" s="29"/>
      <c r="B1124" s="19"/>
      <c r="C1124" s="19"/>
      <c r="D1124" s="1"/>
      <c r="E1124" s="1"/>
      <c r="F1124" s="1"/>
      <c r="G1124" s="1"/>
      <c r="H1124" s="31" t="s">
        <v>13</v>
      </c>
      <c r="I1124" s="32" t="e">
        <f>+[112]OFICIAL!#REF!</f>
        <v>#REF!</v>
      </c>
    </row>
    <row r="1125" spans="1:9" ht="13.5" hidden="1" thickBot="1" x14ac:dyDescent="0.25">
      <c r="A1125" s="29"/>
      <c r="B1125" s="19"/>
      <c r="C1125" s="19"/>
      <c r="D1125" s="1"/>
      <c r="E1125" s="1"/>
      <c r="F1125" s="1"/>
      <c r="G1125" s="1"/>
      <c r="H1125" s="31"/>
      <c r="I1125" s="33"/>
    </row>
    <row r="1126" spans="1:9" ht="13.5" hidden="1" thickBot="1" x14ac:dyDescent="0.25">
      <c r="A1126" s="34" t="s">
        <v>14</v>
      </c>
      <c r="B1126" s="35"/>
      <c r="C1126" s="35"/>
      <c r="D1126" s="35"/>
      <c r="E1126" s="36"/>
      <c r="F1126" s="36"/>
      <c r="G1126" s="36"/>
      <c r="H1126" s="36"/>
      <c r="I1126" s="37"/>
    </row>
    <row r="1127" spans="1:9" ht="13.5" hidden="1" thickBot="1" x14ac:dyDescent="0.25">
      <c r="A1127" s="614" t="s">
        <v>15</v>
      </c>
      <c r="B1127" s="615"/>
      <c r="C1127" s="615"/>
      <c r="D1127" s="615"/>
      <c r="E1127" s="616"/>
      <c r="F1127" s="39" t="s">
        <v>16</v>
      </c>
      <c r="G1127" s="39" t="s">
        <v>17</v>
      </c>
      <c r="H1127" s="39" t="s">
        <v>18</v>
      </c>
      <c r="I1127" s="40" t="s">
        <v>19</v>
      </c>
    </row>
    <row r="1128" spans="1:9" ht="13.5" hidden="1" thickBot="1" x14ac:dyDescent="0.25">
      <c r="A1128" s="617" t="s">
        <v>40</v>
      </c>
      <c r="B1128" s="618"/>
      <c r="C1128" s="618"/>
      <c r="D1128" s="618"/>
      <c r="E1128" s="619"/>
      <c r="F1128" s="41"/>
      <c r="G1128" s="42"/>
      <c r="H1128" s="43"/>
      <c r="I1128" s="44">
        <f>I1155*5%</f>
        <v>1092.8500000000001</v>
      </c>
    </row>
    <row r="1129" spans="1:9" ht="13.5" hidden="1" thickBot="1" x14ac:dyDescent="0.25">
      <c r="A1129" s="617" t="s">
        <v>161</v>
      </c>
      <c r="B1129" s="618"/>
      <c r="C1129" s="618"/>
      <c r="D1129" s="618"/>
      <c r="E1129" s="619"/>
      <c r="F1129" s="41">
        <v>1</v>
      </c>
      <c r="G1129" s="64">
        <v>20000</v>
      </c>
      <c r="H1129" s="89">
        <f>H1153</f>
        <v>7</v>
      </c>
      <c r="I1129" s="90">
        <f>G1129/H1129*F1129</f>
        <v>2857.1428571428573</v>
      </c>
    </row>
    <row r="1130" spans="1:9" ht="13.5" hidden="1" thickBot="1" x14ac:dyDescent="0.25">
      <c r="A1130" s="617"/>
      <c r="B1130" s="618"/>
      <c r="C1130" s="618"/>
      <c r="D1130" s="618"/>
      <c r="E1130" s="619"/>
      <c r="F1130" s="41"/>
      <c r="G1130" s="82"/>
      <c r="H1130" s="89"/>
      <c r="I1130" s="90"/>
    </row>
    <row r="1131" spans="1:9" ht="13.5" hidden="1" thickBot="1" x14ac:dyDescent="0.25">
      <c r="A1131" s="617"/>
      <c r="B1131" s="618"/>
      <c r="C1131" s="618"/>
      <c r="D1131" s="618"/>
      <c r="E1131" s="619"/>
      <c r="F1131" s="41"/>
      <c r="G1131" s="42"/>
      <c r="H1131" s="42"/>
      <c r="I1131" s="44"/>
    </row>
    <row r="1132" spans="1:9" ht="13.5" hidden="1" thickBot="1" x14ac:dyDescent="0.25">
      <c r="A1132" s="632"/>
      <c r="B1132" s="633"/>
      <c r="C1132" s="633"/>
      <c r="D1132" s="633"/>
      <c r="E1132" s="634"/>
      <c r="F1132" s="45"/>
      <c r="G1132" s="46"/>
      <c r="H1132" s="46"/>
      <c r="I1132" s="47"/>
    </row>
    <row r="1133" spans="1:9" ht="13.5" hidden="1" thickBot="1" x14ac:dyDescent="0.25">
      <c r="A1133" s="27"/>
      <c r="B1133" s="1"/>
      <c r="C1133" s="1"/>
      <c r="D1133" s="1"/>
      <c r="E1133" s="1"/>
      <c r="F1133" s="1"/>
      <c r="G1133" s="48"/>
      <c r="H1133" s="49" t="s">
        <v>21</v>
      </c>
      <c r="I1133" s="50">
        <f>SUM(I1128:I1132)</f>
        <v>3949.9928571428572</v>
      </c>
    </row>
    <row r="1134" spans="1:9" ht="13.5" hidden="1" thickBot="1" x14ac:dyDescent="0.25">
      <c r="A1134" s="27"/>
      <c r="B1134" s="1"/>
      <c r="C1134" s="1"/>
      <c r="D1134" s="1"/>
      <c r="E1134" s="1"/>
      <c r="F1134" s="1"/>
      <c r="G1134" s="48"/>
      <c r="H1134" s="49"/>
      <c r="I1134" s="51"/>
    </row>
    <row r="1135" spans="1:9" ht="13.5" hidden="1" thickBot="1" x14ac:dyDescent="0.25">
      <c r="A1135" s="29" t="s">
        <v>22</v>
      </c>
      <c r="B1135" s="19"/>
      <c r="C1135" s="19"/>
      <c r="D1135" s="19"/>
      <c r="E1135" s="1"/>
      <c r="F1135" s="1"/>
      <c r="G1135" s="48"/>
      <c r="H1135" s="48"/>
      <c r="I1135" s="28"/>
    </row>
    <row r="1136" spans="1:9" ht="13.5" hidden="1" thickBot="1" x14ac:dyDescent="0.25">
      <c r="A1136" s="614" t="s">
        <v>15</v>
      </c>
      <c r="B1136" s="615"/>
      <c r="C1136" s="615"/>
      <c r="D1136" s="615"/>
      <c r="E1136" s="616"/>
      <c r="F1136" s="39" t="s">
        <v>23</v>
      </c>
      <c r="G1136" s="52" t="s">
        <v>24</v>
      </c>
      <c r="H1136" s="52" t="s">
        <v>6</v>
      </c>
      <c r="I1136" s="40" t="s">
        <v>19</v>
      </c>
    </row>
    <row r="1137" spans="1:9" ht="13.5" hidden="1" thickBot="1" x14ac:dyDescent="0.25">
      <c r="A1137" s="617" t="s">
        <v>162</v>
      </c>
      <c r="B1137" s="618"/>
      <c r="C1137" s="618"/>
      <c r="D1137" s="618"/>
      <c r="E1137" s="619"/>
      <c r="F1137" s="3" t="s">
        <v>4</v>
      </c>
      <c r="G1137" s="82">
        <v>15800</v>
      </c>
      <c r="H1137" s="42">
        <v>1</v>
      </c>
      <c r="I1137" s="54">
        <f>+ROUND(H1137*G1137,0)</f>
        <v>15800</v>
      </c>
    </row>
    <row r="1138" spans="1:9" ht="13.5" hidden="1" thickBot="1" x14ac:dyDescent="0.25">
      <c r="A1138" s="617" t="s">
        <v>163</v>
      </c>
      <c r="B1138" s="618"/>
      <c r="C1138" s="618"/>
      <c r="D1138" s="618"/>
      <c r="E1138" s="619"/>
      <c r="F1138" s="3" t="s">
        <v>47</v>
      </c>
      <c r="G1138" s="82">
        <v>1500</v>
      </c>
      <c r="H1138" s="42">
        <v>2</v>
      </c>
      <c r="I1138" s="54">
        <f>G1138*H1138</f>
        <v>3000</v>
      </c>
    </row>
    <row r="1139" spans="1:9" ht="13.5" hidden="1" thickBot="1" x14ac:dyDescent="0.25">
      <c r="A1139" s="617" t="s">
        <v>164</v>
      </c>
      <c r="B1139" s="618"/>
      <c r="C1139" s="618"/>
      <c r="D1139" s="618"/>
      <c r="E1139" s="619"/>
      <c r="F1139" s="3" t="s">
        <v>114</v>
      </c>
      <c r="G1139" s="82">
        <v>2500</v>
      </c>
      <c r="H1139" s="42">
        <v>0.25</v>
      </c>
      <c r="I1139" s="54">
        <f>G1139*H1139</f>
        <v>625</v>
      </c>
    </row>
    <row r="1140" spans="1:9" ht="13.5" hidden="1" thickBot="1" x14ac:dyDescent="0.25">
      <c r="A1140" s="617"/>
      <c r="B1140" s="618"/>
      <c r="C1140" s="618"/>
      <c r="D1140" s="618"/>
      <c r="E1140" s="619"/>
      <c r="F1140" s="3"/>
      <c r="G1140" s="82"/>
      <c r="H1140" s="42"/>
      <c r="I1140" s="54"/>
    </row>
    <row r="1141" spans="1:9" ht="13.5" hidden="1" thickBot="1" x14ac:dyDescent="0.25">
      <c r="A1141" s="617"/>
      <c r="B1141" s="618"/>
      <c r="C1141" s="618"/>
      <c r="D1141" s="618"/>
      <c r="E1141" s="619"/>
      <c r="F1141" s="3"/>
      <c r="G1141" s="42"/>
      <c r="H1141" s="42"/>
      <c r="I1141" s="54"/>
    </row>
    <row r="1142" spans="1:9" ht="13.5" hidden="1" thickBot="1" x14ac:dyDescent="0.25">
      <c r="A1142" s="629"/>
      <c r="B1142" s="630"/>
      <c r="C1142" s="630"/>
      <c r="D1142" s="630"/>
      <c r="E1142" s="631"/>
      <c r="F1142" s="55"/>
      <c r="G1142" s="56"/>
      <c r="H1142" s="56"/>
      <c r="I1142" s="57"/>
    </row>
    <row r="1143" spans="1:9" ht="13.5" hidden="1" thickBot="1" x14ac:dyDescent="0.25">
      <c r="A1143" s="27"/>
      <c r="B1143" s="1"/>
      <c r="C1143" s="1"/>
      <c r="D1143" s="1"/>
      <c r="E1143" s="1"/>
      <c r="F1143" s="1"/>
      <c r="G1143" s="48"/>
      <c r="H1143" s="49" t="s">
        <v>21</v>
      </c>
      <c r="I1143" s="58">
        <f>SUM(I1137:I1142)</f>
        <v>19425</v>
      </c>
    </row>
    <row r="1144" spans="1:9" ht="13.5" hidden="1" thickBot="1" x14ac:dyDescent="0.25">
      <c r="A1144" s="27"/>
      <c r="B1144" s="1"/>
      <c r="C1144" s="1"/>
      <c r="D1144" s="1"/>
      <c r="E1144" s="1"/>
      <c r="F1144" s="1"/>
      <c r="G1144" s="48"/>
      <c r="H1144" s="49"/>
      <c r="I1144" s="59"/>
    </row>
    <row r="1145" spans="1:9" ht="13.5" hidden="1" thickBot="1" x14ac:dyDescent="0.25">
      <c r="A1145" s="29" t="s">
        <v>25</v>
      </c>
      <c r="B1145" s="19"/>
      <c r="C1145" s="19"/>
      <c r="D1145" s="19"/>
      <c r="E1145" s="1"/>
      <c r="F1145" s="1"/>
      <c r="G1145" s="1"/>
      <c r="H1145" s="1"/>
      <c r="I1145" s="28"/>
    </row>
    <row r="1146" spans="1:9" ht="13.5" hidden="1" thickBot="1" x14ac:dyDescent="0.25">
      <c r="A1146" s="614" t="s">
        <v>26</v>
      </c>
      <c r="B1146" s="615"/>
      <c r="C1146" s="615"/>
      <c r="D1146" s="616"/>
      <c r="E1146" s="60" t="s">
        <v>115</v>
      </c>
      <c r="F1146" s="39" t="s">
        <v>27</v>
      </c>
      <c r="G1146" s="39" t="s">
        <v>116</v>
      </c>
      <c r="H1146" s="39" t="s">
        <v>28</v>
      </c>
      <c r="I1146" s="40" t="s">
        <v>19</v>
      </c>
    </row>
    <row r="1147" spans="1:9" ht="13.5" hidden="1" thickBot="1" x14ac:dyDescent="0.25">
      <c r="A1147" s="617"/>
      <c r="B1147" s="618"/>
      <c r="C1147" s="618"/>
      <c r="D1147" s="619"/>
      <c r="E1147" s="61"/>
      <c r="F1147" s="61"/>
      <c r="G1147" s="61"/>
      <c r="H1147" s="83"/>
      <c r="I1147" s="54"/>
    </row>
    <row r="1148" spans="1:9" ht="13.5" hidden="1" thickBot="1" x14ac:dyDescent="0.25">
      <c r="A1148" s="620"/>
      <c r="B1148" s="621"/>
      <c r="C1148" s="621"/>
      <c r="D1148" s="622"/>
      <c r="E1148" s="62"/>
      <c r="F1148" s="62"/>
      <c r="G1148" s="62"/>
      <c r="H1148" s="62"/>
      <c r="I1148" s="57"/>
    </row>
    <row r="1149" spans="1:9" ht="13.5" hidden="1" thickBot="1" x14ac:dyDescent="0.25">
      <c r="A1149" s="27"/>
      <c r="B1149" s="1"/>
      <c r="C1149" s="1"/>
      <c r="D1149" s="1"/>
      <c r="E1149" s="1"/>
      <c r="F1149" s="1"/>
      <c r="G1149" s="1"/>
      <c r="H1149" s="49" t="s">
        <v>21</v>
      </c>
      <c r="I1149" s="50">
        <f>SUM(I1147:I1148)</f>
        <v>0</v>
      </c>
    </row>
    <row r="1150" spans="1:9" ht="13.5" hidden="1" thickBot="1" x14ac:dyDescent="0.25">
      <c r="A1150" s="27"/>
      <c r="B1150" s="1"/>
      <c r="C1150" s="1"/>
      <c r="D1150" s="1"/>
      <c r="E1150" s="1"/>
      <c r="F1150" s="1"/>
      <c r="G1150" s="1"/>
      <c r="H1150" s="49"/>
      <c r="I1150" s="59"/>
    </row>
    <row r="1151" spans="1:9" ht="13.5" hidden="1" thickBot="1" x14ac:dyDescent="0.25">
      <c r="A1151" s="29" t="s">
        <v>29</v>
      </c>
      <c r="B1151" s="19"/>
      <c r="C1151" s="19"/>
      <c r="D1151" s="19"/>
      <c r="E1151" s="1"/>
      <c r="F1151" s="1"/>
      <c r="G1151" s="1"/>
      <c r="H1151" s="1"/>
      <c r="I1151" s="28"/>
    </row>
    <row r="1152" spans="1:9" ht="13.5" hidden="1" thickBot="1" x14ac:dyDescent="0.25">
      <c r="A1152" s="614" t="s">
        <v>30</v>
      </c>
      <c r="B1152" s="615"/>
      <c r="C1152" s="615"/>
      <c r="D1152" s="615"/>
      <c r="E1152" s="39"/>
      <c r="F1152" s="623" t="s">
        <v>118</v>
      </c>
      <c r="G1152" s="624"/>
      <c r="H1152" s="38" t="s">
        <v>18</v>
      </c>
      <c r="I1152" s="63" t="s">
        <v>19</v>
      </c>
    </row>
    <row r="1153" spans="1:9" ht="13.5" hidden="1" thickBot="1" x14ac:dyDescent="0.25">
      <c r="A1153" s="625" t="str">
        <f>+[112]cuadrillas!B13</f>
        <v>CUADRILLA 2</v>
      </c>
      <c r="B1153" s="626"/>
      <c r="C1153" s="626"/>
      <c r="D1153" s="626"/>
      <c r="E1153" s="42"/>
      <c r="F1153" s="627">
        <f>+[112]cuadrillas!C13</f>
        <v>153000</v>
      </c>
      <c r="G1153" s="628"/>
      <c r="H1153" s="65">
        <v>7</v>
      </c>
      <c r="I1153" s="54">
        <f>ROUND(F1153/H1153,0)</f>
        <v>21857</v>
      </c>
    </row>
    <row r="1154" spans="1:9" ht="13.5" hidden="1" thickBot="1" x14ac:dyDescent="0.25">
      <c r="A1154" s="620"/>
      <c r="B1154" s="621"/>
      <c r="C1154" s="621"/>
      <c r="D1154" s="621"/>
      <c r="E1154" s="56"/>
      <c r="F1154" s="637"/>
      <c r="G1154" s="638"/>
      <c r="H1154" s="56"/>
      <c r="I1154" s="57"/>
    </row>
    <row r="1155" spans="1:9" ht="13.5" hidden="1" thickBot="1" x14ac:dyDescent="0.25">
      <c r="A1155" s="27"/>
      <c r="B1155" s="1"/>
      <c r="C1155" s="1"/>
      <c r="D1155" s="1"/>
      <c r="E1155" s="48"/>
      <c r="F1155" s="48"/>
      <c r="G1155" s="48"/>
      <c r="H1155" s="49" t="s">
        <v>21</v>
      </c>
      <c r="I1155" s="58">
        <f>SUM(I1153:I1154)</f>
        <v>21857</v>
      </c>
    </row>
    <row r="1156" spans="1:9" ht="13.5" hidden="1" thickBot="1" x14ac:dyDescent="0.25">
      <c r="A1156" s="27"/>
      <c r="B1156" s="1"/>
      <c r="C1156" s="1"/>
      <c r="D1156" s="1"/>
      <c r="E1156" s="48"/>
      <c r="F1156" s="48"/>
      <c r="G1156" s="48"/>
      <c r="H1156" s="48"/>
      <c r="I1156" s="32"/>
    </row>
    <row r="1157" spans="1:9" ht="13.5" hidden="1" thickBot="1" x14ac:dyDescent="0.25">
      <c r="A1157" s="27"/>
      <c r="B1157" s="1"/>
      <c r="C1157" s="1"/>
      <c r="D1157" s="1"/>
      <c r="E1157" s="48"/>
      <c r="F1157" s="66" t="s">
        <v>8</v>
      </c>
      <c r="G1157" s="1"/>
      <c r="H1157" s="67"/>
      <c r="I1157" s="50">
        <f>+I1155+I1149+I1143+I1133</f>
        <v>45231.992857142861</v>
      </c>
    </row>
    <row r="1158" spans="1:9" ht="13.5" hidden="1" thickBot="1" x14ac:dyDescent="0.25">
      <c r="A1158" s="27"/>
      <c r="B1158" s="1"/>
      <c r="C1158" s="1"/>
      <c r="D1158" s="1"/>
      <c r="E1158" s="48"/>
      <c r="F1158" s="66"/>
      <c r="G1158" s="1"/>
      <c r="H1158" s="67"/>
      <c r="I1158" s="59"/>
    </row>
    <row r="1159" spans="1:9" ht="13.5" hidden="1" thickBot="1" x14ac:dyDescent="0.25">
      <c r="A1159" s="29" t="s">
        <v>32</v>
      </c>
      <c r="B1159" s="19"/>
      <c r="C1159" s="19"/>
      <c r="D1159" s="19"/>
      <c r="E1159" s="48"/>
      <c r="F1159" s="48"/>
      <c r="G1159" s="48"/>
      <c r="H1159" s="48"/>
      <c r="I1159" s="28"/>
    </row>
    <row r="1160" spans="1:9" ht="13.5" hidden="1" thickBot="1" x14ac:dyDescent="0.25">
      <c r="A1160" s="614" t="s">
        <v>15</v>
      </c>
      <c r="B1160" s="615"/>
      <c r="C1160" s="615"/>
      <c r="D1160" s="615"/>
      <c r="E1160" s="615"/>
      <c r="F1160" s="615"/>
      <c r="G1160" s="616"/>
      <c r="H1160" s="68" t="s">
        <v>33</v>
      </c>
      <c r="I1160" s="69" t="s">
        <v>34</v>
      </c>
    </row>
    <row r="1161" spans="1:9" ht="13.5" hidden="1" thickBot="1" x14ac:dyDescent="0.25">
      <c r="A1161" s="617" t="s">
        <v>35</v>
      </c>
      <c r="B1161" s="618"/>
      <c r="C1161" s="618"/>
      <c r="D1161" s="618"/>
      <c r="E1161" s="618"/>
      <c r="F1161" s="618"/>
      <c r="G1161" s="619"/>
      <c r="H1161" s="70">
        <v>20</v>
      </c>
      <c r="I1161" s="54">
        <f>ROUND(I1157*H1161/100,0)</f>
        <v>9046</v>
      </c>
    </row>
    <row r="1162" spans="1:9" ht="13.5" hidden="1" thickBot="1" x14ac:dyDescent="0.25">
      <c r="A1162" s="617" t="s">
        <v>36</v>
      </c>
      <c r="B1162" s="618"/>
      <c r="C1162" s="618"/>
      <c r="D1162" s="618"/>
      <c r="E1162" s="618"/>
      <c r="F1162" s="618"/>
      <c r="G1162" s="619"/>
      <c r="H1162" s="70">
        <v>4</v>
      </c>
      <c r="I1162" s="54">
        <f>ROUND(I1157*H1162/100,0)</f>
        <v>1809</v>
      </c>
    </row>
    <row r="1163" spans="1:9" ht="13.5" hidden="1" thickBot="1" x14ac:dyDescent="0.25">
      <c r="A1163" s="617" t="s">
        <v>37</v>
      </c>
      <c r="B1163" s="618"/>
      <c r="C1163" s="618"/>
      <c r="D1163" s="618"/>
      <c r="E1163" s="618"/>
      <c r="F1163" s="618"/>
      <c r="G1163" s="619"/>
      <c r="H1163" s="70">
        <v>6</v>
      </c>
      <c r="I1163" s="54">
        <f>ROUND(I1157*H1163/100,0)</f>
        <v>2714</v>
      </c>
    </row>
    <row r="1164" spans="1:9" ht="13.5" hidden="1" thickBot="1" x14ac:dyDescent="0.25">
      <c r="A1164" s="629"/>
      <c r="B1164" s="630"/>
      <c r="C1164" s="630"/>
      <c r="D1164" s="630"/>
      <c r="E1164" s="630"/>
      <c r="F1164" s="630"/>
      <c r="G1164" s="631"/>
      <c r="H1164" s="71"/>
      <c r="I1164" s="54"/>
    </row>
    <row r="1165" spans="1:9" ht="13.5" hidden="1" thickBot="1" x14ac:dyDescent="0.25">
      <c r="A1165" s="27"/>
      <c r="B1165" s="1"/>
      <c r="C1165" s="1"/>
      <c r="D1165" s="1"/>
      <c r="E1165" s="48"/>
      <c r="F1165" s="48"/>
      <c r="G1165" s="48"/>
      <c r="H1165" s="49" t="s">
        <v>21</v>
      </c>
      <c r="I1165" s="50">
        <f>SUM(I1161:I1164)</f>
        <v>13569</v>
      </c>
    </row>
    <row r="1166" spans="1:9" ht="13.5" hidden="1" thickBot="1" x14ac:dyDescent="0.25">
      <c r="A1166" s="27"/>
      <c r="B1166" s="1"/>
      <c r="C1166" s="1"/>
      <c r="D1166" s="1"/>
      <c r="E1166" s="48"/>
      <c r="F1166" s="48"/>
      <c r="G1166" s="48"/>
      <c r="H1166" s="48"/>
      <c r="I1166" s="28"/>
    </row>
    <row r="1167" spans="1:9" ht="13.5" hidden="1" thickBot="1" x14ac:dyDescent="0.25">
      <c r="A1167" s="72"/>
      <c r="B1167" s="36"/>
      <c r="C1167" s="36"/>
      <c r="D1167" s="36"/>
      <c r="E1167" s="73"/>
      <c r="F1167" s="74"/>
      <c r="G1167" s="75"/>
      <c r="H1167" s="76" t="s">
        <v>38</v>
      </c>
      <c r="I1167" s="50">
        <f>I1157+I1165</f>
        <v>58800.992857142861</v>
      </c>
    </row>
    <row r="1168" spans="1:9" ht="13.5" hidden="1" thickBot="1" x14ac:dyDescent="0.25">
      <c r="A1168" s="80"/>
      <c r="B1168" s="80"/>
      <c r="C1168" s="80"/>
      <c r="D1168" s="80"/>
      <c r="E1168" s="80"/>
      <c r="F1168" s="80"/>
      <c r="G1168" s="80"/>
      <c r="H1168" s="80"/>
      <c r="I1168" s="81"/>
    </row>
    <row r="1169" spans="1:9" ht="13.5" hidden="1" thickBot="1" x14ac:dyDescent="0.25">
      <c r="A1169" s="80"/>
      <c r="B1169" s="80"/>
      <c r="C1169" s="80"/>
      <c r="D1169" s="80"/>
      <c r="E1169" s="80"/>
      <c r="F1169" s="80"/>
      <c r="G1169" s="80"/>
      <c r="H1169" s="80"/>
      <c r="I1169" s="81"/>
    </row>
    <row r="1170" spans="1:9" ht="12.75" hidden="1" customHeight="1" x14ac:dyDescent="0.2">
      <c r="A1170" s="593" t="s">
        <v>121</v>
      </c>
      <c r="B1170" s="594"/>
      <c r="C1170" s="594"/>
      <c r="D1170" s="594"/>
      <c r="E1170" s="595"/>
      <c r="F1170" s="602" t="s">
        <v>9</v>
      </c>
      <c r="G1170" s="603"/>
      <c r="H1170" s="603"/>
      <c r="I1170" s="604"/>
    </row>
    <row r="1171" spans="1:9" ht="12.75" hidden="1" customHeight="1" x14ac:dyDescent="0.2">
      <c r="A1171" s="596"/>
      <c r="B1171" s="597"/>
      <c r="C1171" s="597"/>
      <c r="D1171" s="597"/>
      <c r="E1171" s="598"/>
      <c r="F1171" s="605"/>
      <c r="G1171" s="586"/>
      <c r="H1171" s="586"/>
      <c r="I1171" s="606"/>
    </row>
    <row r="1172" spans="1:9" ht="13.5" hidden="1" customHeight="1" thickBot="1" x14ac:dyDescent="0.25">
      <c r="A1172" s="599"/>
      <c r="B1172" s="600"/>
      <c r="C1172" s="600"/>
      <c r="D1172" s="600"/>
      <c r="E1172" s="601"/>
      <c r="F1172" s="607"/>
      <c r="G1172" s="608"/>
      <c r="H1172" s="608"/>
      <c r="I1172" s="609"/>
    </row>
    <row r="1173" spans="1:9" ht="13.5" hidden="1" thickBot="1" x14ac:dyDescent="0.25">
      <c r="A1173" s="27"/>
      <c r="B1173" s="1"/>
      <c r="C1173" s="1"/>
      <c r="D1173" s="1"/>
      <c r="E1173" s="1"/>
      <c r="F1173" s="1"/>
      <c r="G1173" s="1"/>
      <c r="H1173" s="1"/>
      <c r="I1173" s="28"/>
    </row>
    <row r="1174" spans="1:9" ht="13.5" hidden="1" customHeight="1" x14ac:dyDescent="0.2">
      <c r="A1174" s="29" t="s">
        <v>10</v>
      </c>
      <c r="B1174" s="19"/>
      <c r="C1174" s="610" t="e">
        <f>[112]OFICIAL!#REF!</f>
        <v>#REF!</v>
      </c>
      <c r="D1174" s="610"/>
      <c r="E1174" s="610"/>
      <c r="F1174" s="610"/>
      <c r="G1174" s="610"/>
      <c r="H1174" s="610"/>
      <c r="I1174" s="611"/>
    </row>
    <row r="1175" spans="1:9" ht="25.5" hidden="1" customHeight="1" x14ac:dyDescent="0.2">
      <c r="A1175" s="27" t="s">
        <v>11</v>
      </c>
      <c r="B1175" s="1"/>
      <c r="C1175" s="610"/>
      <c r="D1175" s="610"/>
      <c r="E1175" s="610"/>
      <c r="F1175" s="610"/>
      <c r="G1175" s="610"/>
      <c r="H1175" s="610"/>
      <c r="I1175" s="611"/>
    </row>
    <row r="1176" spans="1:9" ht="13.5" hidden="1" thickBot="1" x14ac:dyDescent="0.25">
      <c r="A1176" s="29" t="s">
        <v>12</v>
      </c>
      <c r="B1176" s="1"/>
      <c r="C1176" s="612" t="e">
        <f>[112]OFICIAL!#REF!</f>
        <v>#REF!</v>
      </c>
      <c r="D1176" s="612"/>
      <c r="E1176" s="612"/>
      <c r="F1176" s="612"/>
      <c r="G1176" s="612"/>
      <c r="H1176" s="612"/>
      <c r="I1176" s="613"/>
    </row>
    <row r="1177" spans="1:9" ht="15.75" hidden="1" customHeight="1" x14ac:dyDescent="0.2">
      <c r="A1177" s="30" t="s">
        <v>165</v>
      </c>
      <c r="B1177" s="19"/>
      <c r="C1177" s="612"/>
      <c r="D1177" s="612"/>
      <c r="E1177" s="612"/>
      <c r="F1177" s="612"/>
      <c r="G1177" s="612"/>
      <c r="H1177" s="612"/>
      <c r="I1177" s="613"/>
    </row>
    <row r="1178" spans="1:9" ht="13.5" hidden="1" thickBot="1" x14ac:dyDescent="0.25">
      <c r="A1178" s="29"/>
      <c r="B1178" s="19"/>
      <c r="C1178" s="19"/>
      <c r="D1178" s="1"/>
      <c r="E1178" s="1"/>
      <c r="F1178" s="1"/>
      <c r="G1178" s="1"/>
      <c r="H1178" s="31" t="s">
        <v>13</v>
      </c>
      <c r="I1178" s="32" t="e">
        <f>+[112]OFICIAL!#REF!</f>
        <v>#REF!</v>
      </c>
    </row>
    <row r="1179" spans="1:9" ht="13.5" hidden="1" thickBot="1" x14ac:dyDescent="0.25">
      <c r="A1179" s="29"/>
      <c r="B1179" s="19"/>
      <c r="C1179" s="19"/>
      <c r="D1179" s="1"/>
      <c r="E1179" s="1"/>
      <c r="F1179" s="1"/>
      <c r="G1179" s="1"/>
      <c r="H1179" s="31"/>
      <c r="I1179" s="33"/>
    </row>
    <row r="1180" spans="1:9" ht="13.5" hidden="1" thickBot="1" x14ac:dyDescent="0.25">
      <c r="A1180" s="34" t="s">
        <v>14</v>
      </c>
      <c r="B1180" s="35"/>
      <c r="C1180" s="35"/>
      <c r="D1180" s="35"/>
      <c r="E1180" s="36"/>
      <c r="F1180" s="36"/>
      <c r="G1180" s="36"/>
      <c r="H1180" s="36"/>
      <c r="I1180" s="37"/>
    </row>
    <row r="1181" spans="1:9" ht="13.5" hidden="1" thickBot="1" x14ac:dyDescent="0.25">
      <c r="A1181" s="614" t="s">
        <v>15</v>
      </c>
      <c r="B1181" s="615"/>
      <c r="C1181" s="615"/>
      <c r="D1181" s="615"/>
      <c r="E1181" s="616"/>
      <c r="F1181" s="39" t="s">
        <v>16</v>
      </c>
      <c r="G1181" s="39" t="s">
        <v>17</v>
      </c>
      <c r="H1181" s="39" t="s">
        <v>18</v>
      </c>
      <c r="I1181" s="40" t="s">
        <v>19</v>
      </c>
    </row>
    <row r="1182" spans="1:9" ht="13.5" hidden="1" thickBot="1" x14ac:dyDescent="0.25">
      <c r="A1182" s="617" t="s">
        <v>40</v>
      </c>
      <c r="B1182" s="618"/>
      <c r="C1182" s="618"/>
      <c r="D1182" s="618"/>
      <c r="E1182" s="619"/>
      <c r="F1182" s="41"/>
      <c r="G1182" s="42"/>
      <c r="H1182" s="43"/>
      <c r="I1182" s="44">
        <f>I1209*5%</f>
        <v>956.25</v>
      </c>
    </row>
    <row r="1183" spans="1:9" ht="13.5" hidden="1" thickBot="1" x14ac:dyDescent="0.25">
      <c r="A1183" s="617" t="s">
        <v>161</v>
      </c>
      <c r="B1183" s="618"/>
      <c r="C1183" s="618"/>
      <c r="D1183" s="618"/>
      <c r="E1183" s="619"/>
      <c r="F1183" s="41">
        <v>1</v>
      </c>
      <c r="G1183" s="64">
        <v>20000</v>
      </c>
      <c r="H1183" s="89">
        <f>H1207</f>
        <v>8</v>
      </c>
      <c r="I1183" s="90">
        <f>G1183/H1183*F1183</f>
        <v>2500</v>
      </c>
    </row>
    <row r="1184" spans="1:9" ht="13.5" hidden="1" thickBot="1" x14ac:dyDescent="0.25">
      <c r="A1184" s="617"/>
      <c r="B1184" s="618"/>
      <c r="C1184" s="618"/>
      <c r="D1184" s="618"/>
      <c r="E1184" s="619"/>
      <c r="F1184" s="41"/>
      <c r="G1184" s="82"/>
      <c r="H1184" s="89"/>
      <c r="I1184" s="90"/>
    </row>
    <row r="1185" spans="1:9" ht="13.5" hidden="1" thickBot="1" x14ac:dyDescent="0.25">
      <c r="A1185" s="617"/>
      <c r="B1185" s="618"/>
      <c r="C1185" s="618"/>
      <c r="D1185" s="618"/>
      <c r="E1185" s="619"/>
      <c r="F1185" s="41"/>
      <c r="G1185" s="42"/>
      <c r="H1185" s="42"/>
      <c r="I1185" s="44"/>
    </row>
    <row r="1186" spans="1:9" ht="13.5" hidden="1" thickBot="1" x14ac:dyDescent="0.25">
      <c r="A1186" s="632"/>
      <c r="B1186" s="633"/>
      <c r="C1186" s="633"/>
      <c r="D1186" s="633"/>
      <c r="E1186" s="634"/>
      <c r="F1186" s="45"/>
      <c r="G1186" s="46"/>
      <c r="H1186" s="46"/>
      <c r="I1186" s="47"/>
    </row>
    <row r="1187" spans="1:9" ht="13.5" hidden="1" thickBot="1" x14ac:dyDescent="0.25">
      <c r="A1187" s="27"/>
      <c r="B1187" s="1"/>
      <c r="C1187" s="1"/>
      <c r="D1187" s="1"/>
      <c r="E1187" s="1"/>
      <c r="F1187" s="1"/>
      <c r="G1187" s="48"/>
      <c r="H1187" s="49" t="s">
        <v>21</v>
      </c>
      <c r="I1187" s="50">
        <f>SUM(I1182:I1186)</f>
        <v>3456.25</v>
      </c>
    </row>
    <row r="1188" spans="1:9" ht="13.5" hidden="1" thickBot="1" x14ac:dyDescent="0.25">
      <c r="A1188" s="27"/>
      <c r="B1188" s="1"/>
      <c r="C1188" s="1"/>
      <c r="D1188" s="1"/>
      <c r="E1188" s="1"/>
      <c r="F1188" s="1"/>
      <c r="G1188" s="48"/>
      <c r="H1188" s="49"/>
      <c r="I1188" s="51"/>
    </row>
    <row r="1189" spans="1:9" ht="13.5" hidden="1" thickBot="1" x14ac:dyDescent="0.25">
      <c r="A1189" s="29" t="s">
        <v>22</v>
      </c>
      <c r="B1189" s="19"/>
      <c r="C1189" s="19"/>
      <c r="D1189" s="19"/>
      <c r="E1189" s="1"/>
      <c r="F1189" s="1"/>
      <c r="G1189" s="48"/>
      <c r="H1189" s="48"/>
      <c r="I1189" s="28"/>
    </row>
    <row r="1190" spans="1:9" ht="13.5" hidden="1" thickBot="1" x14ac:dyDescent="0.25">
      <c r="A1190" s="614" t="s">
        <v>15</v>
      </c>
      <c r="B1190" s="615"/>
      <c r="C1190" s="615"/>
      <c r="D1190" s="615"/>
      <c r="E1190" s="616"/>
      <c r="F1190" s="39" t="s">
        <v>23</v>
      </c>
      <c r="G1190" s="52" t="s">
        <v>24</v>
      </c>
      <c r="H1190" s="52" t="s">
        <v>6</v>
      </c>
      <c r="I1190" s="40" t="s">
        <v>19</v>
      </c>
    </row>
    <row r="1191" spans="1:9" ht="13.5" hidden="1" thickBot="1" x14ac:dyDescent="0.25">
      <c r="A1191" s="617" t="s">
        <v>166</v>
      </c>
      <c r="B1191" s="618"/>
      <c r="C1191" s="618"/>
      <c r="D1191" s="618"/>
      <c r="E1191" s="619"/>
      <c r="F1191" s="3" t="s">
        <v>4</v>
      </c>
      <c r="G1191" s="82">
        <v>15000</v>
      </c>
      <c r="H1191" s="42">
        <v>1</v>
      </c>
      <c r="I1191" s="54">
        <f>+ROUND(H1191*G1191,0)</f>
        <v>15000</v>
      </c>
    </row>
    <row r="1192" spans="1:9" ht="13.5" hidden="1" thickBot="1" x14ac:dyDescent="0.25">
      <c r="A1192" s="617" t="s">
        <v>163</v>
      </c>
      <c r="B1192" s="618"/>
      <c r="C1192" s="618"/>
      <c r="D1192" s="618"/>
      <c r="E1192" s="619"/>
      <c r="F1192" s="3" t="s">
        <v>47</v>
      </c>
      <c r="G1192" s="82">
        <v>1500</v>
      </c>
      <c r="H1192" s="42">
        <v>2</v>
      </c>
      <c r="I1192" s="54">
        <f>G1192*H1192</f>
        <v>3000</v>
      </c>
    </row>
    <row r="1193" spans="1:9" ht="13.5" hidden="1" thickBot="1" x14ac:dyDescent="0.25">
      <c r="A1193" s="617" t="s">
        <v>164</v>
      </c>
      <c r="B1193" s="618"/>
      <c r="C1193" s="618"/>
      <c r="D1193" s="618"/>
      <c r="E1193" s="619"/>
      <c r="F1193" s="3" t="s">
        <v>114</v>
      </c>
      <c r="G1193" s="82">
        <v>2500</v>
      </c>
      <c r="H1193" s="42">
        <v>0.25</v>
      </c>
      <c r="I1193" s="54">
        <f>G1193*H1193</f>
        <v>625</v>
      </c>
    </row>
    <row r="1194" spans="1:9" ht="13.5" hidden="1" thickBot="1" x14ac:dyDescent="0.25">
      <c r="A1194" s="617"/>
      <c r="B1194" s="618"/>
      <c r="C1194" s="618"/>
      <c r="D1194" s="618"/>
      <c r="E1194" s="619"/>
      <c r="F1194" s="3"/>
      <c r="G1194" s="82"/>
      <c r="H1194" s="42"/>
      <c r="I1194" s="54"/>
    </row>
    <row r="1195" spans="1:9" ht="13.5" hidden="1" thickBot="1" x14ac:dyDescent="0.25">
      <c r="A1195" s="617"/>
      <c r="B1195" s="618"/>
      <c r="C1195" s="618"/>
      <c r="D1195" s="618"/>
      <c r="E1195" s="619"/>
      <c r="F1195" s="3"/>
      <c r="G1195" s="42"/>
      <c r="H1195" s="42"/>
      <c r="I1195" s="54"/>
    </row>
    <row r="1196" spans="1:9" ht="13.5" hidden="1" thickBot="1" x14ac:dyDescent="0.25">
      <c r="A1196" s="629"/>
      <c r="B1196" s="630"/>
      <c r="C1196" s="630"/>
      <c r="D1196" s="630"/>
      <c r="E1196" s="631"/>
      <c r="F1196" s="55"/>
      <c r="G1196" s="56"/>
      <c r="H1196" s="56"/>
      <c r="I1196" s="57"/>
    </row>
    <row r="1197" spans="1:9" ht="13.5" hidden="1" thickBot="1" x14ac:dyDescent="0.25">
      <c r="A1197" s="27"/>
      <c r="B1197" s="1"/>
      <c r="C1197" s="1"/>
      <c r="D1197" s="1"/>
      <c r="E1197" s="1"/>
      <c r="F1197" s="1"/>
      <c r="G1197" s="48"/>
      <c r="H1197" s="49" t="s">
        <v>21</v>
      </c>
      <c r="I1197" s="58">
        <f>SUM(I1191:I1196)</f>
        <v>18625</v>
      </c>
    </row>
    <row r="1198" spans="1:9" ht="13.5" hidden="1" thickBot="1" x14ac:dyDescent="0.25">
      <c r="A1198" s="27"/>
      <c r="B1198" s="1"/>
      <c r="C1198" s="1"/>
      <c r="D1198" s="1"/>
      <c r="E1198" s="1"/>
      <c r="F1198" s="1"/>
      <c r="G1198" s="48"/>
      <c r="H1198" s="49"/>
      <c r="I1198" s="59"/>
    </row>
    <row r="1199" spans="1:9" ht="13.5" hidden="1" thickBot="1" x14ac:dyDescent="0.25">
      <c r="A1199" s="29" t="s">
        <v>25</v>
      </c>
      <c r="B1199" s="19"/>
      <c r="C1199" s="19"/>
      <c r="D1199" s="19"/>
      <c r="E1199" s="1"/>
      <c r="F1199" s="1"/>
      <c r="G1199" s="1"/>
      <c r="H1199" s="1"/>
      <c r="I1199" s="28"/>
    </row>
    <row r="1200" spans="1:9" ht="13.5" hidden="1" thickBot="1" x14ac:dyDescent="0.25">
      <c r="A1200" s="614" t="s">
        <v>26</v>
      </c>
      <c r="B1200" s="615"/>
      <c r="C1200" s="615"/>
      <c r="D1200" s="616"/>
      <c r="E1200" s="60" t="s">
        <v>115</v>
      </c>
      <c r="F1200" s="39" t="s">
        <v>27</v>
      </c>
      <c r="G1200" s="39" t="s">
        <v>116</v>
      </c>
      <c r="H1200" s="39" t="s">
        <v>28</v>
      </c>
      <c r="I1200" s="40" t="s">
        <v>19</v>
      </c>
    </row>
    <row r="1201" spans="1:9" ht="13.5" hidden="1" thickBot="1" x14ac:dyDescent="0.25">
      <c r="A1201" s="617"/>
      <c r="B1201" s="618"/>
      <c r="C1201" s="618"/>
      <c r="D1201" s="619"/>
      <c r="E1201" s="61"/>
      <c r="F1201" s="61"/>
      <c r="G1201" s="61"/>
      <c r="H1201" s="83"/>
      <c r="I1201" s="54"/>
    </row>
    <row r="1202" spans="1:9" ht="13.5" hidden="1" thickBot="1" x14ac:dyDescent="0.25">
      <c r="A1202" s="620"/>
      <c r="B1202" s="621"/>
      <c r="C1202" s="621"/>
      <c r="D1202" s="622"/>
      <c r="E1202" s="62"/>
      <c r="F1202" s="62"/>
      <c r="G1202" s="62"/>
      <c r="H1202" s="62"/>
      <c r="I1202" s="57"/>
    </row>
    <row r="1203" spans="1:9" ht="13.5" hidden="1" thickBot="1" x14ac:dyDescent="0.25">
      <c r="A1203" s="27"/>
      <c r="B1203" s="1"/>
      <c r="C1203" s="1"/>
      <c r="D1203" s="1"/>
      <c r="E1203" s="1"/>
      <c r="F1203" s="1"/>
      <c r="G1203" s="1"/>
      <c r="H1203" s="49" t="s">
        <v>21</v>
      </c>
      <c r="I1203" s="50">
        <f>SUM(I1201:I1202)</f>
        <v>0</v>
      </c>
    </row>
    <row r="1204" spans="1:9" ht="13.5" hidden="1" thickBot="1" x14ac:dyDescent="0.25">
      <c r="A1204" s="27"/>
      <c r="B1204" s="1"/>
      <c r="C1204" s="1"/>
      <c r="D1204" s="1"/>
      <c r="E1204" s="1"/>
      <c r="F1204" s="1"/>
      <c r="G1204" s="1"/>
      <c r="H1204" s="49"/>
      <c r="I1204" s="59"/>
    </row>
    <row r="1205" spans="1:9" ht="13.5" hidden="1" thickBot="1" x14ac:dyDescent="0.25">
      <c r="A1205" s="29" t="s">
        <v>29</v>
      </c>
      <c r="B1205" s="19"/>
      <c r="C1205" s="19"/>
      <c r="D1205" s="19"/>
      <c r="E1205" s="1"/>
      <c r="F1205" s="1"/>
      <c r="G1205" s="1"/>
      <c r="H1205" s="1"/>
      <c r="I1205" s="28"/>
    </row>
    <row r="1206" spans="1:9" ht="13.5" hidden="1" thickBot="1" x14ac:dyDescent="0.25">
      <c r="A1206" s="614" t="s">
        <v>30</v>
      </c>
      <c r="B1206" s="615"/>
      <c r="C1206" s="615"/>
      <c r="D1206" s="615"/>
      <c r="E1206" s="39"/>
      <c r="F1206" s="623" t="s">
        <v>118</v>
      </c>
      <c r="G1206" s="624"/>
      <c r="H1206" s="38" t="s">
        <v>18</v>
      </c>
      <c r="I1206" s="63" t="s">
        <v>19</v>
      </c>
    </row>
    <row r="1207" spans="1:9" ht="13.5" hidden="1" thickBot="1" x14ac:dyDescent="0.25">
      <c r="A1207" s="625" t="str">
        <f>+[112]cuadrillas!B13</f>
        <v>CUADRILLA 2</v>
      </c>
      <c r="B1207" s="626"/>
      <c r="C1207" s="626"/>
      <c r="D1207" s="626"/>
      <c r="E1207" s="42"/>
      <c r="F1207" s="627">
        <f>+[112]cuadrillas!C13</f>
        <v>153000</v>
      </c>
      <c r="G1207" s="628"/>
      <c r="H1207" s="65">
        <v>8</v>
      </c>
      <c r="I1207" s="54">
        <f>ROUND(F1207/H1207,0)</f>
        <v>19125</v>
      </c>
    </row>
    <row r="1208" spans="1:9" ht="13.5" hidden="1" thickBot="1" x14ac:dyDescent="0.25">
      <c r="A1208" s="620"/>
      <c r="B1208" s="621"/>
      <c r="C1208" s="621"/>
      <c r="D1208" s="621"/>
      <c r="E1208" s="56"/>
      <c r="F1208" s="637"/>
      <c r="G1208" s="638"/>
      <c r="H1208" s="56"/>
      <c r="I1208" s="57"/>
    </row>
    <row r="1209" spans="1:9" ht="13.5" hidden="1" thickBot="1" x14ac:dyDescent="0.25">
      <c r="A1209" s="27"/>
      <c r="B1209" s="1"/>
      <c r="C1209" s="1"/>
      <c r="D1209" s="1"/>
      <c r="E1209" s="48"/>
      <c r="F1209" s="48"/>
      <c r="G1209" s="48"/>
      <c r="H1209" s="49" t="s">
        <v>21</v>
      </c>
      <c r="I1209" s="58">
        <f>SUM(I1207:I1208)</f>
        <v>19125</v>
      </c>
    </row>
    <row r="1210" spans="1:9" ht="13.5" hidden="1" thickBot="1" x14ac:dyDescent="0.25">
      <c r="A1210" s="27"/>
      <c r="B1210" s="1"/>
      <c r="C1210" s="1"/>
      <c r="D1210" s="1"/>
      <c r="E1210" s="48"/>
      <c r="F1210" s="48"/>
      <c r="G1210" s="48"/>
      <c r="H1210" s="48"/>
      <c r="I1210" s="32"/>
    </row>
    <row r="1211" spans="1:9" ht="13.5" hidden="1" thickBot="1" x14ac:dyDescent="0.25">
      <c r="A1211" s="27"/>
      <c r="B1211" s="1"/>
      <c r="C1211" s="1"/>
      <c r="D1211" s="1"/>
      <c r="E1211" s="48"/>
      <c r="F1211" s="66" t="s">
        <v>8</v>
      </c>
      <c r="G1211" s="1"/>
      <c r="H1211" s="67"/>
      <c r="I1211" s="50">
        <f>+I1209+I1203+I1197+I1187</f>
        <v>41206.25</v>
      </c>
    </row>
    <row r="1212" spans="1:9" ht="13.5" hidden="1" thickBot="1" x14ac:dyDescent="0.25">
      <c r="A1212" s="27"/>
      <c r="B1212" s="1"/>
      <c r="C1212" s="1"/>
      <c r="D1212" s="1"/>
      <c r="E1212" s="48"/>
      <c r="F1212" s="66"/>
      <c r="G1212" s="1"/>
      <c r="H1212" s="67"/>
      <c r="I1212" s="59"/>
    </row>
    <row r="1213" spans="1:9" ht="13.5" hidden="1" thickBot="1" x14ac:dyDescent="0.25">
      <c r="A1213" s="29" t="s">
        <v>32</v>
      </c>
      <c r="B1213" s="19"/>
      <c r="C1213" s="19"/>
      <c r="D1213" s="19"/>
      <c r="E1213" s="48"/>
      <c r="F1213" s="48"/>
      <c r="G1213" s="48"/>
      <c r="H1213" s="48"/>
      <c r="I1213" s="28"/>
    </row>
    <row r="1214" spans="1:9" ht="13.5" hidden="1" thickBot="1" x14ac:dyDescent="0.25">
      <c r="A1214" s="614" t="s">
        <v>15</v>
      </c>
      <c r="B1214" s="615"/>
      <c r="C1214" s="615"/>
      <c r="D1214" s="615"/>
      <c r="E1214" s="615"/>
      <c r="F1214" s="615"/>
      <c r="G1214" s="616"/>
      <c r="H1214" s="68" t="s">
        <v>33</v>
      </c>
      <c r="I1214" s="69" t="s">
        <v>34</v>
      </c>
    </row>
    <row r="1215" spans="1:9" ht="13.5" hidden="1" thickBot="1" x14ac:dyDescent="0.25">
      <c r="A1215" s="617" t="s">
        <v>35</v>
      </c>
      <c r="B1215" s="618"/>
      <c r="C1215" s="618"/>
      <c r="D1215" s="618"/>
      <c r="E1215" s="618"/>
      <c r="F1215" s="618"/>
      <c r="G1215" s="619"/>
      <c r="H1215" s="70">
        <v>20</v>
      </c>
      <c r="I1215" s="54">
        <f>ROUND(I1211*H1215/100,0)</f>
        <v>8241</v>
      </c>
    </row>
    <row r="1216" spans="1:9" ht="13.5" hidden="1" thickBot="1" x14ac:dyDescent="0.25">
      <c r="A1216" s="617" t="s">
        <v>36</v>
      </c>
      <c r="B1216" s="618"/>
      <c r="C1216" s="618"/>
      <c r="D1216" s="618"/>
      <c r="E1216" s="618"/>
      <c r="F1216" s="618"/>
      <c r="G1216" s="619"/>
      <c r="H1216" s="70">
        <v>4</v>
      </c>
      <c r="I1216" s="54">
        <f>ROUND(I1211*H1216/100,0)</f>
        <v>1648</v>
      </c>
    </row>
    <row r="1217" spans="1:9" ht="13.5" hidden="1" thickBot="1" x14ac:dyDescent="0.25">
      <c r="A1217" s="617" t="s">
        <v>37</v>
      </c>
      <c r="B1217" s="618"/>
      <c r="C1217" s="618"/>
      <c r="D1217" s="618"/>
      <c r="E1217" s="618"/>
      <c r="F1217" s="618"/>
      <c r="G1217" s="619"/>
      <c r="H1217" s="70">
        <v>6</v>
      </c>
      <c r="I1217" s="54">
        <f>ROUND(I1211*H1217/100,0)</f>
        <v>2472</v>
      </c>
    </row>
    <row r="1218" spans="1:9" ht="13.5" hidden="1" thickBot="1" x14ac:dyDescent="0.25">
      <c r="A1218" s="629"/>
      <c r="B1218" s="630"/>
      <c r="C1218" s="630"/>
      <c r="D1218" s="630"/>
      <c r="E1218" s="630"/>
      <c r="F1218" s="630"/>
      <c r="G1218" s="631"/>
      <c r="H1218" s="71"/>
      <c r="I1218" s="54"/>
    </row>
    <row r="1219" spans="1:9" ht="13.5" hidden="1" thickBot="1" x14ac:dyDescent="0.25">
      <c r="A1219" s="27"/>
      <c r="B1219" s="1"/>
      <c r="C1219" s="1"/>
      <c r="D1219" s="1"/>
      <c r="E1219" s="48"/>
      <c r="F1219" s="48"/>
      <c r="G1219" s="48"/>
      <c r="H1219" s="49" t="s">
        <v>21</v>
      </c>
      <c r="I1219" s="50">
        <f>SUM(I1215:I1218)</f>
        <v>12361</v>
      </c>
    </row>
    <row r="1220" spans="1:9" ht="13.5" hidden="1" thickBot="1" x14ac:dyDescent="0.25">
      <c r="A1220" s="27"/>
      <c r="B1220" s="1"/>
      <c r="C1220" s="1"/>
      <c r="D1220" s="1"/>
      <c r="E1220" s="48"/>
      <c r="F1220" s="48"/>
      <c r="G1220" s="48"/>
      <c r="H1220" s="48"/>
      <c r="I1220" s="28"/>
    </row>
    <row r="1221" spans="1:9" ht="13.5" hidden="1" thickBot="1" x14ac:dyDescent="0.25">
      <c r="A1221" s="72"/>
      <c r="B1221" s="36"/>
      <c r="C1221" s="36"/>
      <c r="D1221" s="36"/>
      <c r="E1221" s="73"/>
      <c r="F1221" s="74"/>
      <c r="G1221" s="75"/>
      <c r="H1221" s="76" t="s">
        <v>38</v>
      </c>
      <c r="I1221" s="50">
        <f>I1211+I1219</f>
        <v>53567.25</v>
      </c>
    </row>
    <row r="1222" spans="1:9" ht="13.5" hidden="1" thickBot="1" x14ac:dyDescent="0.25">
      <c r="A1222" s="80"/>
      <c r="B1222" s="80"/>
      <c r="C1222" s="80"/>
      <c r="D1222" s="80"/>
      <c r="E1222" s="80"/>
      <c r="F1222" s="80"/>
      <c r="G1222" s="80"/>
      <c r="H1222" s="80"/>
      <c r="I1222" s="81"/>
    </row>
    <row r="1223" spans="1:9" ht="12.75" hidden="1" customHeight="1" x14ac:dyDescent="0.2">
      <c r="A1223" s="593" t="s">
        <v>121</v>
      </c>
      <c r="B1223" s="594"/>
      <c r="C1223" s="594"/>
      <c r="D1223" s="594"/>
      <c r="E1223" s="595"/>
      <c r="F1223" s="602" t="s">
        <v>9</v>
      </c>
      <c r="G1223" s="603"/>
      <c r="H1223" s="603"/>
      <c r="I1223" s="604"/>
    </row>
    <row r="1224" spans="1:9" ht="12.75" hidden="1" customHeight="1" x14ac:dyDescent="0.2">
      <c r="A1224" s="596"/>
      <c r="B1224" s="597"/>
      <c r="C1224" s="597"/>
      <c r="D1224" s="597"/>
      <c r="E1224" s="598"/>
      <c r="F1224" s="605"/>
      <c r="G1224" s="586"/>
      <c r="H1224" s="586"/>
      <c r="I1224" s="606"/>
    </row>
    <row r="1225" spans="1:9" ht="13.5" hidden="1" customHeight="1" thickBot="1" x14ac:dyDescent="0.25">
      <c r="A1225" s="599"/>
      <c r="B1225" s="600"/>
      <c r="C1225" s="600"/>
      <c r="D1225" s="600"/>
      <c r="E1225" s="601"/>
      <c r="F1225" s="607"/>
      <c r="G1225" s="608"/>
      <c r="H1225" s="608"/>
      <c r="I1225" s="609"/>
    </row>
    <row r="1226" spans="1:9" ht="13.5" hidden="1" thickBot="1" x14ac:dyDescent="0.25">
      <c r="A1226" s="27"/>
      <c r="B1226" s="1"/>
      <c r="C1226" s="1"/>
      <c r="D1226" s="1"/>
      <c r="E1226" s="1"/>
      <c r="F1226" s="1"/>
      <c r="G1226" s="1"/>
      <c r="H1226" s="1"/>
      <c r="I1226" s="28"/>
    </row>
    <row r="1227" spans="1:9" ht="13.5" hidden="1" customHeight="1" x14ac:dyDescent="0.2">
      <c r="A1227" s="29" t="s">
        <v>10</v>
      </c>
      <c r="B1227" s="19"/>
      <c r="C1227" s="610" t="e">
        <f>[112]OFICIAL!#REF!</f>
        <v>#REF!</v>
      </c>
      <c r="D1227" s="610"/>
      <c r="E1227" s="610"/>
      <c r="F1227" s="610"/>
      <c r="G1227" s="610"/>
      <c r="H1227" s="610"/>
      <c r="I1227" s="611"/>
    </row>
    <row r="1228" spans="1:9" ht="25.5" hidden="1" customHeight="1" x14ac:dyDescent="0.2">
      <c r="A1228" s="27" t="s">
        <v>11</v>
      </c>
      <c r="B1228" s="1"/>
      <c r="C1228" s="610"/>
      <c r="D1228" s="610"/>
      <c r="E1228" s="610"/>
      <c r="F1228" s="610"/>
      <c r="G1228" s="610"/>
      <c r="H1228" s="610"/>
      <c r="I1228" s="611"/>
    </row>
    <row r="1229" spans="1:9" ht="13.5" hidden="1" thickBot="1" x14ac:dyDescent="0.25">
      <c r="A1229" s="29" t="s">
        <v>12</v>
      </c>
      <c r="B1229" s="1"/>
      <c r="C1229" s="612" t="e">
        <f>[112]OFICIAL!#REF!</f>
        <v>#REF!</v>
      </c>
      <c r="D1229" s="612"/>
      <c r="E1229" s="612"/>
      <c r="F1229" s="612"/>
      <c r="G1229" s="612"/>
      <c r="H1229" s="612"/>
      <c r="I1229" s="613"/>
    </row>
    <row r="1230" spans="1:9" ht="15.75" hidden="1" customHeight="1" x14ac:dyDescent="0.2">
      <c r="A1230" s="30" t="s">
        <v>167</v>
      </c>
      <c r="B1230" s="19"/>
      <c r="C1230" s="612"/>
      <c r="D1230" s="612"/>
      <c r="E1230" s="612"/>
      <c r="F1230" s="612"/>
      <c r="G1230" s="612"/>
      <c r="H1230" s="612"/>
      <c r="I1230" s="613"/>
    </row>
    <row r="1231" spans="1:9" ht="13.5" hidden="1" thickBot="1" x14ac:dyDescent="0.25">
      <c r="A1231" s="29"/>
      <c r="B1231" s="19"/>
      <c r="C1231" s="19"/>
      <c r="D1231" s="1"/>
      <c r="E1231" s="1"/>
      <c r="F1231" s="1"/>
      <c r="G1231" s="1"/>
      <c r="H1231" s="31" t="s">
        <v>13</v>
      </c>
      <c r="I1231" s="32" t="e">
        <f>+[112]OFICIAL!#REF!</f>
        <v>#REF!</v>
      </c>
    </row>
    <row r="1232" spans="1:9" ht="13.5" hidden="1" thickBot="1" x14ac:dyDescent="0.25">
      <c r="A1232" s="29"/>
      <c r="B1232" s="19"/>
      <c r="C1232" s="19"/>
      <c r="D1232" s="1"/>
      <c r="E1232" s="1"/>
      <c r="F1232" s="1"/>
      <c r="G1232" s="1"/>
      <c r="H1232" s="31"/>
      <c r="I1232" s="33"/>
    </row>
    <row r="1233" spans="1:9" ht="13.5" hidden="1" thickBot="1" x14ac:dyDescent="0.25">
      <c r="A1233" s="34" t="s">
        <v>14</v>
      </c>
      <c r="B1233" s="35"/>
      <c r="C1233" s="35"/>
      <c r="D1233" s="35"/>
      <c r="E1233" s="36"/>
      <c r="F1233" s="36"/>
      <c r="G1233" s="36"/>
      <c r="H1233" s="36"/>
      <c r="I1233" s="37"/>
    </row>
    <row r="1234" spans="1:9" ht="13.5" hidden="1" thickBot="1" x14ac:dyDescent="0.25">
      <c r="A1234" s="614" t="s">
        <v>15</v>
      </c>
      <c r="B1234" s="615"/>
      <c r="C1234" s="615"/>
      <c r="D1234" s="615"/>
      <c r="E1234" s="616"/>
      <c r="F1234" s="39" t="s">
        <v>16</v>
      </c>
      <c r="G1234" s="39" t="s">
        <v>17</v>
      </c>
      <c r="H1234" s="39" t="s">
        <v>18</v>
      </c>
      <c r="I1234" s="40" t="s">
        <v>19</v>
      </c>
    </row>
    <row r="1235" spans="1:9" ht="13.5" hidden="1" thickBot="1" x14ac:dyDescent="0.25">
      <c r="A1235" s="617" t="s">
        <v>40</v>
      </c>
      <c r="B1235" s="618"/>
      <c r="C1235" s="618"/>
      <c r="D1235" s="618"/>
      <c r="E1235" s="619"/>
      <c r="F1235" s="41"/>
      <c r="G1235" s="42"/>
      <c r="H1235" s="43"/>
      <c r="I1235" s="44">
        <f>I1262*5%</f>
        <v>1275</v>
      </c>
    </row>
    <row r="1236" spans="1:9" ht="13.5" hidden="1" thickBot="1" x14ac:dyDescent="0.25">
      <c r="A1236" s="617" t="s">
        <v>161</v>
      </c>
      <c r="B1236" s="618"/>
      <c r="C1236" s="618"/>
      <c r="D1236" s="618"/>
      <c r="E1236" s="619"/>
      <c r="F1236" s="41">
        <v>1</v>
      </c>
      <c r="G1236" s="64">
        <v>20000</v>
      </c>
      <c r="H1236" s="89">
        <f>H1260</f>
        <v>6</v>
      </c>
      <c r="I1236" s="90">
        <f>G1236/H1236*F1236</f>
        <v>3333.3333333333335</v>
      </c>
    </row>
    <row r="1237" spans="1:9" ht="13.5" hidden="1" thickBot="1" x14ac:dyDescent="0.25">
      <c r="A1237" s="617"/>
      <c r="B1237" s="618"/>
      <c r="C1237" s="618"/>
      <c r="D1237" s="618"/>
      <c r="E1237" s="619"/>
      <c r="F1237" s="41"/>
      <c r="G1237" s="82"/>
      <c r="H1237" s="89"/>
      <c r="I1237" s="90"/>
    </row>
    <row r="1238" spans="1:9" ht="13.5" hidden="1" thickBot="1" x14ac:dyDescent="0.25">
      <c r="A1238" s="617"/>
      <c r="B1238" s="618"/>
      <c r="C1238" s="618"/>
      <c r="D1238" s="618"/>
      <c r="E1238" s="619"/>
      <c r="F1238" s="41"/>
      <c r="G1238" s="42"/>
      <c r="H1238" s="42"/>
      <c r="I1238" s="44"/>
    </row>
    <row r="1239" spans="1:9" ht="13.5" hidden="1" thickBot="1" x14ac:dyDescent="0.25">
      <c r="A1239" s="632"/>
      <c r="B1239" s="633"/>
      <c r="C1239" s="633"/>
      <c r="D1239" s="633"/>
      <c r="E1239" s="634"/>
      <c r="F1239" s="45"/>
      <c r="G1239" s="46"/>
      <c r="H1239" s="46"/>
      <c r="I1239" s="47"/>
    </row>
    <row r="1240" spans="1:9" ht="13.5" hidden="1" thickBot="1" x14ac:dyDescent="0.25">
      <c r="A1240" s="27"/>
      <c r="B1240" s="1"/>
      <c r="C1240" s="1"/>
      <c r="D1240" s="1"/>
      <c r="E1240" s="1"/>
      <c r="F1240" s="1"/>
      <c r="G1240" s="48"/>
      <c r="H1240" s="49" t="s">
        <v>21</v>
      </c>
      <c r="I1240" s="50">
        <f>SUM(I1235:I1239)</f>
        <v>4608.3333333333339</v>
      </c>
    </row>
    <row r="1241" spans="1:9" ht="13.5" hidden="1" thickBot="1" x14ac:dyDescent="0.25">
      <c r="A1241" s="27"/>
      <c r="B1241" s="1"/>
      <c r="C1241" s="1"/>
      <c r="D1241" s="1"/>
      <c r="E1241" s="1"/>
      <c r="F1241" s="1"/>
      <c r="G1241" s="48"/>
      <c r="H1241" s="49"/>
      <c r="I1241" s="51"/>
    </row>
    <row r="1242" spans="1:9" ht="13.5" hidden="1" thickBot="1" x14ac:dyDescent="0.25">
      <c r="A1242" s="29" t="s">
        <v>22</v>
      </c>
      <c r="B1242" s="19"/>
      <c r="C1242" s="19"/>
      <c r="D1242" s="19"/>
      <c r="E1242" s="1"/>
      <c r="F1242" s="1"/>
      <c r="G1242" s="48"/>
      <c r="H1242" s="48"/>
      <c r="I1242" s="28"/>
    </row>
    <row r="1243" spans="1:9" ht="13.5" hidden="1" thickBot="1" x14ac:dyDescent="0.25">
      <c r="A1243" s="614" t="s">
        <v>15</v>
      </c>
      <c r="B1243" s="615"/>
      <c r="C1243" s="615"/>
      <c r="D1243" s="615"/>
      <c r="E1243" s="616"/>
      <c r="F1243" s="39" t="s">
        <v>23</v>
      </c>
      <c r="G1243" s="52" t="s">
        <v>24</v>
      </c>
      <c r="H1243" s="52" t="s">
        <v>6</v>
      </c>
      <c r="I1243" s="40" t="s">
        <v>19</v>
      </c>
    </row>
    <row r="1244" spans="1:9" ht="13.5" hidden="1" thickBot="1" x14ac:dyDescent="0.25">
      <c r="A1244" s="617" t="s">
        <v>168</v>
      </c>
      <c r="B1244" s="618"/>
      <c r="C1244" s="618"/>
      <c r="D1244" s="618"/>
      <c r="E1244" s="619"/>
      <c r="F1244" s="3" t="s">
        <v>140</v>
      </c>
      <c r="G1244" s="82">
        <v>135000</v>
      </c>
      <c r="H1244" s="42">
        <v>1</v>
      </c>
      <c r="I1244" s="54">
        <f>+ROUND(H1244*G1244,0)</f>
        <v>135000</v>
      </c>
    </row>
    <row r="1245" spans="1:9" ht="13.5" hidden="1" thickBot="1" x14ac:dyDescent="0.25">
      <c r="A1245" s="617"/>
      <c r="B1245" s="618"/>
      <c r="C1245" s="618"/>
      <c r="D1245" s="618"/>
      <c r="E1245" s="619"/>
      <c r="F1245" s="3"/>
      <c r="G1245" s="82"/>
      <c r="H1245" s="42"/>
      <c r="I1245" s="54"/>
    </row>
    <row r="1246" spans="1:9" ht="13.5" hidden="1" thickBot="1" x14ac:dyDescent="0.25">
      <c r="A1246" s="617"/>
      <c r="B1246" s="618"/>
      <c r="C1246" s="618"/>
      <c r="D1246" s="618"/>
      <c r="E1246" s="619"/>
      <c r="F1246" s="3"/>
      <c r="G1246" s="82"/>
      <c r="H1246" s="42"/>
      <c r="I1246" s="54"/>
    </row>
    <row r="1247" spans="1:9" ht="13.5" hidden="1" thickBot="1" x14ac:dyDescent="0.25">
      <c r="A1247" s="617"/>
      <c r="B1247" s="618"/>
      <c r="C1247" s="618"/>
      <c r="D1247" s="618"/>
      <c r="E1247" s="619"/>
      <c r="F1247" s="3"/>
      <c r="G1247" s="82"/>
      <c r="H1247" s="42"/>
      <c r="I1247" s="54"/>
    </row>
    <row r="1248" spans="1:9" ht="13.5" hidden="1" thickBot="1" x14ac:dyDescent="0.25">
      <c r="A1248" s="617"/>
      <c r="B1248" s="618"/>
      <c r="C1248" s="618"/>
      <c r="D1248" s="618"/>
      <c r="E1248" s="619"/>
      <c r="F1248" s="3"/>
      <c r="G1248" s="42"/>
      <c r="H1248" s="42"/>
      <c r="I1248" s="54"/>
    </row>
    <row r="1249" spans="1:9" ht="13.5" hidden="1" thickBot="1" x14ac:dyDescent="0.25">
      <c r="A1249" s="629"/>
      <c r="B1249" s="630"/>
      <c r="C1249" s="630"/>
      <c r="D1249" s="630"/>
      <c r="E1249" s="631"/>
      <c r="F1249" s="55"/>
      <c r="G1249" s="56"/>
      <c r="H1249" s="56"/>
      <c r="I1249" s="57"/>
    </row>
    <row r="1250" spans="1:9" ht="13.5" hidden="1" thickBot="1" x14ac:dyDescent="0.25">
      <c r="A1250" s="27"/>
      <c r="B1250" s="1"/>
      <c r="C1250" s="1"/>
      <c r="D1250" s="1"/>
      <c r="E1250" s="1"/>
      <c r="F1250" s="1"/>
      <c r="G1250" s="48"/>
      <c r="H1250" s="49" t="s">
        <v>21</v>
      </c>
      <c r="I1250" s="58">
        <f>SUM(I1244:I1249)</f>
        <v>135000</v>
      </c>
    </row>
    <row r="1251" spans="1:9" ht="13.5" hidden="1" thickBot="1" x14ac:dyDescent="0.25">
      <c r="A1251" s="27"/>
      <c r="B1251" s="1"/>
      <c r="C1251" s="1"/>
      <c r="D1251" s="1"/>
      <c r="E1251" s="1"/>
      <c r="F1251" s="1"/>
      <c r="G1251" s="48"/>
      <c r="H1251" s="49"/>
      <c r="I1251" s="59"/>
    </row>
    <row r="1252" spans="1:9" ht="13.5" hidden="1" thickBot="1" x14ac:dyDescent="0.25">
      <c r="A1252" s="29" t="s">
        <v>25</v>
      </c>
      <c r="B1252" s="19"/>
      <c r="C1252" s="19"/>
      <c r="D1252" s="19"/>
      <c r="E1252" s="1"/>
      <c r="F1252" s="1"/>
      <c r="G1252" s="1"/>
      <c r="H1252" s="1"/>
      <c r="I1252" s="28"/>
    </row>
    <row r="1253" spans="1:9" ht="13.5" hidden="1" thickBot="1" x14ac:dyDescent="0.25">
      <c r="A1253" s="614" t="s">
        <v>26</v>
      </c>
      <c r="B1253" s="615"/>
      <c r="C1253" s="615"/>
      <c r="D1253" s="616"/>
      <c r="E1253" s="60" t="s">
        <v>115</v>
      </c>
      <c r="F1253" s="39" t="s">
        <v>27</v>
      </c>
      <c r="G1253" s="39" t="s">
        <v>116</v>
      </c>
      <c r="H1253" s="39" t="s">
        <v>28</v>
      </c>
      <c r="I1253" s="40" t="s">
        <v>19</v>
      </c>
    </row>
    <row r="1254" spans="1:9" ht="13.5" hidden="1" thickBot="1" x14ac:dyDescent="0.25">
      <c r="A1254" s="617"/>
      <c r="B1254" s="618"/>
      <c r="C1254" s="618"/>
      <c r="D1254" s="619"/>
      <c r="E1254" s="61"/>
      <c r="F1254" s="61"/>
      <c r="G1254" s="61"/>
      <c r="H1254" s="83"/>
      <c r="I1254" s="54"/>
    </row>
    <row r="1255" spans="1:9" ht="13.5" hidden="1" thickBot="1" x14ac:dyDescent="0.25">
      <c r="A1255" s="620"/>
      <c r="B1255" s="621"/>
      <c r="C1255" s="621"/>
      <c r="D1255" s="622"/>
      <c r="E1255" s="62"/>
      <c r="F1255" s="62"/>
      <c r="G1255" s="62"/>
      <c r="H1255" s="62"/>
      <c r="I1255" s="57"/>
    </row>
    <row r="1256" spans="1:9" ht="13.5" hidden="1" thickBot="1" x14ac:dyDescent="0.25">
      <c r="A1256" s="27"/>
      <c r="B1256" s="1"/>
      <c r="C1256" s="1"/>
      <c r="D1256" s="1"/>
      <c r="E1256" s="1"/>
      <c r="F1256" s="1"/>
      <c r="G1256" s="1"/>
      <c r="H1256" s="49" t="s">
        <v>21</v>
      </c>
      <c r="I1256" s="50">
        <f>SUM(I1254:I1255)</f>
        <v>0</v>
      </c>
    </row>
    <row r="1257" spans="1:9" ht="13.5" hidden="1" thickBot="1" x14ac:dyDescent="0.25">
      <c r="A1257" s="27"/>
      <c r="B1257" s="1"/>
      <c r="C1257" s="1"/>
      <c r="D1257" s="1"/>
      <c r="E1257" s="1"/>
      <c r="F1257" s="1"/>
      <c r="G1257" s="1"/>
      <c r="H1257" s="49"/>
      <c r="I1257" s="59"/>
    </row>
    <row r="1258" spans="1:9" ht="13.5" hidden="1" thickBot="1" x14ac:dyDescent="0.25">
      <c r="A1258" s="29" t="s">
        <v>29</v>
      </c>
      <c r="B1258" s="19"/>
      <c r="C1258" s="19"/>
      <c r="D1258" s="19"/>
      <c r="E1258" s="1"/>
      <c r="F1258" s="1"/>
      <c r="G1258" s="1"/>
      <c r="H1258" s="1"/>
      <c r="I1258" s="28"/>
    </row>
    <row r="1259" spans="1:9" ht="13.5" hidden="1" thickBot="1" x14ac:dyDescent="0.25">
      <c r="A1259" s="614" t="s">
        <v>30</v>
      </c>
      <c r="B1259" s="615"/>
      <c r="C1259" s="615"/>
      <c r="D1259" s="615"/>
      <c r="E1259" s="39"/>
      <c r="F1259" s="623" t="s">
        <v>118</v>
      </c>
      <c r="G1259" s="624"/>
      <c r="H1259" s="38" t="s">
        <v>18</v>
      </c>
      <c r="I1259" s="63" t="s">
        <v>19</v>
      </c>
    </row>
    <row r="1260" spans="1:9" ht="13.5" hidden="1" thickBot="1" x14ac:dyDescent="0.25">
      <c r="A1260" s="625" t="str">
        <f>+[112]cuadrillas!B13</f>
        <v>CUADRILLA 2</v>
      </c>
      <c r="B1260" s="626"/>
      <c r="C1260" s="626"/>
      <c r="D1260" s="626"/>
      <c r="E1260" s="42"/>
      <c r="F1260" s="627">
        <f>+[112]cuadrillas!C13</f>
        <v>153000</v>
      </c>
      <c r="G1260" s="628"/>
      <c r="H1260" s="65">
        <v>6</v>
      </c>
      <c r="I1260" s="54">
        <f>ROUND(F1260/H1260,0)</f>
        <v>25500</v>
      </c>
    </row>
    <row r="1261" spans="1:9" ht="13.5" hidden="1" thickBot="1" x14ac:dyDescent="0.25">
      <c r="A1261" s="620"/>
      <c r="B1261" s="621"/>
      <c r="C1261" s="621"/>
      <c r="D1261" s="621"/>
      <c r="E1261" s="56"/>
      <c r="F1261" s="637"/>
      <c r="G1261" s="638"/>
      <c r="H1261" s="56"/>
      <c r="I1261" s="57"/>
    </row>
    <row r="1262" spans="1:9" ht="13.5" hidden="1" thickBot="1" x14ac:dyDescent="0.25">
      <c r="A1262" s="27"/>
      <c r="B1262" s="1"/>
      <c r="C1262" s="1"/>
      <c r="D1262" s="1"/>
      <c r="E1262" s="48"/>
      <c r="F1262" s="48"/>
      <c r="G1262" s="48"/>
      <c r="H1262" s="49" t="s">
        <v>21</v>
      </c>
      <c r="I1262" s="58">
        <f>SUM(I1260:I1261)</f>
        <v>25500</v>
      </c>
    </row>
    <row r="1263" spans="1:9" ht="13.5" hidden="1" thickBot="1" x14ac:dyDescent="0.25">
      <c r="A1263" s="27"/>
      <c r="B1263" s="1"/>
      <c r="C1263" s="1"/>
      <c r="D1263" s="1"/>
      <c r="E1263" s="48"/>
      <c r="F1263" s="48"/>
      <c r="G1263" s="48"/>
      <c r="H1263" s="48"/>
      <c r="I1263" s="32"/>
    </row>
    <row r="1264" spans="1:9" ht="13.5" hidden="1" thickBot="1" x14ac:dyDescent="0.25">
      <c r="A1264" s="27"/>
      <c r="B1264" s="1"/>
      <c r="C1264" s="1"/>
      <c r="D1264" s="1"/>
      <c r="E1264" s="48"/>
      <c r="F1264" s="66" t="s">
        <v>8</v>
      </c>
      <c r="G1264" s="1"/>
      <c r="H1264" s="67"/>
      <c r="I1264" s="50">
        <f>+I1262+I1256+I1250+I1240</f>
        <v>165108.33333333334</v>
      </c>
    </row>
    <row r="1265" spans="1:9" ht="13.5" hidden="1" thickBot="1" x14ac:dyDescent="0.25">
      <c r="A1265" s="27"/>
      <c r="B1265" s="1"/>
      <c r="C1265" s="1"/>
      <c r="D1265" s="1"/>
      <c r="E1265" s="48"/>
      <c r="F1265" s="66"/>
      <c r="G1265" s="1"/>
      <c r="H1265" s="67"/>
      <c r="I1265" s="59"/>
    </row>
    <row r="1266" spans="1:9" ht="13.5" hidden="1" thickBot="1" x14ac:dyDescent="0.25">
      <c r="A1266" s="29" t="s">
        <v>32</v>
      </c>
      <c r="B1266" s="19"/>
      <c r="C1266" s="19"/>
      <c r="D1266" s="19"/>
      <c r="E1266" s="48"/>
      <c r="F1266" s="48"/>
      <c r="G1266" s="48"/>
      <c r="H1266" s="48"/>
      <c r="I1266" s="28"/>
    </row>
    <row r="1267" spans="1:9" ht="13.5" hidden="1" thickBot="1" x14ac:dyDescent="0.25">
      <c r="A1267" s="614" t="s">
        <v>15</v>
      </c>
      <c r="B1267" s="615"/>
      <c r="C1267" s="615"/>
      <c r="D1267" s="615"/>
      <c r="E1267" s="615"/>
      <c r="F1267" s="615"/>
      <c r="G1267" s="616"/>
      <c r="H1267" s="68" t="s">
        <v>33</v>
      </c>
      <c r="I1267" s="69" t="s">
        <v>34</v>
      </c>
    </row>
    <row r="1268" spans="1:9" ht="13.5" hidden="1" thickBot="1" x14ac:dyDescent="0.25">
      <c r="A1268" s="617" t="s">
        <v>35</v>
      </c>
      <c r="B1268" s="618"/>
      <c r="C1268" s="618"/>
      <c r="D1268" s="618"/>
      <c r="E1268" s="618"/>
      <c r="F1268" s="618"/>
      <c r="G1268" s="619"/>
      <c r="H1268" s="70">
        <v>20</v>
      </c>
      <c r="I1268" s="54">
        <f>ROUND(I1264*H1268/100,0)</f>
        <v>33022</v>
      </c>
    </row>
    <row r="1269" spans="1:9" ht="13.5" hidden="1" thickBot="1" x14ac:dyDescent="0.25">
      <c r="A1269" s="617" t="s">
        <v>36</v>
      </c>
      <c r="B1269" s="618"/>
      <c r="C1269" s="618"/>
      <c r="D1269" s="618"/>
      <c r="E1269" s="618"/>
      <c r="F1269" s="618"/>
      <c r="G1269" s="619"/>
      <c r="H1269" s="70">
        <v>4</v>
      </c>
      <c r="I1269" s="54">
        <f>ROUND(I1264*H1269/100,0)</f>
        <v>6604</v>
      </c>
    </row>
    <row r="1270" spans="1:9" ht="13.5" hidden="1" thickBot="1" x14ac:dyDescent="0.25">
      <c r="A1270" s="617" t="s">
        <v>37</v>
      </c>
      <c r="B1270" s="618"/>
      <c r="C1270" s="618"/>
      <c r="D1270" s="618"/>
      <c r="E1270" s="618"/>
      <c r="F1270" s="618"/>
      <c r="G1270" s="619"/>
      <c r="H1270" s="70">
        <v>6</v>
      </c>
      <c r="I1270" s="54">
        <f>ROUND(I1264*H1270/100,0)</f>
        <v>9907</v>
      </c>
    </row>
    <row r="1271" spans="1:9" ht="13.5" hidden="1" thickBot="1" x14ac:dyDescent="0.25">
      <c r="A1271" s="629"/>
      <c r="B1271" s="630"/>
      <c r="C1271" s="630"/>
      <c r="D1271" s="630"/>
      <c r="E1271" s="630"/>
      <c r="F1271" s="630"/>
      <c r="G1271" s="631"/>
      <c r="H1271" s="71"/>
      <c r="I1271" s="54"/>
    </row>
    <row r="1272" spans="1:9" ht="13.5" hidden="1" thickBot="1" x14ac:dyDescent="0.25">
      <c r="A1272" s="27"/>
      <c r="B1272" s="1"/>
      <c r="C1272" s="1"/>
      <c r="D1272" s="1"/>
      <c r="E1272" s="48"/>
      <c r="F1272" s="48"/>
      <c r="G1272" s="48"/>
      <c r="H1272" s="49" t="s">
        <v>21</v>
      </c>
      <c r="I1272" s="50">
        <f>SUM(I1268:I1271)</f>
        <v>49533</v>
      </c>
    </row>
    <row r="1273" spans="1:9" ht="13.5" hidden="1" thickBot="1" x14ac:dyDescent="0.25">
      <c r="A1273" s="27"/>
      <c r="B1273" s="1"/>
      <c r="C1273" s="1"/>
      <c r="D1273" s="1"/>
      <c r="E1273" s="48"/>
      <c r="F1273" s="48"/>
      <c r="G1273" s="48"/>
      <c r="H1273" s="48"/>
      <c r="I1273" s="28"/>
    </row>
    <row r="1274" spans="1:9" ht="13.5" hidden="1" thickBot="1" x14ac:dyDescent="0.25">
      <c r="A1274" s="72"/>
      <c r="B1274" s="36"/>
      <c r="C1274" s="36"/>
      <c r="D1274" s="36"/>
      <c r="E1274" s="73"/>
      <c r="F1274" s="74"/>
      <c r="G1274" s="75"/>
      <c r="H1274" s="76" t="s">
        <v>38</v>
      </c>
      <c r="I1274" s="50">
        <f>I1264+I1272</f>
        <v>214641.33333333334</v>
      </c>
    </row>
    <row r="1275" spans="1:9" ht="12.75" hidden="1" customHeight="1" x14ac:dyDescent="0.2">
      <c r="A1275" s="593" t="s">
        <v>121</v>
      </c>
      <c r="B1275" s="594"/>
      <c r="C1275" s="594"/>
      <c r="D1275" s="594"/>
      <c r="E1275" s="595"/>
      <c r="F1275" s="602" t="s">
        <v>9</v>
      </c>
      <c r="G1275" s="603"/>
      <c r="H1275" s="603"/>
      <c r="I1275" s="604"/>
    </row>
    <row r="1276" spans="1:9" ht="12.75" hidden="1" customHeight="1" x14ac:dyDescent="0.2">
      <c r="A1276" s="596"/>
      <c r="B1276" s="597"/>
      <c r="C1276" s="597"/>
      <c r="D1276" s="597"/>
      <c r="E1276" s="598"/>
      <c r="F1276" s="605"/>
      <c r="G1276" s="586"/>
      <c r="H1276" s="586"/>
      <c r="I1276" s="606"/>
    </row>
    <row r="1277" spans="1:9" ht="13.5" hidden="1" customHeight="1" thickBot="1" x14ac:dyDescent="0.25">
      <c r="A1277" s="599"/>
      <c r="B1277" s="600"/>
      <c r="C1277" s="600"/>
      <c r="D1277" s="600"/>
      <c r="E1277" s="601"/>
      <c r="F1277" s="607"/>
      <c r="G1277" s="608"/>
      <c r="H1277" s="608"/>
      <c r="I1277" s="609"/>
    </row>
    <row r="1278" spans="1:9" ht="13.5" hidden="1" thickBot="1" x14ac:dyDescent="0.25">
      <c r="A1278" s="27"/>
      <c r="B1278" s="1"/>
      <c r="C1278" s="1"/>
      <c r="D1278" s="1"/>
      <c r="E1278" s="1"/>
      <c r="F1278" s="1"/>
      <c r="G1278" s="1"/>
      <c r="H1278" s="1"/>
      <c r="I1278" s="28"/>
    </row>
    <row r="1279" spans="1:9" ht="13.5" hidden="1" customHeight="1" x14ac:dyDescent="0.2">
      <c r="A1279" s="29" t="s">
        <v>10</v>
      </c>
      <c r="B1279" s="19"/>
      <c r="C1279" s="610" t="str">
        <f>C166</f>
        <v>CONSTRUCCION DE PUENTES EN CONCRETO REFORZADO EN VIAS TERCIARIAS (CORREGIMIENTO EL TIGRE) DEL MUNICIPIO DE CAUCASIA DEPARTAMENTO DE ANTIOQUIA</v>
      </c>
      <c r="D1279" s="610"/>
      <c r="E1279" s="610"/>
      <c r="F1279" s="610"/>
      <c r="G1279" s="610"/>
      <c r="H1279" s="610"/>
      <c r="I1279" s="611"/>
    </row>
    <row r="1280" spans="1:9" ht="25.5" hidden="1" customHeight="1" x14ac:dyDescent="0.2">
      <c r="A1280" s="27" t="s">
        <v>11</v>
      </c>
      <c r="B1280" s="1"/>
      <c r="C1280" s="610"/>
      <c r="D1280" s="610"/>
      <c r="E1280" s="610"/>
      <c r="F1280" s="610"/>
      <c r="G1280" s="610"/>
      <c r="H1280" s="610"/>
      <c r="I1280" s="611"/>
    </row>
    <row r="1281" spans="1:9" ht="13.5" hidden="1" thickBot="1" x14ac:dyDescent="0.25">
      <c r="A1281" s="29" t="s">
        <v>12</v>
      </c>
      <c r="B1281" s="1"/>
      <c r="C1281" s="612" t="e">
        <f>+[112]OFICIAL!#REF!</f>
        <v>#REF!</v>
      </c>
      <c r="D1281" s="612"/>
      <c r="E1281" s="612"/>
      <c r="F1281" s="612"/>
      <c r="G1281" s="612"/>
      <c r="H1281" s="612"/>
      <c r="I1281" s="613"/>
    </row>
    <row r="1282" spans="1:9" ht="13.5" hidden="1" thickBot="1" x14ac:dyDescent="0.25">
      <c r="A1282" s="30">
        <v>5.0999999999999996</v>
      </c>
      <c r="B1282" s="19"/>
      <c r="C1282" s="612"/>
      <c r="D1282" s="612"/>
      <c r="E1282" s="612"/>
      <c r="F1282" s="612"/>
      <c r="G1282" s="612"/>
      <c r="H1282" s="612"/>
      <c r="I1282" s="613"/>
    </row>
    <row r="1283" spans="1:9" ht="13.5" hidden="1" thickBot="1" x14ac:dyDescent="0.25">
      <c r="A1283" s="29"/>
      <c r="B1283" s="19"/>
      <c r="C1283" s="19"/>
      <c r="D1283" s="1"/>
      <c r="E1283" s="1"/>
      <c r="F1283" s="1"/>
      <c r="G1283" s="1"/>
      <c r="H1283" s="31" t="s">
        <v>13</v>
      </c>
      <c r="I1283" s="32" t="e">
        <f>+[112]OFICIAL!#REF!</f>
        <v>#REF!</v>
      </c>
    </row>
    <row r="1284" spans="1:9" ht="13.5" hidden="1" thickBot="1" x14ac:dyDescent="0.25">
      <c r="A1284" s="29"/>
      <c r="B1284" s="19"/>
      <c r="C1284" s="19"/>
      <c r="D1284" s="1"/>
      <c r="E1284" s="1"/>
      <c r="F1284" s="1"/>
      <c r="G1284" s="1"/>
      <c r="H1284" s="31"/>
      <c r="I1284" s="33"/>
    </row>
    <row r="1285" spans="1:9" ht="13.5" hidden="1" thickBot="1" x14ac:dyDescent="0.25">
      <c r="A1285" s="34" t="s">
        <v>14</v>
      </c>
      <c r="B1285" s="35"/>
      <c r="C1285" s="35"/>
      <c r="D1285" s="35"/>
      <c r="E1285" s="36"/>
      <c r="F1285" s="36"/>
      <c r="G1285" s="36"/>
      <c r="H1285" s="36"/>
      <c r="I1285" s="37"/>
    </row>
    <row r="1286" spans="1:9" ht="13.5" hidden="1" thickBot="1" x14ac:dyDescent="0.25">
      <c r="A1286" s="614" t="s">
        <v>15</v>
      </c>
      <c r="B1286" s="615"/>
      <c r="C1286" s="615"/>
      <c r="D1286" s="615"/>
      <c r="E1286" s="616"/>
      <c r="F1286" s="39" t="s">
        <v>16</v>
      </c>
      <c r="G1286" s="39" t="s">
        <v>17</v>
      </c>
      <c r="H1286" s="39" t="s">
        <v>18</v>
      </c>
      <c r="I1286" s="40" t="s">
        <v>19</v>
      </c>
    </row>
    <row r="1287" spans="1:9" ht="13.5" hidden="1" thickBot="1" x14ac:dyDescent="0.25">
      <c r="A1287" s="617" t="s">
        <v>40</v>
      </c>
      <c r="B1287" s="618"/>
      <c r="C1287" s="618"/>
      <c r="D1287" s="618"/>
      <c r="E1287" s="619"/>
      <c r="F1287" s="41"/>
      <c r="G1287" s="42"/>
      <c r="H1287" s="43"/>
      <c r="I1287" s="44">
        <f>I1314*5%</f>
        <v>204</v>
      </c>
    </row>
    <row r="1288" spans="1:9" ht="13.5" hidden="1" thickBot="1" x14ac:dyDescent="0.25">
      <c r="A1288" s="617"/>
      <c r="B1288" s="618"/>
      <c r="C1288" s="618"/>
      <c r="D1288" s="618"/>
      <c r="E1288" s="619"/>
      <c r="F1288" s="41"/>
      <c r="G1288" s="64"/>
      <c r="H1288" s="89"/>
      <c r="I1288" s="90"/>
    </row>
    <row r="1289" spans="1:9" ht="13.5" hidden="1" thickBot="1" x14ac:dyDescent="0.25">
      <c r="A1289" s="617"/>
      <c r="B1289" s="618"/>
      <c r="C1289" s="618"/>
      <c r="D1289" s="618"/>
      <c r="E1289" s="619"/>
      <c r="F1289" s="41"/>
      <c r="G1289" s="82"/>
      <c r="H1289" s="89"/>
      <c r="I1289" s="90"/>
    </row>
    <row r="1290" spans="1:9" ht="13.5" hidden="1" thickBot="1" x14ac:dyDescent="0.25">
      <c r="A1290" s="617"/>
      <c r="B1290" s="618"/>
      <c r="C1290" s="618"/>
      <c r="D1290" s="618"/>
      <c r="E1290" s="619"/>
      <c r="F1290" s="41"/>
      <c r="G1290" s="42"/>
      <c r="H1290" s="42"/>
      <c r="I1290" s="44"/>
    </row>
    <row r="1291" spans="1:9" ht="13.5" hidden="1" thickBot="1" x14ac:dyDescent="0.25">
      <c r="A1291" s="632"/>
      <c r="B1291" s="633"/>
      <c r="C1291" s="633"/>
      <c r="D1291" s="633"/>
      <c r="E1291" s="634"/>
      <c r="F1291" s="45"/>
      <c r="G1291" s="46"/>
      <c r="H1291" s="46"/>
      <c r="I1291" s="47"/>
    </row>
    <row r="1292" spans="1:9" ht="13.5" hidden="1" thickBot="1" x14ac:dyDescent="0.25">
      <c r="A1292" s="27"/>
      <c r="B1292" s="1"/>
      <c r="C1292" s="1"/>
      <c r="D1292" s="1"/>
      <c r="E1292" s="1"/>
      <c r="F1292" s="1"/>
      <c r="G1292" s="48"/>
      <c r="H1292" s="49" t="s">
        <v>21</v>
      </c>
      <c r="I1292" s="50">
        <f>SUM(I1287:I1291)</f>
        <v>204</v>
      </c>
    </row>
    <row r="1293" spans="1:9" ht="13.5" hidden="1" thickBot="1" x14ac:dyDescent="0.25">
      <c r="A1293" s="27"/>
      <c r="B1293" s="1"/>
      <c r="C1293" s="1"/>
      <c r="D1293" s="1"/>
      <c r="E1293" s="1"/>
      <c r="F1293" s="1"/>
      <c r="G1293" s="48"/>
      <c r="H1293" s="49"/>
      <c r="I1293" s="51"/>
    </row>
    <row r="1294" spans="1:9" ht="13.5" hidden="1" thickBot="1" x14ac:dyDescent="0.25">
      <c r="A1294" s="29" t="s">
        <v>22</v>
      </c>
      <c r="B1294" s="19"/>
      <c r="C1294" s="19"/>
      <c r="D1294" s="19"/>
      <c r="E1294" s="1"/>
      <c r="F1294" s="1"/>
      <c r="G1294" s="48"/>
      <c r="H1294" s="48"/>
      <c r="I1294" s="28"/>
    </row>
    <row r="1295" spans="1:9" ht="13.5" hidden="1" thickBot="1" x14ac:dyDescent="0.25">
      <c r="A1295" s="614" t="s">
        <v>15</v>
      </c>
      <c r="B1295" s="615"/>
      <c r="C1295" s="615"/>
      <c r="D1295" s="615"/>
      <c r="E1295" s="616"/>
      <c r="F1295" s="39" t="s">
        <v>23</v>
      </c>
      <c r="G1295" s="52" t="s">
        <v>24</v>
      </c>
      <c r="H1295" s="52" t="s">
        <v>6</v>
      </c>
      <c r="I1295" s="40" t="s">
        <v>19</v>
      </c>
    </row>
    <row r="1296" spans="1:9" ht="13.5" hidden="1" thickBot="1" x14ac:dyDescent="0.25">
      <c r="A1296" s="617" t="s">
        <v>169</v>
      </c>
      <c r="B1296" s="618"/>
      <c r="C1296" s="618"/>
      <c r="D1296" s="618"/>
      <c r="E1296" s="619"/>
      <c r="F1296" s="3" t="s">
        <v>39</v>
      </c>
      <c r="G1296" s="82">
        <v>1800</v>
      </c>
      <c r="H1296" s="42">
        <v>1</v>
      </c>
      <c r="I1296" s="54">
        <f>+ROUND(H1296*G1296,0)</f>
        <v>1800</v>
      </c>
    </row>
    <row r="1297" spans="1:9" ht="13.5" hidden="1" thickBot="1" x14ac:dyDescent="0.25">
      <c r="A1297" s="617" t="s">
        <v>170</v>
      </c>
      <c r="B1297" s="618"/>
      <c r="C1297" s="618"/>
      <c r="D1297" s="618"/>
      <c r="E1297" s="619"/>
      <c r="F1297" s="92" t="s">
        <v>140</v>
      </c>
      <c r="G1297" s="82">
        <v>52500</v>
      </c>
      <c r="H1297" s="53">
        <v>7.0000000000000001E-3</v>
      </c>
      <c r="I1297" s="54">
        <f>+H1297*G1297</f>
        <v>367.5</v>
      </c>
    </row>
    <row r="1298" spans="1:9" ht="13.5" hidden="1" thickBot="1" x14ac:dyDescent="0.25">
      <c r="A1298" s="617" t="s">
        <v>171</v>
      </c>
      <c r="B1298" s="618"/>
      <c r="C1298" s="618"/>
      <c r="D1298" s="618"/>
      <c r="E1298" s="619"/>
      <c r="F1298" s="3" t="s">
        <v>140</v>
      </c>
      <c r="G1298" s="82">
        <v>26000</v>
      </c>
      <c r="H1298" s="42">
        <v>0.01</v>
      </c>
      <c r="I1298" s="54">
        <f>+H1298*G1298</f>
        <v>260</v>
      </c>
    </row>
    <row r="1299" spans="1:9" ht="13.5" hidden="1" thickBot="1" x14ac:dyDescent="0.25">
      <c r="A1299" s="617" t="s">
        <v>172</v>
      </c>
      <c r="B1299" s="618"/>
      <c r="C1299" s="618"/>
      <c r="D1299" s="618"/>
      <c r="E1299" s="619"/>
      <c r="F1299" s="3" t="s">
        <v>173</v>
      </c>
      <c r="G1299" s="82">
        <v>600</v>
      </c>
      <c r="H1299" s="42">
        <v>1</v>
      </c>
      <c r="I1299" s="54">
        <f>+H1299*G1299</f>
        <v>600</v>
      </c>
    </row>
    <row r="1300" spans="1:9" ht="13.5" hidden="1" thickBot="1" x14ac:dyDescent="0.25">
      <c r="A1300" s="617"/>
      <c r="B1300" s="618"/>
      <c r="C1300" s="618"/>
      <c r="D1300" s="618"/>
      <c r="E1300" s="619"/>
      <c r="F1300" s="3"/>
      <c r="G1300" s="42"/>
      <c r="H1300" s="42"/>
      <c r="I1300" s="54"/>
    </row>
    <row r="1301" spans="1:9" ht="13.5" hidden="1" thickBot="1" x14ac:dyDescent="0.25">
      <c r="A1301" s="629"/>
      <c r="B1301" s="630"/>
      <c r="C1301" s="630"/>
      <c r="D1301" s="630"/>
      <c r="E1301" s="631"/>
      <c r="F1301" s="55"/>
      <c r="G1301" s="56"/>
      <c r="H1301" s="56"/>
      <c r="I1301" s="57"/>
    </row>
    <row r="1302" spans="1:9" ht="13.5" hidden="1" thickBot="1" x14ac:dyDescent="0.25">
      <c r="A1302" s="27"/>
      <c r="B1302" s="1"/>
      <c r="C1302" s="1"/>
      <c r="D1302" s="1"/>
      <c r="E1302" s="1"/>
      <c r="F1302" s="1"/>
      <c r="G1302" s="48"/>
      <c r="H1302" s="49" t="s">
        <v>21</v>
      </c>
      <c r="I1302" s="58">
        <f>SUM(I1296:I1301)</f>
        <v>3027.5</v>
      </c>
    </row>
    <row r="1303" spans="1:9" ht="13.5" hidden="1" thickBot="1" x14ac:dyDescent="0.25">
      <c r="A1303" s="27"/>
      <c r="B1303" s="1"/>
      <c r="C1303" s="1"/>
      <c r="D1303" s="1"/>
      <c r="E1303" s="1"/>
      <c r="F1303" s="1"/>
      <c r="G1303" s="48"/>
      <c r="H1303" s="49"/>
      <c r="I1303" s="59"/>
    </row>
    <row r="1304" spans="1:9" ht="13.5" hidden="1" thickBot="1" x14ac:dyDescent="0.25">
      <c r="A1304" s="29" t="s">
        <v>25</v>
      </c>
      <c r="B1304" s="19"/>
      <c r="C1304" s="19"/>
      <c r="D1304" s="19"/>
      <c r="E1304" s="1"/>
      <c r="F1304" s="1"/>
      <c r="G1304" s="1"/>
      <c r="H1304" s="1"/>
      <c r="I1304" s="28"/>
    </row>
    <row r="1305" spans="1:9" ht="13.5" hidden="1" thickBot="1" x14ac:dyDescent="0.25">
      <c r="A1305" s="614" t="s">
        <v>26</v>
      </c>
      <c r="B1305" s="615"/>
      <c r="C1305" s="615"/>
      <c r="D1305" s="616"/>
      <c r="E1305" s="60" t="s">
        <v>115</v>
      </c>
      <c r="F1305" s="39" t="s">
        <v>27</v>
      </c>
      <c r="G1305" s="39" t="s">
        <v>116</v>
      </c>
      <c r="H1305" s="39" t="s">
        <v>28</v>
      </c>
      <c r="I1305" s="40" t="s">
        <v>19</v>
      </c>
    </row>
    <row r="1306" spans="1:9" ht="13.5" hidden="1" thickBot="1" x14ac:dyDescent="0.25">
      <c r="A1306" s="617"/>
      <c r="B1306" s="618"/>
      <c r="C1306" s="618"/>
      <c r="D1306" s="619"/>
      <c r="E1306" s="61"/>
      <c r="F1306" s="61"/>
      <c r="G1306" s="61"/>
      <c r="H1306" s="83"/>
      <c r="I1306" s="54"/>
    </row>
    <row r="1307" spans="1:9" ht="13.5" hidden="1" thickBot="1" x14ac:dyDescent="0.25">
      <c r="A1307" s="620"/>
      <c r="B1307" s="621"/>
      <c r="C1307" s="621"/>
      <c r="D1307" s="622"/>
      <c r="E1307" s="62"/>
      <c r="F1307" s="62"/>
      <c r="G1307" s="62"/>
      <c r="H1307" s="62"/>
      <c r="I1307" s="57"/>
    </row>
    <row r="1308" spans="1:9" ht="13.5" hidden="1" thickBot="1" x14ac:dyDescent="0.25">
      <c r="A1308" s="27"/>
      <c r="B1308" s="1"/>
      <c r="C1308" s="1"/>
      <c r="D1308" s="1"/>
      <c r="E1308" s="1"/>
      <c r="F1308" s="1"/>
      <c r="G1308" s="1"/>
      <c r="H1308" s="49" t="s">
        <v>21</v>
      </c>
      <c r="I1308" s="50"/>
    </row>
    <row r="1309" spans="1:9" ht="13.5" hidden="1" thickBot="1" x14ac:dyDescent="0.25">
      <c r="A1309" s="27"/>
      <c r="B1309" s="1"/>
      <c r="C1309" s="1"/>
      <c r="D1309" s="1"/>
      <c r="E1309" s="1"/>
      <c r="F1309" s="1"/>
      <c r="G1309" s="1"/>
      <c r="H1309" s="49"/>
      <c r="I1309" s="59"/>
    </row>
    <row r="1310" spans="1:9" ht="13.5" hidden="1" thickBot="1" x14ac:dyDescent="0.25">
      <c r="A1310" s="29" t="s">
        <v>29</v>
      </c>
      <c r="B1310" s="19"/>
      <c r="C1310" s="19"/>
      <c r="D1310" s="19"/>
      <c r="E1310" s="1"/>
      <c r="F1310" s="1"/>
      <c r="G1310" s="1"/>
      <c r="H1310" s="1"/>
      <c r="I1310" s="28"/>
    </row>
    <row r="1311" spans="1:9" ht="13.5" hidden="1" thickBot="1" x14ac:dyDescent="0.25">
      <c r="A1311" s="614" t="s">
        <v>30</v>
      </c>
      <c r="B1311" s="615"/>
      <c r="C1311" s="615"/>
      <c r="D1311" s="615"/>
      <c r="E1311" s="39"/>
      <c r="F1311" s="623" t="s">
        <v>118</v>
      </c>
      <c r="G1311" s="624"/>
      <c r="H1311" s="38" t="s">
        <v>18</v>
      </c>
      <c r="I1311" s="63" t="s">
        <v>19</v>
      </c>
    </row>
    <row r="1312" spans="1:9" ht="13.5" hidden="1" thickBot="1" x14ac:dyDescent="0.25">
      <c r="A1312" s="625" t="str">
        <f>+[112]cuadrillas!B14</f>
        <v>CUADRILLA 3</v>
      </c>
      <c r="B1312" s="626"/>
      <c r="C1312" s="626"/>
      <c r="D1312" s="626"/>
      <c r="E1312" s="42"/>
      <c r="F1312" s="627">
        <f>+[112]cuadrillas!C14</f>
        <v>204000</v>
      </c>
      <c r="G1312" s="628"/>
      <c r="H1312" s="65">
        <v>50</v>
      </c>
      <c r="I1312" s="54">
        <f>ROUND(F1312/H1312,0)</f>
        <v>4080</v>
      </c>
    </row>
    <row r="1313" spans="1:9" ht="13.5" hidden="1" thickBot="1" x14ac:dyDescent="0.25">
      <c r="A1313" s="620"/>
      <c r="B1313" s="621"/>
      <c r="C1313" s="621"/>
      <c r="D1313" s="621"/>
      <c r="E1313" s="56"/>
      <c r="F1313" s="637"/>
      <c r="G1313" s="638"/>
      <c r="H1313" s="56"/>
      <c r="I1313" s="57"/>
    </row>
    <row r="1314" spans="1:9" ht="13.5" hidden="1" thickBot="1" x14ac:dyDescent="0.25">
      <c r="A1314" s="27"/>
      <c r="B1314" s="1"/>
      <c r="C1314" s="1"/>
      <c r="D1314" s="1"/>
      <c r="E1314" s="48"/>
      <c r="F1314" s="48"/>
      <c r="G1314" s="48"/>
      <c r="H1314" s="49" t="s">
        <v>21</v>
      </c>
      <c r="I1314" s="58">
        <f>SUM(I1312:I1313)</f>
        <v>4080</v>
      </c>
    </row>
    <row r="1315" spans="1:9" ht="13.5" hidden="1" thickBot="1" x14ac:dyDescent="0.25">
      <c r="A1315" s="27"/>
      <c r="B1315" s="1"/>
      <c r="C1315" s="1"/>
      <c r="D1315" s="1"/>
      <c r="E1315" s="48"/>
      <c r="F1315" s="48"/>
      <c r="G1315" s="48"/>
      <c r="H1315" s="48"/>
      <c r="I1315" s="32"/>
    </row>
    <row r="1316" spans="1:9" ht="13.5" hidden="1" thickBot="1" x14ac:dyDescent="0.25">
      <c r="A1316" s="27"/>
      <c r="B1316" s="1"/>
      <c r="C1316" s="1"/>
      <c r="D1316" s="1"/>
      <c r="E1316" s="48"/>
      <c r="F1316" s="66" t="s">
        <v>8</v>
      </c>
      <c r="G1316" s="1"/>
      <c r="H1316" s="67"/>
      <c r="I1316" s="50">
        <f>+I1314+I1308+I1302+I1292</f>
        <v>7311.5</v>
      </c>
    </row>
    <row r="1317" spans="1:9" ht="13.5" hidden="1" thickBot="1" x14ac:dyDescent="0.25">
      <c r="A1317" s="27"/>
      <c r="B1317" s="1"/>
      <c r="C1317" s="1"/>
      <c r="D1317" s="1"/>
      <c r="E1317" s="48"/>
      <c r="F1317" s="66"/>
      <c r="G1317" s="1"/>
      <c r="H1317" s="67"/>
      <c r="I1317" s="59"/>
    </row>
    <row r="1318" spans="1:9" ht="13.5" hidden="1" thickBot="1" x14ac:dyDescent="0.25">
      <c r="A1318" s="29" t="s">
        <v>32</v>
      </c>
      <c r="B1318" s="19"/>
      <c r="C1318" s="19"/>
      <c r="D1318" s="19"/>
      <c r="E1318" s="48"/>
      <c r="F1318" s="48"/>
      <c r="G1318" s="48"/>
      <c r="H1318" s="48"/>
      <c r="I1318" s="28"/>
    </row>
    <row r="1319" spans="1:9" ht="13.5" hidden="1" thickBot="1" x14ac:dyDescent="0.25">
      <c r="A1319" s="614" t="s">
        <v>15</v>
      </c>
      <c r="B1319" s="615"/>
      <c r="C1319" s="615"/>
      <c r="D1319" s="615"/>
      <c r="E1319" s="615"/>
      <c r="F1319" s="615"/>
      <c r="G1319" s="616"/>
      <c r="H1319" s="68" t="s">
        <v>33</v>
      </c>
      <c r="I1319" s="69" t="s">
        <v>34</v>
      </c>
    </row>
    <row r="1320" spans="1:9" ht="13.5" hidden="1" thickBot="1" x14ac:dyDescent="0.25">
      <c r="A1320" s="617" t="s">
        <v>35</v>
      </c>
      <c r="B1320" s="618"/>
      <c r="C1320" s="618"/>
      <c r="D1320" s="618"/>
      <c r="E1320" s="618"/>
      <c r="F1320" s="618"/>
      <c r="G1320" s="619"/>
      <c r="H1320" s="70">
        <v>20</v>
      </c>
      <c r="I1320" s="54">
        <f>ROUND(I1316*H1320/100,0)</f>
        <v>1462</v>
      </c>
    </row>
    <row r="1321" spans="1:9" ht="13.5" hidden="1" thickBot="1" x14ac:dyDescent="0.25">
      <c r="A1321" s="617" t="s">
        <v>36</v>
      </c>
      <c r="B1321" s="618"/>
      <c r="C1321" s="618"/>
      <c r="D1321" s="618"/>
      <c r="E1321" s="618"/>
      <c r="F1321" s="618"/>
      <c r="G1321" s="619"/>
      <c r="H1321" s="70">
        <v>4</v>
      </c>
      <c r="I1321" s="54">
        <f>ROUND(I1316*H1321/100,0)</f>
        <v>292</v>
      </c>
    </row>
    <row r="1322" spans="1:9" ht="13.5" hidden="1" thickBot="1" x14ac:dyDescent="0.25">
      <c r="A1322" s="617" t="s">
        <v>37</v>
      </c>
      <c r="B1322" s="618"/>
      <c r="C1322" s="618"/>
      <c r="D1322" s="618"/>
      <c r="E1322" s="618"/>
      <c r="F1322" s="618"/>
      <c r="G1322" s="619"/>
      <c r="H1322" s="70">
        <v>6</v>
      </c>
      <c r="I1322" s="54">
        <f>ROUND(I1316*H1322/100,0)</f>
        <v>439</v>
      </c>
    </row>
    <row r="1323" spans="1:9" ht="13.5" hidden="1" thickBot="1" x14ac:dyDescent="0.25">
      <c r="A1323" s="629"/>
      <c r="B1323" s="630"/>
      <c r="C1323" s="630"/>
      <c r="D1323" s="630"/>
      <c r="E1323" s="630"/>
      <c r="F1323" s="630"/>
      <c r="G1323" s="631"/>
      <c r="H1323" s="71"/>
      <c r="I1323" s="54"/>
    </row>
    <row r="1324" spans="1:9" ht="13.5" hidden="1" thickBot="1" x14ac:dyDescent="0.25">
      <c r="A1324" s="27"/>
      <c r="B1324" s="1"/>
      <c r="C1324" s="1"/>
      <c r="D1324" s="1"/>
      <c r="E1324" s="48"/>
      <c r="F1324" s="48"/>
      <c r="G1324" s="48"/>
      <c r="H1324" s="49" t="s">
        <v>21</v>
      </c>
      <c r="I1324" s="50">
        <f>SUM(I1320:I1323)</f>
        <v>2193</v>
      </c>
    </row>
    <row r="1325" spans="1:9" ht="13.5" hidden="1" thickBot="1" x14ac:dyDescent="0.25">
      <c r="A1325" s="27"/>
      <c r="B1325" s="1"/>
      <c r="C1325" s="1"/>
      <c r="D1325" s="1"/>
      <c r="E1325" s="48"/>
      <c r="F1325" s="48"/>
      <c r="G1325" s="48"/>
      <c r="H1325" s="48"/>
      <c r="I1325" s="28"/>
    </row>
    <row r="1326" spans="1:9" ht="13.5" hidden="1" thickBot="1" x14ac:dyDescent="0.25">
      <c r="A1326" s="72"/>
      <c r="B1326" s="36"/>
      <c r="C1326" s="36"/>
      <c r="D1326" s="36"/>
      <c r="E1326" s="73"/>
      <c r="F1326" s="74"/>
      <c r="G1326" s="75"/>
      <c r="H1326" s="76" t="s">
        <v>38</v>
      </c>
      <c r="I1326" s="50">
        <f>I1316+I1324</f>
        <v>9504.5</v>
      </c>
    </row>
    <row r="1327" spans="1:9" ht="13.5" hidden="1" thickBot="1" x14ac:dyDescent="0.25">
      <c r="A1327" s="80"/>
      <c r="B1327" s="80"/>
      <c r="C1327" s="80"/>
      <c r="D1327" s="80"/>
      <c r="E1327" s="80"/>
      <c r="F1327" s="80"/>
      <c r="G1327" s="80"/>
      <c r="H1327" s="80"/>
      <c r="I1327" s="81"/>
    </row>
    <row r="1328" spans="1:9" ht="12.75" hidden="1" customHeight="1" x14ac:dyDescent="0.2">
      <c r="A1328" s="593" t="s">
        <v>121</v>
      </c>
      <c r="B1328" s="594"/>
      <c r="C1328" s="594"/>
      <c r="D1328" s="594"/>
      <c r="E1328" s="595"/>
      <c r="F1328" s="602" t="s">
        <v>9</v>
      </c>
      <c r="G1328" s="603"/>
      <c r="H1328" s="603"/>
      <c r="I1328" s="604"/>
    </row>
    <row r="1329" spans="1:9" ht="12.75" hidden="1" customHeight="1" x14ac:dyDescent="0.2">
      <c r="A1329" s="596"/>
      <c r="B1329" s="597"/>
      <c r="C1329" s="597"/>
      <c r="D1329" s="597"/>
      <c r="E1329" s="598"/>
      <c r="F1329" s="605"/>
      <c r="G1329" s="586"/>
      <c r="H1329" s="586"/>
      <c r="I1329" s="606"/>
    </row>
    <row r="1330" spans="1:9" ht="13.5" hidden="1" customHeight="1" thickBot="1" x14ac:dyDescent="0.25">
      <c r="A1330" s="599"/>
      <c r="B1330" s="600"/>
      <c r="C1330" s="600"/>
      <c r="D1330" s="600"/>
      <c r="E1330" s="601"/>
      <c r="F1330" s="607"/>
      <c r="G1330" s="608"/>
      <c r="H1330" s="608"/>
      <c r="I1330" s="609"/>
    </row>
    <row r="1331" spans="1:9" ht="12.75" hidden="1" customHeight="1" x14ac:dyDescent="0.2">
      <c r="A1331" s="27"/>
      <c r="B1331" s="1"/>
      <c r="C1331" s="1"/>
      <c r="D1331" s="1"/>
      <c r="E1331" s="1"/>
      <c r="F1331" s="1"/>
      <c r="G1331" s="1"/>
      <c r="H1331" s="1"/>
      <c r="I1331" s="28"/>
    </row>
    <row r="1332" spans="1:9" ht="13.5" hidden="1" customHeight="1" x14ac:dyDescent="0.2">
      <c r="A1332" s="29" t="s">
        <v>10</v>
      </c>
      <c r="B1332" s="19"/>
      <c r="C1332" s="610" t="str">
        <f>C166</f>
        <v>CONSTRUCCION DE PUENTES EN CONCRETO REFORZADO EN VIAS TERCIARIAS (CORREGIMIENTO EL TIGRE) DEL MUNICIPIO DE CAUCASIA DEPARTAMENTO DE ANTIOQUIA</v>
      </c>
      <c r="D1332" s="610"/>
      <c r="E1332" s="610"/>
      <c r="F1332" s="610"/>
      <c r="G1332" s="610"/>
      <c r="H1332" s="610"/>
      <c r="I1332" s="611"/>
    </row>
    <row r="1333" spans="1:9" ht="25.5" hidden="1" customHeight="1" x14ac:dyDescent="0.2">
      <c r="A1333" s="27" t="s">
        <v>11</v>
      </c>
      <c r="B1333" s="1"/>
      <c r="C1333" s="610"/>
      <c r="D1333" s="610"/>
      <c r="E1333" s="610"/>
      <c r="F1333" s="610"/>
      <c r="G1333" s="610"/>
      <c r="H1333" s="610"/>
      <c r="I1333" s="611"/>
    </row>
    <row r="1334" spans="1:9" ht="13.5" hidden="1" thickBot="1" x14ac:dyDescent="0.25">
      <c r="A1334" s="29" t="s">
        <v>12</v>
      </c>
      <c r="B1334" s="1"/>
      <c r="C1334" s="612" t="e">
        <f>+[112]OFICIAL!#REF!</f>
        <v>#REF!</v>
      </c>
      <c r="D1334" s="612"/>
      <c r="E1334" s="612"/>
      <c r="F1334" s="612"/>
      <c r="G1334" s="612"/>
      <c r="H1334" s="612"/>
      <c r="I1334" s="613"/>
    </row>
    <row r="1335" spans="1:9" ht="13.5" hidden="1" thickBot="1" x14ac:dyDescent="0.25">
      <c r="A1335" s="30">
        <v>5.2</v>
      </c>
      <c r="B1335" s="19"/>
      <c r="C1335" s="612"/>
      <c r="D1335" s="612"/>
      <c r="E1335" s="612"/>
      <c r="F1335" s="612"/>
      <c r="G1335" s="612"/>
      <c r="H1335" s="612"/>
      <c r="I1335" s="613"/>
    </row>
    <row r="1336" spans="1:9" ht="13.5" hidden="1" thickBot="1" x14ac:dyDescent="0.25">
      <c r="A1336" s="29"/>
      <c r="B1336" s="19"/>
      <c r="C1336" s="19"/>
      <c r="D1336" s="1"/>
      <c r="E1336" s="1"/>
      <c r="F1336" s="1"/>
      <c r="G1336" s="1"/>
      <c r="H1336" s="31" t="s">
        <v>13</v>
      </c>
      <c r="I1336" s="32" t="e">
        <f>+[112]OFICIAL!#REF!</f>
        <v>#REF!</v>
      </c>
    </row>
    <row r="1337" spans="1:9" ht="12.75" hidden="1" customHeight="1" x14ac:dyDescent="0.2">
      <c r="A1337" s="29"/>
      <c r="B1337" s="19"/>
      <c r="C1337" s="19"/>
      <c r="D1337" s="1"/>
      <c r="E1337" s="1"/>
      <c r="F1337" s="1"/>
      <c r="G1337" s="1"/>
      <c r="H1337" s="31"/>
      <c r="I1337" s="33"/>
    </row>
    <row r="1338" spans="1:9" ht="12.75" hidden="1" customHeight="1" thickBot="1" x14ac:dyDescent="0.25">
      <c r="A1338" s="34" t="s">
        <v>14</v>
      </c>
      <c r="B1338" s="35"/>
      <c r="C1338" s="35"/>
      <c r="D1338" s="35"/>
      <c r="E1338" s="36"/>
      <c r="F1338" s="36"/>
      <c r="G1338" s="36"/>
      <c r="H1338" s="36"/>
      <c r="I1338" s="37"/>
    </row>
    <row r="1339" spans="1:9" ht="13.5" hidden="1" thickBot="1" x14ac:dyDescent="0.25">
      <c r="A1339" s="614" t="s">
        <v>15</v>
      </c>
      <c r="B1339" s="615"/>
      <c r="C1339" s="615"/>
      <c r="D1339" s="615"/>
      <c r="E1339" s="616"/>
      <c r="F1339" s="39" t="s">
        <v>16</v>
      </c>
      <c r="G1339" s="39" t="s">
        <v>17</v>
      </c>
      <c r="H1339" s="39" t="s">
        <v>18</v>
      </c>
      <c r="I1339" s="40" t="s">
        <v>19</v>
      </c>
    </row>
    <row r="1340" spans="1:9" ht="13.5" hidden="1" thickBot="1" x14ac:dyDescent="0.25">
      <c r="A1340" s="617" t="s">
        <v>40</v>
      </c>
      <c r="B1340" s="618"/>
      <c r="C1340" s="618"/>
      <c r="D1340" s="618"/>
      <c r="E1340" s="619"/>
      <c r="F1340" s="41"/>
      <c r="G1340" s="42"/>
      <c r="H1340" s="43"/>
      <c r="I1340" s="44">
        <f>I1367*5%</f>
        <v>956.25</v>
      </c>
    </row>
    <row r="1341" spans="1:9" ht="13.5" hidden="1" thickBot="1" x14ac:dyDescent="0.25">
      <c r="A1341" s="617"/>
      <c r="B1341" s="618"/>
      <c r="C1341" s="618"/>
      <c r="D1341" s="618"/>
      <c r="E1341" s="619"/>
      <c r="F1341" s="41"/>
      <c r="G1341" s="64"/>
      <c r="H1341" s="89"/>
      <c r="I1341" s="90"/>
    </row>
    <row r="1342" spans="1:9" ht="13.5" hidden="1" thickBot="1" x14ac:dyDescent="0.25">
      <c r="A1342" s="617"/>
      <c r="B1342" s="618"/>
      <c r="C1342" s="618"/>
      <c r="D1342" s="618"/>
      <c r="E1342" s="619"/>
      <c r="F1342" s="41"/>
      <c r="G1342" s="82"/>
      <c r="H1342" s="89"/>
      <c r="I1342" s="90"/>
    </row>
    <row r="1343" spans="1:9" ht="13.5" hidden="1" thickBot="1" x14ac:dyDescent="0.25">
      <c r="A1343" s="617"/>
      <c r="B1343" s="618"/>
      <c r="C1343" s="618"/>
      <c r="D1343" s="618"/>
      <c r="E1343" s="619"/>
      <c r="F1343" s="41"/>
      <c r="G1343" s="42"/>
      <c r="H1343" s="42"/>
      <c r="I1343" s="44"/>
    </row>
    <row r="1344" spans="1:9" ht="13.5" hidden="1" thickBot="1" x14ac:dyDescent="0.25">
      <c r="A1344" s="632"/>
      <c r="B1344" s="633"/>
      <c r="C1344" s="633"/>
      <c r="D1344" s="633"/>
      <c r="E1344" s="634"/>
      <c r="F1344" s="45"/>
      <c r="G1344" s="46"/>
      <c r="H1344" s="46"/>
      <c r="I1344" s="47"/>
    </row>
    <row r="1345" spans="1:9" ht="13.5" hidden="1" thickBot="1" x14ac:dyDescent="0.25">
      <c r="A1345" s="27"/>
      <c r="B1345" s="1"/>
      <c r="C1345" s="1"/>
      <c r="D1345" s="1"/>
      <c r="E1345" s="1"/>
      <c r="F1345" s="1"/>
      <c r="G1345" s="48"/>
      <c r="H1345" s="49" t="s">
        <v>21</v>
      </c>
      <c r="I1345" s="50">
        <f>SUM(I1340:I1344)</f>
        <v>956.25</v>
      </c>
    </row>
    <row r="1346" spans="1:9" ht="13.5" hidden="1" thickBot="1" x14ac:dyDescent="0.25">
      <c r="A1346" s="27"/>
      <c r="B1346" s="1"/>
      <c r="C1346" s="1"/>
      <c r="D1346" s="1"/>
      <c r="E1346" s="1"/>
      <c r="F1346" s="1"/>
      <c r="G1346" s="48"/>
      <c r="H1346" s="49"/>
      <c r="I1346" s="51"/>
    </row>
    <row r="1347" spans="1:9" ht="13.5" hidden="1" thickBot="1" x14ac:dyDescent="0.25">
      <c r="A1347" s="29" t="s">
        <v>22</v>
      </c>
      <c r="B1347" s="19"/>
      <c r="C1347" s="19"/>
      <c r="D1347" s="19"/>
      <c r="E1347" s="1"/>
      <c r="F1347" s="1"/>
      <c r="G1347" s="48"/>
      <c r="H1347" s="48"/>
      <c r="I1347" s="28"/>
    </row>
    <row r="1348" spans="1:9" ht="13.5" hidden="1" thickBot="1" x14ac:dyDescent="0.25">
      <c r="A1348" s="614" t="s">
        <v>15</v>
      </c>
      <c r="B1348" s="615"/>
      <c r="C1348" s="615"/>
      <c r="D1348" s="615"/>
      <c r="E1348" s="616"/>
      <c r="F1348" s="39" t="s">
        <v>23</v>
      </c>
      <c r="G1348" s="52" t="s">
        <v>24</v>
      </c>
      <c r="H1348" s="52" t="s">
        <v>6</v>
      </c>
      <c r="I1348" s="40" t="s">
        <v>19</v>
      </c>
    </row>
    <row r="1349" spans="1:9" ht="13.5" hidden="1" thickBot="1" x14ac:dyDescent="0.25">
      <c r="A1349" s="617" t="s">
        <v>169</v>
      </c>
      <c r="B1349" s="618"/>
      <c r="C1349" s="618"/>
      <c r="D1349" s="618"/>
      <c r="E1349" s="619"/>
      <c r="F1349" s="3" t="s">
        <v>39</v>
      </c>
      <c r="G1349" s="82">
        <v>1800</v>
      </c>
      <c r="H1349" s="42">
        <v>2</v>
      </c>
      <c r="I1349" s="54">
        <f>+ROUND(H1349*G1349,0)</f>
        <v>3600</v>
      </c>
    </row>
    <row r="1350" spans="1:9" ht="13.5" hidden="1" thickBot="1" x14ac:dyDescent="0.25">
      <c r="A1350" s="617" t="s">
        <v>170</v>
      </c>
      <c r="B1350" s="618"/>
      <c r="C1350" s="618"/>
      <c r="D1350" s="618"/>
      <c r="E1350" s="619"/>
      <c r="F1350" s="92" t="s">
        <v>140</v>
      </c>
      <c r="G1350" s="82">
        <v>52500</v>
      </c>
      <c r="H1350" s="42">
        <v>0.01</v>
      </c>
      <c r="I1350" s="54">
        <f>+H1350*G1350</f>
        <v>525</v>
      </c>
    </row>
    <row r="1351" spans="1:9" ht="13.5" hidden="1" thickBot="1" x14ac:dyDescent="0.25">
      <c r="A1351" s="617" t="s">
        <v>171</v>
      </c>
      <c r="B1351" s="618"/>
      <c r="C1351" s="618"/>
      <c r="D1351" s="618"/>
      <c r="E1351" s="619"/>
      <c r="F1351" s="3" t="s">
        <v>140</v>
      </c>
      <c r="G1351" s="82">
        <v>26000</v>
      </c>
      <c r="H1351" s="42">
        <v>0.01</v>
      </c>
      <c r="I1351" s="54">
        <f>+H1351*G1351</f>
        <v>260</v>
      </c>
    </row>
    <row r="1352" spans="1:9" ht="13.5" hidden="1" thickBot="1" x14ac:dyDescent="0.25">
      <c r="A1352" s="617" t="s">
        <v>172</v>
      </c>
      <c r="B1352" s="618"/>
      <c r="C1352" s="618"/>
      <c r="D1352" s="618"/>
      <c r="E1352" s="619"/>
      <c r="F1352" s="3" t="s">
        <v>173</v>
      </c>
      <c r="G1352" s="82">
        <v>1500</v>
      </c>
      <c r="H1352" s="42">
        <v>1.2</v>
      </c>
      <c r="I1352" s="54">
        <f>+H1352*G1352</f>
        <v>1800</v>
      </c>
    </row>
    <row r="1353" spans="1:9" ht="13.5" hidden="1" thickBot="1" x14ac:dyDescent="0.25">
      <c r="A1353" s="617"/>
      <c r="B1353" s="618"/>
      <c r="C1353" s="618"/>
      <c r="D1353" s="618"/>
      <c r="E1353" s="619"/>
      <c r="F1353" s="3"/>
      <c r="G1353" s="42"/>
      <c r="H1353" s="42"/>
      <c r="I1353" s="54"/>
    </row>
    <row r="1354" spans="1:9" ht="13.5" hidden="1" thickBot="1" x14ac:dyDescent="0.25">
      <c r="A1354" s="629"/>
      <c r="B1354" s="630"/>
      <c r="C1354" s="630"/>
      <c r="D1354" s="630"/>
      <c r="E1354" s="631"/>
      <c r="F1354" s="55"/>
      <c r="G1354" s="56"/>
      <c r="H1354" s="56"/>
      <c r="I1354" s="57"/>
    </row>
    <row r="1355" spans="1:9" ht="13.5" hidden="1" thickBot="1" x14ac:dyDescent="0.25">
      <c r="A1355" s="27"/>
      <c r="B1355" s="1"/>
      <c r="C1355" s="1"/>
      <c r="D1355" s="1"/>
      <c r="E1355" s="1"/>
      <c r="F1355" s="1"/>
      <c r="G1355" s="48"/>
      <c r="H1355" s="49" t="s">
        <v>21</v>
      </c>
      <c r="I1355" s="58">
        <f>SUM(I1349:I1354)</f>
        <v>6185</v>
      </c>
    </row>
    <row r="1356" spans="1:9" ht="13.5" hidden="1" thickBot="1" x14ac:dyDescent="0.25">
      <c r="A1356" s="27"/>
      <c r="B1356" s="1"/>
      <c r="C1356" s="1"/>
      <c r="D1356" s="1"/>
      <c r="E1356" s="1"/>
      <c r="F1356" s="1"/>
      <c r="G1356" s="48"/>
      <c r="H1356" s="49"/>
      <c r="I1356" s="59"/>
    </row>
    <row r="1357" spans="1:9" ht="13.5" hidden="1" thickBot="1" x14ac:dyDescent="0.25">
      <c r="A1357" s="29" t="s">
        <v>25</v>
      </c>
      <c r="B1357" s="19"/>
      <c r="C1357" s="19"/>
      <c r="D1357" s="19"/>
      <c r="E1357" s="1"/>
      <c r="F1357" s="1"/>
      <c r="G1357" s="1"/>
      <c r="H1357" s="1"/>
      <c r="I1357" s="28"/>
    </row>
    <row r="1358" spans="1:9" ht="13.5" hidden="1" thickBot="1" x14ac:dyDescent="0.25">
      <c r="A1358" s="614" t="s">
        <v>26</v>
      </c>
      <c r="B1358" s="615"/>
      <c r="C1358" s="615"/>
      <c r="D1358" s="616"/>
      <c r="E1358" s="60" t="s">
        <v>115</v>
      </c>
      <c r="F1358" s="39" t="s">
        <v>27</v>
      </c>
      <c r="G1358" s="39" t="s">
        <v>116</v>
      </c>
      <c r="H1358" s="39" t="s">
        <v>28</v>
      </c>
      <c r="I1358" s="40" t="s">
        <v>19</v>
      </c>
    </row>
    <row r="1359" spans="1:9" ht="13.5" hidden="1" thickBot="1" x14ac:dyDescent="0.25">
      <c r="A1359" s="617"/>
      <c r="B1359" s="618"/>
      <c r="C1359" s="618"/>
      <c r="D1359" s="619"/>
      <c r="E1359" s="61"/>
      <c r="F1359" s="61"/>
      <c r="G1359" s="61"/>
      <c r="H1359" s="83"/>
      <c r="I1359" s="54"/>
    </row>
    <row r="1360" spans="1:9" ht="13.5" hidden="1" thickBot="1" x14ac:dyDescent="0.25">
      <c r="A1360" s="620"/>
      <c r="B1360" s="621"/>
      <c r="C1360" s="621"/>
      <c r="D1360" s="622"/>
      <c r="E1360" s="62"/>
      <c r="F1360" s="62"/>
      <c r="G1360" s="62"/>
      <c r="H1360" s="62"/>
      <c r="I1360" s="57"/>
    </row>
    <row r="1361" spans="1:9" ht="13.5" hidden="1" thickBot="1" x14ac:dyDescent="0.25">
      <c r="A1361" s="27"/>
      <c r="B1361" s="1"/>
      <c r="C1361" s="1"/>
      <c r="D1361" s="1"/>
      <c r="E1361" s="1"/>
      <c r="F1361" s="1"/>
      <c r="G1361" s="1"/>
      <c r="H1361" s="49" t="s">
        <v>21</v>
      </c>
      <c r="I1361" s="50"/>
    </row>
    <row r="1362" spans="1:9" ht="13.5" hidden="1" thickBot="1" x14ac:dyDescent="0.25">
      <c r="A1362" s="27"/>
      <c r="B1362" s="1"/>
      <c r="C1362" s="1"/>
      <c r="D1362" s="1"/>
      <c r="E1362" s="1"/>
      <c r="F1362" s="1"/>
      <c r="G1362" s="1"/>
      <c r="H1362" s="49"/>
      <c r="I1362" s="59"/>
    </row>
    <row r="1363" spans="1:9" ht="13.5" hidden="1" thickBot="1" x14ac:dyDescent="0.25">
      <c r="A1363" s="29" t="s">
        <v>29</v>
      </c>
      <c r="B1363" s="19"/>
      <c r="C1363" s="19"/>
      <c r="D1363" s="19"/>
      <c r="E1363" s="1"/>
      <c r="F1363" s="1"/>
      <c r="G1363" s="1"/>
      <c r="H1363" s="1"/>
      <c r="I1363" s="28"/>
    </row>
    <row r="1364" spans="1:9" ht="13.5" hidden="1" thickBot="1" x14ac:dyDescent="0.25">
      <c r="A1364" s="614" t="s">
        <v>30</v>
      </c>
      <c r="B1364" s="615"/>
      <c r="C1364" s="615"/>
      <c r="D1364" s="615"/>
      <c r="E1364" s="39"/>
      <c r="F1364" s="623" t="s">
        <v>118</v>
      </c>
      <c r="G1364" s="624"/>
      <c r="H1364" s="38" t="s">
        <v>18</v>
      </c>
      <c r="I1364" s="63" t="s">
        <v>19</v>
      </c>
    </row>
    <row r="1365" spans="1:9" ht="13.5" hidden="1" thickBot="1" x14ac:dyDescent="0.25">
      <c r="A1365" s="625" t="str">
        <f>+[112]cuadrillas!B13</f>
        <v>CUADRILLA 2</v>
      </c>
      <c r="B1365" s="626"/>
      <c r="C1365" s="626"/>
      <c r="D1365" s="626"/>
      <c r="E1365" s="42"/>
      <c r="F1365" s="627">
        <f>+[112]cuadrillas!C13</f>
        <v>153000</v>
      </c>
      <c r="G1365" s="628"/>
      <c r="H1365" s="65">
        <v>8</v>
      </c>
      <c r="I1365" s="54">
        <f>ROUND(F1365/H1365,0)</f>
        <v>19125</v>
      </c>
    </row>
    <row r="1366" spans="1:9" ht="13.5" hidden="1" thickBot="1" x14ac:dyDescent="0.25">
      <c r="A1366" s="620"/>
      <c r="B1366" s="621"/>
      <c r="C1366" s="621"/>
      <c r="D1366" s="621"/>
      <c r="E1366" s="56"/>
      <c r="F1366" s="637"/>
      <c r="G1366" s="638"/>
      <c r="H1366" s="56"/>
      <c r="I1366" s="57"/>
    </row>
    <row r="1367" spans="1:9" ht="13.5" hidden="1" thickBot="1" x14ac:dyDescent="0.25">
      <c r="A1367" s="27"/>
      <c r="B1367" s="1"/>
      <c r="C1367" s="1"/>
      <c r="D1367" s="1"/>
      <c r="E1367" s="48"/>
      <c r="F1367" s="48"/>
      <c r="G1367" s="48"/>
      <c r="H1367" s="49" t="s">
        <v>21</v>
      </c>
      <c r="I1367" s="58">
        <f>SUM(I1365:I1366)</f>
        <v>19125</v>
      </c>
    </row>
    <row r="1368" spans="1:9" ht="13.5" hidden="1" thickBot="1" x14ac:dyDescent="0.25">
      <c r="A1368" s="27"/>
      <c r="B1368" s="1"/>
      <c r="C1368" s="1"/>
      <c r="D1368" s="1"/>
      <c r="E1368" s="48"/>
      <c r="F1368" s="48"/>
      <c r="G1368" s="48"/>
      <c r="H1368" s="48"/>
      <c r="I1368" s="32"/>
    </row>
    <row r="1369" spans="1:9" ht="13.5" hidden="1" thickBot="1" x14ac:dyDescent="0.25">
      <c r="A1369" s="27"/>
      <c r="B1369" s="1"/>
      <c r="C1369" s="1"/>
      <c r="D1369" s="1"/>
      <c r="E1369" s="48"/>
      <c r="F1369" s="66" t="s">
        <v>8</v>
      </c>
      <c r="G1369" s="1"/>
      <c r="H1369" s="67"/>
      <c r="I1369" s="50">
        <f>+I1367+I1361+I1355+I1345</f>
        <v>26266.25</v>
      </c>
    </row>
    <row r="1370" spans="1:9" ht="13.5" hidden="1" thickBot="1" x14ac:dyDescent="0.25">
      <c r="A1370" s="27"/>
      <c r="B1370" s="1"/>
      <c r="C1370" s="1"/>
      <c r="D1370" s="1"/>
      <c r="E1370" s="48"/>
      <c r="F1370" s="66"/>
      <c r="G1370" s="1"/>
      <c r="H1370" s="67"/>
      <c r="I1370" s="59"/>
    </row>
    <row r="1371" spans="1:9" ht="13.5" hidden="1" thickBot="1" x14ac:dyDescent="0.25">
      <c r="A1371" s="29" t="s">
        <v>32</v>
      </c>
      <c r="B1371" s="19"/>
      <c r="C1371" s="19"/>
      <c r="D1371" s="19"/>
      <c r="E1371" s="48"/>
      <c r="F1371" s="48"/>
      <c r="G1371" s="48"/>
      <c r="H1371" s="48"/>
      <c r="I1371" s="28"/>
    </row>
    <row r="1372" spans="1:9" ht="13.5" hidden="1" thickBot="1" x14ac:dyDescent="0.25">
      <c r="A1372" s="614" t="s">
        <v>15</v>
      </c>
      <c r="B1372" s="615"/>
      <c r="C1372" s="615"/>
      <c r="D1372" s="615"/>
      <c r="E1372" s="615"/>
      <c r="F1372" s="615"/>
      <c r="G1372" s="616"/>
      <c r="H1372" s="68" t="s">
        <v>33</v>
      </c>
      <c r="I1372" s="69" t="s">
        <v>34</v>
      </c>
    </row>
    <row r="1373" spans="1:9" ht="13.5" hidden="1" thickBot="1" x14ac:dyDescent="0.25">
      <c r="A1373" s="617" t="s">
        <v>35</v>
      </c>
      <c r="B1373" s="618"/>
      <c r="C1373" s="618"/>
      <c r="D1373" s="618"/>
      <c r="E1373" s="618"/>
      <c r="F1373" s="618"/>
      <c r="G1373" s="619"/>
      <c r="H1373" s="70">
        <v>20</v>
      </c>
      <c r="I1373" s="54">
        <f>ROUND(I1369*H1373/100,0)</f>
        <v>5253</v>
      </c>
    </row>
    <row r="1374" spans="1:9" ht="13.5" hidden="1" thickBot="1" x14ac:dyDescent="0.25">
      <c r="A1374" s="617" t="s">
        <v>36</v>
      </c>
      <c r="B1374" s="618"/>
      <c r="C1374" s="618"/>
      <c r="D1374" s="618"/>
      <c r="E1374" s="618"/>
      <c r="F1374" s="618"/>
      <c r="G1374" s="619"/>
      <c r="H1374" s="70">
        <v>4</v>
      </c>
      <c r="I1374" s="54">
        <f>ROUND(I1369*H1374/100,0)</f>
        <v>1051</v>
      </c>
    </row>
    <row r="1375" spans="1:9" ht="13.5" hidden="1" thickBot="1" x14ac:dyDescent="0.25">
      <c r="A1375" s="617" t="s">
        <v>37</v>
      </c>
      <c r="B1375" s="618"/>
      <c r="C1375" s="618"/>
      <c r="D1375" s="618"/>
      <c r="E1375" s="618"/>
      <c r="F1375" s="618"/>
      <c r="G1375" s="619"/>
      <c r="H1375" s="70">
        <v>6</v>
      </c>
      <c r="I1375" s="54">
        <f>ROUND(I1369*H1375/100,0)</f>
        <v>1576</v>
      </c>
    </row>
    <row r="1376" spans="1:9" ht="13.5" hidden="1" thickBot="1" x14ac:dyDescent="0.25">
      <c r="A1376" s="629"/>
      <c r="B1376" s="630"/>
      <c r="C1376" s="630"/>
      <c r="D1376" s="630"/>
      <c r="E1376" s="630"/>
      <c r="F1376" s="630"/>
      <c r="G1376" s="631"/>
      <c r="H1376" s="71"/>
      <c r="I1376" s="54"/>
    </row>
    <row r="1377" spans="1:9" ht="13.5" hidden="1" thickBot="1" x14ac:dyDescent="0.25">
      <c r="A1377" s="27"/>
      <c r="B1377" s="1"/>
      <c r="C1377" s="1"/>
      <c r="D1377" s="1"/>
      <c r="E1377" s="48"/>
      <c r="F1377" s="48"/>
      <c r="G1377" s="48"/>
      <c r="H1377" s="49" t="s">
        <v>21</v>
      </c>
      <c r="I1377" s="50">
        <f>SUM(I1373:I1376)</f>
        <v>7880</v>
      </c>
    </row>
    <row r="1378" spans="1:9" ht="13.5" hidden="1" thickBot="1" x14ac:dyDescent="0.25">
      <c r="A1378" s="27"/>
      <c r="B1378" s="1"/>
      <c r="C1378" s="1"/>
      <c r="D1378" s="1"/>
      <c r="E1378" s="48"/>
      <c r="F1378" s="48"/>
      <c r="G1378" s="48"/>
      <c r="H1378" s="48"/>
      <c r="I1378" s="28"/>
    </row>
    <row r="1379" spans="1:9" ht="13.5" hidden="1" thickBot="1" x14ac:dyDescent="0.25">
      <c r="A1379" s="72"/>
      <c r="B1379" s="36"/>
      <c r="C1379" s="36"/>
      <c r="D1379" s="36"/>
      <c r="E1379" s="73"/>
      <c r="F1379" s="74"/>
      <c r="G1379" s="75"/>
      <c r="H1379" s="76" t="s">
        <v>38</v>
      </c>
      <c r="I1379" s="50">
        <f>I1369+I1377</f>
        <v>34146.25</v>
      </c>
    </row>
    <row r="1380" spans="1:9" ht="13.5" hidden="1" thickBot="1" x14ac:dyDescent="0.25">
      <c r="A1380" s="80"/>
      <c r="B1380" s="80"/>
      <c r="C1380" s="80"/>
      <c r="D1380" s="80"/>
      <c r="E1380" s="80"/>
      <c r="F1380" s="80"/>
      <c r="G1380" s="80"/>
      <c r="H1380" s="80"/>
      <c r="I1380" s="81"/>
    </row>
    <row r="1381" spans="1:9" ht="13.5" hidden="1" thickBot="1" x14ac:dyDescent="0.25">
      <c r="A1381" s="80"/>
      <c r="B1381" s="80"/>
      <c r="C1381" s="80"/>
      <c r="D1381" s="80"/>
      <c r="E1381" s="80"/>
      <c r="F1381" s="80"/>
      <c r="G1381" s="80"/>
      <c r="H1381" s="80"/>
      <c r="I1381" s="81"/>
    </row>
    <row r="1382" spans="1:9" ht="12.75" hidden="1" customHeight="1" x14ac:dyDescent="0.2">
      <c r="A1382" s="593" t="s">
        <v>121</v>
      </c>
      <c r="B1382" s="594"/>
      <c r="C1382" s="594"/>
      <c r="D1382" s="594"/>
      <c r="E1382" s="595"/>
      <c r="F1382" s="602" t="s">
        <v>9</v>
      </c>
      <c r="G1382" s="603"/>
      <c r="H1382" s="603"/>
      <c r="I1382" s="604"/>
    </row>
    <row r="1383" spans="1:9" ht="12.75" hidden="1" customHeight="1" x14ac:dyDescent="0.2">
      <c r="A1383" s="596"/>
      <c r="B1383" s="597"/>
      <c r="C1383" s="597"/>
      <c r="D1383" s="597"/>
      <c r="E1383" s="598"/>
      <c r="F1383" s="605"/>
      <c r="G1383" s="586"/>
      <c r="H1383" s="586"/>
      <c r="I1383" s="606"/>
    </row>
    <row r="1384" spans="1:9" ht="13.5" hidden="1" customHeight="1" thickBot="1" x14ac:dyDescent="0.25">
      <c r="A1384" s="599"/>
      <c r="B1384" s="600"/>
      <c r="C1384" s="600"/>
      <c r="D1384" s="600"/>
      <c r="E1384" s="601"/>
      <c r="F1384" s="607"/>
      <c r="G1384" s="608"/>
      <c r="H1384" s="608"/>
      <c r="I1384" s="609"/>
    </row>
    <row r="1385" spans="1:9" ht="13.5" hidden="1" thickBot="1" x14ac:dyDescent="0.25">
      <c r="A1385" s="27"/>
      <c r="B1385" s="1"/>
      <c r="C1385" s="1"/>
      <c r="D1385" s="1"/>
      <c r="E1385" s="1"/>
      <c r="F1385" s="1"/>
      <c r="G1385" s="1"/>
      <c r="H1385" s="1"/>
      <c r="I1385" s="28"/>
    </row>
    <row r="1386" spans="1:9" ht="13.5" hidden="1" customHeight="1" x14ac:dyDescent="0.2">
      <c r="A1386" s="29" t="s">
        <v>10</v>
      </c>
      <c r="B1386" s="19"/>
      <c r="C1386" s="610" t="str">
        <f>C166</f>
        <v>CONSTRUCCION DE PUENTES EN CONCRETO REFORZADO EN VIAS TERCIARIAS (CORREGIMIENTO EL TIGRE) DEL MUNICIPIO DE CAUCASIA DEPARTAMENTO DE ANTIOQUIA</v>
      </c>
      <c r="D1386" s="610"/>
      <c r="E1386" s="610"/>
      <c r="F1386" s="610"/>
      <c r="G1386" s="610"/>
      <c r="H1386" s="610"/>
      <c r="I1386" s="611"/>
    </row>
    <row r="1387" spans="1:9" ht="25.5" hidden="1" customHeight="1" x14ac:dyDescent="0.2">
      <c r="A1387" s="27" t="s">
        <v>11</v>
      </c>
      <c r="B1387" s="1"/>
      <c r="C1387" s="610"/>
      <c r="D1387" s="610"/>
      <c r="E1387" s="610"/>
      <c r="F1387" s="610"/>
      <c r="G1387" s="610"/>
      <c r="H1387" s="610"/>
      <c r="I1387" s="611"/>
    </row>
    <row r="1388" spans="1:9" ht="13.5" hidden="1" thickBot="1" x14ac:dyDescent="0.25">
      <c r="A1388" s="29" t="s">
        <v>12</v>
      </c>
      <c r="B1388" s="1"/>
      <c r="C1388" s="612" t="e">
        <f>+[112]OFICIAL!#REF!</f>
        <v>#REF!</v>
      </c>
      <c r="D1388" s="612"/>
      <c r="E1388" s="612"/>
      <c r="F1388" s="612"/>
      <c r="G1388" s="612"/>
      <c r="H1388" s="612"/>
      <c r="I1388" s="613"/>
    </row>
    <row r="1389" spans="1:9" ht="13.5" hidden="1" thickBot="1" x14ac:dyDescent="0.25">
      <c r="A1389" s="30">
        <v>5.3</v>
      </c>
      <c r="B1389" s="19"/>
      <c r="C1389" s="612"/>
      <c r="D1389" s="612"/>
      <c r="E1389" s="612"/>
      <c r="F1389" s="612"/>
      <c r="G1389" s="612"/>
      <c r="H1389" s="612"/>
      <c r="I1389" s="613"/>
    </row>
    <row r="1390" spans="1:9" ht="13.5" hidden="1" thickBot="1" x14ac:dyDescent="0.25">
      <c r="A1390" s="29"/>
      <c r="B1390" s="19"/>
      <c r="C1390" s="19"/>
      <c r="D1390" s="1"/>
      <c r="E1390" s="1"/>
      <c r="F1390" s="1"/>
      <c r="G1390" s="1"/>
      <c r="H1390" s="31" t="s">
        <v>13</v>
      </c>
      <c r="I1390" s="32" t="e">
        <f>+[112]OFICIAL!#REF!</f>
        <v>#REF!</v>
      </c>
    </row>
    <row r="1391" spans="1:9" ht="13.5" hidden="1" thickBot="1" x14ac:dyDescent="0.25">
      <c r="A1391" s="29"/>
      <c r="B1391" s="19"/>
      <c r="C1391" s="19"/>
      <c r="D1391" s="1"/>
      <c r="E1391" s="1"/>
      <c r="F1391" s="1"/>
      <c r="G1391" s="1"/>
      <c r="H1391" s="31"/>
      <c r="I1391" s="33"/>
    </row>
    <row r="1392" spans="1:9" ht="13.5" hidden="1" thickBot="1" x14ac:dyDescent="0.25">
      <c r="A1392" s="34" t="s">
        <v>14</v>
      </c>
      <c r="B1392" s="35"/>
      <c r="C1392" s="35"/>
      <c r="D1392" s="35"/>
      <c r="E1392" s="36"/>
      <c r="F1392" s="36"/>
      <c r="G1392" s="36"/>
      <c r="H1392" s="36"/>
      <c r="I1392" s="37"/>
    </row>
    <row r="1393" spans="1:9" ht="13.5" hidden="1" thickBot="1" x14ac:dyDescent="0.25">
      <c r="A1393" s="614" t="s">
        <v>15</v>
      </c>
      <c r="B1393" s="615"/>
      <c r="C1393" s="615"/>
      <c r="D1393" s="615"/>
      <c r="E1393" s="616"/>
      <c r="F1393" s="39" t="s">
        <v>16</v>
      </c>
      <c r="G1393" s="39" t="s">
        <v>17</v>
      </c>
      <c r="H1393" s="39" t="s">
        <v>18</v>
      </c>
      <c r="I1393" s="40" t="s">
        <v>19</v>
      </c>
    </row>
    <row r="1394" spans="1:9" ht="13.5" hidden="1" thickBot="1" x14ac:dyDescent="0.25">
      <c r="A1394" s="617" t="s">
        <v>40</v>
      </c>
      <c r="B1394" s="618"/>
      <c r="C1394" s="618"/>
      <c r="D1394" s="618"/>
      <c r="E1394" s="619"/>
      <c r="F1394" s="41"/>
      <c r="G1394" s="42"/>
      <c r="H1394" s="43"/>
      <c r="I1394" s="44">
        <f>I1421*5%</f>
        <v>226.65</v>
      </c>
    </row>
    <row r="1395" spans="1:9" ht="13.5" hidden="1" thickBot="1" x14ac:dyDescent="0.25">
      <c r="A1395" s="617"/>
      <c r="B1395" s="618"/>
      <c r="C1395" s="618"/>
      <c r="D1395" s="618"/>
      <c r="E1395" s="619"/>
      <c r="F1395" s="41"/>
      <c r="G1395" s="64"/>
      <c r="H1395" s="89"/>
      <c r="I1395" s="90"/>
    </row>
    <row r="1396" spans="1:9" ht="13.5" hidden="1" thickBot="1" x14ac:dyDescent="0.25">
      <c r="A1396" s="617"/>
      <c r="B1396" s="618"/>
      <c r="C1396" s="618"/>
      <c r="D1396" s="618"/>
      <c r="E1396" s="619"/>
      <c r="F1396" s="41"/>
      <c r="G1396" s="82"/>
      <c r="H1396" s="89"/>
      <c r="I1396" s="90"/>
    </row>
    <row r="1397" spans="1:9" ht="13.5" hidden="1" thickBot="1" x14ac:dyDescent="0.25">
      <c r="A1397" s="617"/>
      <c r="B1397" s="618"/>
      <c r="C1397" s="618"/>
      <c r="D1397" s="618"/>
      <c r="E1397" s="619"/>
      <c r="F1397" s="41"/>
      <c r="G1397" s="42"/>
      <c r="H1397" s="42"/>
      <c r="I1397" s="44"/>
    </row>
    <row r="1398" spans="1:9" ht="13.5" hidden="1" thickBot="1" x14ac:dyDescent="0.25">
      <c r="A1398" s="632"/>
      <c r="B1398" s="633"/>
      <c r="C1398" s="633"/>
      <c r="D1398" s="633"/>
      <c r="E1398" s="634"/>
      <c r="F1398" s="45"/>
      <c r="G1398" s="46"/>
      <c r="H1398" s="46"/>
      <c r="I1398" s="47"/>
    </row>
    <row r="1399" spans="1:9" ht="13.5" hidden="1" thickBot="1" x14ac:dyDescent="0.25">
      <c r="A1399" s="27"/>
      <c r="B1399" s="1"/>
      <c r="C1399" s="1"/>
      <c r="D1399" s="1"/>
      <c r="E1399" s="1"/>
      <c r="F1399" s="1"/>
      <c r="G1399" s="48"/>
      <c r="H1399" s="49" t="s">
        <v>21</v>
      </c>
      <c r="I1399" s="50">
        <f>SUM(I1394:I1398)</f>
        <v>226.65</v>
      </c>
    </row>
    <row r="1400" spans="1:9" ht="13.5" hidden="1" thickBot="1" x14ac:dyDescent="0.25">
      <c r="A1400" s="27"/>
      <c r="B1400" s="1"/>
      <c r="C1400" s="1"/>
      <c r="D1400" s="1"/>
      <c r="E1400" s="1"/>
      <c r="F1400" s="1"/>
      <c r="G1400" s="48"/>
      <c r="H1400" s="49"/>
      <c r="I1400" s="51"/>
    </row>
    <row r="1401" spans="1:9" ht="13.5" hidden="1" thickBot="1" x14ac:dyDescent="0.25">
      <c r="A1401" s="29" t="s">
        <v>22</v>
      </c>
      <c r="B1401" s="19"/>
      <c r="C1401" s="19"/>
      <c r="D1401" s="19"/>
      <c r="E1401" s="1"/>
      <c r="F1401" s="1"/>
      <c r="G1401" s="48"/>
      <c r="H1401" s="48"/>
      <c r="I1401" s="28"/>
    </row>
    <row r="1402" spans="1:9" ht="13.5" hidden="1" thickBot="1" x14ac:dyDescent="0.25">
      <c r="A1402" s="614" t="s">
        <v>15</v>
      </c>
      <c r="B1402" s="615"/>
      <c r="C1402" s="615"/>
      <c r="D1402" s="615"/>
      <c r="E1402" s="616"/>
      <c r="F1402" s="39" t="s">
        <v>23</v>
      </c>
      <c r="G1402" s="52" t="s">
        <v>24</v>
      </c>
      <c r="H1402" s="52" t="s">
        <v>6</v>
      </c>
      <c r="I1402" s="40" t="s">
        <v>19</v>
      </c>
    </row>
    <row r="1403" spans="1:9" ht="13.5" hidden="1" thickBot="1" x14ac:dyDescent="0.25">
      <c r="A1403" s="617" t="s">
        <v>174</v>
      </c>
      <c r="B1403" s="618"/>
      <c r="C1403" s="618"/>
      <c r="D1403" s="618"/>
      <c r="E1403" s="619"/>
      <c r="F1403" s="3" t="s">
        <v>39</v>
      </c>
      <c r="G1403" s="82">
        <v>6580</v>
      </c>
      <c r="H1403" s="42">
        <v>1</v>
      </c>
      <c r="I1403" s="54">
        <f>+ROUND(H1403*G1403,0)</f>
        <v>6580</v>
      </c>
    </row>
    <row r="1404" spans="1:9" ht="13.5" hidden="1" thickBot="1" x14ac:dyDescent="0.25">
      <c r="A1404" s="617" t="s">
        <v>170</v>
      </c>
      <c r="B1404" s="618"/>
      <c r="C1404" s="618"/>
      <c r="D1404" s="618"/>
      <c r="E1404" s="619"/>
      <c r="F1404" s="3" t="s">
        <v>140</v>
      </c>
      <c r="G1404" s="82">
        <v>52500</v>
      </c>
      <c r="H1404" s="53">
        <v>4.0000000000000001E-3</v>
      </c>
      <c r="I1404" s="54">
        <f>+H1404*G1404</f>
        <v>210</v>
      </c>
    </row>
    <row r="1405" spans="1:9" ht="13.5" hidden="1" thickBot="1" x14ac:dyDescent="0.25">
      <c r="A1405" s="617" t="s">
        <v>175</v>
      </c>
      <c r="B1405" s="618"/>
      <c r="C1405" s="618"/>
      <c r="D1405" s="618"/>
      <c r="E1405" s="619"/>
      <c r="F1405" s="3" t="s">
        <v>173</v>
      </c>
      <c r="G1405" s="82">
        <v>26000</v>
      </c>
      <c r="H1405" s="42">
        <v>0.01</v>
      </c>
      <c r="I1405" s="54">
        <f>G1405*H1405</f>
        <v>260</v>
      </c>
    </row>
    <row r="1406" spans="1:9" ht="13.5" hidden="1" thickBot="1" x14ac:dyDescent="0.25">
      <c r="A1406" s="617" t="s">
        <v>176</v>
      </c>
      <c r="B1406" s="618"/>
      <c r="C1406" s="618"/>
      <c r="D1406" s="618"/>
      <c r="E1406" s="619"/>
      <c r="F1406" s="3" t="s">
        <v>140</v>
      </c>
      <c r="G1406" s="82">
        <v>1500</v>
      </c>
      <c r="H1406" s="42">
        <v>0.17</v>
      </c>
      <c r="I1406" s="54">
        <f>+H1406*G1406</f>
        <v>255.00000000000003</v>
      </c>
    </row>
    <row r="1407" spans="1:9" ht="13.5" hidden="1" thickBot="1" x14ac:dyDescent="0.25">
      <c r="A1407" s="617"/>
      <c r="B1407" s="618"/>
      <c r="C1407" s="618"/>
      <c r="D1407" s="618"/>
      <c r="E1407" s="619"/>
      <c r="F1407" s="3"/>
      <c r="G1407" s="42"/>
      <c r="H1407" s="42"/>
      <c r="I1407" s="54"/>
    </row>
    <row r="1408" spans="1:9" ht="13.5" hidden="1" thickBot="1" x14ac:dyDescent="0.25">
      <c r="A1408" s="629"/>
      <c r="B1408" s="630"/>
      <c r="C1408" s="630"/>
      <c r="D1408" s="630"/>
      <c r="E1408" s="631"/>
      <c r="F1408" s="55"/>
      <c r="G1408" s="56"/>
      <c r="H1408" s="56"/>
      <c r="I1408" s="57"/>
    </row>
    <row r="1409" spans="1:9" ht="13.5" hidden="1" thickBot="1" x14ac:dyDescent="0.25">
      <c r="A1409" s="27"/>
      <c r="B1409" s="1"/>
      <c r="C1409" s="1"/>
      <c r="D1409" s="1"/>
      <c r="E1409" s="1"/>
      <c r="F1409" s="1"/>
      <c r="G1409" s="48"/>
      <c r="H1409" s="49" t="s">
        <v>21</v>
      </c>
      <c r="I1409" s="58">
        <f>SUM(I1403:I1408)</f>
        <v>7305</v>
      </c>
    </row>
    <row r="1410" spans="1:9" ht="13.5" hidden="1" thickBot="1" x14ac:dyDescent="0.25">
      <c r="A1410" s="27"/>
      <c r="B1410" s="1"/>
      <c r="C1410" s="1"/>
      <c r="D1410" s="1"/>
      <c r="E1410" s="1"/>
      <c r="F1410" s="1"/>
      <c r="G1410" s="48"/>
      <c r="H1410" s="49"/>
      <c r="I1410" s="59"/>
    </row>
    <row r="1411" spans="1:9" ht="13.5" hidden="1" thickBot="1" x14ac:dyDescent="0.25">
      <c r="A1411" s="29" t="s">
        <v>25</v>
      </c>
      <c r="B1411" s="19"/>
      <c r="C1411" s="19"/>
      <c r="D1411" s="19"/>
      <c r="E1411" s="1"/>
      <c r="F1411" s="1"/>
      <c r="G1411" s="1"/>
      <c r="H1411" s="1"/>
      <c r="I1411" s="28"/>
    </row>
    <row r="1412" spans="1:9" ht="13.5" hidden="1" thickBot="1" x14ac:dyDescent="0.25">
      <c r="A1412" s="614" t="s">
        <v>26</v>
      </c>
      <c r="B1412" s="615"/>
      <c r="C1412" s="615"/>
      <c r="D1412" s="616"/>
      <c r="E1412" s="60" t="s">
        <v>115</v>
      </c>
      <c r="F1412" s="39" t="s">
        <v>27</v>
      </c>
      <c r="G1412" s="39" t="s">
        <v>116</v>
      </c>
      <c r="H1412" s="39" t="s">
        <v>28</v>
      </c>
      <c r="I1412" s="40" t="s">
        <v>19</v>
      </c>
    </row>
    <row r="1413" spans="1:9" ht="13.5" hidden="1" thickBot="1" x14ac:dyDescent="0.25">
      <c r="A1413" s="617"/>
      <c r="B1413" s="618"/>
      <c r="C1413" s="618"/>
      <c r="D1413" s="619"/>
      <c r="E1413" s="61"/>
      <c r="F1413" s="61"/>
      <c r="G1413" s="61"/>
      <c r="H1413" s="83"/>
      <c r="I1413" s="54"/>
    </row>
    <row r="1414" spans="1:9" ht="13.5" hidden="1" thickBot="1" x14ac:dyDescent="0.25">
      <c r="A1414" s="620"/>
      <c r="B1414" s="621"/>
      <c r="C1414" s="621"/>
      <c r="D1414" s="622"/>
      <c r="E1414" s="62"/>
      <c r="F1414" s="62"/>
      <c r="G1414" s="62"/>
      <c r="H1414" s="62"/>
      <c r="I1414" s="57"/>
    </row>
    <row r="1415" spans="1:9" ht="13.5" hidden="1" thickBot="1" x14ac:dyDescent="0.25">
      <c r="A1415" s="27"/>
      <c r="B1415" s="1"/>
      <c r="C1415" s="1"/>
      <c r="D1415" s="1"/>
      <c r="E1415" s="1"/>
      <c r="F1415" s="1"/>
      <c r="G1415" s="1"/>
      <c r="H1415" s="49" t="s">
        <v>21</v>
      </c>
      <c r="I1415" s="50"/>
    </row>
    <row r="1416" spans="1:9" ht="13.5" hidden="1" thickBot="1" x14ac:dyDescent="0.25">
      <c r="A1416" s="27"/>
      <c r="B1416" s="1"/>
      <c r="C1416" s="1"/>
      <c r="D1416" s="1"/>
      <c r="E1416" s="1"/>
      <c r="F1416" s="1"/>
      <c r="G1416" s="1"/>
      <c r="H1416" s="49"/>
      <c r="I1416" s="59"/>
    </row>
    <row r="1417" spans="1:9" ht="13.5" hidden="1" thickBot="1" x14ac:dyDescent="0.25">
      <c r="A1417" s="29" t="s">
        <v>29</v>
      </c>
      <c r="B1417" s="19"/>
      <c r="C1417" s="19"/>
      <c r="D1417" s="19"/>
      <c r="E1417" s="1"/>
      <c r="F1417" s="1"/>
      <c r="G1417" s="1"/>
      <c r="H1417" s="1"/>
      <c r="I1417" s="28"/>
    </row>
    <row r="1418" spans="1:9" ht="13.5" hidden="1" thickBot="1" x14ac:dyDescent="0.25">
      <c r="A1418" s="614" t="s">
        <v>30</v>
      </c>
      <c r="B1418" s="615"/>
      <c r="C1418" s="615"/>
      <c r="D1418" s="615"/>
      <c r="E1418" s="39"/>
      <c r="F1418" s="623" t="s">
        <v>118</v>
      </c>
      <c r="G1418" s="624"/>
      <c r="H1418" s="38" t="s">
        <v>18</v>
      </c>
      <c r="I1418" s="63" t="s">
        <v>19</v>
      </c>
    </row>
    <row r="1419" spans="1:9" ht="13.5" hidden="1" thickBot="1" x14ac:dyDescent="0.25">
      <c r="A1419" s="625" t="str">
        <f>+[112]cuadrillas!B14</f>
        <v>CUADRILLA 3</v>
      </c>
      <c r="B1419" s="626"/>
      <c r="C1419" s="626"/>
      <c r="D1419" s="626"/>
      <c r="E1419" s="42"/>
      <c r="F1419" s="627">
        <f>+[112]cuadrillas!C14</f>
        <v>204000</v>
      </c>
      <c r="G1419" s="628"/>
      <c r="H1419" s="65">
        <v>45</v>
      </c>
      <c r="I1419" s="54">
        <f>ROUND(F1419/H1419,0)</f>
        <v>4533</v>
      </c>
    </row>
    <row r="1420" spans="1:9" ht="13.5" hidden="1" thickBot="1" x14ac:dyDescent="0.25">
      <c r="A1420" s="620"/>
      <c r="B1420" s="621"/>
      <c r="C1420" s="621"/>
      <c r="D1420" s="621"/>
      <c r="E1420" s="56"/>
      <c r="F1420" s="637"/>
      <c r="G1420" s="638"/>
      <c r="H1420" s="56"/>
      <c r="I1420" s="57"/>
    </row>
    <row r="1421" spans="1:9" ht="13.5" hidden="1" thickBot="1" x14ac:dyDescent="0.25">
      <c r="A1421" s="27"/>
      <c r="B1421" s="1"/>
      <c r="C1421" s="1"/>
      <c r="D1421" s="1"/>
      <c r="E1421" s="48"/>
      <c r="F1421" s="48"/>
      <c r="G1421" s="48"/>
      <c r="H1421" s="49" t="s">
        <v>21</v>
      </c>
      <c r="I1421" s="58">
        <f>SUM(I1419:I1420)</f>
        <v>4533</v>
      </c>
    </row>
    <row r="1422" spans="1:9" ht="13.5" hidden="1" thickBot="1" x14ac:dyDescent="0.25">
      <c r="A1422" s="27"/>
      <c r="B1422" s="1"/>
      <c r="C1422" s="1"/>
      <c r="D1422" s="1"/>
      <c r="E1422" s="48"/>
      <c r="F1422" s="48"/>
      <c r="G1422" s="48"/>
      <c r="H1422" s="48"/>
      <c r="I1422" s="32"/>
    </row>
    <row r="1423" spans="1:9" ht="13.5" hidden="1" thickBot="1" x14ac:dyDescent="0.25">
      <c r="A1423" s="27"/>
      <c r="B1423" s="1"/>
      <c r="C1423" s="1"/>
      <c r="D1423" s="1"/>
      <c r="E1423" s="48"/>
      <c r="F1423" s="66" t="s">
        <v>8</v>
      </c>
      <c r="G1423" s="1"/>
      <c r="H1423" s="67"/>
      <c r="I1423" s="50">
        <f>+I1421+I1415+I1409+I1399</f>
        <v>12064.65</v>
      </c>
    </row>
    <row r="1424" spans="1:9" ht="13.5" hidden="1" thickBot="1" x14ac:dyDescent="0.25">
      <c r="A1424" s="27"/>
      <c r="B1424" s="1"/>
      <c r="C1424" s="1"/>
      <c r="D1424" s="1"/>
      <c r="E1424" s="48"/>
      <c r="F1424" s="66"/>
      <c r="G1424" s="1"/>
      <c r="H1424" s="67"/>
      <c r="I1424" s="59"/>
    </row>
    <row r="1425" spans="1:9" ht="13.5" hidden="1" thickBot="1" x14ac:dyDescent="0.25">
      <c r="A1425" s="29" t="s">
        <v>32</v>
      </c>
      <c r="B1425" s="19"/>
      <c r="C1425" s="19"/>
      <c r="D1425" s="19"/>
      <c r="E1425" s="48"/>
      <c r="F1425" s="48"/>
      <c r="G1425" s="48"/>
      <c r="H1425" s="48"/>
      <c r="I1425" s="28"/>
    </row>
    <row r="1426" spans="1:9" ht="13.5" hidden="1" thickBot="1" x14ac:dyDescent="0.25">
      <c r="A1426" s="614" t="s">
        <v>15</v>
      </c>
      <c r="B1426" s="615"/>
      <c r="C1426" s="615"/>
      <c r="D1426" s="615"/>
      <c r="E1426" s="615"/>
      <c r="F1426" s="615"/>
      <c r="G1426" s="616"/>
      <c r="H1426" s="68" t="s">
        <v>33</v>
      </c>
      <c r="I1426" s="69" t="s">
        <v>34</v>
      </c>
    </row>
    <row r="1427" spans="1:9" ht="13.5" hidden="1" thickBot="1" x14ac:dyDescent="0.25">
      <c r="A1427" s="617" t="s">
        <v>35</v>
      </c>
      <c r="B1427" s="618"/>
      <c r="C1427" s="618"/>
      <c r="D1427" s="618"/>
      <c r="E1427" s="618"/>
      <c r="F1427" s="618"/>
      <c r="G1427" s="619"/>
      <c r="H1427" s="70">
        <v>20</v>
      </c>
      <c r="I1427" s="54">
        <f>ROUND(I1423*H1427/100,0)</f>
        <v>2413</v>
      </c>
    </row>
    <row r="1428" spans="1:9" ht="13.5" hidden="1" thickBot="1" x14ac:dyDescent="0.25">
      <c r="A1428" s="617" t="s">
        <v>36</v>
      </c>
      <c r="B1428" s="618"/>
      <c r="C1428" s="618"/>
      <c r="D1428" s="618"/>
      <c r="E1428" s="618"/>
      <c r="F1428" s="618"/>
      <c r="G1428" s="619"/>
      <c r="H1428" s="70">
        <v>4</v>
      </c>
      <c r="I1428" s="54">
        <f>ROUND(I1423*H1428/100,0)</f>
        <v>483</v>
      </c>
    </row>
    <row r="1429" spans="1:9" ht="13.5" hidden="1" thickBot="1" x14ac:dyDescent="0.25">
      <c r="A1429" s="617" t="s">
        <v>37</v>
      </c>
      <c r="B1429" s="618"/>
      <c r="C1429" s="618"/>
      <c r="D1429" s="618"/>
      <c r="E1429" s="618"/>
      <c r="F1429" s="618"/>
      <c r="G1429" s="619"/>
      <c r="H1429" s="70">
        <v>6</v>
      </c>
      <c r="I1429" s="54">
        <f>ROUND(I1423*H1429/100,0)</f>
        <v>724</v>
      </c>
    </row>
    <row r="1430" spans="1:9" ht="13.5" hidden="1" thickBot="1" x14ac:dyDescent="0.25">
      <c r="A1430" s="629"/>
      <c r="B1430" s="630"/>
      <c r="C1430" s="630"/>
      <c r="D1430" s="630"/>
      <c r="E1430" s="630"/>
      <c r="F1430" s="630"/>
      <c r="G1430" s="631"/>
      <c r="H1430" s="71"/>
      <c r="I1430" s="54"/>
    </row>
    <row r="1431" spans="1:9" ht="13.5" hidden="1" thickBot="1" x14ac:dyDescent="0.25">
      <c r="A1431" s="27"/>
      <c r="B1431" s="1"/>
      <c r="C1431" s="1"/>
      <c r="D1431" s="1"/>
      <c r="E1431" s="48"/>
      <c r="F1431" s="48"/>
      <c r="G1431" s="48"/>
      <c r="H1431" s="49" t="s">
        <v>21</v>
      </c>
      <c r="I1431" s="50">
        <f>SUM(I1427:I1430)</f>
        <v>3620</v>
      </c>
    </row>
    <row r="1432" spans="1:9" ht="13.5" hidden="1" thickBot="1" x14ac:dyDescent="0.25">
      <c r="A1432" s="27"/>
      <c r="B1432" s="1"/>
      <c r="C1432" s="1"/>
      <c r="D1432" s="1"/>
      <c r="E1432" s="48"/>
      <c r="F1432" s="48"/>
      <c r="G1432" s="48"/>
      <c r="H1432" s="48"/>
      <c r="I1432" s="28"/>
    </row>
    <row r="1433" spans="1:9" ht="13.5" hidden="1" thickBot="1" x14ac:dyDescent="0.25">
      <c r="A1433" s="72"/>
      <c r="B1433" s="36"/>
      <c r="C1433" s="36"/>
      <c r="D1433" s="36"/>
      <c r="E1433" s="73"/>
      <c r="F1433" s="74"/>
      <c r="G1433" s="75"/>
      <c r="H1433" s="76" t="s">
        <v>38</v>
      </c>
      <c r="I1433" s="50">
        <f>I1423+I1431</f>
        <v>15684.65</v>
      </c>
    </row>
    <row r="1434" spans="1:9" ht="13.5" hidden="1" thickBot="1" x14ac:dyDescent="0.25">
      <c r="A1434" s="80"/>
      <c r="B1434" s="80"/>
      <c r="C1434" s="80"/>
      <c r="D1434" s="80"/>
      <c r="E1434" s="80"/>
      <c r="F1434" s="80"/>
      <c r="G1434" s="80"/>
      <c r="H1434" s="80"/>
      <c r="I1434" s="81"/>
    </row>
    <row r="1435" spans="1:9" ht="13.5" hidden="1" thickBot="1" x14ac:dyDescent="0.25">
      <c r="A1435" s="80"/>
      <c r="B1435" s="80"/>
      <c r="C1435" s="80"/>
      <c r="D1435" s="80"/>
      <c r="E1435" s="80"/>
      <c r="F1435" s="80"/>
      <c r="G1435" s="80"/>
      <c r="H1435" s="80"/>
      <c r="I1435" s="81"/>
    </row>
    <row r="1436" spans="1:9" ht="12.75" hidden="1" customHeight="1" x14ac:dyDescent="0.2">
      <c r="A1436" s="593" t="s">
        <v>121</v>
      </c>
      <c r="B1436" s="594"/>
      <c r="C1436" s="594"/>
      <c r="D1436" s="594"/>
      <c r="E1436" s="595"/>
      <c r="F1436" s="639" t="s">
        <v>9</v>
      </c>
      <c r="G1436" s="640"/>
      <c r="H1436" s="640"/>
      <c r="I1436" s="641"/>
    </row>
    <row r="1437" spans="1:9" ht="12.75" hidden="1" customHeight="1" x14ac:dyDescent="0.2">
      <c r="A1437" s="596"/>
      <c r="B1437" s="597"/>
      <c r="C1437" s="597"/>
      <c r="D1437" s="597"/>
      <c r="E1437" s="598"/>
      <c r="F1437" s="642"/>
      <c r="G1437" s="643"/>
      <c r="H1437" s="643"/>
      <c r="I1437" s="644"/>
    </row>
    <row r="1438" spans="1:9" ht="13.5" hidden="1" customHeight="1" thickBot="1" x14ac:dyDescent="0.25">
      <c r="A1438" s="599"/>
      <c r="B1438" s="600"/>
      <c r="C1438" s="600"/>
      <c r="D1438" s="600"/>
      <c r="E1438" s="601"/>
      <c r="F1438" s="645"/>
      <c r="G1438" s="646"/>
      <c r="H1438" s="646"/>
      <c r="I1438" s="647"/>
    </row>
    <row r="1439" spans="1:9" ht="13.5" hidden="1" thickBot="1" x14ac:dyDescent="0.25">
      <c r="A1439" s="27"/>
      <c r="B1439" s="1"/>
      <c r="C1439" s="1"/>
      <c r="D1439" s="1"/>
      <c r="E1439" s="1"/>
      <c r="F1439" s="1"/>
      <c r="G1439" s="1"/>
      <c r="H1439" s="1"/>
      <c r="I1439" s="28"/>
    </row>
    <row r="1440" spans="1:9" ht="13.5" hidden="1" customHeight="1" x14ac:dyDescent="0.2">
      <c r="A1440" s="29" t="s">
        <v>10</v>
      </c>
      <c r="B1440" s="19"/>
      <c r="C1440" s="610" t="str">
        <f>C166</f>
        <v>CONSTRUCCION DE PUENTES EN CONCRETO REFORZADO EN VIAS TERCIARIAS (CORREGIMIENTO EL TIGRE) DEL MUNICIPIO DE CAUCASIA DEPARTAMENTO DE ANTIOQUIA</v>
      </c>
      <c r="D1440" s="610"/>
      <c r="E1440" s="610"/>
      <c r="F1440" s="610"/>
      <c r="G1440" s="610"/>
      <c r="H1440" s="610"/>
      <c r="I1440" s="611"/>
    </row>
    <row r="1441" spans="1:9" ht="25.5" hidden="1" customHeight="1" x14ac:dyDescent="0.2">
      <c r="A1441" s="27" t="s">
        <v>11</v>
      </c>
      <c r="B1441" s="1"/>
      <c r="C1441" s="610"/>
      <c r="D1441" s="610"/>
      <c r="E1441" s="610"/>
      <c r="F1441" s="610"/>
      <c r="G1441" s="610"/>
      <c r="H1441" s="610"/>
      <c r="I1441" s="611"/>
    </row>
    <row r="1442" spans="1:9" ht="13.5" hidden="1" thickBot="1" x14ac:dyDescent="0.25">
      <c r="A1442" s="29" t="s">
        <v>12</v>
      </c>
      <c r="B1442" s="1"/>
      <c r="C1442" s="612" t="e">
        <f>+[112]OFICIAL!#REF!</f>
        <v>#REF!</v>
      </c>
      <c r="D1442" s="612"/>
      <c r="E1442" s="612"/>
      <c r="F1442" s="612"/>
      <c r="G1442" s="612"/>
      <c r="H1442" s="612"/>
      <c r="I1442" s="613"/>
    </row>
    <row r="1443" spans="1:9" ht="13.5" hidden="1" thickBot="1" x14ac:dyDescent="0.25">
      <c r="A1443" s="30">
        <v>5.4</v>
      </c>
      <c r="B1443" s="19"/>
      <c r="C1443" s="612"/>
      <c r="D1443" s="612"/>
      <c r="E1443" s="612"/>
      <c r="F1443" s="612"/>
      <c r="G1443" s="612"/>
      <c r="H1443" s="612"/>
      <c r="I1443" s="613"/>
    </row>
    <row r="1444" spans="1:9" ht="13.5" hidden="1" thickBot="1" x14ac:dyDescent="0.25">
      <c r="A1444" s="29"/>
      <c r="B1444" s="19"/>
      <c r="C1444" s="19"/>
      <c r="D1444" s="1"/>
      <c r="E1444" s="1"/>
      <c r="F1444" s="1"/>
      <c r="G1444" s="1"/>
      <c r="H1444" s="31" t="s">
        <v>13</v>
      </c>
      <c r="I1444" s="32" t="e">
        <f>+[112]OFICIAL!#REF!</f>
        <v>#REF!</v>
      </c>
    </row>
    <row r="1445" spans="1:9" ht="13.5" hidden="1" thickBot="1" x14ac:dyDescent="0.25">
      <c r="A1445" s="29"/>
      <c r="B1445" s="19"/>
      <c r="C1445" s="19"/>
      <c r="D1445" s="1"/>
      <c r="E1445" s="1"/>
      <c r="F1445" s="1"/>
      <c r="G1445" s="1"/>
      <c r="H1445" s="31"/>
      <c r="I1445" s="33"/>
    </row>
    <row r="1446" spans="1:9" ht="13.5" hidden="1" thickBot="1" x14ac:dyDescent="0.25">
      <c r="A1446" s="34" t="s">
        <v>14</v>
      </c>
      <c r="B1446" s="35"/>
      <c r="C1446" s="35"/>
      <c r="D1446" s="35"/>
      <c r="E1446" s="36"/>
      <c r="F1446" s="36"/>
      <c r="G1446" s="36"/>
      <c r="H1446" s="36"/>
      <c r="I1446" s="37"/>
    </row>
    <row r="1447" spans="1:9" ht="13.5" hidden="1" thickBot="1" x14ac:dyDescent="0.25">
      <c r="A1447" s="614" t="s">
        <v>15</v>
      </c>
      <c r="B1447" s="615"/>
      <c r="C1447" s="615"/>
      <c r="D1447" s="615"/>
      <c r="E1447" s="616"/>
      <c r="F1447" s="39" t="s">
        <v>16</v>
      </c>
      <c r="G1447" s="39" t="s">
        <v>17</v>
      </c>
      <c r="H1447" s="39" t="s">
        <v>18</v>
      </c>
      <c r="I1447" s="40" t="s">
        <v>19</v>
      </c>
    </row>
    <row r="1448" spans="1:9" ht="13.5" hidden="1" thickBot="1" x14ac:dyDescent="0.25">
      <c r="A1448" s="617" t="s">
        <v>40</v>
      </c>
      <c r="B1448" s="618"/>
      <c r="C1448" s="618"/>
      <c r="D1448" s="618"/>
      <c r="E1448" s="619"/>
      <c r="F1448" s="41"/>
      <c r="G1448" s="42"/>
      <c r="H1448" s="43"/>
      <c r="I1448" s="44">
        <f>I1475*5%</f>
        <v>956.25</v>
      </c>
    </row>
    <row r="1449" spans="1:9" ht="13.5" hidden="1" thickBot="1" x14ac:dyDescent="0.25">
      <c r="A1449" s="617"/>
      <c r="B1449" s="618"/>
      <c r="C1449" s="618"/>
      <c r="D1449" s="618"/>
      <c r="E1449" s="619"/>
      <c r="F1449" s="41"/>
      <c r="G1449" s="64"/>
      <c r="H1449" s="89"/>
      <c r="I1449" s="90"/>
    </row>
    <row r="1450" spans="1:9" ht="13.5" hidden="1" thickBot="1" x14ac:dyDescent="0.25">
      <c r="A1450" s="617"/>
      <c r="B1450" s="618"/>
      <c r="C1450" s="618"/>
      <c r="D1450" s="618"/>
      <c r="E1450" s="619"/>
      <c r="F1450" s="41"/>
      <c r="G1450" s="82"/>
      <c r="H1450" s="89"/>
      <c r="I1450" s="90"/>
    </row>
    <row r="1451" spans="1:9" ht="13.5" hidden="1" thickBot="1" x14ac:dyDescent="0.25">
      <c r="A1451" s="617"/>
      <c r="B1451" s="618"/>
      <c r="C1451" s="618"/>
      <c r="D1451" s="618"/>
      <c r="E1451" s="619"/>
      <c r="F1451" s="41"/>
      <c r="G1451" s="42"/>
      <c r="H1451" s="42"/>
      <c r="I1451" s="44"/>
    </row>
    <row r="1452" spans="1:9" ht="13.5" hidden="1" thickBot="1" x14ac:dyDescent="0.25">
      <c r="A1452" s="632"/>
      <c r="B1452" s="633"/>
      <c r="C1452" s="633"/>
      <c r="D1452" s="633"/>
      <c r="E1452" s="634"/>
      <c r="F1452" s="45"/>
      <c r="G1452" s="46"/>
      <c r="H1452" s="46"/>
      <c r="I1452" s="47"/>
    </row>
    <row r="1453" spans="1:9" ht="13.5" hidden="1" thickBot="1" x14ac:dyDescent="0.25">
      <c r="A1453" s="27"/>
      <c r="B1453" s="1"/>
      <c r="C1453" s="1"/>
      <c r="D1453" s="1"/>
      <c r="E1453" s="1"/>
      <c r="F1453" s="1"/>
      <c r="G1453" s="48"/>
      <c r="H1453" s="49" t="s">
        <v>21</v>
      </c>
      <c r="I1453" s="50">
        <f>SUM(I1448:I1452)</f>
        <v>956.25</v>
      </c>
    </row>
    <row r="1454" spans="1:9" ht="13.5" hidden="1" thickBot="1" x14ac:dyDescent="0.25">
      <c r="A1454" s="27"/>
      <c r="B1454" s="1"/>
      <c r="C1454" s="1"/>
      <c r="D1454" s="1"/>
      <c r="E1454" s="1"/>
      <c r="F1454" s="1"/>
      <c r="G1454" s="48"/>
      <c r="H1454" s="49"/>
      <c r="I1454" s="51"/>
    </row>
    <row r="1455" spans="1:9" ht="13.5" hidden="1" thickBot="1" x14ac:dyDescent="0.25">
      <c r="A1455" s="29" t="s">
        <v>22</v>
      </c>
      <c r="B1455" s="19"/>
      <c r="C1455" s="19"/>
      <c r="D1455" s="19"/>
      <c r="E1455" s="1"/>
      <c r="F1455" s="1"/>
      <c r="G1455" s="48"/>
      <c r="H1455" s="48"/>
      <c r="I1455" s="28"/>
    </row>
    <row r="1456" spans="1:9" ht="13.5" hidden="1" thickBot="1" x14ac:dyDescent="0.25">
      <c r="A1456" s="614" t="s">
        <v>15</v>
      </c>
      <c r="B1456" s="615"/>
      <c r="C1456" s="615"/>
      <c r="D1456" s="615"/>
      <c r="E1456" s="616"/>
      <c r="F1456" s="39" t="s">
        <v>23</v>
      </c>
      <c r="G1456" s="52" t="s">
        <v>24</v>
      </c>
      <c r="H1456" s="52" t="s">
        <v>6</v>
      </c>
      <c r="I1456" s="40" t="s">
        <v>19</v>
      </c>
    </row>
    <row r="1457" spans="1:9" ht="13.5" hidden="1" thickBot="1" x14ac:dyDescent="0.25">
      <c r="A1457" s="617" t="s">
        <v>177</v>
      </c>
      <c r="B1457" s="618"/>
      <c r="C1457" s="618"/>
      <c r="D1457" s="618"/>
      <c r="E1457" s="619"/>
      <c r="F1457" s="3" t="s">
        <v>39</v>
      </c>
      <c r="G1457" s="82">
        <v>6580</v>
      </c>
      <c r="H1457" s="42">
        <v>2</v>
      </c>
      <c r="I1457" s="54">
        <f>+ROUND(H1457*G1457,0)</f>
        <v>13160</v>
      </c>
    </row>
    <row r="1458" spans="1:9" ht="13.5" hidden="1" thickBot="1" x14ac:dyDescent="0.25">
      <c r="A1458" s="617" t="s">
        <v>178</v>
      </c>
      <c r="B1458" s="618"/>
      <c r="C1458" s="618"/>
      <c r="D1458" s="618"/>
      <c r="E1458" s="619"/>
      <c r="F1458" s="3" t="s">
        <v>173</v>
      </c>
      <c r="G1458" s="82">
        <v>400</v>
      </c>
      <c r="H1458" s="42">
        <v>1</v>
      </c>
      <c r="I1458" s="54">
        <f>+H1458*G1458</f>
        <v>400</v>
      </c>
    </row>
    <row r="1459" spans="1:9" ht="13.5" hidden="1" thickBot="1" x14ac:dyDescent="0.25">
      <c r="A1459" s="617" t="s">
        <v>175</v>
      </c>
      <c r="B1459" s="618"/>
      <c r="C1459" s="618"/>
      <c r="D1459" s="618"/>
      <c r="E1459" s="619"/>
      <c r="F1459" s="3" t="s">
        <v>173</v>
      </c>
      <c r="G1459" s="82">
        <v>200</v>
      </c>
      <c r="H1459" s="42">
        <v>1</v>
      </c>
      <c r="I1459" s="54">
        <f>+H1459*G1459</f>
        <v>200</v>
      </c>
    </row>
    <row r="1460" spans="1:9" ht="13.5" hidden="1" thickBot="1" x14ac:dyDescent="0.25">
      <c r="A1460" s="617" t="s">
        <v>179</v>
      </c>
      <c r="B1460" s="618"/>
      <c r="C1460" s="618"/>
      <c r="D1460" s="618"/>
      <c r="E1460" s="619"/>
      <c r="F1460" s="3" t="s">
        <v>173</v>
      </c>
      <c r="G1460" s="82">
        <v>6500</v>
      </c>
      <c r="H1460" s="42">
        <v>1.1000000000000001</v>
      </c>
      <c r="I1460" s="54">
        <f>+H1460*G1460</f>
        <v>7150.0000000000009</v>
      </c>
    </row>
    <row r="1461" spans="1:9" ht="13.5" hidden="1" thickBot="1" x14ac:dyDescent="0.25">
      <c r="A1461" s="617"/>
      <c r="B1461" s="618"/>
      <c r="C1461" s="618"/>
      <c r="D1461" s="618"/>
      <c r="E1461" s="619"/>
      <c r="F1461" s="3"/>
      <c r="G1461" s="42"/>
      <c r="H1461" s="42"/>
      <c r="I1461" s="54"/>
    </row>
    <row r="1462" spans="1:9" ht="13.5" hidden="1" thickBot="1" x14ac:dyDescent="0.25">
      <c r="A1462" s="629"/>
      <c r="B1462" s="630"/>
      <c r="C1462" s="630"/>
      <c r="D1462" s="630"/>
      <c r="E1462" s="631"/>
      <c r="F1462" s="55"/>
      <c r="G1462" s="56"/>
      <c r="H1462" s="56"/>
      <c r="I1462" s="57"/>
    </row>
    <row r="1463" spans="1:9" ht="13.5" hidden="1" thickBot="1" x14ac:dyDescent="0.25">
      <c r="A1463" s="27"/>
      <c r="B1463" s="1"/>
      <c r="C1463" s="1"/>
      <c r="D1463" s="1"/>
      <c r="E1463" s="1"/>
      <c r="F1463" s="1"/>
      <c r="G1463" s="48"/>
      <c r="H1463" s="49" t="s">
        <v>21</v>
      </c>
      <c r="I1463" s="58">
        <f>SUM(I1457:I1462)</f>
        <v>20910</v>
      </c>
    </row>
    <row r="1464" spans="1:9" ht="13.5" hidden="1" thickBot="1" x14ac:dyDescent="0.25">
      <c r="A1464" s="27"/>
      <c r="B1464" s="1"/>
      <c r="C1464" s="1"/>
      <c r="D1464" s="1"/>
      <c r="E1464" s="1"/>
      <c r="F1464" s="1"/>
      <c r="G1464" s="48"/>
      <c r="H1464" s="49"/>
      <c r="I1464" s="59"/>
    </row>
    <row r="1465" spans="1:9" ht="13.5" hidden="1" thickBot="1" x14ac:dyDescent="0.25">
      <c r="A1465" s="29" t="s">
        <v>25</v>
      </c>
      <c r="B1465" s="19"/>
      <c r="C1465" s="19"/>
      <c r="D1465" s="19"/>
      <c r="E1465" s="1"/>
      <c r="F1465" s="1"/>
      <c r="G1465" s="1"/>
      <c r="H1465" s="1"/>
      <c r="I1465" s="28"/>
    </row>
    <row r="1466" spans="1:9" ht="13.5" hidden="1" thickBot="1" x14ac:dyDescent="0.25">
      <c r="A1466" s="614" t="s">
        <v>26</v>
      </c>
      <c r="B1466" s="615"/>
      <c r="C1466" s="615"/>
      <c r="D1466" s="616"/>
      <c r="E1466" s="60" t="s">
        <v>115</v>
      </c>
      <c r="F1466" s="39" t="s">
        <v>27</v>
      </c>
      <c r="G1466" s="39" t="s">
        <v>116</v>
      </c>
      <c r="H1466" s="39" t="s">
        <v>28</v>
      </c>
      <c r="I1466" s="40" t="s">
        <v>19</v>
      </c>
    </row>
    <row r="1467" spans="1:9" ht="13.5" hidden="1" thickBot="1" x14ac:dyDescent="0.25">
      <c r="A1467" s="617"/>
      <c r="B1467" s="618"/>
      <c r="C1467" s="618"/>
      <c r="D1467" s="619"/>
      <c r="E1467" s="61"/>
      <c r="F1467" s="61"/>
      <c r="G1467" s="61"/>
      <c r="H1467" s="83"/>
      <c r="I1467" s="54"/>
    </row>
    <row r="1468" spans="1:9" ht="13.5" hidden="1" thickBot="1" x14ac:dyDescent="0.25">
      <c r="A1468" s="620"/>
      <c r="B1468" s="621"/>
      <c r="C1468" s="621"/>
      <c r="D1468" s="622"/>
      <c r="E1468" s="62"/>
      <c r="F1468" s="62"/>
      <c r="G1468" s="62"/>
      <c r="H1468" s="62"/>
      <c r="I1468" s="57"/>
    </row>
    <row r="1469" spans="1:9" ht="13.5" hidden="1" thickBot="1" x14ac:dyDescent="0.25">
      <c r="A1469" s="27"/>
      <c r="B1469" s="1"/>
      <c r="C1469" s="1"/>
      <c r="D1469" s="1"/>
      <c r="E1469" s="1"/>
      <c r="F1469" s="1"/>
      <c r="G1469" s="1"/>
      <c r="H1469" s="49" t="s">
        <v>21</v>
      </c>
      <c r="I1469" s="50"/>
    </row>
    <row r="1470" spans="1:9" ht="13.5" hidden="1" thickBot="1" x14ac:dyDescent="0.25">
      <c r="A1470" s="27"/>
      <c r="B1470" s="1"/>
      <c r="C1470" s="1"/>
      <c r="D1470" s="1"/>
      <c r="E1470" s="1"/>
      <c r="F1470" s="1"/>
      <c r="G1470" s="1"/>
      <c r="H1470" s="49"/>
      <c r="I1470" s="59"/>
    </row>
    <row r="1471" spans="1:9" ht="13.5" hidden="1" thickBot="1" x14ac:dyDescent="0.25">
      <c r="A1471" s="29" t="s">
        <v>29</v>
      </c>
      <c r="B1471" s="19"/>
      <c r="C1471" s="19"/>
      <c r="D1471" s="19"/>
      <c r="E1471" s="1"/>
      <c r="F1471" s="1"/>
      <c r="G1471" s="1"/>
      <c r="H1471" s="1"/>
      <c r="I1471" s="28"/>
    </row>
    <row r="1472" spans="1:9" ht="13.5" hidden="1" thickBot="1" x14ac:dyDescent="0.25">
      <c r="A1472" s="614" t="s">
        <v>30</v>
      </c>
      <c r="B1472" s="615"/>
      <c r="C1472" s="615"/>
      <c r="D1472" s="615"/>
      <c r="E1472" s="39"/>
      <c r="F1472" s="623" t="s">
        <v>118</v>
      </c>
      <c r="G1472" s="624"/>
      <c r="H1472" s="38" t="s">
        <v>18</v>
      </c>
      <c r="I1472" s="63" t="s">
        <v>19</v>
      </c>
    </row>
    <row r="1473" spans="1:9" ht="13.5" hidden="1" thickBot="1" x14ac:dyDescent="0.25">
      <c r="A1473" s="625" t="str">
        <f>+[112]cuadrillas!B13</f>
        <v>CUADRILLA 2</v>
      </c>
      <c r="B1473" s="626"/>
      <c r="C1473" s="626"/>
      <c r="D1473" s="626"/>
      <c r="E1473" s="42"/>
      <c r="F1473" s="627">
        <f>+[112]cuadrillas!C13</f>
        <v>153000</v>
      </c>
      <c r="G1473" s="628"/>
      <c r="H1473" s="65">
        <v>8</v>
      </c>
      <c r="I1473" s="54">
        <f>ROUND(F1473/H1473,0)</f>
        <v>19125</v>
      </c>
    </row>
    <row r="1474" spans="1:9" ht="13.5" hidden="1" thickBot="1" x14ac:dyDescent="0.25">
      <c r="A1474" s="620"/>
      <c r="B1474" s="621"/>
      <c r="C1474" s="621"/>
      <c r="D1474" s="621"/>
      <c r="E1474" s="56"/>
      <c r="F1474" s="637"/>
      <c r="G1474" s="638"/>
      <c r="H1474" s="56"/>
      <c r="I1474" s="57"/>
    </row>
    <row r="1475" spans="1:9" ht="13.5" hidden="1" thickBot="1" x14ac:dyDescent="0.25">
      <c r="A1475" s="27"/>
      <c r="B1475" s="1"/>
      <c r="C1475" s="1"/>
      <c r="D1475" s="1"/>
      <c r="E1475" s="48"/>
      <c r="F1475" s="48"/>
      <c r="G1475" s="48"/>
      <c r="H1475" s="49" t="s">
        <v>21</v>
      </c>
      <c r="I1475" s="58">
        <f>SUM(I1473:I1474)</f>
        <v>19125</v>
      </c>
    </row>
    <row r="1476" spans="1:9" ht="13.5" hidden="1" thickBot="1" x14ac:dyDescent="0.25">
      <c r="A1476" s="27"/>
      <c r="B1476" s="1"/>
      <c r="C1476" s="1"/>
      <c r="D1476" s="1"/>
      <c r="E1476" s="48"/>
      <c r="F1476" s="48"/>
      <c r="G1476" s="48"/>
      <c r="H1476" s="48"/>
      <c r="I1476" s="32"/>
    </row>
    <row r="1477" spans="1:9" ht="13.5" hidden="1" thickBot="1" x14ac:dyDescent="0.25">
      <c r="A1477" s="27"/>
      <c r="B1477" s="1"/>
      <c r="C1477" s="1"/>
      <c r="D1477" s="1"/>
      <c r="E1477" s="48"/>
      <c r="F1477" s="66" t="s">
        <v>8</v>
      </c>
      <c r="G1477" s="1"/>
      <c r="H1477" s="67"/>
      <c r="I1477" s="50">
        <f>+I1475+I1469+I1463+I1453</f>
        <v>40991.25</v>
      </c>
    </row>
    <row r="1478" spans="1:9" ht="13.5" hidden="1" thickBot="1" x14ac:dyDescent="0.25">
      <c r="A1478" s="27"/>
      <c r="B1478" s="1"/>
      <c r="C1478" s="1"/>
      <c r="D1478" s="1"/>
      <c r="E1478" s="48"/>
      <c r="F1478" s="66"/>
      <c r="G1478" s="1"/>
      <c r="H1478" s="67"/>
      <c r="I1478" s="59"/>
    </row>
    <row r="1479" spans="1:9" ht="13.5" hidden="1" thickBot="1" x14ac:dyDescent="0.25">
      <c r="A1479" s="29" t="s">
        <v>32</v>
      </c>
      <c r="B1479" s="19"/>
      <c r="C1479" s="19"/>
      <c r="D1479" s="19"/>
      <c r="E1479" s="48"/>
      <c r="F1479" s="48"/>
      <c r="G1479" s="48"/>
      <c r="H1479" s="48"/>
      <c r="I1479" s="28"/>
    </row>
    <row r="1480" spans="1:9" ht="13.5" hidden="1" thickBot="1" x14ac:dyDescent="0.25">
      <c r="A1480" s="614" t="s">
        <v>15</v>
      </c>
      <c r="B1480" s="615"/>
      <c r="C1480" s="615"/>
      <c r="D1480" s="615"/>
      <c r="E1480" s="615"/>
      <c r="F1480" s="615"/>
      <c r="G1480" s="616"/>
      <c r="H1480" s="68" t="s">
        <v>33</v>
      </c>
      <c r="I1480" s="69" t="s">
        <v>34</v>
      </c>
    </row>
    <row r="1481" spans="1:9" ht="13.5" hidden="1" thickBot="1" x14ac:dyDescent="0.25">
      <c r="A1481" s="617" t="s">
        <v>35</v>
      </c>
      <c r="B1481" s="618"/>
      <c r="C1481" s="618"/>
      <c r="D1481" s="618"/>
      <c r="E1481" s="618"/>
      <c r="F1481" s="618"/>
      <c r="G1481" s="619"/>
      <c r="H1481" s="70">
        <v>20</v>
      </c>
      <c r="I1481" s="54">
        <f>ROUND(I1477*H1481/100,0)</f>
        <v>8198</v>
      </c>
    </row>
    <row r="1482" spans="1:9" ht="13.5" hidden="1" thickBot="1" x14ac:dyDescent="0.25">
      <c r="A1482" s="617" t="s">
        <v>36</v>
      </c>
      <c r="B1482" s="618"/>
      <c r="C1482" s="618"/>
      <c r="D1482" s="618"/>
      <c r="E1482" s="618"/>
      <c r="F1482" s="618"/>
      <c r="G1482" s="619"/>
      <c r="H1482" s="70">
        <v>4</v>
      </c>
      <c r="I1482" s="54">
        <f>ROUND(I1477*H1482/100,0)</f>
        <v>1640</v>
      </c>
    </row>
    <row r="1483" spans="1:9" ht="13.5" hidden="1" thickBot="1" x14ac:dyDescent="0.25">
      <c r="A1483" s="617" t="s">
        <v>37</v>
      </c>
      <c r="B1483" s="618"/>
      <c r="C1483" s="618"/>
      <c r="D1483" s="618"/>
      <c r="E1483" s="618"/>
      <c r="F1483" s="618"/>
      <c r="G1483" s="619"/>
      <c r="H1483" s="70">
        <v>6</v>
      </c>
      <c r="I1483" s="54">
        <f>ROUND(I1477*H1483/100,0)</f>
        <v>2459</v>
      </c>
    </row>
    <row r="1484" spans="1:9" ht="13.5" hidden="1" thickBot="1" x14ac:dyDescent="0.25">
      <c r="A1484" s="629"/>
      <c r="B1484" s="630"/>
      <c r="C1484" s="630"/>
      <c r="D1484" s="630"/>
      <c r="E1484" s="630"/>
      <c r="F1484" s="630"/>
      <c r="G1484" s="631"/>
      <c r="H1484" s="71"/>
      <c r="I1484" s="54"/>
    </row>
    <row r="1485" spans="1:9" ht="13.5" hidden="1" thickBot="1" x14ac:dyDescent="0.25">
      <c r="A1485" s="27"/>
      <c r="B1485" s="1"/>
      <c r="C1485" s="1"/>
      <c r="D1485" s="1"/>
      <c r="E1485" s="48"/>
      <c r="F1485" s="48"/>
      <c r="G1485" s="48"/>
      <c r="H1485" s="49" t="s">
        <v>21</v>
      </c>
      <c r="I1485" s="50">
        <f>SUM(I1481:I1484)</f>
        <v>12297</v>
      </c>
    </row>
    <row r="1486" spans="1:9" ht="13.5" hidden="1" thickBot="1" x14ac:dyDescent="0.25">
      <c r="A1486" s="27"/>
      <c r="B1486" s="1"/>
      <c r="C1486" s="1"/>
      <c r="D1486" s="1"/>
      <c r="E1486" s="48"/>
      <c r="F1486" s="48"/>
      <c r="G1486" s="48"/>
      <c r="H1486" s="48"/>
      <c r="I1486" s="28"/>
    </row>
    <row r="1487" spans="1:9" ht="13.5" hidden="1" thickBot="1" x14ac:dyDescent="0.25">
      <c r="A1487" s="72"/>
      <c r="B1487" s="36"/>
      <c r="C1487" s="36"/>
      <c r="D1487" s="36"/>
      <c r="E1487" s="73"/>
      <c r="F1487" s="74"/>
      <c r="G1487" s="75"/>
      <c r="H1487" s="76" t="s">
        <v>38</v>
      </c>
      <c r="I1487" s="50">
        <f>I1477+I1485</f>
        <v>53288.25</v>
      </c>
    </row>
    <row r="1488" spans="1:9" ht="13.5" hidden="1" thickBot="1" x14ac:dyDescent="0.25">
      <c r="A1488" s="80"/>
      <c r="B1488" s="80"/>
      <c r="C1488" s="80"/>
      <c r="D1488" s="80"/>
      <c r="E1488" s="80"/>
      <c r="F1488" s="80"/>
      <c r="G1488" s="80"/>
      <c r="H1488" s="80"/>
      <c r="I1488" s="81"/>
    </row>
    <row r="1489" spans="1:9" ht="12.75" hidden="1" customHeight="1" x14ac:dyDescent="0.2">
      <c r="A1489" s="593" t="s">
        <v>121</v>
      </c>
      <c r="B1489" s="594"/>
      <c r="C1489" s="594"/>
      <c r="D1489" s="594"/>
      <c r="E1489" s="595"/>
      <c r="F1489" s="602" t="s">
        <v>9</v>
      </c>
      <c r="G1489" s="603"/>
      <c r="H1489" s="603"/>
      <c r="I1489" s="604"/>
    </row>
    <row r="1490" spans="1:9" ht="12.75" hidden="1" customHeight="1" x14ac:dyDescent="0.2">
      <c r="A1490" s="596"/>
      <c r="B1490" s="597"/>
      <c r="C1490" s="597"/>
      <c r="D1490" s="597"/>
      <c r="E1490" s="598"/>
      <c r="F1490" s="605"/>
      <c r="G1490" s="586"/>
      <c r="H1490" s="586"/>
      <c r="I1490" s="606"/>
    </row>
    <row r="1491" spans="1:9" ht="13.5" hidden="1" customHeight="1" thickBot="1" x14ac:dyDescent="0.25">
      <c r="A1491" s="599"/>
      <c r="B1491" s="600"/>
      <c r="C1491" s="600"/>
      <c r="D1491" s="600"/>
      <c r="E1491" s="601"/>
      <c r="F1491" s="607"/>
      <c r="G1491" s="608"/>
      <c r="H1491" s="608"/>
      <c r="I1491" s="609"/>
    </row>
    <row r="1492" spans="1:9" ht="13.5" hidden="1" thickBot="1" x14ac:dyDescent="0.25">
      <c r="A1492" s="27"/>
      <c r="B1492" s="1"/>
      <c r="C1492" s="1"/>
      <c r="D1492" s="1"/>
      <c r="E1492" s="1"/>
      <c r="F1492" s="1"/>
      <c r="G1492" s="1"/>
      <c r="H1492" s="1"/>
      <c r="I1492" s="28"/>
    </row>
    <row r="1493" spans="1:9" ht="13.5" hidden="1" customHeight="1" x14ac:dyDescent="0.2">
      <c r="A1493" s="29" t="s">
        <v>10</v>
      </c>
      <c r="B1493" s="19"/>
      <c r="C1493" s="610" t="str">
        <f>C166</f>
        <v>CONSTRUCCION DE PUENTES EN CONCRETO REFORZADO EN VIAS TERCIARIAS (CORREGIMIENTO EL TIGRE) DEL MUNICIPIO DE CAUCASIA DEPARTAMENTO DE ANTIOQUIA</v>
      </c>
      <c r="D1493" s="610"/>
      <c r="E1493" s="610"/>
      <c r="F1493" s="610"/>
      <c r="G1493" s="610"/>
      <c r="H1493" s="610"/>
      <c r="I1493" s="611"/>
    </row>
    <row r="1494" spans="1:9" ht="25.5" hidden="1" customHeight="1" x14ac:dyDescent="0.2">
      <c r="A1494" s="27" t="s">
        <v>11</v>
      </c>
      <c r="B1494" s="1"/>
      <c r="C1494" s="610"/>
      <c r="D1494" s="610"/>
      <c r="E1494" s="610"/>
      <c r="F1494" s="610"/>
      <c r="G1494" s="610"/>
      <c r="H1494" s="610"/>
      <c r="I1494" s="611"/>
    </row>
    <row r="1495" spans="1:9" ht="13.5" hidden="1" thickBot="1" x14ac:dyDescent="0.25">
      <c r="A1495" s="29" t="s">
        <v>12</v>
      </c>
      <c r="B1495" s="1"/>
      <c r="C1495" s="612" t="e">
        <f>+[112]OFICIAL!#REF!</f>
        <v>#REF!</v>
      </c>
      <c r="D1495" s="612"/>
      <c r="E1495" s="612"/>
      <c r="F1495" s="612"/>
      <c r="G1495" s="612"/>
      <c r="H1495" s="612"/>
      <c r="I1495" s="613"/>
    </row>
    <row r="1496" spans="1:9" ht="13.5" hidden="1" thickBot="1" x14ac:dyDescent="0.25">
      <c r="A1496" s="30">
        <v>5.5</v>
      </c>
      <c r="B1496" s="19"/>
      <c r="C1496" s="612"/>
      <c r="D1496" s="612"/>
      <c r="E1496" s="612"/>
      <c r="F1496" s="612"/>
      <c r="G1496" s="612"/>
      <c r="H1496" s="612"/>
      <c r="I1496" s="613"/>
    </row>
    <row r="1497" spans="1:9" ht="13.5" hidden="1" thickBot="1" x14ac:dyDescent="0.25">
      <c r="A1497" s="29"/>
      <c r="B1497" s="19"/>
      <c r="C1497" s="19"/>
      <c r="D1497" s="1"/>
      <c r="E1497" s="1"/>
      <c r="F1497" s="1"/>
      <c r="G1497" s="1"/>
      <c r="H1497" s="31" t="s">
        <v>13</v>
      </c>
      <c r="I1497" s="32" t="e">
        <f>+[112]OFICIAL!#REF!</f>
        <v>#REF!</v>
      </c>
    </row>
    <row r="1498" spans="1:9" ht="13.5" hidden="1" thickBot="1" x14ac:dyDescent="0.25">
      <c r="A1498" s="29"/>
      <c r="B1498" s="19"/>
      <c r="C1498" s="19"/>
      <c r="D1498" s="1"/>
      <c r="E1498" s="1"/>
      <c r="F1498" s="1"/>
      <c r="G1498" s="1"/>
      <c r="H1498" s="31"/>
      <c r="I1498" s="33"/>
    </row>
    <row r="1499" spans="1:9" ht="13.5" hidden="1" thickBot="1" x14ac:dyDescent="0.25">
      <c r="A1499" s="34" t="s">
        <v>14</v>
      </c>
      <c r="B1499" s="35"/>
      <c r="C1499" s="35"/>
      <c r="D1499" s="35"/>
      <c r="E1499" s="36"/>
      <c r="F1499" s="36"/>
      <c r="G1499" s="36"/>
      <c r="H1499" s="36"/>
      <c r="I1499" s="37"/>
    </row>
    <row r="1500" spans="1:9" ht="13.5" hidden="1" thickBot="1" x14ac:dyDescent="0.25">
      <c r="A1500" s="614" t="s">
        <v>15</v>
      </c>
      <c r="B1500" s="615"/>
      <c r="C1500" s="615"/>
      <c r="D1500" s="615"/>
      <c r="E1500" s="616"/>
      <c r="F1500" s="39" t="s">
        <v>16</v>
      </c>
      <c r="G1500" s="39" t="s">
        <v>17</v>
      </c>
      <c r="H1500" s="39" t="s">
        <v>18</v>
      </c>
      <c r="I1500" s="40" t="s">
        <v>19</v>
      </c>
    </row>
    <row r="1501" spans="1:9" ht="13.5" hidden="1" thickBot="1" x14ac:dyDescent="0.25">
      <c r="A1501" s="617" t="s">
        <v>40</v>
      </c>
      <c r="B1501" s="618"/>
      <c r="C1501" s="618"/>
      <c r="D1501" s="618"/>
      <c r="E1501" s="619"/>
      <c r="F1501" s="41"/>
      <c r="G1501" s="42"/>
      <c r="H1501" s="43"/>
      <c r="I1501" s="44">
        <f>I1528*5%</f>
        <v>5464.3</v>
      </c>
    </row>
    <row r="1502" spans="1:9" ht="13.5" hidden="1" thickBot="1" x14ac:dyDescent="0.25">
      <c r="A1502" s="617"/>
      <c r="B1502" s="618"/>
      <c r="C1502" s="618"/>
      <c r="D1502" s="618"/>
      <c r="E1502" s="619"/>
      <c r="F1502" s="41"/>
      <c r="G1502" s="64"/>
      <c r="H1502" s="89"/>
      <c r="I1502" s="90"/>
    </row>
    <row r="1503" spans="1:9" ht="13.5" hidden="1" thickBot="1" x14ac:dyDescent="0.25">
      <c r="A1503" s="617"/>
      <c r="B1503" s="618"/>
      <c r="C1503" s="618"/>
      <c r="D1503" s="618"/>
      <c r="E1503" s="619"/>
      <c r="F1503" s="41"/>
      <c r="G1503" s="64"/>
      <c r="H1503" s="89"/>
      <c r="I1503" s="90"/>
    </row>
    <row r="1504" spans="1:9" ht="13.5" hidden="1" thickBot="1" x14ac:dyDescent="0.25">
      <c r="A1504" s="617"/>
      <c r="B1504" s="618"/>
      <c r="C1504" s="618"/>
      <c r="D1504" s="618"/>
      <c r="E1504" s="619"/>
      <c r="F1504" s="41"/>
      <c r="G1504" s="42"/>
      <c r="H1504" s="42"/>
      <c r="I1504" s="44"/>
    </row>
    <row r="1505" spans="1:9" ht="13.5" hidden="1" thickBot="1" x14ac:dyDescent="0.25">
      <c r="A1505" s="632"/>
      <c r="B1505" s="633"/>
      <c r="C1505" s="633"/>
      <c r="D1505" s="633"/>
      <c r="E1505" s="634"/>
      <c r="F1505" s="45"/>
      <c r="G1505" s="46"/>
      <c r="H1505" s="46"/>
      <c r="I1505" s="47"/>
    </row>
    <row r="1506" spans="1:9" ht="13.5" hidden="1" thickBot="1" x14ac:dyDescent="0.25">
      <c r="A1506" s="27"/>
      <c r="B1506" s="1"/>
      <c r="C1506" s="1"/>
      <c r="D1506" s="1"/>
      <c r="E1506" s="1"/>
      <c r="F1506" s="1"/>
      <c r="G1506" s="48"/>
      <c r="H1506" s="49" t="s">
        <v>21</v>
      </c>
      <c r="I1506" s="50">
        <f>SUM(I1501:I1505)</f>
        <v>5464.3</v>
      </c>
    </row>
    <row r="1507" spans="1:9" ht="13.5" hidden="1" thickBot="1" x14ac:dyDescent="0.25">
      <c r="A1507" s="27"/>
      <c r="B1507" s="1"/>
      <c r="C1507" s="1"/>
      <c r="D1507" s="1"/>
      <c r="E1507" s="1"/>
      <c r="F1507" s="1"/>
      <c r="G1507" s="48"/>
      <c r="H1507" s="49"/>
      <c r="I1507" s="51"/>
    </row>
    <row r="1508" spans="1:9" ht="13.5" hidden="1" thickBot="1" x14ac:dyDescent="0.25">
      <c r="A1508" s="29" t="s">
        <v>22</v>
      </c>
      <c r="B1508" s="19"/>
      <c r="C1508" s="19"/>
      <c r="D1508" s="19"/>
      <c r="E1508" s="1"/>
      <c r="F1508" s="1"/>
      <c r="G1508" s="48"/>
      <c r="H1508" s="48"/>
      <c r="I1508" s="28"/>
    </row>
    <row r="1509" spans="1:9" ht="13.5" hidden="1" thickBot="1" x14ac:dyDescent="0.25">
      <c r="A1509" s="614" t="s">
        <v>15</v>
      </c>
      <c r="B1509" s="615"/>
      <c r="C1509" s="615"/>
      <c r="D1509" s="615"/>
      <c r="E1509" s="616"/>
      <c r="F1509" s="39" t="s">
        <v>23</v>
      </c>
      <c r="G1509" s="52" t="s">
        <v>24</v>
      </c>
      <c r="H1509" s="52" t="s">
        <v>6</v>
      </c>
      <c r="I1509" s="40" t="s">
        <v>19</v>
      </c>
    </row>
    <row r="1510" spans="1:9" ht="13.5" hidden="1" thickBot="1" x14ac:dyDescent="0.25">
      <c r="A1510" s="617" t="s">
        <v>180</v>
      </c>
      <c r="B1510" s="618"/>
      <c r="C1510" s="618"/>
      <c r="D1510" s="618"/>
      <c r="E1510" s="619"/>
      <c r="F1510" s="3" t="s">
        <v>39</v>
      </c>
      <c r="G1510" s="82">
        <v>2400</v>
      </c>
      <c r="H1510" s="42">
        <v>9</v>
      </c>
      <c r="I1510" s="54">
        <f>+ROUND(H1510*G1510,0)</f>
        <v>21600</v>
      </c>
    </row>
    <row r="1511" spans="1:9" ht="13.5" hidden="1" thickBot="1" x14ac:dyDescent="0.25">
      <c r="A1511" s="617" t="s">
        <v>181</v>
      </c>
      <c r="B1511" s="618"/>
      <c r="C1511" s="618"/>
      <c r="D1511" s="618"/>
      <c r="E1511" s="619"/>
      <c r="F1511" s="3" t="s">
        <v>173</v>
      </c>
      <c r="G1511" s="82">
        <v>24000</v>
      </c>
      <c r="H1511" s="42">
        <v>1</v>
      </c>
      <c r="I1511" s="54">
        <f>G1511*H1511</f>
        <v>24000</v>
      </c>
    </row>
    <row r="1512" spans="1:9" ht="13.5" hidden="1" thickBot="1" x14ac:dyDescent="0.25">
      <c r="A1512" s="617" t="s">
        <v>170</v>
      </c>
      <c r="B1512" s="618"/>
      <c r="C1512" s="618"/>
      <c r="D1512" s="618"/>
      <c r="E1512" s="619"/>
      <c r="F1512" s="3" t="s">
        <v>159</v>
      </c>
      <c r="G1512" s="82">
        <v>52500</v>
      </c>
      <c r="H1512" s="42">
        <v>0.1</v>
      </c>
      <c r="I1512" s="54">
        <f>+H1512*G1512</f>
        <v>5250</v>
      </c>
    </row>
    <row r="1513" spans="1:9" ht="13.5" hidden="1" thickBot="1" x14ac:dyDescent="0.25">
      <c r="A1513" s="617" t="s">
        <v>171</v>
      </c>
      <c r="B1513" s="618"/>
      <c r="C1513" s="618"/>
      <c r="D1513" s="618"/>
      <c r="E1513" s="619"/>
      <c r="F1513" s="3" t="s">
        <v>159</v>
      </c>
      <c r="G1513" s="82">
        <v>26000</v>
      </c>
      <c r="H1513" s="42">
        <v>0.1</v>
      </c>
      <c r="I1513" s="54">
        <f>+H1513*G1513</f>
        <v>2600</v>
      </c>
    </row>
    <row r="1514" spans="1:9" ht="13.5" hidden="1" thickBot="1" x14ac:dyDescent="0.25">
      <c r="A1514" s="617"/>
      <c r="B1514" s="618"/>
      <c r="C1514" s="618"/>
      <c r="D1514" s="618"/>
      <c r="E1514" s="619"/>
      <c r="F1514" s="3"/>
      <c r="G1514" s="82"/>
      <c r="H1514" s="42"/>
      <c r="I1514" s="54"/>
    </row>
    <row r="1515" spans="1:9" ht="13.5" hidden="1" thickBot="1" x14ac:dyDescent="0.25">
      <c r="A1515" s="629"/>
      <c r="B1515" s="630"/>
      <c r="C1515" s="630"/>
      <c r="D1515" s="630"/>
      <c r="E1515" s="631"/>
      <c r="F1515" s="55"/>
      <c r="G1515" s="56"/>
      <c r="H1515" s="56"/>
      <c r="I1515" s="57"/>
    </row>
    <row r="1516" spans="1:9" ht="13.5" hidden="1" thickBot="1" x14ac:dyDescent="0.25">
      <c r="A1516" s="27"/>
      <c r="B1516" s="1"/>
      <c r="C1516" s="1"/>
      <c r="D1516" s="1"/>
      <c r="E1516" s="1"/>
      <c r="F1516" s="1"/>
      <c r="G1516" s="48"/>
      <c r="H1516" s="49" t="s">
        <v>21</v>
      </c>
      <c r="I1516" s="58">
        <f>SUM(I1510:I1515)</f>
        <v>53450</v>
      </c>
    </row>
    <row r="1517" spans="1:9" ht="13.5" hidden="1" thickBot="1" x14ac:dyDescent="0.25">
      <c r="A1517" s="27"/>
      <c r="B1517" s="1"/>
      <c r="C1517" s="1"/>
      <c r="D1517" s="1"/>
      <c r="E1517" s="1"/>
      <c r="F1517" s="1"/>
      <c r="G1517" s="48"/>
      <c r="H1517" s="49"/>
      <c r="I1517" s="59"/>
    </row>
    <row r="1518" spans="1:9" ht="13.5" hidden="1" thickBot="1" x14ac:dyDescent="0.25">
      <c r="A1518" s="29" t="s">
        <v>25</v>
      </c>
      <c r="B1518" s="19"/>
      <c r="C1518" s="19"/>
      <c r="D1518" s="19"/>
      <c r="E1518" s="1"/>
      <c r="F1518" s="1"/>
      <c r="G1518" s="1"/>
      <c r="H1518" s="1"/>
      <c r="I1518" s="28"/>
    </row>
    <row r="1519" spans="1:9" ht="13.5" hidden="1" thickBot="1" x14ac:dyDescent="0.25">
      <c r="A1519" s="614" t="s">
        <v>26</v>
      </c>
      <c r="B1519" s="615"/>
      <c r="C1519" s="615"/>
      <c r="D1519" s="616"/>
      <c r="E1519" s="60" t="s">
        <v>115</v>
      </c>
      <c r="F1519" s="39" t="s">
        <v>27</v>
      </c>
      <c r="G1519" s="39" t="s">
        <v>116</v>
      </c>
      <c r="H1519" s="39" t="s">
        <v>28</v>
      </c>
      <c r="I1519" s="40" t="s">
        <v>19</v>
      </c>
    </row>
    <row r="1520" spans="1:9" ht="13.5" hidden="1" thickBot="1" x14ac:dyDescent="0.25">
      <c r="A1520" s="617"/>
      <c r="B1520" s="618"/>
      <c r="C1520" s="618"/>
      <c r="D1520" s="619"/>
      <c r="E1520" s="61"/>
      <c r="F1520" s="61"/>
      <c r="G1520" s="61"/>
      <c r="H1520" s="83"/>
      <c r="I1520" s="54"/>
    </row>
    <row r="1521" spans="1:9" ht="13.5" hidden="1" thickBot="1" x14ac:dyDescent="0.25">
      <c r="A1521" s="620"/>
      <c r="B1521" s="621"/>
      <c r="C1521" s="621"/>
      <c r="D1521" s="622"/>
      <c r="E1521" s="62"/>
      <c r="F1521" s="62"/>
      <c r="G1521" s="62"/>
      <c r="H1521" s="62"/>
      <c r="I1521" s="57"/>
    </row>
    <row r="1522" spans="1:9" ht="13.5" hidden="1" thickBot="1" x14ac:dyDescent="0.25">
      <c r="A1522" s="27"/>
      <c r="B1522" s="1"/>
      <c r="C1522" s="1"/>
      <c r="D1522" s="1"/>
      <c r="E1522" s="1"/>
      <c r="F1522" s="1"/>
      <c r="G1522" s="1"/>
      <c r="H1522" s="49" t="s">
        <v>21</v>
      </c>
      <c r="I1522" s="50">
        <f>SUM(I1520:I1521)</f>
        <v>0</v>
      </c>
    </row>
    <row r="1523" spans="1:9" ht="13.5" hidden="1" thickBot="1" x14ac:dyDescent="0.25">
      <c r="A1523" s="27"/>
      <c r="B1523" s="1"/>
      <c r="C1523" s="1"/>
      <c r="D1523" s="1"/>
      <c r="E1523" s="1"/>
      <c r="F1523" s="1"/>
      <c r="G1523" s="1"/>
      <c r="H1523" s="49"/>
      <c r="I1523" s="59"/>
    </row>
    <row r="1524" spans="1:9" ht="13.5" hidden="1" thickBot="1" x14ac:dyDescent="0.25">
      <c r="A1524" s="29" t="s">
        <v>29</v>
      </c>
      <c r="B1524" s="19"/>
      <c r="C1524" s="19"/>
      <c r="D1524" s="19"/>
      <c r="E1524" s="1"/>
      <c r="F1524" s="1"/>
      <c r="G1524" s="1"/>
      <c r="H1524" s="1"/>
      <c r="I1524" s="28"/>
    </row>
    <row r="1525" spans="1:9" ht="13.5" hidden="1" thickBot="1" x14ac:dyDescent="0.25">
      <c r="A1525" s="614" t="s">
        <v>30</v>
      </c>
      <c r="B1525" s="615"/>
      <c r="C1525" s="615"/>
      <c r="D1525" s="615"/>
      <c r="E1525" s="39"/>
      <c r="F1525" s="623" t="s">
        <v>118</v>
      </c>
      <c r="G1525" s="624"/>
      <c r="H1525" s="38" t="s">
        <v>18</v>
      </c>
      <c r="I1525" s="63" t="s">
        <v>19</v>
      </c>
    </row>
    <row r="1526" spans="1:9" ht="13.5" hidden="1" thickBot="1" x14ac:dyDescent="0.25">
      <c r="A1526" s="625" t="str">
        <f>+[112]cuadrillas!B13</f>
        <v>CUADRILLA 2</v>
      </c>
      <c r="B1526" s="626"/>
      <c r="C1526" s="626"/>
      <c r="D1526" s="626"/>
      <c r="E1526" s="42"/>
      <c r="F1526" s="627">
        <f>+[112]cuadrillas!C13</f>
        <v>153000</v>
      </c>
      <c r="G1526" s="628"/>
      <c r="H1526" s="65">
        <v>1.4</v>
      </c>
      <c r="I1526" s="54">
        <f>ROUND(F1526/H1526,0)</f>
        <v>109286</v>
      </c>
    </row>
    <row r="1527" spans="1:9" ht="13.5" hidden="1" thickBot="1" x14ac:dyDescent="0.25">
      <c r="A1527" s="620"/>
      <c r="B1527" s="621"/>
      <c r="C1527" s="621"/>
      <c r="D1527" s="621"/>
      <c r="E1527" s="56"/>
      <c r="F1527" s="637"/>
      <c r="G1527" s="638"/>
      <c r="H1527" s="56"/>
      <c r="I1527" s="57"/>
    </row>
    <row r="1528" spans="1:9" ht="13.5" hidden="1" thickBot="1" x14ac:dyDescent="0.25">
      <c r="A1528" s="27"/>
      <c r="B1528" s="1"/>
      <c r="C1528" s="1"/>
      <c r="D1528" s="1"/>
      <c r="E1528" s="48"/>
      <c r="F1528" s="48"/>
      <c r="G1528" s="48"/>
      <c r="H1528" s="49" t="s">
        <v>21</v>
      </c>
      <c r="I1528" s="58">
        <f>SUM(I1526:I1527)</f>
        <v>109286</v>
      </c>
    </row>
    <row r="1529" spans="1:9" ht="13.5" hidden="1" thickBot="1" x14ac:dyDescent="0.25">
      <c r="A1529" s="27"/>
      <c r="B1529" s="1"/>
      <c r="C1529" s="1"/>
      <c r="D1529" s="1"/>
      <c r="E1529" s="48"/>
      <c r="F1529" s="48"/>
      <c r="G1529" s="48"/>
      <c r="H1529" s="48"/>
      <c r="I1529" s="32"/>
    </row>
    <row r="1530" spans="1:9" ht="13.5" hidden="1" thickBot="1" x14ac:dyDescent="0.25">
      <c r="A1530" s="27"/>
      <c r="B1530" s="1"/>
      <c r="C1530" s="1"/>
      <c r="D1530" s="1"/>
      <c r="E1530" s="48"/>
      <c r="F1530" s="66" t="s">
        <v>8</v>
      </c>
      <c r="G1530" s="1"/>
      <c r="H1530" s="67"/>
      <c r="I1530" s="50">
        <f>+I1528+I1522+I1516+I1506</f>
        <v>168200.3</v>
      </c>
    </row>
    <row r="1531" spans="1:9" ht="13.5" hidden="1" thickBot="1" x14ac:dyDescent="0.25">
      <c r="A1531" s="27"/>
      <c r="B1531" s="1"/>
      <c r="C1531" s="1"/>
      <c r="D1531" s="1"/>
      <c r="E1531" s="48"/>
      <c r="F1531" s="66"/>
      <c r="G1531" s="1"/>
      <c r="H1531" s="67"/>
      <c r="I1531" s="59"/>
    </row>
    <row r="1532" spans="1:9" ht="13.5" hidden="1" thickBot="1" x14ac:dyDescent="0.25">
      <c r="A1532" s="29" t="s">
        <v>32</v>
      </c>
      <c r="B1532" s="19"/>
      <c r="C1532" s="19"/>
      <c r="D1532" s="19"/>
      <c r="E1532" s="48"/>
      <c r="F1532" s="48"/>
      <c r="G1532" s="48"/>
      <c r="H1532" s="48"/>
      <c r="I1532" s="28"/>
    </row>
    <row r="1533" spans="1:9" ht="13.5" hidden="1" thickBot="1" x14ac:dyDescent="0.25">
      <c r="A1533" s="614" t="s">
        <v>15</v>
      </c>
      <c r="B1533" s="615"/>
      <c r="C1533" s="615"/>
      <c r="D1533" s="615"/>
      <c r="E1533" s="615"/>
      <c r="F1533" s="615"/>
      <c r="G1533" s="616"/>
      <c r="H1533" s="68" t="s">
        <v>33</v>
      </c>
      <c r="I1533" s="69" t="s">
        <v>34</v>
      </c>
    </row>
    <row r="1534" spans="1:9" ht="13.5" hidden="1" thickBot="1" x14ac:dyDescent="0.25">
      <c r="A1534" s="617" t="s">
        <v>35</v>
      </c>
      <c r="B1534" s="618"/>
      <c r="C1534" s="618"/>
      <c r="D1534" s="618"/>
      <c r="E1534" s="618"/>
      <c r="F1534" s="618"/>
      <c r="G1534" s="619"/>
      <c r="H1534" s="70">
        <v>20</v>
      </c>
      <c r="I1534" s="54">
        <f>ROUND(I1530*H1534/100,0)</f>
        <v>33640</v>
      </c>
    </row>
    <row r="1535" spans="1:9" ht="13.5" hidden="1" thickBot="1" x14ac:dyDescent="0.25">
      <c r="A1535" s="617" t="s">
        <v>36</v>
      </c>
      <c r="B1535" s="618"/>
      <c r="C1535" s="618"/>
      <c r="D1535" s="618"/>
      <c r="E1535" s="618"/>
      <c r="F1535" s="618"/>
      <c r="G1535" s="619"/>
      <c r="H1535" s="70">
        <v>4</v>
      </c>
      <c r="I1535" s="54">
        <f>ROUND(I1530*H1535/100,0)</f>
        <v>6728</v>
      </c>
    </row>
    <row r="1536" spans="1:9" ht="13.5" hidden="1" thickBot="1" x14ac:dyDescent="0.25">
      <c r="A1536" s="617" t="s">
        <v>37</v>
      </c>
      <c r="B1536" s="618"/>
      <c r="C1536" s="618"/>
      <c r="D1536" s="618"/>
      <c r="E1536" s="618"/>
      <c r="F1536" s="618"/>
      <c r="G1536" s="619"/>
      <c r="H1536" s="70">
        <v>6</v>
      </c>
      <c r="I1536" s="54">
        <f>ROUND(I1530*H1536/100,0)</f>
        <v>10092</v>
      </c>
    </row>
    <row r="1537" spans="1:9" ht="13.5" hidden="1" thickBot="1" x14ac:dyDescent="0.25">
      <c r="A1537" s="629"/>
      <c r="B1537" s="630"/>
      <c r="C1537" s="630"/>
      <c r="D1537" s="630"/>
      <c r="E1537" s="630"/>
      <c r="F1537" s="630"/>
      <c r="G1537" s="631"/>
      <c r="H1537" s="71"/>
      <c r="I1537" s="54"/>
    </row>
    <row r="1538" spans="1:9" ht="13.5" hidden="1" thickBot="1" x14ac:dyDescent="0.25">
      <c r="A1538" s="27"/>
      <c r="B1538" s="1"/>
      <c r="C1538" s="1"/>
      <c r="D1538" s="1"/>
      <c r="E1538" s="48"/>
      <c r="F1538" s="48"/>
      <c r="G1538" s="48"/>
      <c r="H1538" s="49" t="s">
        <v>21</v>
      </c>
      <c r="I1538" s="50">
        <f>SUM(I1534:I1537)</f>
        <v>50460</v>
      </c>
    </row>
    <row r="1539" spans="1:9" ht="13.5" hidden="1" thickBot="1" x14ac:dyDescent="0.25">
      <c r="A1539" s="27"/>
      <c r="B1539" s="1"/>
      <c r="C1539" s="1"/>
      <c r="D1539" s="1"/>
      <c r="E1539" s="48"/>
      <c r="F1539" s="48"/>
      <c r="G1539" s="48"/>
      <c r="H1539" s="48"/>
      <c r="I1539" s="28"/>
    </row>
    <row r="1540" spans="1:9" ht="13.5" hidden="1" thickBot="1" x14ac:dyDescent="0.25">
      <c r="A1540" s="72"/>
      <c r="B1540" s="36"/>
      <c r="C1540" s="36"/>
      <c r="D1540" s="36"/>
      <c r="E1540" s="73"/>
      <c r="F1540" s="74"/>
      <c r="G1540" s="75"/>
      <c r="H1540" s="76" t="s">
        <v>38</v>
      </c>
      <c r="I1540" s="50">
        <f>I1530+I1538</f>
        <v>218660.3</v>
      </c>
    </row>
    <row r="1541" spans="1:9" ht="13.5" hidden="1" thickBot="1" x14ac:dyDescent="0.25">
      <c r="A1541" s="80"/>
      <c r="B1541" s="80"/>
      <c r="C1541" s="80"/>
      <c r="D1541" s="80"/>
      <c r="E1541" s="80"/>
      <c r="F1541" s="80"/>
      <c r="G1541" s="80"/>
      <c r="H1541" s="80"/>
      <c r="I1541" s="81"/>
    </row>
    <row r="1542" spans="1:9" ht="12.75" hidden="1" customHeight="1" x14ac:dyDescent="0.2">
      <c r="A1542" s="593" t="s">
        <v>121</v>
      </c>
      <c r="B1542" s="594"/>
      <c r="C1542" s="594"/>
      <c r="D1542" s="594"/>
      <c r="E1542" s="595"/>
      <c r="F1542" s="602" t="s">
        <v>9</v>
      </c>
      <c r="G1542" s="603"/>
      <c r="H1542" s="603"/>
      <c r="I1542" s="604"/>
    </row>
    <row r="1543" spans="1:9" ht="12.75" hidden="1" customHeight="1" x14ac:dyDescent="0.2">
      <c r="A1543" s="596"/>
      <c r="B1543" s="597"/>
      <c r="C1543" s="597"/>
      <c r="D1543" s="597"/>
      <c r="E1543" s="598"/>
      <c r="F1543" s="605"/>
      <c r="G1543" s="586"/>
      <c r="H1543" s="586"/>
      <c r="I1543" s="606"/>
    </row>
    <row r="1544" spans="1:9" ht="13.5" hidden="1" customHeight="1" thickBot="1" x14ac:dyDescent="0.25">
      <c r="A1544" s="599"/>
      <c r="B1544" s="600"/>
      <c r="C1544" s="600"/>
      <c r="D1544" s="600"/>
      <c r="E1544" s="601"/>
      <c r="F1544" s="607"/>
      <c r="G1544" s="608"/>
      <c r="H1544" s="608"/>
      <c r="I1544" s="609"/>
    </row>
    <row r="1545" spans="1:9" ht="13.5" hidden="1" thickBot="1" x14ac:dyDescent="0.25">
      <c r="A1545" s="27"/>
      <c r="B1545" s="1"/>
      <c r="C1545" s="1"/>
      <c r="D1545" s="1"/>
      <c r="E1545" s="1"/>
      <c r="F1545" s="1"/>
      <c r="G1545" s="1"/>
      <c r="H1545" s="1"/>
      <c r="I1545" s="28"/>
    </row>
    <row r="1546" spans="1:9" ht="13.5" hidden="1" customHeight="1" x14ac:dyDescent="0.2">
      <c r="A1546" s="29" t="s">
        <v>10</v>
      </c>
      <c r="B1546" s="19"/>
      <c r="C1546" s="610" t="str">
        <f>C166</f>
        <v>CONSTRUCCION DE PUENTES EN CONCRETO REFORZADO EN VIAS TERCIARIAS (CORREGIMIENTO EL TIGRE) DEL MUNICIPIO DE CAUCASIA DEPARTAMENTO DE ANTIOQUIA</v>
      </c>
      <c r="D1546" s="610"/>
      <c r="E1546" s="610"/>
      <c r="F1546" s="610"/>
      <c r="G1546" s="610"/>
      <c r="H1546" s="610"/>
      <c r="I1546" s="611"/>
    </row>
    <row r="1547" spans="1:9" ht="25.5" hidden="1" customHeight="1" x14ac:dyDescent="0.2">
      <c r="A1547" s="27" t="s">
        <v>11</v>
      </c>
      <c r="B1547" s="1"/>
      <c r="C1547" s="610"/>
      <c r="D1547" s="610"/>
      <c r="E1547" s="610"/>
      <c r="F1547" s="610"/>
      <c r="G1547" s="610"/>
      <c r="H1547" s="610"/>
      <c r="I1547" s="611"/>
    </row>
    <row r="1548" spans="1:9" ht="13.5" hidden="1" thickBot="1" x14ac:dyDescent="0.25">
      <c r="A1548" s="29" t="s">
        <v>12</v>
      </c>
      <c r="B1548" s="1"/>
      <c r="C1548" s="612" t="e">
        <f>+[112]OFICIAL!#REF!</f>
        <v>#REF!</v>
      </c>
      <c r="D1548" s="612"/>
      <c r="E1548" s="612"/>
      <c r="F1548" s="612"/>
      <c r="G1548" s="612"/>
      <c r="H1548" s="612"/>
      <c r="I1548" s="613"/>
    </row>
    <row r="1549" spans="1:9" ht="13.5" hidden="1" thickBot="1" x14ac:dyDescent="0.25">
      <c r="A1549" s="30">
        <v>5.6</v>
      </c>
      <c r="B1549" s="19"/>
      <c r="C1549" s="612"/>
      <c r="D1549" s="612"/>
      <c r="E1549" s="612"/>
      <c r="F1549" s="612"/>
      <c r="G1549" s="612"/>
      <c r="H1549" s="612"/>
      <c r="I1549" s="613"/>
    </row>
    <row r="1550" spans="1:9" ht="13.5" hidden="1" thickBot="1" x14ac:dyDescent="0.25">
      <c r="A1550" s="29"/>
      <c r="B1550" s="19"/>
      <c r="C1550" s="19"/>
      <c r="D1550" s="1"/>
      <c r="E1550" s="1"/>
      <c r="F1550" s="1"/>
      <c r="G1550" s="1"/>
      <c r="H1550" s="31" t="s">
        <v>13</v>
      </c>
      <c r="I1550" s="32" t="e">
        <f>+[112]OFICIAL!#REF!</f>
        <v>#REF!</v>
      </c>
    </row>
    <row r="1551" spans="1:9" ht="13.5" hidden="1" thickBot="1" x14ac:dyDescent="0.25">
      <c r="A1551" s="29"/>
      <c r="B1551" s="19"/>
      <c r="C1551" s="19"/>
      <c r="D1551" s="1"/>
      <c r="E1551" s="1"/>
      <c r="F1551" s="1"/>
      <c r="G1551" s="1"/>
      <c r="H1551" s="31"/>
      <c r="I1551" s="33"/>
    </row>
    <row r="1552" spans="1:9" ht="13.5" hidden="1" thickBot="1" x14ac:dyDescent="0.25">
      <c r="A1552" s="34" t="s">
        <v>14</v>
      </c>
      <c r="B1552" s="35"/>
      <c r="C1552" s="35"/>
      <c r="D1552" s="35"/>
      <c r="E1552" s="36"/>
      <c r="F1552" s="36"/>
      <c r="G1552" s="36"/>
      <c r="H1552" s="36"/>
      <c r="I1552" s="37"/>
    </row>
    <row r="1553" spans="1:9" ht="13.5" hidden="1" thickBot="1" x14ac:dyDescent="0.25">
      <c r="A1553" s="614" t="s">
        <v>15</v>
      </c>
      <c r="B1553" s="615"/>
      <c r="C1553" s="615"/>
      <c r="D1553" s="615"/>
      <c r="E1553" s="616"/>
      <c r="F1553" s="39" t="s">
        <v>16</v>
      </c>
      <c r="G1553" s="39" t="s">
        <v>17</v>
      </c>
      <c r="H1553" s="39" t="s">
        <v>18</v>
      </c>
      <c r="I1553" s="40" t="s">
        <v>19</v>
      </c>
    </row>
    <row r="1554" spans="1:9" ht="13.5" hidden="1" thickBot="1" x14ac:dyDescent="0.25">
      <c r="A1554" s="617" t="s">
        <v>40</v>
      </c>
      <c r="B1554" s="618"/>
      <c r="C1554" s="618"/>
      <c r="D1554" s="618"/>
      <c r="E1554" s="619"/>
      <c r="F1554" s="41"/>
      <c r="G1554" s="42"/>
      <c r="H1554" s="43"/>
      <c r="I1554" s="44">
        <f>I1579*5%</f>
        <v>1275</v>
      </c>
    </row>
    <row r="1555" spans="1:9" ht="13.5" hidden="1" thickBot="1" x14ac:dyDescent="0.25">
      <c r="A1555" s="617" t="s">
        <v>130</v>
      </c>
      <c r="B1555" s="618"/>
      <c r="C1555" s="618"/>
      <c r="D1555" s="618"/>
      <c r="E1555" s="619"/>
      <c r="F1555" s="41">
        <v>1</v>
      </c>
      <c r="G1555" s="64"/>
      <c r="H1555" s="89"/>
      <c r="I1555" s="90">
        <v>5000</v>
      </c>
    </row>
    <row r="1556" spans="1:9" ht="13.5" hidden="1" thickBot="1" x14ac:dyDescent="0.25">
      <c r="A1556" s="617"/>
      <c r="B1556" s="618"/>
      <c r="C1556" s="618"/>
      <c r="D1556" s="618"/>
      <c r="E1556" s="619"/>
      <c r="F1556" s="41"/>
      <c r="G1556" s="42"/>
      <c r="H1556" s="42"/>
      <c r="I1556" s="44"/>
    </row>
    <row r="1557" spans="1:9" ht="13.5" hidden="1" thickBot="1" x14ac:dyDescent="0.25">
      <c r="A1557" s="632"/>
      <c r="B1557" s="633"/>
      <c r="C1557" s="633"/>
      <c r="D1557" s="633"/>
      <c r="E1557" s="634"/>
      <c r="F1557" s="45"/>
      <c r="G1557" s="46"/>
      <c r="H1557" s="46"/>
      <c r="I1557" s="47"/>
    </row>
    <row r="1558" spans="1:9" ht="13.5" hidden="1" thickBot="1" x14ac:dyDescent="0.25">
      <c r="A1558" s="27"/>
      <c r="B1558" s="1"/>
      <c r="C1558" s="1"/>
      <c r="D1558" s="1"/>
      <c r="E1558" s="1"/>
      <c r="F1558" s="1"/>
      <c r="G1558" s="48"/>
      <c r="H1558" s="49" t="s">
        <v>21</v>
      </c>
      <c r="I1558" s="50">
        <f>SUM(I1554:I1557)</f>
        <v>6275</v>
      </c>
    </row>
    <row r="1559" spans="1:9" ht="13.5" hidden="1" thickBot="1" x14ac:dyDescent="0.25">
      <c r="A1559" s="27"/>
      <c r="B1559" s="1"/>
      <c r="C1559" s="1"/>
      <c r="D1559" s="1"/>
      <c r="E1559" s="1"/>
      <c r="F1559" s="1"/>
      <c r="G1559" s="48"/>
      <c r="H1559" s="49"/>
      <c r="I1559" s="51"/>
    </row>
    <row r="1560" spans="1:9" ht="13.5" hidden="1" thickBot="1" x14ac:dyDescent="0.25">
      <c r="A1560" s="29" t="s">
        <v>22</v>
      </c>
      <c r="B1560" s="19"/>
      <c r="C1560" s="19"/>
      <c r="D1560" s="19"/>
      <c r="E1560" s="1"/>
      <c r="F1560" s="1"/>
      <c r="G1560" s="48"/>
      <c r="H1560" s="48"/>
      <c r="I1560" s="28"/>
    </row>
    <row r="1561" spans="1:9" ht="13.5" hidden="1" thickBot="1" x14ac:dyDescent="0.25">
      <c r="A1561" s="614" t="s">
        <v>15</v>
      </c>
      <c r="B1561" s="615"/>
      <c r="C1561" s="615"/>
      <c r="D1561" s="615"/>
      <c r="E1561" s="616"/>
      <c r="F1561" s="39" t="s">
        <v>23</v>
      </c>
      <c r="G1561" s="52" t="s">
        <v>24</v>
      </c>
      <c r="H1561" s="52" t="s">
        <v>6</v>
      </c>
      <c r="I1561" s="40" t="s">
        <v>19</v>
      </c>
    </row>
    <row r="1562" spans="1:9" ht="13.5" hidden="1" thickBot="1" x14ac:dyDescent="0.25">
      <c r="A1562" s="617" t="s">
        <v>126</v>
      </c>
      <c r="B1562" s="618"/>
      <c r="C1562" s="618"/>
      <c r="D1562" s="618"/>
      <c r="E1562" s="619"/>
      <c r="F1562" s="3" t="s">
        <v>3</v>
      </c>
      <c r="G1562" s="82">
        <f>+[112]APA!I50</f>
        <v>500000</v>
      </c>
      <c r="H1562" s="42">
        <v>0.16</v>
      </c>
      <c r="I1562" s="54">
        <f>+ROUND(H1562*G1562,0)</f>
        <v>80000</v>
      </c>
    </row>
    <row r="1563" spans="1:9" ht="13.5" hidden="1" thickBot="1" x14ac:dyDescent="0.25">
      <c r="A1563" s="617" t="s">
        <v>182</v>
      </c>
      <c r="B1563" s="618"/>
      <c r="C1563" s="618"/>
      <c r="D1563" s="618"/>
      <c r="E1563" s="619"/>
      <c r="F1563" s="3" t="s">
        <v>47</v>
      </c>
      <c r="G1563" s="82">
        <v>500</v>
      </c>
      <c r="H1563" s="42">
        <v>2</v>
      </c>
      <c r="I1563" s="54">
        <f>G1563*H1563</f>
        <v>1000</v>
      </c>
    </row>
    <row r="1564" spans="1:9" ht="13.5" hidden="1" thickBot="1" x14ac:dyDescent="0.25">
      <c r="A1564" s="617" t="s">
        <v>49</v>
      </c>
      <c r="B1564" s="618"/>
      <c r="C1564" s="618"/>
      <c r="D1564" s="618"/>
      <c r="E1564" s="619"/>
      <c r="F1564" s="3" t="s">
        <v>47</v>
      </c>
      <c r="G1564" s="82">
        <v>2800</v>
      </c>
      <c r="H1564" s="42">
        <v>2.5</v>
      </c>
      <c r="I1564" s="54">
        <f>G1564*H1564</f>
        <v>7000</v>
      </c>
    </row>
    <row r="1565" spans="1:9" ht="13.5" hidden="1" thickBot="1" x14ac:dyDescent="0.25">
      <c r="A1565" s="617"/>
      <c r="B1565" s="618"/>
      <c r="C1565" s="618"/>
      <c r="D1565" s="618"/>
      <c r="E1565" s="619"/>
      <c r="F1565" s="3"/>
      <c r="G1565" s="42"/>
      <c r="H1565" s="42"/>
      <c r="I1565" s="54"/>
    </row>
    <row r="1566" spans="1:9" ht="13.5" hidden="1" thickBot="1" x14ac:dyDescent="0.25">
      <c r="A1566" s="629"/>
      <c r="B1566" s="630"/>
      <c r="C1566" s="630"/>
      <c r="D1566" s="630"/>
      <c r="E1566" s="631"/>
      <c r="F1566" s="55"/>
      <c r="G1566" s="56"/>
      <c r="H1566" s="56"/>
      <c r="I1566" s="57"/>
    </row>
    <row r="1567" spans="1:9" ht="13.5" hidden="1" thickBot="1" x14ac:dyDescent="0.25">
      <c r="A1567" s="27"/>
      <c r="B1567" s="1"/>
      <c r="C1567" s="1"/>
      <c r="D1567" s="1"/>
      <c r="E1567" s="1"/>
      <c r="F1567" s="1"/>
      <c r="G1567" s="48"/>
      <c r="H1567" s="49" t="s">
        <v>21</v>
      </c>
      <c r="I1567" s="58">
        <f>SUM(I1562:I1566)</f>
        <v>88000</v>
      </c>
    </row>
    <row r="1568" spans="1:9" ht="13.5" hidden="1" thickBot="1" x14ac:dyDescent="0.25">
      <c r="A1568" s="27"/>
      <c r="B1568" s="1"/>
      <c r="C1568" s="1"/>
      <c r="D1568" s="1"/>
      <c r="E1568" s="1"/>
      <c r="F1568" s="1"/>
      <c r="G1568" s="48"/>
      <c r="H1568" s="49"/>
      <c r="I1568" s="59"/>
    </row>
    <row r="1569" spans="1:9" ht="13.5" hidden="1" thickBot="1" x14ac:dyDescent="0.25">
      <c r="A1569" s="29" t="s">
        <v>25</v>
      </c>
      <c r="B1569" s="19"/>
      <c r="C1569" s="19"/>
      <c r="D1569" s="19"/>
      <c r="E1569" s="1"/>
      <c r="F1569" s="1"/>
      <c r="G1569" s="1"/>
      <c r="H1569" s="1"/>
      <c r="I1569" s="28"/>
    </row>
    <row r="1570" spans="1:9" ht="13.5" hidden="1" thickBot="1" x14ac:dyDescent="0.25">
      <c r="A1570" s="614" t="s">
        <v>26</v>
      </c>
      <c r="B1570" s="615"/>
      <c r="C1570" s="615"/>
      <c r="D1570" s="616"/>
      <c r="E1570" s="60" t="s">
        <v>115</v>
      </c>
      <c r="F1570" s="39" t="s">
        <v>27</v>
      </c>
      <c r="G1570" s="39" t="s">
        <v>116</v>
      </c>
      <c r="H1570" s="39" t="s">
        <v>28</v>
      </c>
      <c r="I1570" s="40" t="s">
        <v>19</v>
      </c>
    </row>
    <row r="1571" spans="1:9" ht="13.5" hidden="1" thickBot="1" x14ac:dyDescent="0.25">
      <c r="A1571" s="617"/>
      <c r="B1571" s="618"/>
      <c r="C1571" s="618"/>
      <c r="D1571" s="619"/>
      <c r="E1571" s="61"/>
      <c r="F1571" s="61"/>
      <c r="G1571" s="61"/>
      <c r="H1571" s="83"/>
      <c r="I1571" s="54"/>
    </row>
    <row r="1572" spans="1:9" ht="13.5" hidden="1" thickBot="1" x14ac:dyDescent="0.25">
      <c r="A1572" s="620"/>
      <c r="B1572" s="621"/>
      <c r="C1572" s="621"/>
      <c r="D1572" s="622"/>
      <c r="E1572" s="62"/>
      <c r="F1572" s="62"/>
      <c r="G1572" s="62"/>
      <c r="H1572" s="62"/>
      <c r="I1572" s="57"/>
    </row>
    <row r="1573" spans="1:9" ht="13.5" hidden="1" thickBot="1" x14ac:dyDescent="0.25">
      <c r="A1573" s="27"/>
      <c r="B1573" s="1"/>
      <c r="C1573" s="1"/>
      <c r="D1573" s="1"/>
      <c r="E1573" s="1"/>
      <c r="F1573" s="1"/>
      <c r="G1573" s="1"/>
      <c r="H1573" s="49" t="s">
        <v>21</v>
      </c>
      <c r="I1573" s="50"/>
    </row>
    <row r="1574" spans="1:9" ht="13.5" hidden="1" thickBot="1" x14ac:dyDescent="0.25">
      <c r="A1574" s="27"/>
      <c r="B1574" s="1"/>
      <c r="C1574" s="1"/>
      <c r="D1574" s="1"/>
      <c r="E1574" s="1"/>
      <c r="F1574" s="1"/>
      <c r="G1574" s="1"/>
      <c r="H1574" s="49"/>
      <c r="I1574" s="59"/>
    </row>
    <row r="1575" spans="1:9" ht="13.5" hidden="1" thickBot="1" x14ac:dyDescent="0.25">
      <c r="A1575" s="29" t="s">
        <v>29</v>
      </c>
      <c r="B1575" s="19"/>
      <c r="C1575" s="19"/>
      <c r="D1575" s="19"/>
      <c r="E1575" s="1"/>
      <c r="F1575" s="1"/>
      <c r="G1575" s="1"/>
      <c r="H1575" s="1"/>
      <c r="I1575" s="28"/>
    </row>
    <row r="1576" spans="1:9" ht="13.5" hidden="1" thickBot="1" x14ac:dyDescent="0.25">
      <c r="A1576" s="614" t="s">
        <v>30</v>
      </c>
      <c r="B1576" s="615"/>
      <c r="C1576" s="615"/>
      <c r="D1576" s="615"/>
      <c r="E1576" s="39"/>
      <c r="F1576" s="623" t="s">
        <v>118</v>
      </c>
      <c r="G1576" s="624"/>
      <c r="H1576" s="38" t="s">
        <v>18</v>
      </c>
      <c r="I1576" s="63" t="s">
        <v>19</v>
      </c>
    </row>
    <row r="1577" spans="1:9" ht="13.5" hidden="1" thickBot="1" x14ac:dyDescent="0.25">
      <c r="A1577" s="625" t="str">
        <f>+[112]cuadrillas!B14</f>
        <v>CUADRILLA 3</v>
      </c>
      <c r="B1577" s="626"/>
      <c r="C1577" s="626"/>
      <c r="D1577" s="626"/>
      <c r="E1577" s="42"/>
      <c r="F1577" s="627">
        <f>+[112]cuadrillas!C14</f>
        <v>204000</v>
      </c>
      <c r="G1577" s="628"/>
      <c r="H1577" s="65">
        <v>8</v>
      </c>
      <c r="I1577" s="54">
        <f>ROUND(F1577/H1577,0)</f>
        <v>25500</v>
      </c>
    </row>
    <row r="1578" spans="1:9" ht="13.5" hidden="1" thickBot="1" x14ac:dyDescent="0.25">
      <c r="A1578" s="620"/>
      <c r="B1578" s="621"/>
      <c r="C1578" s="621"/>
      <c r="D1578" s="621"/>
      <c r="E1578" s="56"/>
      <c r="F1578" s="637"/>
      <c r="G1578" s="638"/>
      <c r="H1578" s="56"/>
      <c r="I1578" s="57"/>
    </row>
    <row r="1579" spans="1:9" ht="13.5" hidden="1" thickBot="1" x14ac:dyDescent="0.25">
      <c r="A1579" s="27"/>
      <c r="B1579" s="1"/>
      <c r="C1579" s="1"/>
      <c r="D1579" s="1"/>
      <c r="E1579" s="48"/>
      <c r="F1579" s="48"/>
      <c r="G1579" s="48"/>
      <c r="H1579" s="49" t="s">
        <v>21</v>
      </c>
      <c r="I1579" s="58">
        <f>SUM(I1577:I1578)</f>
        <v>25500</v>
      </c>
    </row>
    <row r="1580" spans="1:9" ht="13.5" hidden="1" thickBot="1" x14ac:dyDescent="0.25">
      <c r="A1580" s="27"/>
      <c r="B1580" s="1"/>
      <c r="C1580" s="1"/>
      <c r="D1580" s="1"/>
      <c r="E1580" s="48"/>
      <c r="F1580" s="48"/>
      <c r="G1580" s="48"/>
      <c r="H1580" s="48"/>
      <c r="I1580" s="32"/>
    </row>
    <row r="1581" spans="1:9" ht="13.5" hidden="1" thickBot="1" x14ac:dyDescent="0.25">
      <c r="A1581" s="27"/>
      <c r="B1581" s="1"/>
      <c r="C1581" s="1"/>
      <c r="D1581" s="1"/>
      <c r="E1581" s="48"/>
      <c r="F1581" s="66" t="s">
        <v>8</v>
      </c>
      <c r="G1581" s="1"/>
      <c r="H1581" s="67"/>
      <c r="I1581" s="50">
        <f>+I1579+I1573+I1567+I1558</f>
        <v>119775</v>
      </c>
    </row>
    <row r="1582" spans="1:9" ht="13.5" hidden="1" thickBot="1" x14ac:dyDescent="0.25">
      <c r="A1582" s="27"/>
      <c r="B1582" s="1"/>
      <c r="C1582" s="1"/>
      <c r="D1582" s="1"/>
      <c r="E1582" s="48"/>
      <c r="F1582" s="66"/>
      <c r="G1582" s="1"/>
      <c r="H1582" s="67"/>
      <c r="I1582" s="59"/>
    </row>
    <row r="1583" spans="1:9" ht="13.5" hidden="1" thickBot="1" x14ac:dyDescent="0.25">
      <c r="A1583" s="29" t="s">
        <v>32</v>
      </c>
      <c r="B1583" s="19"/>
      <c r="C1583" s="19"/>
      <c r="D1583" s="19"/>
      <c r="E1583" s="48"/>
      <c r="F1583" s="48"/>
      <c r="G1583" s="48"/>
      <c r="H1583" s="48"/>
      <c r="I1583" s="28"/>
    </row>
    <row r="1584" spans="1:9" ht="13.5" hidden="1" thickBot="1" x14ac:dyDescent="0.25">
      <c r="A1584" s="614" t="s">
        <v>15</v>
      </c>
      <c r="B1584" s="615"/>
      <c r="C1584" s="615"/>
      <c r="D1584" s="615"/>
      <c r="E1584" s="615"/>
      <c r="F1584" s="615"/>
      <c r="G1584" s="616"/>
      <c r="H1584" s="68" t="s">
        <v>33</v>
      </c>
      <c r="I1584" s="69" t="s">
        <v>34</v>
      </c>
    </row>
    <row r="1585" spans="1:9" ht="13.5" hidden="1" thickBot="1" x14ac:dyDescent="0.25">
      <c r="A1585" s="617" t="s">
        <v>35</v>
      </c>
      <c r="B1585" s="618"/>
      <c r="C1585" s="618"/>
      <c r="D1585" s="618"/>
      <c r="E1585" s="618"/>
      <c r="F1585" s="618"/>
      <c r="G1585" s="619"/>
      <c r="H1585" s="70">
        <v>20</v>
      </c>
      <c r="I1585" s="54">
        <f>ROUND(I1581*H1585/100,0)</f>
        <v>23955</v>
      </c>
    </row>
    <row r="1586" spans="1:9" ht="13.5" hidden="1" thickBot="1" x14ac:dyDescent="0.25">
      <c r="A1586" s="617" t="s">
        <v>36</v>
      </c>
      <c r="B1586" s="618"/>
      <c r="C1586" s="618"/>
      <c r="D1586" s="618"/>
      <c r="E1586" s="618"/>
      <c r="F1586" s="618"/>
      <c r="G1586" s="619"/>
      <c r="H1586" s="70">
        <v>4</v>
      </c>
      <c r="I1586" s="54">
        <f>ROUND(I1581*H1586/100,0)</f>
        <v>4791</v>
      </c>
    </row>
    <row r="1587" spans="1:9" ht="13.5" hidden="1" thickBot="1" x14ac:dyDescent="0.25">
      <c r="A1587" s="617" t="s">
        <v>37</v>
      </c>
      <c r="B1587" s="618"/>
      <c r="C1587" s="618"/>
      <c r="D1587" s="618"/>
      <c r="E1587" s="618"/>
      <c r="F1587" s="618"/>
      <c r="G1587" s="619"/>
      <c r="H1587" s="70">
        <v>6</v>
      </c>
      <c r="I1587" s="54">
        <f>ROUND(I1581*H1587/100,0)</f>
        <v>7187</v>
      </c>
    </row>
    <row r="1588" spans="1:9" ht="13.5" hidden="1" thickBot="1" x14ac:dyDescent="0.25">
      <c r="A1588" s="629"/>
      <c r="B1588" s="630"/>
      <c r="C1588" s="630"/>
      <c r="D1588" s="630"/>
      <c r="E1588" s="630"/>
      <c r="F1588" s="630"/>
      <c r="G1588" s="631"/>
      <c r="H1588" s="71"/>
      <c r="I1588" s="54"/>
    </row>
    <row r="1589" spans="1:9" ht="13.5" hidden="1" thickBot="1" x14ac:dyDescent="0.25">
      <c r="A1589" s="27"/>
      <c r="B1589" s="1"/>
      <c r="C1589" s="1"/>
      <c r="D1589" s="1"/>
      <c r="E1589" s="48"/>
      <c r="F1589" s="48"/>
      <c r="G1589" s="48"/>
      <c r="H1589" s="49" t="s">
        <v>21</v>
      </c>
      <c r="I1589" s="50">
        <f>SUM(I1585:I1588)</f>
        <v>35933</v>
      </c>
    </row>
    <row r="1590" spans="1:9" ht="13.5" hidden="1" thickBot="1" x14ac:dyDescent="0.25">
      <c r="A1590" s="27"/>
      <c r="B1590" s="1"/>
      <c r="C1590" s="1"/>
      <c r="D1590" s="1"/>
      <c r="E1590" s="48"/>
      <c r="F1590" s="48"/>
      <c r="G1590" s="48"/>
      <c r="H1590" s="48"/>
      <c r="I1590" s="28"/>
    </row>
    <row r="1591" spans="1:9" ht="13.5" hidden="1" thickBot="1" x14ac:dyDescent="0.25">
      <c r="A1591" s="72"/>
      <c r="B1591" s="36"/>
      <c r="C1591" s="36"/>
      <c r="D1591" s="36"/>
      <c r="E1591" s="73"/>
      <c r="F1591" s="74"/>
      <c r="G1591" s="75"/>
      <c r="H1591" s="76" t="s">
        <v>38</v>
      </c>
      <c r="I1591" s="50">
        <f>I1581+I1589</f>
        <v>155708</v>
      </c>
    </row>
    <row r="1592" spans="1:9" ht="13.5" hidden="1" thickBot="1" x14ac:dyDescent="0.25">
      <c r="A1592" s="80"/>
      <c r="B1592" s="80"/>
      <c r="C1592" s="80"/>
      <c r="D1592" s="80"/>
      <c r="E1592" s="80"/>
      <c r="F1592" s="80"/>
      <c r="G1592" s="80"/>
      <c r="H1592" s="80"/>
      <c r="I1592" s="81"/>
    </row>
    <row r="1593" spans="1:9" ht="12.75" hidden="1" customHeight="1" x14ac:dyDescent="0.2">
      <c r="A1593" s="593" t="s">
        <v>121</v>
      </c>
      <c r="B1593" s="594"/>
      <c r="C1593" s="594"/>
      <c r="D1593" s="594"/>
      <c r="E1593" s="595"/>
      <c r="F1593" s="602" t="s">
        <v>9</v>
      </c>
      <c r="G1593" s="603"/>
      <c r="H1593" s="603"/>
      <c r="I1593" s="604"/>
    </row>
    <row r="1594" spans="1:9" ht="12.75" hidden="1" customHeight="1" x14ac:dyDescent="0.2">
      <c r="A1594" s="596"/>
      <c r="B1594" s="597"/>
      <c r="C1594" s="597"/>
      <c r="D1594" s="597"/>
      <c r="E1594" s="598"/>
      <c r="F1594" s="605"/>
      <c r="G1594" s="586"/>
      <c r="H1594" s="586"/>
      <c r="I1594" s="606"/>
    </row>
    <row r="1595" spans="1:9" ht="13.5" hidden="1" customHeight="1" thickBot="1" x14ac:dyDescent="0.25">
      <c r="A1595" s="599"/>
      <c r="B1595" s="600"/>
      <c r="C1595" s="600"/>
      <c r="D1595" s="600"/>
      <c r="E1595" s="601"/>
      <c r="F1595" s="607"/>
      <c r="G1595" s="608"/>
      <c r="H1595" s="608"/>
      <c r="I1595" s="609"/>
    </row>
    <row r="1596" spans="1:9" ht="13.5" hidden="1" thickBot="1" x14ac:dyDescent="0.25">
      <c r="A1596" s="27"/>
      <c r="B1596" s="1"/>
      <c r="C1596" s="1"/>
      <c r="D1596" s="1"/>
      <c r="E1596" s="1"/>
      <c r="F1596" s="1"/>
      <c r="G1596" s="1"/>
      <c r="H1596" s="1"/>
      <c r="I1596" s="28"/>
    </row>
    <row r="1597" spans="1:9" ht="13.5" hidden="1" customHeight="1" x14ac:dyDescent="0.2">
      <c r="A1597" s="29" t="s">
        <v>10</v>
      </c>
      <c r="B1597" s="19"/>
      <c r="C1597" s="610" t="str">
        <f>C166</f>
        <v>CONSTRUCCION DE PUENTES EN CONCRETO REFORZADO EN VIAS TERCIARIAS (CORREGIMIENTO EL TIGRE) DEL MUNICIPIO DE CAUCASIA DEPARTAMENTO DE ANTIOQUIA</v>
      </c>
      <c r="D1597" s="610"/>
      <c r="E1597" s="610"/>
      <c r="F1597" s="610"/>
      <c r="G1597" s="610"/>
      <c r="H1597" s="610"/>
      <c r="I1597" s="611"/>
    </row>
    <row r="1598" spans="1:9" ht="25.5" hidden="1" customHeight="1" x14ac:dyDescent="0.2">
      <c r="A1598" s="27" t="s">
        <v>11</v>
      </c>
      <c r="B1598" s="1"/>
      <c r="C1598" s="610"/>
      <c r="D1598" s="610"/>
      <c r="E1598" s="610"/>
      <c r="F1598" s="610"/>
      <c r="G1598" s="610"/>
      <c r="H1598" s="610"/>
      <c r="I1598" s="611"/>
    </row>
    <row r="1599" spans="1:9" ht="13.5" hidden="1" thickBot="1" x14ac:dyDescent="0.25">
      <c r="A1599" s="29" t="s">
        <v>12</v>
      </c>
      <c r="B1599" s="1"/>
      <c r="C1599" s="612" t="e">
        <f>+[112]OFICIAL!#REF!</f>
        <v>#REF!</v>
      </c>
      <c r="D1599" s="612"/>
      <c r="E1599" s="612"/>
      <c r="F1599" s="612"/>
      <c r="G1599" s="612"/>
      <c r="H1599" s="612"/>
      <c r="I1599" s="613"/>
    </row>
    <row r="1600" spans="1:9" ht="13.5" hidden="1" thickBot="1" x14ac:dyDescent="0.25">
      <c r="A1600" s="30">
        <v>6.1</v>
      </c>
      <c r="B1600" s="19"/>
      <c r="C1600" s="612"/>
      <c r="D1600" s="612"/>
      <c r="E1600" s="612"/>
      <c r="F1600" s="612"/>
      <c r="G1600" s="612"/>
      <c r="H1600" s="612"/>
      <c r="I1600" s="613"/>
    </row>
    <row r="1601" spans="1:9" ht="13.5" hidden="1" thickBot="1" x14ac:dyDescent="0.25">
      <c r="A1601" s="29"/>
      <c r="B1601" s="19"/>
      <c r="C1601" s="19"/>
      <c r="D1601" s="1"/>
      <c r="E1601" s="1"/>
      <c r="F1601" s="1"/>
      <c r="G1601" s="1"/>
      <c r="H1601" s="31" t="s">
        <v>13</v>
      </c>
      <c r="I1601" s="32" t="e">
        <f>+[112]OFICIAL!#REF!</f>
        <v>#REF!</v>
      </c>
    </row>
    <row r="1602" spans="1:9" ht="13.5" hidden="1" thickBot="1" x14ac:dyDescent="0.25">
      <c r="A1602" s="29"/>
      <c r="B1602" s="19"/>
      <c r="C1602" s="19"/>
      <c r="D1602" s="1"/>
      <c r="E1602" s="1"/>
      <c r="F1602" s="1"/>
      <c r="G1602" s="1"/>
      <c r="H1602" s="31"/>
      <c r="I1602" s="33"/>
    </row>
    <row r="1603" spans="1:9" ht="13.5" hidden="1" thickBot="1" x14ac:dyDescent="0.25">
      <c r="A1603" s="34" t="s">
        <v>14</v>
      </c>
      <c r="B1603" s="35"/>
      <c r="C1603" s="35"/>
      <c r="D1603" s="35"/>
      <c r="E1603" s="36"/>
      <c r="F1603" s="36"/>
      <c r="G1603" s="36"/>
      <c r="H1603" s="36"/>
      <c r="I1603" s="37"/>
    </row>
    <row r="1604" spans="1:9" ht="13.5" hidden="1" thickBot="1" x14ac:dyDescent="0.25">
      <c r="A1604" s="614" t="s">
        <v>15</v>
      </c>
      <c r="B1604" s="615"/>
      <c r="C1604" s="615"/>
      <c r="D1604" s="615"/>
      <c r="E1604" s="616"/>
      <c r="F1604" s="39" t="s">
        <v>16</v>
      </c>
      <c r="G1604" s="39" t="s">
        <v>17</v>
      </c>
      <c r="H1604" s="39" t="s">
        <v>18</v>
      </c>
      <c r="I1604" s="40" t="s">
        <v>19</v>
      </c>
    </row>
    <row r="1605" spans="1:9" ht="13.5" hidden="1" thickBot="1" x14ac:dyDescent="0.25">
      <c r="A1605" s="617" t="s">
        <v>40</v>
      </c>
      <c r="B1605" s="618"/>
      <c r="C1605" s="618"/>
      <c r="D1605" s="618"/>
      <c r="E1605" s="619"/>
      <c r="F1605" s="41"/>
      <c r="G1605" s="42"/>
      <c r="H1605" s="43"/>
      <c r="I1605" s="44">
        <f>I1630*5%</f>
        <v>2040</v>
      </c>
    </row>
    <row r="1606" spans="1:9" ht="13.5" hidden="1" thickBot="1" x14ac:dyDescent="0.25">
      <c r="A1606" s="617"/>
      <c r="B1606" s="618"/>
      <c r="C1606" s="618"/>
      <c r="D1606" s="618"/>
      <c r="E1606" s="619"/>
      <c r="F1606" s="41"/>
      <c r="G1606" s="64"/>
      <c r="H1606" s="89"/>
      <c r="I1606" s="90"/>
    </row>
    <row r="1607" spans="1:9" ht="13.5" hidden="1" thickBot="1" x14ac:dyDescent="0.25">
      <c r="A1607" s="617"/>
      <c r="B1607" s="618"/>
      <c r="C1607" s="618"/>
      <c r="D1607" s="618"/>
      <c r="E1607" s="619"/>
      <c r="F1607" s="41"/>
      <c r="G1607" s="42"/>
      <c r="H1607" s="42"/>
      <c r="I1607" s="44"/>
    </row>
    <row r="1608" spans="1:9" ht="13.5" hidden="1" thickBot="1" x14ac:dyDescent="0.25">
      <c r="A1608" s="632"/>
      <c r="B1608" s="633"/>
      <c r="C1608" s="633"/>
      <c r="D1608" s="633"/>
      <c r="E1608" s="634"/>
      <c r="F1608" s="45"/>
      <c r="G1608" s="46"/>
      <c r="H1608" s="46"/>
      <c r="I1608" s="47"/>
    </row>
    <row r="1609" spans="1:9" ht="13.5" hidden="1" thickBot="1" x14ac:dyDescent="0.25">
      <c r="A1609" s="27"/>
      <c r="B1609" s="1"/>
      <c r="C1609" s="1"/>
      <c r="D1609" s="1"/>
      <c r="E1609" s="1"/>
      <c r="F1609" s="1"/>
      <c r="G1609" s="48"/>
      <c r="H1609" s="49" t="s">
        <v>21</v>
      </c>
      <c r="I1609" s="50">
        <f>SUM(I1605:I1608)</f>
        <v>2040</v>
      </c>
    </row>
    <row r="1610" spans="1:9" ht="13.5" hidden="1" thickBot="1" x14ac:dyDescent="0.25">
      <c r="A1610" s="27"/>
      <c r="B1610" s="1"/>
      <c r="C1610" s="1"/>
      <c r="D1610" s="1"/>
      <c r="E1610" s="1"/>
      <c r="F1610" s="1"/>
      <c r="G1610" s="48"/>
      <c r="H1610" s="49"/>
      <c r="I1610" s="51"/>
    </row>
    <row r="1611" spans="1:9" ht="13.5" hidden="1" thickBot="1" x14ac:dyDescent="0.25">
      <c r="A1611" s="29" t="s">
        <v>22</v>
      </c>
      <c r="B1611" s="19"/>
      <c r="C1611" s="19"/>
      <c r="D1611" s="19"/>
      <c r="E1611" s="1"/>
      <c r="F1611" s="1"/>
      <c r="G1611" s="48"/>
      <c r="H1611" s="48"/>
      <c r="I1611" s="28"/>
    </row>
    <row r="1612" spans="1:9" ht="13.5" hidden="1" thickBot="1" x14ac:dyDescent="0.25">
      <c r="A1612" s="614" t="s">
        <v>15</v>
      </c>
      <c r="B1612" s="615"/>
      <c r="C1612" s="615"/>
      <c r="D1612" s="615"/>
      <c r="E1612" s="616"/>
      <c r="F1612" s="39" t="s">
        <v>23</v>
      </c>
      <c r="G1612" s="52" t="s">
        <v>24</v>
      </c>
      <c r="H1612" s="52" t="s">
        <v>6</v>
      </c>
      <c r="I1612" s="40" t="s">
        <v>19</v>
      </c>
    </row>
    <row r="1613" spans="1:9" ht="13.5" hidden="1" thickBot="1" x14ac:dyDescent="0.25">
      <c r="A1613" s="617" t="s">
        <v>183</v>
      </c>
      <c r="B1613" s="618"/>
      <c r="C1613" s="618"/>
      <c r="D1613" s="618"/>
      <c r="E1613" s="619"/>
      <c r="F1613" s="3" t="s">
        <v>140</v>
      </c>
      <c r="G1613" s="82">
        <v>300000</v>
      </c>
      <c r="H1613" s="42">
        <v>1</v>
      </c>
      <c r="I1613" s="54">
        <f>+ROUND(H1613*G1613,0)</f>
        <v>300000</v>
      </c>
    </row>
    <row r="1614" spans="1:9" ht="13.5" hidden="1" thickBot="1" x14ac:dyDescent="0.25">
      <c r="A1614" s="617" t="s">
        <v>144</v>
      </c>
      <c r="B1614" s="618"/>
      <c r="C1614" s="618"/>
      <c r="D1614" s="618"/>
      <c r="E1614" s="619"/>
      <c r="F1614" s="3" t="s">
        <v>3</v>
      </c>
      <c r="G1614" s="82">
        <f>+[112]APA!I102</f>
        <v>420000</v>
      </c>
      <c r="H1614" s="42">
        <v>0.08</v>
      </c>
      <c r="I1614" s="54">
        <f>G1614*H1614</f>
        <v>33600</v>
      </c>
    </row>
    <row r="1615" spans="1:9" ht="13.5" hidden="1" thickBot="1" x14ac:dyDescent="0.25">
      <c r="A1615" s="617"/>
      <c r="B1615" s="618"/>
      <c r="C1615" s="618"/>
      <c r="D1615" s="618"/>
      <c r="E1615" s="619"/>
      <c r="F1615" s="3"/>
      <c r="G1615" s="82"/>
      <c r="H1615" s="42"/>
      <c r="I1615" s="54"/>
    </row>
    <row r="1616" spans="1:9" ht="13.5" hidden="1" thickBot="1" x14ac:dyDescent="0.25">
      <c r="A1616" s="617"/>
      <c r="B1616" s="618"/>
      <c r="C1616" s="618"/>
      <c r="D1616" s="618"/>
      <c r="E1616" s="619"/>
      <c r="F1616" s="3"/>
      <c r="G1616" s="42"/>
      <c r="H1616" s="42"/>
      <c r="I1616" s="54"/>
    </row>
    <row r="1617" spans="1:9" ht="13.5" hidden="1" thickBot="1" x14ac:dyDescent="0.25">
      <c r="A1617" s="629"/>
      <c r="B1617" s="630"/>
      <c r="C1617" s="630"/>
      <c r="D1617" s="630"/>
      <c r="E1617" s="631"/>
      <c r="F1617" s="55"/>
      <c r="G1617" s="56"/>
      <c r="H1617" s="56"/>
      <c r="I1617" s="57"/>
    </row>
    <row r="1618" spans="1:9" ht="13.5" hidden="1" thickBot="1" x14ac:dyDescent="0.25">
      <c r="A1618" s="27"/>
      <c r="B1618" s="1"/>
      <c r="C1618" s="1"/>
      <c r="D1618" s="1"/>
      <c r="E1618" s="1"/>
      <c r="F1618" s="1"/>
      <c r="G1618" s="48"/>
      <c r="H1618" s="49" t="s">
        <v>21</v>
      </c>
      <c r="I1618" s="58">
        <f>SUM(I1613:I1617)</f>
        <v>333600</v>
      </c>
    </row>
    <row r="1619" spans="1:9" ht="13.5" hidden="1" thickBot="1" x14ac:dyDescent="0.25">
      <c r="A1619" s="27"/>
      <c r="B1619" s="1"/>
      <c r="C1619" s="1"/>
      <c r="D1619" s="1"/>
      <c r="E1619" s="1"/>
      <c r="F1619" s="1"/>
      <c r="G1619" s="48"/>
      <c r="H1619" s="49"/>
      <c r="I1619" s="59"/>
    </row>
    <row r="1620" spans="1:9" ht="13.5" hidden="1" thickBot="1" x14ac:dyDescent="0.25">
      <c r="A1620" s="29" t="s">
        <v>25</v>
      </c>
      <c r="B1620" s="19"/>
      <c r="C1620" s="19"/>
      <c r="D1620" s="19"/>
      <c r="E1620" s="1"/>
      <c r="F1620" s="1"/>
      <c r="G1620" s="1"/>
      <c r="H1620" s="1"/>
      <c r="I1620" s="28"/>
    </row>
    <row r="1621" spans="1:9" ht="13.5" hidden="1" thickBot="1" x14ac:dyDescent="0.25">
      <c r="A1621" s="614" t="s">
        <v>26</v>
      </c>
      <c r="B1621" s="615"/>
      <c r="C1621" s="615"/>
      <c r="D1621" s="616"/>
      <c r="E1621" s="60" t="s">
        <v>115</v>
      </c>
      <c r="F1621" s="39" t="s">
        <v>27</v>
      </c>
      <c r="G1621" s="39" t="s">
        <v>116</v>
      </c>
      <c r="H1621" s="39" t="s">
        <v>28</v>
      </c>
      <c r="I1621" s="40" t="s">
        <v>19</v>
      </c>
    </row>
    <row r="1622" spans="1:9" ht="13.5" hidden="1" thickBot="1" x14ac:dyDescent="0.25">
      <c r="A1622" s="617"/>
      <c r="B1622" s="618"/>
      <c r="C1622" s="618"/>
      <c r="D1622" s="619"/>
      <c r="E1622" s="61"/>
      <c r="F1622" s="61"/>
      <c r="G1622" s="61"/>
      <c r="H1622" s="83"/>
      <c r="I1622" s="54"/>
    </row>
    <row r="1623" spans="1:9" ht="13.5" hidden="1" thickBot="1" x14ac:dyDescent="0.25">
      <c r="A1623" s="620"/>
      <c r="B1623" s="621"/>
      <c r="C1623" s="621"/>
      <c r="D1623" s="622"/>
      <c r="E1623" s="62"/>
      <c r="F1623" s="62"/>
      <c r="G1623" s="62"/>
      <c r="H1623" s="62"/>
      <c r="I1623" s="57"/>
    </row>
    <row r="1624" spans="1:9" ht="13.5" hidden="1" thickBot="1" x14ac:dyDescent="0.25">
      <c r="A1624" s="27"/>
      <c r="B1624" s="1"/>
      <c r="C1624" s="1"/>
      <c r="D1624" s="1"/>
      <c r="E1624" s="1"/>
      <c r="F1624" s="1"/>
      <c r="G1624" s="1"/>
      <c r="H1624" s="49" t="s">
        <v>21</v>
      </c>
      <c r="I1624" s="50"/>
    </row>
    <row r="1625" spans="1:9" ht="13.5" hidden="1" thickBot="1" x14ac:dyDescent="0.25">
      <c r="A1625" s="27"/>
      <c r="B1625" s="1"/>
      <c r="C1625" s="1"/>
      <c r="D1625" s="1"/>
      <c r="E1625" s="1"/>
      <c r="F1625" s="1"/>
      <c r="G1625" s="1"/>
      <c r="H1625" s="49"/>
      <c r="I1625" s="59"/>
    </row>
    <row r="1626" spans="1:9" ht="13.5" hidden="1" thickBot="1" x14ac:dyDescent="0.25">
      <c r="A1626" s="29" t="s">
        <v>29</v>
      </c>
      <c r="B1626" s="19"/>
      <c r="C1626" s="19"/>
      <c r="D1626" s="19"/>
      <c r="E1626" s="1"/>
      <c r="F1626" s="1"/>
      <c r="G1626" s="1"/>
      <c r="H1626" s="1"/>
      <c r="I1626" s="28"/>
    </row>
    <row r="1627" spans="1:9" ht="13.5" hidden="1" thickBot="1" x14ac:dyDescent="0.25">
      <c r="A1627" s="614" t="s">
        <v>30</v>
      </c>
      <c r="B1627" s="615"/>
      <c r="C1627" s="615"/>
      <c r="D1627" s="615"/>
      <c r="E1627" s="39"/>
      <c r="F1627" s="623" t="s">
        <v>118</v>
      </c>
      <c r="G1627" s="624"/>
      <c r="H1627" s="38" t="s">
        <v>18</v>
      </c>
      <c r="I1627" s="63" t="s">
        <v>19</v>
      </c>
    </row>
    <row r="1628" spans="1:9" ht="13.5" hidden="1" thickBot="1" x14ac:dyDescent="0.25">
      <c r="A1628" s="625" t="str">
        <f>+[112]cuadrillas!B14</f>
        <v>CUADRILLA 3</v>
      </c>
      <c r="B1628" s="626"/>
      <c r="C1628" s="626"/>
      <c r="D1628" s="626"/>
      <c r="E1628" s="42"/>
      <c r="F1628" s="627">
        <f>+[112]cuadrillas!C14</f>
        <v>204000</v>
      </c>
      <c r="G1628" s="628"/>
      <c r="H1628" s="65">
        <v>5</v>
      </c>
      <c r="I1628" s="54">
        <f>ROUND(F1628/H1628,0)</f>
        <v>40800</v>
      </c>
    </row>
    <row r="1629" spans="1:9" ht="13.5" hidden="1" thickBot="1" x14ac:dyDescent="0.25">
      <c r="A1629" s="620"/>
      <c r="B1629" s="621"/>
      <c r="C1629" s="621"/>
      <c r="D1629" s="621"/>
      <c r="E1629" s="56"/>
      <c r="F1629" s="637"/>
      <c r="G1629" s="638"/>
      <c r="H1629" s="56"/>
      <c r="I1629" s="57"/>
    </row>
    <row r="1630" spans="1:9" ht="13.5" hidden="1" thickBot="1" x14ac:dyDescent="0.25">
      <c r="A1630" s="27"/>
      <c r="B1630" s="1"/>
      <c r="C1630" s="1"/>
      <c r="D1630" s="1"/>
      <c r="E1630" s="48"/>
      <c r="F1630" s="48"/>
      <c r="G1630" s="48"/>
      <c r="H1630" s="49" t="s">
        <v>21</v>
      </c>
      <c r="I1630" s="58">
        <f>SUM(I1628:I1629)</f>
        <v>40800</v>
      </c>
    </row>
    <row r="1631" spans="1:9" ht="13.5" hidden="1" thickBot="1" x14ac:dyDescent="0.25">
      <c r="A1631" s="27"/>
      <c r="B1631" s="1"/>
      <c r="C1631" s="1"/>
      <c r="D1631" s="1"/>
      <c r="E1631" s="48"/>
      <c r="F1631" s="48"/>
      <c r="G1631" s="48"/>
      <c r="H1631" s="48"/>
      <c r="I1631" s="32"/>
    </row>
    <row r="1632" spans="1:9" ht="13.5" hidden="1" thickBot="1" x14ac:dyDescent="0.25">
      <c r="A1632" s="27"/>
      <c r="B1632" s="1"/>
      <c r="C1632" s="1"/>
      <c r="D1632" s="1"/>
      <c r="E1632" s="48"/>
      <c r="F1632" s="66" t="s">
        <v>8</v>
      </c>
      <c r="G1632" s="1"/>
      <c r="H1632" s="67"/>
      <c r="I1632" s="50">
        <f>+I1630+I1624+I1618+I1609</f>
        <v>376440</v>
      </c>
    </row>
    <row r="1633" spans="1:9" ht="13.5" hidden="1" thickBot="1" x14ac:dyDescent="0.25">
      <c r="A1633" s="27"/>
      <c r="B1633" s="1"/>
      <c r="C1633" s="1"/>
      <c r="D1633" s="1"/>
      <c r="E1633" s="48"/>
      <c r="F1633" s="66"/>
      <c r="G1633" s="1"/>
      <c r="H1633" s="67"/>
      <c r="I1633" s="59"/>
    </row>
    <row r="1634" spans="1:9" ht="13.5" hidden="1" thickBot="1" x14ac:dyDescent="0.25">
      <c r="A1634" s="29" t="s">
        <v>32</v>
      </c>
      <c r="B1634" s="19"/>
      <c r="C1634" s="19"/>
      <c r="D1634" s="19"/>
      <c r="E1634" s="48"/>
      <c r="F1634" s="48"/>
      <c r="G1634" s="48"/>
      <c r="H1634" s="48"/>
      <c r="I1634" s="28"/>
    </row>
    <row r="1635" spans="1:9" ht="13.5" hidden="1" thickBot="1" x14ac:dyDescent="0.25">
      <c r="A1635" s="614" t="s">
        <v>15</v>
      </c>
      <c r="B1635" s="615"/>
      <c r="C1635" s="615"/>
      <c r="D1635" s="615"/>
      <c r="E1635" s="615"/>
      <c r="F1635" s="615"/>
      <c r="G1635" s="616"/>
      <c r="H1635" s="68" t="s">
        <v>33</v>
      </c>
      <c r="I1635" s="69" t="s">
        <v>34</v>
      </c>
    </row>
    <row r="1636" spans="1:9" ht="13.5" hidden="1" thickBot="1" x14ac:dyDescent="0.25">
      <c r="A1636" s="617" t="s">
        <v>35</v>
      </c>
      <c r="B1636" s="618"/>
      <c r="C1636" s="618"/>
      <c r="D1636" s="618"/>
      <c r="E1636" s="618"/>
      <c r="F1636" s="618"/>
      <c r="G1636" s="619"/>
      <c r="H1636" s="70">
        <v>20</v>
      </c>
      <c r="I1636" s="54">
        <f>ROUND(I1632*H1636/100,0)</f>
        <v>75288</v>
      </c>
    </row>
    <row r="1637" spans="1:9" ht="13.5" hidden="1" thickBot="1" x14ac:dyDescent="0.25">
      <c r="A1637" s="617" t="s">
        <v>36</v>
      </c>
      <c r="B1637" s="618"/>
      <c r="C1637" s="618"/>
      <c r="D1637" s="618"/>
      <c r="E1637" s="618"/>
      <c r="F1637" s="618"/>
      <c r="G1637" s="619"/>
      <c r="H1637" s="70">
        <v>4</v>
      </c>
      <c r="I1637" s="54">
        <f>ROUND(I1632*H1637/100,0)</f>
        <v>15058</v>
      </c>
    </row>
    <row r="1638" spans="1:9" ht="13.5" hidden="1" thickBot="1" x14ac:dyDescent="0.25">
      <c r="A1638" s="617" t="s">
        <v>37</v>
      </c>
      <c r="B1638" s="618"/>
      <c r="C1638" s="618"/>
      <c r="D1638" s="618"/>
      <c r="E1638" s="618"/>
      <c r="F1638" s="618"/>
      <c r="G1638" s="619"/>
      <c r="H1638" s="70">
        <v>6</v>
      </c>
      <c r="I1638" s="54">
        <f>ROUND(I1632*H1638/100,0)</f>
        <v>22586</v>
      </c>
    </row>
    <row r="1639" spans="1:9" ht="13.5" hidden="1" thickBot="1" x14ac:dyDescent="0.25">
      <c r="A1639" s="629"/>
      <c r="B1639" s="630"/>
      <c r="C1639" s="630"/>
      <c r="D1639" s="630"/>
      <c r="E1639" s="630"/>
      <c r="F1639" s="630"/>
      <c r="G1639" s="631"/>
      <c r="H1639" s="71"/>
      <c r="I1639" s="54"/>
    </row>
    <row r="1640" spans="1:9" ht="13.5" hidden="1" thickBot="1" x14ac:dyDescent="0.25">
      <c r="A1640" s="27"/>
      <c r="B1640" s="1"/>
      <c r="C1640" s="1"/>
      <c r="D1640" s="1"/>
      <c r="E1640" s="48"/>
      <c r="F1640" s="48"/>
      <c r="G1640" s="48"/>
      <c r="H1640" s="49" t="s">
        <v>21</v>
      </c>
      <c r="I1640" s="50">
        <f>SUM(I1636:I1639)</f>
        <v>112932</v>
      </c>
    </row>
    <row r="1641" spans="1:9" ht="13.5" hidden="1" thickBot="1" x14ac:dyDescent="0.25">
      <c r="A1641" s="27"/>
      <c r="B1641" s="1"/>
      <c r="C1641" s="1"/>
      <c r="D1641" s="1"/>
      <c r="E1641" s="48"/>
      <c r="F1641" s="48"/>
      <c r="G1641" s="48"/>
      <c r="H1641" s="48"/>
      <c r="I1641" s="28"/>
    </row>
    <row r="1642" spans="1:9" ht="13.5" hidden="1" thickBot="1" x14ac:dyDescent="0.25">
      <c r="A1642" s="72"/>
      <c r="B1642" s="36"/>
      <c r="C1642" s="36"/>
      <c r="D1642" s="36"/>
      <c r="E1642" s="73"/>
      <c r="F1642" s="74"/>
      <c r="G1642" s="75"/>
      <c r="H1642" s="76" t="s">
        <v>38</v>
      </c>
      <c r="I1642" s="50">
        <f>I1632+I1640</f>
        <v>489372</v>
      </c>
    </row>
    <row r="1643" spans="1:9" ht="12.75" hidden="1" customHeight="1" x14ac:dyDescent="0.2">
      <c r="A1643" s="593" t="s">
        <v>121</v>
      </c>
      <c r="B1643" s="594"/>
      <c r="C1643" s="594"/>
      <c r="D1643" s="594"/>
      <c r="E1643" s="595"/>
      <c r="F1643" s="602" t="s">
        <v>9</v>
      </c>
      <c r="G1643" s="603"/>
      <c r="H1643" s="603"/>
      <c r="I1643" s="604"/>
    </row>
    <row r="1644" spans="1:9" ht="12.75" hidden="1" customHeight="1" x14ac:dyDescent="0.2">
      <c r="A1644" s="596"/>
      <c r="B1644" s="597"/>
      <c r="C1644" s="597"/>
      <c r="D1644" s="597"/>
      <c r="E1644" s="598"/>
      <c r="F1644" s="605"/>
      <c r="G1644" s="586"/>
      <c r="H1644" s="586"/>
      <c r="I1644" s="606"/>
    </row>
    <row r="1645" spans="1:9" ht="13.5" hidden="1" customHeight="1" thickBot="1" x14ac:dyDescent="0.25">
      <c r="A1645" s="599"/>
      <c r="B1645" s="600"/>
      <c r="C1645" s="600"/>
      <c r="D1645" s="600"/>
      <c r="E1645" s="601"/>
      <c r="F1645" s="607"/>
      <c r="G1645" s="608"/>
      <c r="H1645" s="608"/>
      <c r="I1645" s="609"/>
    </row>
    <row r="1646" spans="1:9" ht="13.5" hidden="1" thickBot="1" x14ac:dyDescent="0.25">
      <c r="A1646" s="27"/>
      <c r="B1646" s="1"/>
      <c r="C1646" s="1"/>
      <c r="D1646" s="1"/>
      <c r="E1646" s="1"/>
      <c r="F1646" s="1"/>
      <c r="G1646" s="1"/>
      <c r="H1646" s="1"/>
      <c r="I1646" s="28"/>
    </row>
    <row r="1647" spans="1:9" ht="13.5" hidden="1" customHeight="1" x14ac:dyDescent="0.2">
      <c r="A1647" s="29" t="s">
        <v>10</v>
      </c>
      <c r="B1647" s="19"/>
      <c r="C1647" s="610" t="str">
        <f>C166</f>
        <v>CONSTRUCCION DE PUENTES EN CONCRETO REFORZADO EN VIAS TERCIARIAS (CORREGIMIENTO EL TIGRE) DEL MUNICIPIO DE CAUCASIA DEPARTAMENTO DE ANTIOQUIA</v>
      </c>
      <c r="D1647" s="610"/>
      <c r="E1647" s="610"/>
      <c r="F1647" s="610"/>
      <c r="G1647" s="610"/>
      <c r="H1647" s="610"/>
      <c r="I1647" s="611"/>
    </row>
    <row r="1648" spans="1:9" ht="25.5" hidden="1" customHeight="1" x14ac:dyDescent="0.2">
      <c r="A1648" s="27" t="s">
        <v>11</v>
      </c>
      <c r="B1648" s="1"/>
      <c r="C1648" s="610"/>
      <c r="D1648" s="610"/>
      <c r="E1648" s="610"/>
      <c r="F1648" s="610"/>
      <c r="G1648" s="610"/>
      <c r="H1648" s="610"/>
      <c r="I1648" s="611"/>
    </row>
    <row r="1649" spans="1:9" ht="13.5" hidden="1" thickBot="1" x14ac:dyDescent="0.25">
      <c r="A1649" s="29" t="s">
        <v>12</v>
      </c>
      <c r="B1649" s="1"/>
      <c r="C1649" s="612" t="e">
        <f>+[112]OFICIAL!#REF!</f>
        <v>#REF!</v>
      </c>
      <c r="D1649" s="612"/>
      <c r="E1649" s="612"/>
      <c r="F1649" s="612"/>
      <c r="G1649" s="612"/>
      <c r="H1649" s="612"/>
      <c r="I1649" s="613"/>
    </row>
    <row r="1650" spans="1:9" ht="13.5" hidden="1" thickBot="1" x14ac:dyDescent="0.25">
      <c r="A1650" s="30">
        <v>6.2</v>
      </c>
      <c r="B1650" s="19"/>
      <c r="C1650" s="612"/>
      <c r="D1650" s="612"/>
      <c r="E1650" s="612"/>
      <c r="F1650" s="612"/>
      <c r="G1650" s="612"/>
      <c r="H1650" s="612"/>
      <c r="I1650" s="613"/>
    </row>
    <row r="1651" spans="1:9" ht="13.5" hidden="1" thickBot="1" x14ac:dyDescent="0.25">
      <c r="A1651" s="29"/>
      <c r="B1651" s="19"/>
      <c r="C1651" s="19"/>
      <c r="D1651" s="1"/>
      <c r="E1651" s="1"/>
      <c r="F1651" s="1"/>
      <c r="G1651" s="1"/>
      <c r="H1651" s="31" t="s">
        <v>13</v>
      </c>
      <c r="I1651" s="32" t="e">
        <f>+[112]OFICIAL!#REF!</f>
        <v>#REF!</v>
      </c>
    </row>
    <row r="1652" spans="1:9" ht="13.5" hidden="1" thickBot="1" x14ac:dyDescent="0.25">
      <c r="A1652" s="29"/>
      <c r="B1652" s="19"/>
      <c r="C1652" s="19"/>
      <c r="D1652" s="1"/>
      <c r="E1652" s="1"/>
      <c r="F1652" s="1"/>
      <c r="G1652" s="1"/>
      <c r="H1652" s="31"/>
      <c r="I1652" s="33"/>
    </row>
    <row r="1653" spans="1:9" ht="13.5" hidden="1" thickBot="1" x14ac:dyDescent="0.25">
      <c r="A1653" s="34" t="s">
        <v>14</v>
      </c>
      <c r="B1653" s="35"/>
      <c r="C1653" s="35"/>
      <c r="D1653" s="35"/>
      <c r="E1653" s="36"/>
      <c r="F1653" s="36"/>
      <c r="G1653" s="36"/>
      <c r="H1653" s="36"/>
      <c r="I1653" s="37"/>
    </row>
    <row r="1654" spans="1:9" ht="13.5" hidden="1" thickBot="1" x14ac:dyDescent="0.25">
      <c r="A1654" s="614" t="s">
        <v>15</v>
      </c>
      <c r="B1654" s="615"/>
      <c r="C1654" s="615"/>
      <c r="D1654" s="615"/>
      <c r="E1654" s="616"/>
      <c r="F1654" s="39" t="s">
        <v>16</v>
      </c>
      <c r="G1654" s="39" t="s">
        <v>17</v>
      </c>
      <c r="H1654" s="39" t="s">
        <v>18</v>
      </c>
      <c r="I1654" s="40" t="s">
        <v>19</v>
      </c>
    </row>
    <row r="1655" spans="1:9" ht="13.5" hidden="1" thickBot="1" x14ac:dyDescent="0.25">
      <c r="A1655" s="617" t="s">
        <v>40</v>
      </c>
      <c r="B1655" s="618"/>
      <c r="C1655" s="618"/>
      <c r="D1655" s="618"/>
      <c r="E1655" s="619"/>
      <c r="F1655" s="41"/>
      <c r="G1655" s="42"/>
      <c r="H1655" s="43"/>
      <c r="I1655" s="44">
        <f>I1680*5%</f>
        <v>2040</v>
      </c>
    </row>
    <row r="1656" spans="1:9" ht="13.5" hidden="1" thickBot="1" x14ac:dyDescent="0.25">
      <c r="A1656" s="617"/>
      <c r="B1656" s="618"/>
      <c r="C1656" s="618"/>
      <c r="D1656" s="618"/>
      <c r="E1656" s="619"/>
      <c r="F1656" s="41"/>
      <c r="G1656" s="64"/>
      <c r="H1656" s="89"/>
      <c r="I1656" s="90"/>
    </row>
    <row r="1657" spans="1:9" ht="13.5" hidden="1" thickBot="1" x14ac:dyDescent="0.25">
      <c r="A1657" s="617"/>
      <c r="B1657" s="618"/>
      <c r="C1657" s="618"/>
      <c r="D1657" s="618"/>
      <c r="E1657" s="619"/>
      <c r="F1657" s="41"/>
      <c r="G1657" s="42"/>
      <c r="H1657" s="42"/>
      <c r="I1657" s="44"/>
    </row>
    <row r="1658" spans="1:9" ht="13.5" hidden="1" thickBot="1" x14ac:dyDescent="0.25">
      <c r="A1658" s="632"/>
      <c r="B1658" s="633"/>
      <c r="C1658" s="633"/>
      <c r="D1658" s="633"/>
      <c r="E1658" s="634"/>
      <c r="F1658" s="45"/>
      <c r="G1658" s="46"/>
      <c r="H1658" s="46"/>
      <c r="I1658" s="47"/>
    </row>
    <row r="1659" spans="1:9" ht="13.5" hidden="1" thickBot="1" x14ac:dyDescent="0.25">
      <c r="A1659" s="27"/>
      <c r="B1659" s="1"/>
      <c r="C1659" s="1"/>
      <c r="D1659" s="1"/>
      <c r="E1659" s="1"/>
      <c r="F1659" s="1"/>
      <c r="G1659" s="48"/>
      <c r="H1659" s="49" t="s">
        <v>21</v>
      </c>
      <c r="I1659" s="50">
        <f>SUM(I1655:I1658)</f>
        <v>2040</v>
      </c>
    </row>
    <row r="1660" spans="1:9" ht="13.5" hidden="1" thickBot="1" x14ac:dyDescent="0.25">
      <c r="A1660" s="27"/>
      <c r="B1660" s="1"/>
      <c r="C1660" s="1"/>
      <c r="D1660" s="1"/>
      <c r="E1660" s="1"/>
      <c r="F1660" s="1"/>
      <c r="G1660" s="48"/>
      <c r="H1660" s="49"/>
      <c r="I1660" s="51"/>
    </row>
    <row r="1661" spans="1:9" ht="13.5" hidden="1" thickBot="1" x14ac:dyDescent="0.25">
      <c r="A1661" s="29" t="s">
        <v>22</v>
      </c>
      <c r="B1661" s="19"/>
      <c r="C1661" s="19"/>
      <c r="D1661" s="19"/>
      <c r="E1661" s="1"/>
      <c r="F1661" s="1"/>
      <c r="G1661" s="48"/>
      <c r="H1661" s="48"/>
      <c r="I1661" s="28"/>
    </row>
    <row r="1662" spans="1:9" ht="13.5" hidden="1" thickBot="1" x14ac:dyDescent="0.25">
      <c r="A1662" s="614" t="s">
        <v>15</v>
      </c>
      <c r="B1662" s="615"/>
      <c r="C1662" s="615"/>
      <c r="D1662" s="615"/>
      <c r="E1662" s="616"/>
      <c r="F1662" s="39" t="s">
        <v>23</v>
      </c>
      <c r="G1662" s="52" t="s">
        <v>24</v>
      </c>
      <c r="H1662" s="52" t="s">
        <v>6</v>
      </c>
      <c r="I1662" s="40" t="s">
        <v>19</v>
      </c>
    </row>
    <row r="1663" spans="1:9" ht="13.5" hidden="1" thickBot="1" x14ac:dyDescent="0.25">
      <c r="A1663" s="617" t="s">
        <v>184</v>
      </c>
      <c r="B1663" s="618"/>
      <c r="C1663" s="618"/>
      <c r="D1663" s="618"/>
      <c r="E1663" s="619"/>
      <c r="F1663" s="3" t="s">
        <v>140</v>
      </c>
      <c r="G1663" s="82">
        <v>280000</v>
      </c>
      <c r="H1663" s="42">
        <v>1</v>
      </c>
      <c r="I1663" s="54">
        <f>+ROUND(H1663*G1663,0)</f>
        <v>280000</v>
      </c>
    </row>
    <row r="1664" spans="1:9" ht="13.5" hidden="1" thickBot="1" x14ac:dyDescent="0.25">
      <c r="A1664" s="617" t="s">
        <v>144</v>
      </c>
      <c r="B1664" s="618"/>
      <c r="C1664" s="618"/>
      <c r="D1664" s="618"/>
      <c r="E1664" s="619"/>
      <c r="F1664" s="3" t="s">
        <v>3</v>
      </c>
      <c r="G1664" s="82">
        <f>+[112]APA!I102</f>
        <v>420000</v>
      </c>
      <c r="H1664" s="42">
        <v>0.08</v>
      </c>
      <c r="I1664" s="54">
        <f>G1664*H1664</f>
        <v>33600</v>
      </c>
    </row>
    <row r="1665" spans="1:9" ht="13.5" hidden="1" thickBot="1" x14ac:dyDescent="0.25">
      <c r="A1665" s="617"/>
      <c r="B1665" s="618"/>
      <c r="C1665" s="618"/>
      <c r="D1665" s="618"/>
      <c r="E1665" s="619"/>
      <c r="F1665" s="3"/>
      <c r="G1665" s="82"/>
      <c r="H1665" s="42"/>
      <c r="I1665" s="54"/>
    </row>
    <row r="1666" spans="1:9" ht="13.5" hidden="1" thickBot="1" x14ac:dyDescent="0.25">
      <c r="A1666" s="617"/>
      <c r="B1666" s="618"/>
      <c r="C1666" s="618"/>
      <c r="D1666" s="618"/>
      <c r="E1666" s="619"/>
      <c r="F1666" s="3"/>
      <c r="G1666" s="42"/>
      <c r="H1666" s="42"/>
      <c r="I1666" s="54"/>
    </row>
    <row r="1667" spans="1:9" ht="13.5" hidden="1" thickBot="1" x14ac:dyDescent="0.25">
      <c r="A1667" s="629"/>
      <c r="B1667" s="630"/>
      <c r="C1667" s="630"/>
      <c r="D1667" s="630"/>
      <c r="E1667" s="631"/>
      <c r="F1667" s="55"/>
      <c r="G1667" s="56"/>
      <c r="H1667" s="56"/>
      <c r="I1667" s="57"/>
    </row>
    <row r="1668" spans="1:9" ht="13.5" hidden="1" thickBot="1" x14ac:dyDescent="0.25">
      <c r="A1668" s="27"/>
      <c r="B1668" s="1"/>
      <c r="C1668" s="1"/>
      <c r="D1668" s="1"/>
      <c r="E1668" s="1"/>
      <c r="F1668" s="1"/>
      <c r="G1668" s="48"/>
      <c r="H1668" s="49" t="s">
        <v>21</v>
      </c>
      <c r="I1668" s="58">
        <f>SUM(I1663:I1667)</f>
        <v>313600</v>
      </c>
    </row>
    <row r="1669" spans="1:9" ht="13.5" hidden="1" thickBot="1" x14ac:dyDescent="0.25">
      <c r="A1669" s="27"/>
      <c r="B1669" s="1"/>
      <c r="C1669" s="1"/>
      <c r="D1669" s="1"/>
      <c r="E1669" s="1"/>
      <c r="F1669" s="1"/>
      <c r="G1669" s="48"/>
      <c r="H1669" s="49"/>
      <c r="I1669" s="59"/>
    </row>
    <row r="1670" spans="1:9" ht="13.5" hidden="1" thickBot="1" x14ac:dyDescent="0.25">
      <c r="A1670" s="29" t="s">
        <v>25</v>
      </c>
      <c r="B1670" s="19"/>
      <c r="C1670" s="19"/>
      <c r="D1670" s="19"/>
      <c r="E1670" s="1"/>
      <c r="F1670" s="1"/>
      <c r="G1670" s="1"/>
      <c r="H1670" s="1"/>
      <c r="I1670" s="28"/>
    </row>
    <row r="1671" spans="1:9" ht="13.5" hidden="1" thickBot="1" x14ac:dyDescent="0.25">
      <c r="A1671" s="614" t="s">
        <v>26</v>
      </c>
      <c r="B1671" s="615"/>
      <c r="C1671" s="615"/>
      <c r="D1671" s="616"/>
      <c r="E1671" s="60" t="s">
        <v>115</v>
      </c>
      <c r="F1671" s="39" t="s">
        <v>27</v>
      </c>
      <c r="G1671" s="39" t="s">
        <v>116</v>
      </c>
      <c r="H1671" s="39" t="s">
        <v>28</v>
      </c>
      <c r="I1671" s="40" t="s">
        <v>19</v>
      </c>
    </row>
    <row r="1672" spans="1:9" ht="13.5" hidden="1" thickBot="1" x14ac:dyDescent="0.25">
      <c r="A1672" s="617"/>
      <c r="B1672" s="618"/>
      <c r="C1672" s="618"/>
      <c r="D1672" s="619"/>
      <c r="E1672" s="61"/>
      <c r="F1672" s="61"/>
      <c r="G1672" s="61"/>
      <c r="H1672" s="83"/>
      <c r="I1672" s="54"/>
    </row>
    <row r="1673" spans="1:9" ht="13.5" hidden="1" thickBot="1" x14ac:dyDescent="0.25">
      <c r="A1673" s="620"/>
      <c r="B1673" s="621"/>
      <c r="C1673" s="621"/>
      <c r="D1673" s="622"/>
      <c r="E1673" s="62"/>
      <c r="F1673" s="62"/>
      <c r="G1673" s="62"/>
      <c r="H1673" s="62"/>
      <c r="I1673" s="57"/>
    </row>
    <row r="1674" spans="1:9" ht="13.5" hidden="1" thickBot="1" x14ac:dyDescent="0.25">
      <c r="A1674" s="27"/>
      <c r="B1674" s="1"/>
      <c r="C1674" s="1"/>
      <c r="D1674" s="1"/>
      <c r="E1674" s="1"/>
      <c r="F1674" s="1"/>
      <c r="G1674" s="1"/>
      <c r="H1674" s="49" t="s">
        <v>21</v>
      </c>
      <c r="I1674" s="50"/>
    </row>
    <row r="1675" spans="1:9" ht="13.5" hidden="1" thickBot="1" x14ac:dyDescent="0.25">
      <c r="A1675" s="27"/>
      <c r="B1675" s="1"/>
      <c r="C1675" s="1"/>
      <c r="D1675" s="1"/>
      <c r="E1675" s="1"/>
      <c r="F1675" s="1"/>
      <c r="G1675" s="1"/>
      <c r="H1675" s="49"/>
      <c r="I1675" s="59"/>
    </row>
    <row r="1676" spans="1:9" ht="13.5" hidden="1" thickBot="1" x14ac:dyDescent="0.25">
      <c r="A1676" s="29" t="s">
        <v>29</v>
      </c>
      <c r="B1676" s="19"/>
      <c r="C1676" s="19"/>
      <c r="D1676" s="19"/>
      <c r="E1676" s="1"/>
      <c r="F1676" s="1"/>
      <c r="G1676" s="1"/>
      <c r="H1676" s="1"/>
      <c r="I1676" s="28"/>
    </row>
    <row r="1677" spans="1:9" ht="13.5" hidden="1" thickBot="1" x14ac:dyDescent="0.25">
      <c r="A1677" s="614" t="s">
        <v>30</v>
      </c>
      <c r="B1677" s="615"/>
      <c r="C1677" s="615"/>
      <c r="D1677" s="615"/>
      <c r="E1677" s="39"/>
      <c r="F1677" s="623" t="s">
        <v>118</v>
      </c>
      <c r="G1677" s="624"/>
      <c r="H1677" s="38" t="s">
        <v>18</v>
      </c>
      <c r="I1677" s="63" t="s">
        <v>19</v>
      </c>
    </row>
    <row r="1678" spans="1:9" ht="13.5" hidden="1" thickBot="1" x14ac:dyDescent="0.25">
      <c r="A1678" s="625" t="str">
        <f>+[112]cuadrillas!B14</f>
        <v>CUADRILLA 3</v>
      </c>
      <c r="B1678" s="626"/>
      <c r="C1678" s="626"/>
      <c r="D1678" s="626"/>
      <c r="E1678" s="42"/>
      <c r="F1678" s="627">
        <f>+[112]cuadrillas!C14</f>
        <v>204000</v>
      </c>
      <c r="G1678" s="628"/>
      <c r="H1678" s="65">
        <v>5</v>
      </c>
      <c r="I1678" s="54">
        <f>ROUND(F1678/H1678,0)</f>
        <v>40800</v>
      </c>
    </row>
    <row r="1679" spans="1:9" ht="13.5" hidden="1" thickBot="1" x14ac:dyDescent="0.25">
      <c r="A1679" s="620"/>
      <c r="B1679" s="621"/>
      <c r="C1679" s="621"/>
      <c r="D1679" s="621"/>
      <c r="E1679" s="56"/>
      <c r="F1679" s="637"/>
      <c r="G1679" s="638"/>
      <c r="H1679" s="56"/>
      <c r="I1679" s="57"/>
    </row>
    <row r="1680" spans="1:9" ht="13.5" hidden="1" thickBot="1" x14ac:dyDescent="0.25">
      <c r="A1680" s="27"/>
      <c r="B1680" s="1"/>
      <c r="C1680" s="1"/>
      <c r="D1680" s="1"/>
      <c r="E1680" s="48"/>
      <c r="F1680" s="48"/>
      <c r="G1680" s="48"/>
      <c r="H1680" s="49" t="s">
        <v>21</v>
      </c>
      <c r="I1680" s="58">
        <f>SUM(I1678:I1679)</f>
        <v>40800</v>
      </c>
    </row>
    <row r="1681" spans="1:9" ht="13.5" hidden="1" thickBot="1" x14ac:dyDescent="0.25">
      <c r="A1681" s="27"/>
      <c r="B1681" s="1"/>
      <c r="C1681" s="1"/>
      <c r="D1681" s="1"/>
      <c r="E1681" s="48"/>
      <c r="F1681" s="48"/>
      <c r="G1681" s="48"/>
      <c r="H1681" s="48"/>
      <c r="I1681" s="32"/>
    </row>
    <row r="1682" spans="1:9" ht="13.5" hidden="1" thickBot="1" x14ac:dyDescent="0.25">
      <c r="A1682" s="27"/>
      <c r="B1682" s="1"/>
      <c r="C1682" s="1"/>
      <c r="D1682" s="1"/>
      <c r="E1682" s="48"/>
      <c r="F1682" s="66" t="s">
        <v>8</v>
      </c>
      <c r="G1682" s="1"/>
      <c r="H1682" s="67"/>
      <c r="I1682" s="50">
        <f>+I1680+I1674+I1668+I1659</f>
        <v>356440</v>
      </c>
    </row>
    <row r="1683" spans="1:9" ht="13.5" hidden="1" thickBot="1" x14ac:dyDescent="0.25">
      <c r="A1683" s="27"/>
      <c r="B1683" s="1"/>
      <c r="C1683" s="1"/>
      <c r="D1683" s="1"/>
      <c r="E1683" s="48"/>
      <c r="F1683" s="66"/>
      <c r="G1683" s="1"/>
      <c r="H1683" s="67"/>
      <c r="I1683" s="59"/>
    </row>
    <row r="1684" spans="1:9" ht="13.5" hidden="1" thickBot="1" x14ac:dyDescent="0.25">
      <c r="A1684" s="29" t="s">
        <v>32</v>
      </c>
      <c r="B1684" s="19"/>
      <c r="C1684" s="19"/>
      <c r="D1684" s="19"/>
      <c r="E1684" s="48"/>
      <c r="F1684" s="48"/>
      <c r="G1684" s="48"/>
      <c r="H1684" s="48"/>
      <c r="I1684" s="28"/>
    </row>
    <row r="1685" spans="1:9" ht="13.5" hidden="1" thickBot="1" x14ac:dyDescent="0.25">
      <c r="A1685" s="614" t="s">
        <v>15</v>
      </c>
      <c r="B1685" s="615"/>
      <c r="C1685" s="615"/>
      <c r="D1685" s="615"/>
      <c r="E1685" s="615"/>
      <c r="F1685" s="615"/>
      <c r="G1685" s="616"/>
      <c r="H1685" s="68" t="s">
        <v>33</v>
      </c>
      <c r="I1685" s="69" t="s">
        <v>34</v>
      </c>
    </row>
    <row r="1686" spans="1:9" ht="13.5" hidden="1" thickBot="1" x14ac:dyDescent="0.25">
      <c r="A1686" s="617" t="s">
        <v>35</v>
      </c>
      <c r="B1686" s="618"/>
      <c r="C1686" s="618"/>
      <c r="D1686" s="618"/>
      <c r="E1686" s="618"/>
      <c r="F1686" s="618"/>
      <c r="G1686" s="619"/>
      <c r="H1686" s="70">
        <v>20</v>
      </c>
      <c r="I1686" s="54">
        <f>ROUND(I1682*H1686/100,0)</f>
        <v>71288</v>
      </c>
    </row>
    <row r="1687" spans="1:9" ht="13.5" hidden="1" thickBot="1" x14ac:dyDescent="0.25">
      <c r="A1687" s="617" t="s">
        <v>36</v>
      </c>
      <c r="B1687" s="618"/>
      <c r="C1687" s="618"/>
      <c r="D1687" s="618"/>
      <c r="E1687" s="618"/>
      <c r="F1687" s="618"/>
      <c r="G1687" s="619"/>
      <c r="H1687" s="70">
        <v>4</v>
      </c>
      <c r="I1687" s="54">
        <f>ROUND(I1682*H1687/100,0)</f>
        <v>14258</v>
      </c>
    </row>
    <row r="1688" spans="1:9" ht="13.5" hidden="1" thickBot="1" x14ac:dyDescent="0.25">
      <c r="A1688" s="617" t="s">
        <v>37</v>
      </c>
      <c r="B1688" s="618"/>
      <c r="C1688" s="618"/>
      <c r="D1688" s="618"/>
      <c r="E1688" s="618"/>
      <c r="F1688" s="618"/>
      <c r="G1688" s="619"/>
      <c r="H1688" s="70">
        <v>6</v>
      </c>
      <c r="I1688" s="54">
        <f>ROUND(I1682*H1688/100,0)</f>
        <v>21386</v>
      </c>
    </row>
    <row r="1689" spans="1:9" ht="13.5" hidden="1" thickBot="1" x14ac:dyDescent="0.25">
      <c r="A1689" s="629"/>
      <c r="B1689" s="630"/>
      <c r="C1689" s="630"/>
      <c r="D1689" s="630"/>
      <c r="E1689" s="630"/>
      <c r="F1689" s="630"/>
      <c r="G1689" s="631"/>
      <c r="H1689" s="71"/>
      <c r="I1689" s="54"/>
    </row>
    <row r="1690" spans="1:9" ht="13.5" hidden="1" thickBot="1" x14ac:dyDescent="0.25">
      <c r="A1690" s="27"/>
      <c r="B1690" s="1"/>
      <c r="C1690" s="1"/>
      <c r="D1690" s="1"/>
      <c r="E1690" s="48"/>
      <c r="F1690" s="48"/>
      <c r="G1690" s="48"/>
      <c r="H1690" s="49" t="s">
        <v>21</v>
      </c>
      <c r="I1690" s="50">
        <f>SUM(I1686:I1689)</f>
        <v>106932</v>
      </c>
    </row>
    <row r="1691" spans="1:9" ht="13.5" hidden="1" thickBot="1" x14ac:dyDescent="0.25">
      <c r="A1691" s="27"/>
      <c r="B1691" s="1"/>
      <c r="C1691" s="1"/>
      <c r="D1691" s="1"/>
      <c r="E1691" s="48"/>
      <c r="F1691" s="48"/>
      <c r="G1691" s="48"/>
      <c r="H1691" s="48"/>
      <c r="I1691" s="28"/>
    </row>
    <row r="1692" spans="1:9" ht="13.5" hidden="1" thickBot="1" x14ac:dyDescent="0.25">
      <c r="A1692" s="72"/>
      <c r="B1692" s="36"/>
      <c r="C1692" s="36"/>
      <c r="D1692" s="36"/>
      <c r="E1692" s="73"/>
      <c r="F1692" s="74"/>
      <c r="G1692" s="75"/>
      <c r="H1692" s="76" t="s">
        <v>38</v>
      </c>
      <c r="I1692" s="50">
        <f>I1682+I1690</f>
        <v>463372</v>
      </c>
    </row>
    <row r="1693" spans="1:9" ht="13.5" hidden="1" thickBot="1" x14ac:dyDescent="0.25">
      <c r="A1693" s="80"/>
      <c r="B1693" s="80"/>
      <c r="C1693" s="80"/>
      <c r="D1693" s="80"/>
      <c r="E1693" s="80"/>
      <c r="F1693" s="80"/>
      <c r="G1693" s="80"/>
      <c r="H1693" s="80"/>
      <c r="I1693" s="81"/>
    </row>
    <row r="1694" spans="1:9" ht="12.75" hidden="1" customHeight="1" x14ac:dyDescent="0.2">
      <c r="A1694" s="593" t="s">
        <v>121</v>
      </c>
      <c r="B1694" s="594"/>
      <c r="C1694" s="594"/>
      <c r="D1694" s="594"/>
      <c r="E1694" s="595"/>
      <c r="F1694" s="602" t="s">
        <v>9</v>
      </c>
      <c r="G1694" s="603"/>
      <c r="H1694" s="603"/>
      <c r="I1694" s="604"/>
    </row>
    <row r="1695" spans="1:9" ht="12.75" hidden="1" customHeight="1" x14ac:dyDescent="0.2">
      <c r="A1695" s="596"/>
      <c r="B1695" s="597"/>
      <c r="C1695" s="597"/>
      <c r="D1695" s="597"/>
      <c r="E1695" s="598"/>
      <c r="F1695" s="605"/>
      <c r="G1695" s="586"/>
      <c r="H1695" s="586"/>
      <c r="I1695" s="606"/>
    </row>
    <row r="1696" spans="1:9" ht="13.5" hidden="1" customHeight="1" thickBot="1" x14ac:dyDescent="0.25">
      <c r="A1696" s="599"/>
      <c r="B1696" s="600"/>
      <c r="C1696" s="600"/>
      <c r="D1696" s="600"/>
      <c r="E1696" s="601"/>
      <c r="F1696" s="607"/>
      <c r="G1696" s="608"/>
      <c r="H1696" s="608"/>
      <c r="I1696" s="609"/>
    </row>
    <row r="1697" spans="1:9" ht="13.5" hidden="1" thickBot="1" x14ac:dyDescent="0.25">
      <c r="A1697" s="27"/>
      <c r="B1697" s="1"/>
      <c r="C1697" s="1"/>
      <c r="D1697" s="1"/>
      <c r="E1697" s="1"/>
      <c r="F1697" s="1"/>
      <c r="G1697" s="1"/>
      <c r="H1697" s="1"/>
      <c r="I1697" s="28"/>
    </row>
    <row r="1698" spans="1:9" ht="13.5" hidden="1" customHeight="1" x14ac:dyDescent="0.2">
      <c r="A1698" s="29" t="s">
        <v>10</v>
      </c>
      <c r="B1698" s="19"/>
      <c r="C1698" s="610" t="str">
        <f>C166</f>
        <v>CONSTRUCCION DE PUENTES EN CONCRETO REFORZADO EN VIAS TERCIARIAS (CORREGIMIENTO EL TIGRE) DEL MUNICIPIO DE CAUCASIA DEPARTAMENTO DE ANTIOQUIA</v>
      </c>
      <c r="D1698" s="610"/>
      <c r="E1698" s="610"/>
      <c r="F1698" s="610"/>
      <c r="G1698" s="610"/>
      <c r="H1698" s="610"/>
      <c r="I1698" s="611"/>
    </row>
    <row r="1699" spans="1:9" ht="25.5" hidden="1" customHeight="1" x14ac:dyDescent="0.2">
      <c r="A1699" s="27" t="s">
        <v>11</v>
      </c>
      <c r="B1699" s="1"/>
      <c r="C1699" s="610"/>
      <c r="D1699" s="610"/>
      <c r="E1699" s="610"/>
      <c r="F1699" s="610"/>
      <c r="G1699" s="610"/>
      <c r="H1699" s="610"/>
      <c r="I1699" s="611"/>
    </row>
    <row r="1700" spans="1:9" ht="13.5" hidden="1" thickBot="1" x14ac:dyDescent="0.25">
      <c r="A1700" s="29" t="s">
        <v>12</v>
      </c>
      <c r="B1700" s="1"/>
      <c r="C1700" s="612" t="e">
        <f>+[112]OFICIAL!#REF!</f>
        <v>#REF!</v>
      </c>
      <c r="D1700" s="612"/>
      <c r="E1700" s="612"/>
      <c r="F1700" s="612"/>
      <c r="G1700" s="612"/>
      <c r="H1700" s="612"/>
      <c r="I1700" s="613"/>
    </row>
    <row r="1701" spans="1:9" ht="13.5" hidden="1" thickBot="1" x14ac:dyDescent="0.25">
      <c r="A1701" s="30">
        <v>6.3</v>
      </c>
      <c r="B1701" s="19"/>
      <c r="C1701" s="612"/>
      <c r="D1701" s="612"/>
      <c r="E1701" s="612"/>
      <c r="F1701" s="612"/>
      <c r="G1701" s="612"/>
      <c r="H1701" s="612"/>
      <c r="I1701" s="613"/>
    </row>
    <row r="1702" spans="1:9" ht="13.5" hidden="1" thickBot="1" x14ac:dyDescent="0.25">
      <c r="A1702" s="29"/>
      <c r="B1702" s="19"/>
      <c r="C1702" s="19"/>
      <c r="D1702" s="1"/>
      <c r="E1702" s="1"/>
      <c r="F1702" s="1"/>
      <c r="G1702" s="1"/>
      <c r="H1702" s="31" t="s">
        <v>13</v>
      </c>
      <c r="I1702" s="32" t="e">
        <f>+[112]OFICIAL!#REF!</f>
        <v>#REF!</v>
      </c>
    </row>
    <row r="1703" spans="1:9" ht="13.5" hidden="1" thickBot="1" x14ac:dyDescent="0.25">
      <c r="A1703" s="29"/>
      <c r="B1703" s="19"/>
      <c r="C1703" s="19"/>
      <c r="D1703" s="1"/>
      <c r="E1703" s="1"/>
      <c r="F1703" s="1"/>
      <c r="G1703" s="1"/>
      <c r="H1703" s="31"/>
      <c r="I1703" s="33"/>
    </row>
    <row r="1704" spans="1:9" ht="13.5" hidden="1" thickBot="1" x14ac:dyDescent="0.25">
      <c r="A1704" s="34" t="s">
        <v>14</v>
      </c>
      <c r="B1704" s="35"/>
      <c r="C1704" s="35"/>
      <c r="D1704" s="35"/>
      <c r="E1704" s="36"/>
      <c r="F1704" s="36"/>
      <c r="G1704" s="36"/>
      <c r="H1704" s="36"/>
      <c r="I1704" s="37"/>
    </row>
    <row r="1705" spans="1:9" ht="13.5" hidden="1" thickBot="1" x14ac:dyDescent="0.25">
      <c r="A1705" s="614" t="s">
        <v>15</v>
      </c>
      <c r="B1705" s="615"/>
      <c r="C1705" s="615"/>
      <c r="D1705" s="615"/>
      <c r="E1705" s="616"/>
      <c r="F1705" s="39" t="s">
        <v>16</v>
      </c>
      <c r="G1705" s="39" t="s">
        <v>17</v>
      </c>
      <c r="H1705" s="39" t="s">
        <v>18</v>
      </c>
      <c r="I1705" s="40" t="s">
        <v>19</v>
      </c>
    </row>
    <row r="1706" spans="1:9" ht="13.5" hidden="1" thickBot="1" x14ac:dyDescent="0.25">
      <c r="A1706" s="617" t="s">
        <v>40</v>
      </c>
      <c r="B1706" s="618"/>
      <c r="C1706" s="618"/>
      <c r="D1706" s="618"/>
      <c r="E1706" s="619"/>
      <c r="F1706" s="41"/>
      <c r="G1706" s="42"/>
      <c r="H1706" s="43"/>
      <c r="I1706" s="44">
        <f>I1731*5%</f>
        <v>2040</v>
      </c>
    </row>
    <row r="1707" spans="1:9" ht="13.5" hidden="1" thickBot="1" x14ac:dyDescent="0.25">
      <c r="A1707" s="617"/>
      <c r="B1707" s="618"/>
      <c r="C1707" s="618"/>
      <c r="D1707" s="618"/>
      <c r="E1707" s="619"/>
      <c r="F1707" s="41"/>
      <c r="G1707" s="64"/>
      <c r="H1707" s="89"/>
      <c r="I1707" s="90"/>
    </row>
    <row r="1708" spans="1:9" ht="13.5" hidden="1" thickBot="1" x14ac:dyDescent="0.25">
      <c r="A1708" s="617"/>
      <c r="B1708" s="618"/>
      <c r="C1708" s="618"/>
      <c r="D1708" s="618"/>
      <c r="E1708" s="619"/>
      <c r="F1708" s="41"/>
      <c r="G1708" s="42"/>
      <c r="H1708" s="42"/>
      <c r="I1708" s="44"/>
    </row>
    <row r="1709" spans="1:9" ht="13.5" hidden="1" thickBot="1" x14ac:dyDescent="0.25">
      <c r="A1709" s="632"/>
      <c r="B1709" s="633"/>
      <c r="C1709" s="633"/>
      <c r="D1709" s="633"/>
      <c r="E1709" s="634"/>
      <c r="F1709" s="45"/>
      <c r="G1709" s="46"/>
      <c r="H1709" s="46"/>
      <c r="I1709" s="47"/>
    </row>
    <row r="1710" spans="1:9" ht="13.5" hidden="1" thickBot="1" x14ac:dyDescent="0.25">
      <c r="A1710" s="27"/>
      <c r="B1710" s="1"/>
      <c r="C1710" s="1"/>
      <c r="D1710" s="1"/>
      <c r="E1710" s="1"/>
      <c r="F1710" s="1"/>
      <c r="G1710" s="48"/>
      <c r="H1710" s="49" t="s">
        <v>21</v>
      </c>
      <c r="I1710" s="50">
        <f>SUM(I1706:I1709)</f>
        <v>2040</v>
      </c>
    </row>
    <row r="1711" spans="1:9" ht="13.5" hidden="1" thickBot="1" x14ac:dyDescent="0.25">
      <c r="A1711" s="27"/>
      <c r="B1711" s="1"/>
      <c r="C1711" s="1"/>
      <c r="D1711" s="1"/>
      <c r="E1711" s="1"/>
      <c r="F1711" s="1"/>
      <c r="G1711" s="48"/>
      <c r="H1711" s="49"/>
      <c r="I1711" s="51"/>
    </row>
    <row r="1712" spans="1:9" ht="13.5" hidden="1" thickBot="1" x14ac:dyDescent="0.25">
      <c r="A1712" s="29" t="s">
        <v>22</v>
      </c>
      <c r="B1712" s="19"/>
      <c r="C1712" s="19"/>
      <c r="D1712" s="19"/>
      <c r="E1712" s="1"/>
      <c r="F1712" s="1"/>
      <c r="G1712" s="48"/>
      <c r="H1712" s="48"/>
      <c r="I1712" s="28"/>
    </row>
    <row r="1713" spans="1:9" ht="13.5" hidden="1" thickBot="1" x14ac:dyDescent="0.25">
      <c r="A1713" s="614" t="s">
        <v>15</v>
      </c>
      <c r="B1713" s="615"/>
      <c r="C1713" s="615"/>
      <c r="D1713" s="615"/>
      <c r="E1713" s="616"/>
      <c r="F1713" s="39" t="s">
        <v>23</v>
      </c>
      <c r="G1713" s="52" t="s">
        <v>24</v>
      </c>
      <c r="H1713" s="52" t="s">
        <v>6</v>
      </c>
      <c r="I1713" s="40" t="s">
        <v>19</v>
      </c>
    </row>
    <row r="1714" spans="1:9" ht="13.5" hidden="1" thickBot="1" x14ac:dyDescent="0.25">
      <c r="A1714" s="617" t="s">
        <v>185</v>
      </c>
      <c r="B1714" s="618"/>
      <c r="C1714" s="618"/>
      <c r="D1714" s="618"/>
      <c r="E1714" s="619"/>
      <c r="F1714" s="3" t="s">
        <v>140</v>
      </c>
      <c r="G1714" s="82">
        <v>350000</v>
      </c>
      <c r="H1714" s="42">
        <v>1</v>
      </c>
      <c r="I1714" s="54">
        <f>+ROUND(H1714*G1714,0)</f>
        <v>350000</v>
      </c>
    </row>
    <row r="1715" spans="1:9" ht="13.5" hidden="1" thickBot="1" x14ac:dyDescent="0.25">
      <c r="A1715" s="617" t="s">
        <v>144</v>
      </c>
      <c r="B1715" s="618"/>
      <c r="C1715" s="618"/>
      <c r="D1715" s="618"/>
      <c r="E1715" s="619"/>
      <c r="F1715" s="3" t="s">
        <v>3</v>
      </c>
      <c r="G1715" s="82">
        <f>+[112]APA!I102</f>
        <v>420000</v>
      </c>
      <c r="H1715" s="42">
        <v>0.06</v>
      </c>
      <c r="I1715" s="54">
        <f>G1715*H1715</f>
        <v>25200</v>
      </c>
    </row>
    <row r="1716" spans="1:9" ht="13.5" hidden="1" thickBot="1" x14ac:dyDescent="0.25">
      <c r="A1716" s="617"/>
      <c r="B1716" s="618"/>
      <c r="C1716" s="618"/>
      <c r="D1716" s="618"/>
      <c r="E1716" s="619"/>
      <c r="F1716" s="3"/>
      <c r="G1716" s="82"/>
      <c r="H1716" s="42"/>
      <c r="I1716" s="54"/>
    </row>
    <row r="1717" spans="1:9" ht="13.5" hidden="1" thickBot="1" x14ac:dyDescent="0.25">
      <c r="A1717" s="617"/>
      <c r="B1717" s="618"/>
      <c r="C1717" s="618"/>
      <c r="D1717" s="618"/>
      <c r="E1717" s="619"/>
      <c r="F1717" s="3"/>
      <c r="G1717" s="42"/>
      <c r="H1717" s="42"/>
      <c r="I1717" s="54"/>
    </row>
    <row r="1718" spans="1:9" ht="13.5" hidden="1" thickBot="1" x14ac:dyDescent="0.25">
      <c r="A1718" s="629"/>
      <c r="B1718" s="630"/>
      <c r="C1718" s="630"/>
      <c r="D1718" s="630"/>
      <c r="E1718" s="631"/>
      <c r="F1718" s="55"/>
      <c r="G1718" s="56"/>
      <c r="H1718" s="56"/>
      <c r="I1718" s="57"/>
    </row>
    <row r="1719" spans="1:9" ht="13.5" hidden="1" thickBot="1" x14ac:dyDescent="0.25">
      <c r="A1719" s="27"/>
      <c r="B1719" s="1"/>
      <c r="C1719" s="1"/>
      <c r="D1719" s="1"/>
      <c r="E1719" s="1"/>
      <c r="F1719" s="1"/>
      <c r="G1719" s="48"/>
      <c r="H1719" s="49" t="s">
        <v>21</v>
      </c>
      <c r="I1719" s="58">
        <f>SUM(I1714:I1718)</f>
        <v>375200</v>
      </c>
    </row>
    <row r="1720" spans="1:9" ht="13.5" hidden="1" thickBot="1" x14ac:dyDescent="0.25">
      <c r="A1720" s="27"/>
      <c r="B1720" s="1"/>
      <c r="C1720" s="1"/>
      <c r="D1720" s="1"/>
      <c r="E1720" s="1"/>
      <c r="F1720" s="1"/>
      <c r="G1720" s="48"/>
      <c r="H1720" s="49"/>
      <c r="I1720" s="59"/>
    </row>
    <row r="1721" spans="1:9" ht="13.5" hidden="1" thickBot="1" x14ac:dyDescent="0.25">
      <c r="A1721" s="29" t="s">
        <v>25</v>
      </c>
      <c r="B1721" s="19"/>
      <c r="C1721" s="19"/>
      <c r="D1721" s="19"/>
      <c r="E1721" s="1"/>
      <c r="F1721" s="1"/>
      <c r="G1721" s="1"/>
      <c r="H1721" s="1"/>
      <c r="I1721" s="28"/>
    </row>
    <row r="1722" spans="1:9" ht="13.5" hidden="1" thickBot="1" x14ac:dyDescent="0.25">
      <c r="A1722" s="614" t="s">
        <v>26</v>
      </c>
      <c r="B1722" s="615"/>
      <c r="C1722" s="615"/>
      <c r="D1722" s="616"/>
      <c r="E1722" s="60" t="s">
        <v>115</v>
      </c>
      <c r="F1722" s="39" t="s">
        <v>27</v>
      </c>
      <c r="G1722" s="39" t="s">
        <v>116</v>
      </c>
      <c r="H1722" s="39" t="s">
        <v>28</v>
      </c>
      <c r="I1722" s="40" t="s">
        <v>19</v>
      </c>
    </row>
    <row r="1723" spans="1:9" ht="13.5" hidden="1" thickBot="1" x14ac:dyDescent="0.25">
      <c r="A1723" s="617"/>
      <c r="B1723" s="618"/>
      <c r="C1723" s="618"/>
      <c r="D1723" s="619"/>
      <c r="E1723" s="61"/>
      <c r="F1723" s="61"/>
      <c r="G1723" s="61"/>
      <c r="H1723" s="83"/>
      <c r="I1723" s="54"/>
    </row>
    <row r="1724" spans="1:9" ht="13.5" hidden="1" thickBot="1" x14ac:dyDescent="0.25">
      <c r="A1724" s="620"/>
      <c r="B1724" s="621"/>
      <c r="C1724" s="621"/>
      <c r="D1724" s="622"/>
      <c r="E1724" s="62"/>
      <c r="F1724" s="62"/>
      <c r="G1724" s="62"/>
      <c r="H1724" s="62"/>
      <c r="I1724" s="57"/>
    </row>
    <row r="1725" spans="1:9" ht="13.5" hidden="1" thickBot="1" x14ac:dyDescent="0.25">
      <c r="A1725" s="27"/>
      <c r="B1725" s="1"/>
      <c r="C1725" s="1"/>
      <c r="D1725" s="1"/>
      <c r="E1725" s="1"/>
      <c r="F1725" s="1"/>
      <c r="G1725" s="1"/>
      <c r="H1725" s="49" t="s">
        <v>21</v>
      </c>
      <c r="I1725" s="50"/>
    </row>
    <row r="1726" spans="1:9" ht="13.5" hidden="1" thickBot="1" x14ac:dyDescent="0.25">
      <c r="A1726" s="27"/>
      <c r="B1726" s="1"/>
      <c r="C1726" s="1"/>
      <c r="D1726" s="1"/>
      <c r="E1726" s="1"/>
      <c r="F1726" s="1"/>
      <c r="G1726" s="1"/>
      <c r="H1726" s="49"/>
      <c r="I1726" s="59"/>
    </row>
    <row r="1727" spans="1:9" ht="13.5" hidden="1" thickBot="1" x14ac:dyDescent="0.25">
      <c r="A1727" s="29" t="s">
        <v>29</v>
      </c>
      <c r="B1727" s="19"/>
      <c r="C1727" s="19"/>
      <c r="D1727" s="19"/>
      <c r="E1727" s="1"/>
      <c r="F1727" s="1"/>
      <c r="G1727" s="1"/>
      <c r="H1727" s="1"/>
      <c r="I1727" s="28"/>
    </row>
    <row r="1728" spans="1:9" ht="13.5" hidden="1" thickBot="1" x14ac:dyDescent="0.25">
      <c r="A1728" s="614" t="s">
        <v>30</v>
      </c>
      <c r="B1728" s="615"/>
      <c r="C1728" s="615"/>
      <c r="D1728" s="615"/>
      <c r="E1728" s="39"/>
      <c r="F1728" s="623" t="s">
        <v>118</v>
      </c>
      <c r="G1728" s="624"/>
      <c r="H1728" s="38" t="s">
        <v>18</v>
      </c>
      <c r="I1728" s="63" t="s">
        <v>19</v>
      </c>
    </row>
    <row r="1729" spans="1:9" ht="13.5" hidden="1" thickBot="1" x14ac:dyDescent="0.25">
      <c r="A1729" s="625" t="str">
        <f>+[112]cuadrillas!B14</f>
        <v>CUADRILLA 3</v>
      </c>
      <c r="B1729" s="626"/>
      <c r="C1729" s="626"/>
      <c r="D1729" s="626"/>
      <c r="E1729" s="42"/>
      <c r="F1729" s="627">
        <f>+[112]cuadrillas!C14</f>
        <v>204000</v>
      </c>
      <c r="G1729" s="628"/>
      <c r="H1729" s="65">
        <v>5</v>
      </c>
      <c r="I1729" s="54">
        <f>ROUND(F1729/H1729,0)</f>
        <v>40800</v>
      </c>
    </row>
    <row r="1730" spans="1:9" ht="13.5" hidden="1" thickBot="1" x14ac:dyDescent="0.25">
      <c r="A1730" s="620"/>
      <c r="B1730" s="621"/>
      <c r="C1730" s="621"/>
      <c r="D1730" s="621"/>
      <c r="E1730" s="56"/>
      <c r="F1730" s="637"/>
      <c r="G1730" s="638"/>
      <c r="H1730" s="56"/>
      <c r="I1730" s="57"/>
    </row>
    <row r="1731" spans="1:9" ht="13.5" hidden="1" thickBot="1" x14ac:dyDescent="0.25">
      <c r="A1731" s="27"/>
      <c r="B1731" s="1"/>
      <c r="C1731" s="1"/>
      <c r="D1731" s="1"/>
      <c r="E1731" s="48"/>
      <c r="F1731" s="48"/>
      <c r="G1731" s="48"/>
      <c r="H1731" s="49" t="s">
        <v>21</v>
      </c>
      <c r="I1731" s="58">
        <f>SUM(I1729:I1730)</f>
        <v>40800</v>
      </c>
    </row>
    <row r="1732" spans="1:9" ht="13.5" hidden="1" thickBot="1" x14ac:dyDescent="0.25">
      <c r="A1732" s="27"/>
      <c r="B1732" s="1"/>
      <c r="C1732" s="1"/>
      <c r="D1732" s="1"/>
      <c r="E1732" s="48"/>
      <c r="F1732" s="48"/>
      <c r="G1732" s="48"/>
      <c r="H1732" s="48"/>
      <c r="I1732" s="32"/>
    </row>
    <row r="1733" spans="1:9" ht="13.5" hidden="1" thickBot="1" x14ac:dyDescent="0.25">
      <c r="A1733" s="27"/>
      <c r="B1733" s="1"/>
      <c r="C1733" s="1"/>
      <c r="D1733" s="1"/>
      <c r="E1733" s="48"/>
      <c r="F1733" s="66" t="s">
        <v>8</v>
      </c>
      <c r="G1733" s="1"/>
      <c r="H1733" s="67"/>
      <c r="I1733" s="50">
        <f>+I1731+I1725+I1719+I1710</f>
        <v>418040</v>
      </c>
    </row>
    <row r="1734" spans="1:9" ht="13.5" hidden="1" thickBot="1" x14ac:dyDescent="0.25">
      <c r="A1734" s="27"/>
      <c r="B1734" s="1"/>
      <c r="C1734" s="1"/>
      <c r="D1734" s="1"/>
      <c r="E1734" s="48"/>
      <c r="F1734" s="66"/>
      <c r="G1734" s="1"/>
      <c r="H1734" s="67"/>
      <c r="I1734" s="59"/>
    </row>
    <row r="1735" spans="1:9" ht="13.5" hidden="1" thickBot="1" x14ac:dyDescent="0.25">
      <c r="A1735" s="29" t="s">
        <v>32</v>
      </c>
      <c r="B1735" s="19"/>
      <c r="C1735" s="19"/>
      <c r="D1735" s="19"/>
      <c r="E1735" s="48"/>
      <c r="F1735" s="48"/>
      <c r="G1735" s="48"/>
      <c r="H1735" s="48"/>
      <c r="I1735" s="28"/>
    </row>
    <row r="1736" spans="1:9" ht="13.5" hidden="1" thickBot="1" x14ac:dyDescent="0.25">
      <c r="A1736" s="614" t="s">
        <v>15</v>
      </c>
      <c r="B1736" s="615"/>
      <c r="C1736" s="615"/>
      <c r="D1736" s="615"/>
      <c r="E1736" s="615"/>
      <c r="F1736" s="615"/>
      <c r="G1736" s="616"/>
      <c r="H1736" s="68" t="s">
        <v>33</v>
      </c>
      <c r="I1736" s="69" t="s">
        <v>34</v>
      </c>
    </row>
    <row r="1737" spans="1:9" ht="13.5" hidden="1" thickBot="1" x14ac:dyDescent="0.25">
      <c r="A1737" s="617" t="s">
        <v>35</v>
      </c>
      <c r="B1737" s="618"/>
      <c r="C1737" s="618"/>
      <c r="D1737" s="618"/>
      <c r="E1737" s="618"/>
      <c r="F1737" s="618"/>
      <c r="G1737" s="619"/>
      <c r="H1737" s="70">
        <v>20</v>
      </c>
      <c r="I1737" s="54">
        <f>ROUND(I1733*H1737/100,0)</f>
        <v>83608</v>
      </c>
    </row>
    <row r="1738" spans="1:9" ht="13.5" hidden="1" thickBot="1" x14ac:dyDescent="0.25">
      <c r="A1738" s="617" t="s">
        <v>36</v>
      </c>
      <c r="B1738" s="618"/>
      <c r="C1738" s="618"/>
      <c r="D1738" s="618"/>
      <c r="E1738" s="618"/>
      <c r="F1738" s="618"/>
      <c r="G1738" s="619"/>
      <c r="H1738" s="70">
        <v>4</v>
      </c>
      <c r="I1738" s="54">
        <f>ROUND(I1733*H1738/100,0)</f>
        <v>16722</v>
      </c>
    </row>
    <row r="1739" spans="1:9" ht="13.5" hidden="1" thickBot="1" x14ac:dyDescent="0.25">
      <c r="A1739" s="617" t="s">
        <v>37</v>
      </c>
      <c r="B1739" s="618"/>
      <c r="C1739" s="618"/>
      <c r="D1739" s="618"/>
      <c r="E1739" s="618"/>
      <c r="F1739" s="618"/>
      <c r="G1739" s="619"/>
      <c r="H1739" s="70">
        <v>6</v>
      </c>
      <c r="I1739" s="54">
        <f>ROUND(I1733*H1739/100,0)</f>
        <v>25082</v>
      </c>
    </row>
    <row r="1740" spans="1:9" ht="13.5" hidden="1" thickBot="1" x14ac:dyDescent="0.25">
      <c r="A1740" s="629"/>
      <c r="B1740" s="630"/>
      <c r="C1740" s="630"/>
      <c r="D1740" s="630"/>
      <c r="E1740" s="630"/>
      <c r="F1740" s="630"/>
      <c r="G1740" s="631"/>
      <c r="H1740" s="71"/>
      <c r="I1740" s="54"/>
    </row>
    <row r="1741" spans="1:9" ht="13.5" hidden="1" thickBot="1" x14ac:dyDescent="0.25">
      <c r="A1741" s="27"/>
      <c r="B1741" s="1"/>
      <c r="C1741" s="1"/>
      <c r="D1741" s="1"/>
      <c r="E1741" s="48"/>
      <c r="F1741" s="48"/>
      <c r="G1741" s="48"/>
      <c r="H1741" s="49" t="s">
        <v>21</v>
      </c>
      <c r="I1741" s="50">
        <f>SUM(I1737:I1740)</f>
        <v>125412</v>
      </c>
    </row>
    <row r="1742" spans="1:9" ht="13.5" hidden="1" thickBot="1" x14ac:dyDescent="0.25">
      <c r="A1742" s="27"/>
      <c r="B1742" s="1"/>
      <c r="C1742" s="1"/>
      <c r="D1742" s="1"/>
      <c r="E1742" s="48"/>
      <c r="F1742" s="48"/>
      <c r="G1742" s="48"/>
      <c r="H1742" s="48"/>
      <c r="I1742" s="28"/>
    </row>
    <row r="1743" spans="1:9" ht="13.5" hidden="1" thickBot="1" x14ac:dyDescent="0.25">
      <c r="A1743" s="72"/>
      <c r="B1743" s="36"/>
      <c r="C1743" s="36"/>
      <c r="D1743" s="36"/>
      <c r="E1743" s="73"/>
      <c r="F1743" s="74"/>
      <c r="G1743" s="75"/>
      <c r="H1743" s="76" t="s">
        <v>38</v>
      </c>
      <c r="I1743" s="50">
        <f>I1733+I1741</f>
        <v>543452</v>
      </c>
    </row>
    <row r="1744" spans="1:9" ht="13.5" hidden="1" thickBot="1" x14ac:dyDescent="0.25">
      <c r="A1744" s="80"/>
      <c r="B1744" s="80"/>
      <c r="C1744" s="80"/>
      <c r="D1744" s="80"/>
      <c r="E1744" s="80"/>
      <c r="F1744" s="80"/>
      <c r="G1744" s="80"/>
      <c r="H1744" s="80"/>
      <c r="I1744" s="81"/>
    </row>
    <row r="1745" spans="1:9" ht="12.75" hidden="1" customHeight="1" x14ac:dyDescent="0.2">
      <c r="A1745" s="593" t="s">
        <v>121</v>
      </c>
      <c r="B1745" s="594"/>
      <c r="C1745" s="594"/>
      <c r="D1745" s="594"/>
      <c r="E1745" s="595"/>
      <c r="F1745" s="602" t="s">
        <v>9</v>
      </c>
      <c r="G1745" s="603"/>
      <c r="H1745" s="603"/>
      <c r="I1745" s="604"/>
    </row>
    <row r="1746" spans="1:9" ht="12.75" hidden="1" customHeight="1" x14ac:dyDescent="0.2">
      <c r="A1746" s="596"/>
      <c r="B1746" s="597"/>
      <c r="C1746" s="597"/>
      <c r="D1746" s="597"/>
      <c r="E1746" s="598"/>
      <c r="F1746" s="605"/>
      <c r="G1746" s="586"/>
      <c r="H1746" s="586"/>
      <c r="I1746" s="606"/>
    </row>
    <row r="1747" spans="1:9" ht="13.5" hidden="1" customHeight="1" thickBot="1" x14ac:dyDescent="0.25">
      <c r="A1747" s="599"/>
      <c r="B1747" s="600"/>
      <c r="C1747" s="600"/>
      <c r="D1747" s="600"/>
      <c r="E1747" s="601"/>
      <c r="F1747" s="607"/>
      <c r="G1747" s="608"/>
      <c r="H1747" s="608"/>
      <c r="I1747" s="609"/>
    </row>
    <row r="1748" spans="1:9" ht="13.5" hidden="1" thickBot="1" x14ac:dyDescent="0.25">
      <c r="A1748" s="27"/>
      <c r="B1748" s="1"/>
      <c r="C1748" s="1"/>
      <c r="D1748" s="1"/>
      <c r="E1748" s="1"/>
      <c r="F1748" s="1"/>
      <c r="G1748" s="1"/>
      <c r="H1748" s="1"/>
      <c r="I1748" s="28"/>
    </row>
    <row r="1749" spans="1:9" ht="13.5" hidden="1" customHeight="1" x14ac:dyDescent="0.2">
      <c r="A1749" s="29" t="s">
        <v>10</v>
      </c>
      <c r="B1749" s="19"/>
      <c r="C1749" s="610" t="str">
        <f>C166</f>
        <v>CONSTRUCCION DE PUENTES EN CONCRETO REFORZADO EN VIAS TERCIARIAS (CORREGIMIENTO EL TIGRE) DEL MUNICIPIO DE CAUCASIA DEPARTAMENTO DE ANTIOQUIA</v>
      </c>
      <c r="D1749" s="610"/>
      <c r="E1749" s="610"/>
      <c r="F1749" s="610"/>
      <c r="G1749" s="610"/>
      <c r="H1749" s="610"/>
      <c r="I1749" s="611"/>
    </row>
    <row r="1750" spans="1:9" ht="25.5" hidden="1" customHeight="1" x14ac:dyDescent="0.2">
      <c r="A1750" s="27" t="s">
        <v>11</v>
      </c>
      <c r="B1750" s="1"/>
      <c r="C1750" s="610"/>
      <c r="D1750" s="610"/>
      <c r="E1750" s="610"/>
      <c r="F1750" s="610"/>
      <c r="G1750" s="610"/>
      <c r="H1750" s="610"/>
      <c r="I1750" s="611"/>
    </row>
    <row r="1751" spans="1:9" ht="13.5" hidden="1" thickBot="1" x14ac:dyDescent="0.25">
      <c r="A1751" s="29" t="s">
        <v>12</v>
      </c>
      <c r="B1751" s="1"/>
      <c r="C1751" s="612" t="e">
        <f>+[112]OFICIAL!#REF!</f>
        <v>#REF!</v>
      </c>
      <c r="D1751" s="612"/>
      <c r="E1751" s="612"/>
      <c r="F1751" s="612"/>
      <c r="G1751" s="612"/>
      <c r="H1751" s="612"/>
      <c r="I1751" s="613"/>
    </row>
    <row r="1752" spans="1:9" ht="13.5" hidden="1" thickBot="1" x14ac:dyDescent="0.25">
      <c r="A1752" s="30" t="s">
        <v>90</v>
      </c>
      <c r="B1752" s="19"/>
      <c r="C1752" s="612"/>
      <c r="D1752" s="612"/>
      <c r="E1752" s="612"/>
      <c r="F1752" s="612"/>
      <c r="G1752" s="612"/>
      <c r="H1752" s="612"/>
      <c r="I1752" s="613"/>
    </row>
    <row r="1753" spans="1:9" ht="13.5" hidden="1" thickBot="1" x14ac:dyDescent="0.25">
      <c r="A1753" s="29"/>
      <c r="B1753" s="19"/>
      <c r="C1753" s="19"/>
      <c r="D1753" s="1"/>
      <c r="E1753" s="1"/>
      <c r="F1753" s="1"/>
      <c r="G1753" s="1"/>
      <c r="H1753" s="31" t="s">
        <v>13</v>
      </c>
      <c r="I1753" s="32" t="e">
        <f>+[112]OFICIAL!#REF!</f>
        <v>#REF!</v>
      </c>
    </row>
    <row r="1754" spans="1:9" ht="13.5" hidden="1" thickBot="1" x14ac:dyDescent="0.25">
      <c r="A1754" s="29"/>
      <c r="B1754" s="19"/>
      <c r="C1754" s="19"/>
      <c r="D1754" s="1"/>
      <c r="E1754" s="1"/>
      <c r="F1754" s="1"/>
      <c r="G1754" s="1"/>
      <c r="H1754" s="31"/>
      <c r="I1754" s="33"/>
    </row>
    <row r="1755" spans="1:9" ht="13.5" hidden="1" thickBot="1" x14ac:dyDescent="0.25">
      <c r="A1755" s="34" t="s">
        <v>14</v>
      </c>
      <c r="B1755" s="35"/>
      <c r="C1755" s="35"/>
      <c r="D1755" s="35"/>
      <c r="E1755" s="36"/>
      <c r="F1755" s="36"/>
      <c r="G1755" s="36"/>
      <c r="H1755" s="36"/>
      <c r="I1755" s="37"/>
    </row>
    <row r="1756" spans="1:9" ht="13.5" hidden="1" thickBot="1" x14ac:dyDescent="0.25">
      <c r="A1756" s="614" t="s">
        <v>15</v>
      </c>
      <c r="B1756" s="615"/>
      <c r="C1756" s="615"/>
      <c r="D1756" s="615"/>
      <c r="E1756" s="616"/>
      <c r="F1756" s="39" t="s">
        <v>16</v>
      </c>
      <c r="G1756" s="39" t="s">
        <v>17</v>
      </c>
      <c r="H1756" s="39" t="s">
        <v>18</v>
      </c>
      <c r="I1756" s="40" t="s">
        <v>19</v>
      </c>
    </row>
    <row r="1757" spans="1:9" ht="13.5" hidden="1" thickBot="1" x14ac:dyDescent="0.25">
      <c r="A1757" s="617" t="s">
        <v>40</v>
      </c>
      <c r="B1757" s="618"/>
      <c r="C1757" s="618"/>
      <c r="D1757" s="618"/>
      <c r="E1757" s="619"/>
      <c r="F1757" s="41"/>
      <c r="G1757" s="42"/>
      <c r="H1757" s="43"/>
      <c r="I1757" s="44">
        <f>I1782*5%</f>
        <v>2040</v>
      </c>
    </row>
    <row r="1758" spans="1:9" ht="13.5" hidden="1" thickBot="1" x14ac:dyDescent="0.25">
      <c r="A1758" s="617"/>
      <c r="B1758" s="618"/>
      <c r="C1758" s="618"/>
      <c r="D1758" s="618"/>
      <c r="E1758" s="619"/>
      <c r="F1758" s="41"/>
      <c r="G1758" s="64"/>
      <c r="H1758" s="89"/>
      <c r="I1758" s="90"/>
    </row>
    <row r="1759" spans="1:9" ht="13.5" hidden="1" thickBot="1" x14ac:dyDescent="0.25">
      <c r="A1759" s="617"/>
      <c r="B1759" s="618"/>
      <c r="C1759" s="618"/>
      <c r="D1759" s="618"/>
      <c r="E1759" s="619"/>
      <c r="F1759" s="41"/>
      <c r="G1759" s="42"/>
      <c r="H1759" s="42"/>
      <c r="I1759" s="44"/>
    </row>
    <row r="1760" spans="1:9" ht="13.5" hidden="1" thickBot="1" x14ac:dyDescent="0.25">
      <c r="A1760" s="632"/>
      <c r="B1760" s="633"/>
      <c r="C1760" s="633"/>
      <c r="D1760" s="633"/>
      <c r="E1760" s="634"/>
      <c r="F1760" s="45"/>
      <c r="G1760" s="46"/>
      <c r="H1760" s="46"/>
      <c r="I1760" s="47"/>
    </row>
    <row r="1761" spans="1:9" ht="13.5" hidden="1" thickBot="1" x14ac:dyDescent="0.25">
      <c r="A1761" s="27"/>
      <c r="B1761" s="1"/>
      <c r="C1761" s="1"/>
      <c r="D1761" s="1"/>
      <c r="E1761" s="1"/>
      <c r="F1761" s="1"/>
      <c r="G1761" s="48"/>
      <c r="H1761" s="49" t="s">
        <v>21</v>
      </c>
      <c r="I1761" s="50">
        <f>SUM(I1757:I1760)</f>
        <v>2040</v>
      </c>
    </row>
    <row r="1762" spans="1:9" ht="13.5" hidden="1" thickBot="1" x14ac:dyDescent="0.25">
      <c r="A1762" s="27"/>
      <c r="B1762" s="1"/>
      <c r="C1762" s="1"/>
      <c r="D1762" s="1"/>
      <c r="E1762" s="1"/>
      <c r="F1762" s="1"/>
      <c r="G1762" s="48"/>
      <c r="H1762" s="49"/>
      <c r="I1762" s="51"/>
    </row>
    <row r="1763" spans="1:9" ht="13.5" hidden="1" thickBot="1" x14ac:dyDescent="0.25">
      <c r="A1763" s="29" t="s">
        <v>22</v>
      </c>
      <c r="B1763" s="19"/>
      <c r="C1763" s="19"/>
      <c r="D1763" s="19"/>
      <c r="E1763" s="1"/>
      <c r="F1763" s="1"/>
      <c r="G1763" s="48"/>
      <c r="H1763" s="48"/>
      <c r="I1763" s="28"/>
    </row>
    <row r="1764" spans="1:9" ht="13.5" hidden="1" thickBot="1" x14ac:dyDescent="0.25">
      <c r="A1764" s="614" t="s">
        <v>15</v>
      </c>
      <c r="B1764" s="615"/>
      <c r="C1764" s="615"/>
      <c r="D1764" s="615"/>
      <c r="E1764" s="616"/>
      <c r="F1764" s="39" t="s">
        <v>23</v>
      </c>
      <c r="G1764" s="52" t="s">
        <v>24</v>
      </c>
      <c r="H1764" s="52" t="s">
        <v>6</v>
      </c>
      <c r="I1764" s="40" t="s">
        <v>19</v>
      </c>
    </row>
    <row r="1765" spans="1:9" ht="13.5" hidden="1" thickBot="1" x14ac:dyDescent="0.25">
      <c r="A1765" s="617" t="s">
        <v>186</v>
      </c>
      <c r="B1765" s="618"/>
      <c r="C1765" s="618"/>
      <c r="D1765" s="618"/>
      <c r="E1765" s="619"/>
      <c r="F1765" s="3" t="s">
        <v>140</v>
      </c>
      <c r="G1765" s="82">
        <v>130000</v>
      </c>
      <c r="H1765" s="42">
        <v>1</v>
      </c>
      <c r="I1765" s="54">
        <f>+ROUND(H1765*G1765,0)</f>
        <v>130000</v>
      </c>
    </row>
    <row r="1766" spans="1:9" ht="13.5" hidden="1" thickBot="1" x14ac:dyDescent="0.25">
      <c r="A1766" s="617" t="s">
        <v>126</v>
      </c>
      <c r="B1766" s="618"/>
      <c r="C1766" s="618"/>
      <c r="D1766" s="618"/>
      <c r="E1766" s="619"/>
      <c r="F1766" s="3" t="s">
        <v>3</v>
      </c>
      <c r="G1766" s="82">
        <f>+[112]APA!I50</f>
        <v>500000</v>
      </c>
      <c r="H1766" s="42">
        <v>0.09</v>
      </c>
      <c r="I1766" s="54">
        <f>G1766*H1766</f>
        <v>45000</v>
      </c>
    </row>
    <row r="1767" spans="1:9" ht="13.5" hidden="1" thickBot="1" x14ac:dyDescent="0.25">
      <c r="A1767" s="617"/>
      <c r="B1767" s="618"/>
      <c r="C1767" s="618"/>
      <c r="D1767" s="618"/>
      <c r="E1767" s="619"/>
      <c r="F1767" s="3"/>
      <c r="G1767" s="82"/>
      <c r="H1767" s="42"/>
      <c r="I1767" s="54"/>
    </row>
    <row r="1768" spans="1:9" ht="13.5" hidden="1" thickBot="1" x14ac:dyDescent="0.25">
      <c r="A1768" s="617"/>
      <c r="B1768" s="618"/>
      <c r="C1768" s="618"/>
      <c r="D1768" s="618"/>
      <c r="E1768" s="619"/>
      <c r="F1768" s="3"/>
      <c r="G1768" s="42"/>
      <c r="H1768" s="42"/>
      <c r="I1768" s="54"/>
    </row>
    <row r="1769" spans="1:9" ht="13.5" hidden="1" thickBot="1" x14ac:dyDescent="0.25">
      <c r="A1769" s="629"/>
      <c r="B1769" s="630"/>
      <c r="C1769" s="630"/>
      <c r="D1769" s="630"/>
      <c r="E1769" s="631"/>
      <c r="F1769" s="55"/>
      <c r="G1769" s="56"/>
      <c r="H1769" s="56"/>
      <c r="I1769" s="57"/>
    </row>
    <row r="1770" spans="1:9" ht="13.5" hidden="1" thickBot="1" x14ac:dyDescent="0.25">
      <c r="A1770" s="27"/>
      <c r="B1770" s="1"/>
      <c r="C1770" s="1"/>
      <c r="D1770" s="1"/>
      <c r="E1770" s="1"/>
      <c r="F1770" s="1"/>
      <c r="G1770" s="48"/>
      <c r="H1770" s="49" t="s">
        <v>21</v>
      </c>
      <c r="I1770" s="58">
        <f>SUM(I1765:I1769)</f>
        <v>175000</v>
      </c>
    </row>
    <row r="1771" spans="1:9" ht="13.5" hidden="1" thickBot="1" x14ac:dyDescent="0.25">
      <c r="A1771" s="27"/>
      <c r="B1771" s="1"/>
      <c r="C1771" s="1"/>
      <c r="D1771" s="1"/>
      <c r="E1771" s="1"/>
      <c r="F1771" s="1"/>
      <c r="G1771" s="48"/>
      <c r="H1771" s="49"/>
      <c r="I1771" s="59"/>
    </row>
    <row r="1772" spans="1:9" ht="13.5" hidden="1" thickBot="1" x14ac:dyDescent="0.25">
      <c r="A1772" s="29" t="s">
        <v>25</v>
      </c>
      <c r="B1772" s="19"/>
      <c r="C1772" s="19"/>
      <c r="D1772" s="19"/>
      <c r="E1772" s="1"/>
      <c r="F1772" s="1"/>
      <c r="G1772" s="1"/>
      <c r="H1772" s="1"/>
      <c r="I1772" s="28"/>
    </row>
    <row r="1773" spans="1:9" ht="13.5" hidden="1" thickBot="1" x14ac:dyDescent="0.25">
      <c r="A1773" s="614" t="s">
        <v>26</v>
      </c>
      <c r="B1773" s="615"/>
      <c r="C1773" s="615"/>
      <c r="D1773" s="616"/>
      <c r="E1773" s="60" t="s">
        <v>115</v>
      </c>
      <c r="F1773" s="39" t="s">
        <v>27</v>
      </c>
      <c r="G1773" s="39" t="s">
        <v>116</v>
      </c>
      <c r="H1773" s="39" t="s">
        <v>28</v>
      </c>
      <c r="I1773" s="40" t="s">
        <v>19</v>
      </c>
    </row>
    <row r="1774" spans="1:9" ht="13.5" hidden="1" thickBot="1" x14ac:dyDescent="0.25">
      <c r="A1774" s="617"/>
      <c r="B1774" s="618"/>
      <c r="C1774" s="618"/>
      <c r="D1774" s="619"/>
      <c r="E1774" s="61"/>
      <c r="F1774" s="61"/>
      <c r="G1774" s="61"/>
      <c r="H1774" s="83"/>
      <c r="I1774" s="54"/>
    </row>
    <row r="1775" spans="1:9" ht="13.5" hidden="1" thickBot="1" x14ac:dyDescent="0.25">
      <c r="A1775" s="620"/>
      <c r="B1775" s="621"/>
      <c r="C1775" s="621"/>
      <c r="D1775" s="622"/>
      <c r="E1775" s="62"/>
      <c r="F1775" s="62"/>
      <c r="G1775" s="62"/>
      <c r="H1775" s="62"/>
      <c r="I1775" s="57"/>
    </row>
    <row r="1776" spans="1:9" ht="13.5" hidden="1" thickBot="1" x14ac:dyDescent="0.25">
      <c r="A1776" s="27"/>
      <c r="B1776" s="1"/>
      <c r="C1776" s="1"/>
      <c r="D1776" s="1"/>
      <c r="E1776" s="1"/>
      <c r="F1776" s="1"/>
      <c r="G1776" s="1"/>
      <c r="H1776" s="49" t="s">
        <v>21</v>
      </c>
      <c r="I1776" s="50"/>
    </row>
    <row r="1777" spans="1:9" ht="13.5" hidden="1" thickBot="1" x14ac:dyDescent="0.25">
      <c r="A1777" s="27"/>
      <c r="B1777" s="1"/>
      <c r="C1777" s="1"/>
      <c r="D1777" s="1"/>
      <c r="E1777" s="1"/>
      <c r="F1777" s="1"/>
      <c r="G1777" s="1"/>
      <c r="H1777" s="49"/>
      <c r="I1777" s="59"/>
    </row>
    <row r="1778" spans="1:9" ht="13.5" hidden="1" thickBot="1" x14ac:dyDescent="0.25">
      <c r="A1778" s="29" t="s">
        <v>29</v>
      </c>
      <c r="B1778" s="19"/>
      <c r="C1778" s="19"/>
      <c r="D1778" s="19"/>
      <c r="E1778" s="1"/>
      <c r="F1778" s="1"/>
      <c r="G1778" s="1"/>
      <c r="H1778" s="1"/>
      <c r="I1778" s="28"/>
    </row>
    <row r="1779" spans="1:9" ht="13.5" hidden="1" thickBot="1" x14ac:dyDescent="0.25">
      <c r="A1779" s="614" t="s">
        <v>30</v>
      </c>
      <c r="B1779" s="615"/>
      <c r="C1779" s="615"/>
      <c r="D1779" s="615"/>
      <c r="E1779" s="39"/>
      <c r="F1779" s="623" t="s">
        <v>118</v>
      </c>
      <c r="G1779" s="624"/>
      <c r="H1779" s="38" t="s">
        <v>18</v>
      </c>
      <c r="I1779" s="63" t="s">
        <v>19</v>
      </c>
    </row>
    <row r="1780" spans="1:9" ht="13.5" hidden="1" thickBot="1" x14ac:dyDescent="0.25">
      <c r="A1780" s="625" t="str">
        <f>+[112]cuadrillas!B14</f>
        <v>CUADRILLA 3</v>
      </c>
      <c r="B1780" s="626"/>
      <c r="C1780" s="626"/>
      <c r="D1780" s="626"/>
      <c r="E1780" s="42"/>
      <c r="F1780" s="627">
        <f>+[112]cuadrillas!C14</f>
        <v>204000</v>
      </c>
      <c r="G1780" s="628"/>
      <c r="H1780" s="65">
        <v>5</v>
      </c>
      <c r="I1780" s="54">
        <f>ROUND(F1780/H1780,0)</f>
        <v>40800</v>
      </c>
    </row>
    <row r="1781" spans="1:9" ht="13.5" hidden="1" thickBot="1" x14ac:dyDescent="0.25">
      <c r="A1781" s="620"/>
      <c r="B1781" s="621"/>
      <c r="C1781" s="621"/>
      <c r="D1781" s="621"/>
      <c r="E1781" s="56"/>
      <c r="F1781" s="637"/>
      <c r="G1781" s="638"/>
      <c r="H1781" s="56"/>
      <c r="I1781" s="57"/>
    </row>
    <row r="1782" spans="1:9" ht="13.5" hidden="1" thickBot="1" x14ac:dyDescent="0.25">
      <c r="A1782" s="27"/>
      <c r="B1782" s="1"/>
      <c r="C1782" s="1"/>
      <c r="D1782" s="1"/>
      <c r="E1782" s="48"/>
      <c r="F1782" s="48"/>
      <c r="G1782" s="48"/>
      <c r="H1782" s="49" t="s">
        <v>21</v>
      </c>
      <c r="I1782" s="58">
        <f>SUM(I1780:I1781)</f>
        <v>40800</v>
      </c>
    </row>
    <row r="1783" spans="1:9" ht="13.5" hidden="1" thickBot="1" x14ac:dyDescent="0.25">
      <c r="A1783" s="27"/>
      <c r="B1783" s="1"/>
      <c r="C1783" s="1"/>
      <c r="D1783" s="1"/>
      <c r="E1783" s="48"/>
      <c r="F1783" s="48"/>
      <c r="G1783" s="48"/>
      <c r="H1783" s="48"/>
      <c r="I1783" s="32"/>
    </row>
    <row r="1784" spans="1:9" ht="13.5" hidden="1" thickBot="1" x14ac:dyDescent="0.25">
      <c r="A1784" s="27"/>
      <c r="B1784" s="1"/>
      <c r="C1784" s="1"/>
      <c r="D1784" s="1"/>
      <c r="E1784" s="48"/>
      <c r="F1784" s="66" t="s">
        <v>8</v>
      </c>
      <c r="G1784" s="1"/>
      <c r="H1784" s="67"/>
      <c r="I1784" s="50">
        <f>+I1782+I1776+I1770+I1761</f>
        <v>217840</v>
      </c>
    </row>
    <row r="1785" spans="1:9" ht="13.5" hidden="1" thickBot="1" x14ac:dyDescent="0.25">
      <c r="A1785" s="27"/>
      <c r="B1785" s="1"/>
      <c r="C1785" s="1"/>
      <c r="D1785" s="1"/>
      <c r="E1785" s="48"/>
      <c r="F1785" s="66"/>
      <c r="G1785" s="1"/>
      <c r="H1785" s="67"/>
      <c r="I1785" s="59"/>
    </row>
    <row r="1786" spans="1:9" ht="13.5" hidden="1" thickBot="1" x14ac:dyDescent="0.25">
      <c r="A1786" s="29" t="s">
        <v>32</v>
      </c>
      <c r="B1786" s="19"/>
      <c r="C1786" s="19"/>
      <c r="D1786" s="19"/>
      <c r="E1786" s="48"/>
      <c r="F1786" s="48"/>
      <c r="G1786" s="48"/>
      <c r="H1786" s="48"/>
      <c r="I1786" s="28"/>
    </row>
    <row r="1787" spans="1:9" ht="13.5" hidden="1" thickBot="1" x14ac:dyDescent="0.25">
      <c r="A1787" s="614" t="s">
        <v>15</v>
      </c>
      <c r="B1787" s="615"/>
      <c r="C1787" s="615"/>
      <c r="D1787" s="615"/>
      <c r="E1787" s="615"/>
      <c r="F1787" s="615"/>
      <c r="G1787" s="616"/>
      <c r="H1787" s="68" t="s">
        <v>33</v>
      </c>
      <c r="I1787" s="69" t="s">
        <v>34</v>
      </c>
    </row>
    <row r="1788" spans="1:9" ht="13.5" hidden="1" thickBot="1" x14ac:dyDescent="0.25">
      <c r="A1788" s="617" t="s">
        <v>35</v>
      </c>
      <c r="B1788" s="618"/>
      <c r="C1788" s="618"/>
      <c r="D1788" s="618"/>
      <c r="E1788" s="618"/>
      <c r="F1788" s="618"/>
      <c r="G1788" s="619"/>
      <c r="H1788" s="70">
        <v>20</v>
      </c>
      <c r="I1788" s="54">
        <f>ROUND(I1784*H1788/100,0)</f>
        <v>43568</v>
      </c>
    </row>
    <row r="1789" spans="1:9" ht="13.5" hidden="1" thickBot="1" x14ac:dyDescent="0.25">
      <c r="A1789" s="617" t="s">
        <v>36</v>
      </c>
      <c r="B1789" s="618"/>
      <c r="C1789" s="618"/>
      <c r="D1789" s="618"/>
      <c r="E1789" s="618"/>
      <c r="F1789" s="618"/>
      <c r="G1789" s="619"/>
      <c r="H1789" s="70">
        <v>4</v>
      </c>
      <c r="I1789" s="54">
        <f>ROUND(I1784*H1789/100,0)</f>
        <v>8714</v>
      </c>
    </row>
    <row r="1790" spans="1:9" ht="13.5" hidden="1" thickBot="1" x14ac:dyDescent="0.25">
      <c r="A1790" s="617" t="s">
        <v>37</v>
      </c>
      <c r="B1790" s="618"/>
      <c r="C1790" s="618"/>
      <c r="D1790" s="618"/>
      <c r="E1790" s="618"/>
      <c r="F1790" s="618"/>
      <c r="G1790" s="619"/>
      <c r="H1790" s="70">
        <v>6</v>
      </c>
      <c r="I1790" s="54">
        <f>ROUND(I1784*H1790/100,0)</f>
        <v>13070</v>
      </c>
    </row>
    <row r="1791" spans="1:9" ht="13.5" hidden="1" thickBot="1" x14ac:dyDescent="0.25">
      <c r="A1791" s="629"/>
      <c r="B1791" s="630"/>
      <c r="C1791" s="630"/>
      <c r="D1791" s="630"/>
      <c r="E1791" s="630"/>
      <c r="F1791" s="630"/>
      <c r="G1791" s="631"/>
      <c r="H1791" s="71"/>
      <c r="I1791" s="54"/>
    </row>
    <row r="1792" spans="1:9" ht="13.5" hidden="1" thickBot="1" x14ac:dyDescent="0.25">
      <c r="A1792" s="27"/>
      <c r="B1792" s="1"/>
      <c r="C1792" s="1"/>
      <c r="D1792" s="1"/>
      <c r="E1792" s="48"/>
      <c r="F1792" s="48"/>
      <c r="G1792" s="48"/>
      <c r="H1792" s="49" t="s">
        <v>21</v>
      </c>
      <c r="I1792" s="50">
        <f>SUM(I1788:I1791)</f>
        <v>65352</v>
      </c>
    </row>
    <row r="1793" spans="1:9" ht="13.5" hidden="1" thickBot="1" x14ac:dyDescent="0.25">
      <c r="A1793" s="27"/>
      <c r="B1793" s="1"/>
      <c r="C1793" s="1"/>
      <c r="D1793" s="1"/>
      <c r="E1793" s="48"/>
      <c r="F1793" s="48"/>
      <c r="G1793" s="48"/>
      <c r="H1793" s="48"/>
      <c r="I1793" s="28"/>
    </row>
    <row r="1794" spans="1:9" ht="13.5" hidden="1" thickBot="1" x14ac:dyDescent="0.25">
      <c r="A1794" s="72"/>
      <c r="B1794" s="36"/>
      <c r="C1794" s="36"/>
      <c r="D1794" s="36"/>
      <c r="E1794" s="73"/>
      <c r="F1794" s="74"/>
      <c r="G1794" s="75"/>
      <c r="H1794" s="76" t="s">
        <v>38</v>
      </c>
      <c r="I1794" s="50">
        <f>I1784+I1792</f>
        <v>283192</v>
      </c>
    </row>
    <row r="1795" spans="1:9" ht="13.5" hidden="1" thickBot="1" x14ac:dyDescent="0.25">
      <c r="A1795" s="80"/>
      <c r="B1795" s="80"/>
      <c r="C1795" s="80"/>
      <c r="D1795" s="80"/>
      <c r="E1795" s="80"/>
      <c r="F1795" s="80"/>
      <c r="G1795" s="80"/>
      <c r="H1795" s="80"/>
      <c r="I1795" s="81"/>
    </row>
    <row r="1796" spans="1:9" ht="12.75" hidden="1" customHeight="1" x14ac:dyDescent="0.2">
      <c r="A1796" s="593" t="s">
        <v>121</v>
      </c>
      <c r="B1796" s="594"/>
      <c r="C1796" s="594"/>
      <c r="D1796" s="594"/>
      <c r="E1796" s="595"/>
      <c r="F1796" s="602" t="s">
        <v>9</v>
      </c>
      <c r="G1796" s="603"/>
      <c r="H1796" s="603"/>
      <c r="I1796" s="604"/>
    </row>
    <row r="1797" spans="1:9" ht="12.75" hidden="1" customHeight="1" x14ac:dyDescent="0.2">
      <c r="A1797" s="596"/>
      <c r="B1797" s="597"/>
      <c r="C1797" s="597"/>
      <c r="D1797" s="597"/>
      <c r="E1797" s="598"/>
      <c r="F1797" s="605"/>
      <c r="G1797" s="586"/>
      <c r="H1797" s="586"/>
      <c r="I1797" s="606"/>
    </row>
    <row r="1798" spans="1:9" ht="13.5" hidden="1" customHeight="1" thickBot="1" x14ac:dyDescent="0.25">
      <c r="A1798" s="599"/>
      <c r="B1798" s="600"/>
      <c r="C1798" s="600"/>
      <c r="D1798" s="600"/>
      <c r="E1798" s="601"/>
      <c r="F1798" s="607"/>
      <c r="G1798" s="608"/>
      <c r="H1798" s="608"/>
      <c r="I1798" s="609"/>
    </row>
    <row r="1799" spans="1:9" ht="13.5" hidden="1" thickBot="1" x14ac:dyDescent="0.25">
      <c r="A1799" s="27"/>
      <c r="B1799" s="1"/>
      <c r="C1799" s="1"/>
      <c r="D1799" s="1"/>
      <c r="E1799" s="1"/>
      <c r="F1799" s="1"/>
      <c r="G1799" s="1"/>
      <c r="H1799" s="1"/>
      <c r="I1799" s="28"/>
    </row>
    <row r="1800" spans="1:9" ht="13.5" hidden="1" customHeight="1" x14ac:dyDescent="0.2">
      <c r="A1800" s="29" t="s">
        <v>10</v>
      </c>
      <c r="B1800" s="19"/>
      <c r="C1800" s="610" t="str">
        <f>C166</f>
        <v>CONSTRUCCION DE PUENTES EN CONCRETO REFORZADO EN VIAS TERCIARIAS (CORREGIMIENTO EL TIGRE) DEL MUNICIPIO DE CAUCASIA DEPARTAMENTO DE ANTIOQUIA</v>
      </c>
      <c r="D1800" s="610"/>
      <c r="E1800" s="610"/>
      <c r="F1800" s="610"/>
      <c r="G1800" s="610"/>
      <c r="H1800" s="610"/>
      <c r="I1800" s="611"/>
    </row>
    <row r="1801" spans="1:9" ht="25.5" hidden="1" customHeight="1" x14ac:dyDescent="0.2">
      <c r="A1801" s="27" t="s">
        <v>11</v>
      </c>
      <c r="B1801" s="1"/>
      <c r="C1801" s="610"/>
      <c r="D1801" s="610"/>
      <c r="E1801" s="610"/>
      <c r="F1801" s="610"/>
      <c r="G1801" s="610"/>
      <c r="H1801" s="610"/>
      <c r="I1801" s="611"/>
    </row>
    <row r="1802" spans="1:9" ht="13.5" hidden="1" thickBot="1" x14ac:dyDescent="0.25">
      <c r="A1802" s="29" t="s">
        <v>12</v>
      </c>
      <c r="B1802" s="1"/>
      <c r="C1802" s="612" t="e">
        <f>+[112]OFICIAL!#REF!</f>
        <v>#REF!</v>
      </c>
      <c r="D1802" s="612"/>
      <c r="E1802" s="612"/>
      <c r="F1802" s="612"/>
      <c r="G1802" s="612"/>
      <c r="H1802" s="612"/>
      <c r="I1802" s="613"/>
    </row>
    <row r="1803" spans="1:9" ht="13.5" hidden="1" thickBot="1" x14ac:dyDescent="0.25">
      <c r="A1803" s="30" t="s">
        <v>187</v>
      </c>
      <c r="B1803" s="19"/>
      <c r="C1803" s="612"/>
      <c r="D1803" s="612"/>
      <c r="E1803" s="612"/>
      <c r="F1803" s="612"/>
      <c r="G1803" s="612"/>
      <c r="H1803" s="612"/>
      <c r="I1803" s="613"/>
    </row>
    <row r="1804" spans="1:9" ht="13.5" hidden="1" thickBot="1" x14ac:dyDescent="0.25">
      <c r="A1804" s="29"/>
      <c r="B1804" s="19"/>
      <c r="C1804" s="19"/>
      <c r="D1804" s="1"/>
      <c r="E1804" s="1"/>
      <c r="F1804" s="1"/>
      <c r="G1804" s="1"/>
      <c r="H1804" s="31" t="s">
        <v>13</v>
      </c>
      <c r="I1804" s="32" t="e">
        <f>+[112]OFICIAL!#REF!</f>
        <v>#REF!</v>
      </c>
    </row>
    <row r="1805" spans="1:9" ht="13.5" hidden="1" thickBot="1" x14ac:dyDescent="0.25">
      <c r="A1805" s="29"/>
      <c r="B1805" s="19"/>
      <c r="C1805" s="19"/>
      <c r="D1805" s="1"/>
      <c r="E1805" s="1"/>
      <c r="F1805" s="1"/>
      <c r="G1805" s="1"/>
      <c r="H1805" s="31"/>
      <c r="I1805" s="33"/>
    </row>
    <row r="1806" spans="1:9" ht="13.5" hidden="1" thickBot="1" x14ac:dyDescent="0.25">
      <c r="A1806" s="34" t="s">
        <v>14</v>
      </c>
      <c r="B1806" s="35"/>
      <c r="C1806" s="35"/>
      <c r="D1806" s="35"/>
      <c r="E1806" s="36"/>
      <c r="F1806" s="36"/>
      <c r="G1806" s="36"/>
      <c r="H1806" s="36"/>
      <c r="I1806" s="37"/>
    </row>
    <row r="1807" spans="1:9" ht="13.5" hidden="1" thickBot="1" x14ac:dyDescent="0.25">
      <c r="A1807" s="614" t="s">
        <v>15</v>
      </c>
      <c r="B1807" s="615"/>
      <c r="C1807" s="615"/>
      <c r="D1807" s="615"/>
      <c r="E1807" s="616"/>
      <c r="F1807" s="39" t="s">
        <v>16</v>
      </c>
      <c r="G1807" s="39" t="s">
        <v>17</v>
      </c>
      <c r="H1807" s="39" t="s">
        <v>18</v>
      </c>
      <c r="I1807" s="40" t="s">
        <v>19</v>
      </c>
    </row>
    <row r="1808" spans="1:9" ht="13.5" hidden="1" thickBot="1" x14ac:dyDescent="0.25">
      <c r="A1808" s="617" t="s">
        <v>40</v>
      </c>
      <c r="B1808" s="618"/>
      <c r="C1808" s="618"/>
      <c r="D1808" s="618"/>
      <c r="E1808" s="619"/>
      <c r="F1808" s="41"/>
      <c r="G1808" s="42"/>
      <c r="H1808" s="43"/>
      <c r="I1808" s="44">
        <f>I1836*5%</f>
        <v>1020</v>
      </c>
    </row>
    <row r="1809" spans="1:9" ht="13.5" hidden="1" thickBot="1" x14ac:dyDescent="0.25">
      <c r="A1809" s="632"/>
      <c r="B1809" s="633"/>
      <c r="C1809" s="633"/>
      <c r="D1809" s="633"/>
      <c r="E1809" s="634"/>
      <c r="F1809" s="45"/>
      <c r="G1809" s="46"/>
      <c r="H1809" s="46"/>
      <c r="I1809" s="47"/>
    </row>
    <row r="1810" spans="1:9" ht="13.5" hidden="1" thickBot="1" x14ac:dyDescent="0.25">
      <c r="A1810" s="27"/>
      <c r="B1810" s="1"/>
      <c r="C1810" s="1"/>
      <c r="D1810" s="1"/>
      <c r="E1810" s="1"/>
      <c r="F1810" s="1"/>
      <c r="G1810" s="48"/>
      <c r="H1810" s="49" t="s">
        <v>21</v>
      </c>
      <c r="I1810" s="50">
        <f>SUM(I1808:I1809)</f>
        <v>1020</v>
      </c>
    </row>
    <row r="1811" spans="1:9" ht="13.5" hidden="1" thickBot="1" x14ac:dyDescent="0.25">
      <c r="A1811" s="27"/>
      <c r="B1811" s="1"/>
      <c r="C1811" s="1"/>
      <c r="D1811" s="1"/>
      <c r="E1811" s="1"/>
      <c r="F1811" s="1"/>
      <c r="G1811" s="48"/>
      <c r="H1811" s="49"/>
      <c r="I1811" s="51"/>
    </row>
    <row r="1812" spans="1:9" ht="13.5" hidden="1" thickBot="1" x14ac:dyDescent="0.25">
      <c r="A1812" s="29" t="s">
        <v>22</v>
      </c>
      <c r="B1812" s="19"/>
      <c r="C1812" s="19"/>
      <c r="D1812" s="19"/>
      <c r="E1812" s="1"/>
      <c r="F1812" s="1"/>
      <c r="G1812" s="48"/>
      <c r="H1812" s="48"/>
      <c r="I1812" s="28"/>
    </row>
    <row r="1813" spans="1:9" ht="13.5" hidden="1" thickBot="1" x14ac:dyDescent="0.25">
      <c r="A1813" s="614" t="s">
        <v>15</v>
      </c>
      <c r="B1813" s="615"/>
      <c r="C1813" s="615"/>
      <c r="D1813" s="615"/>
      <c r="E1813" s="616"/>
      <c r="F1813" s="39" t="s">
        <v>23</v>
      </c>
      <c r="G1813" s="52" t="s">
        <v>24</v>
      </c>
      <c r="H1813" s="52" t="s">
        <v>6</v>
      </c>
      <c r="I1813" s="40" t="s">
        <v>19</v>
      </c>
    </row>
    <row r="1814" spans="1:9" ht="13.5" hidden="1" thickBot="1" x14ac:dyDescent="0.25">
      <c r="A1814" s="617" t="s">
        <v>188</v>
      </c>
      <c r="B1814" s="618"/>
      <c r="C1814" s="618"/>
      <c r="D1814" s="618"/>
      <c r="E1814" s="619"/>
      <c r="F1814" s="3" t="s">
        <v>39</v>
      </c>
      <c r="G1814" s="82">
        <v>1200</v>
      </c>
      <c r="H1814" s="42">
        <v>3</v>
      </c>
      <c r="I1814" s="54">
        <f>+ROUND(H1814*G1814,0)</f>
        <v>3600</v>
      </c>
    </row>
    <row r="1815" spans="1:9" ht="13.5" hidden="1" thickBot="1" x14ac:dyDescent="0.25">
      <c r="A1815" s="617" t="s">
        <v>189</v>
      </c>
      <c r="B1815" s="618"/>
      <c r="C1815" s="618"/>
      <c r="D1815" s="618"/>
      <c r="E1815" s="619"/>
      <c r="F1815" s="3" t="s">
        <v>23</v>
      </c>
      <c r="G1815" s="82">
        <v>500</v>
      </c>
      <c r="H1815" s="42">
        <v>1</v>
      </c>
      <c r="I1815" s="54">
        <f>+ROUND(H1815*G1815,0)</f>
        <v>500</v>
      </c>
    </row>
    <row r="1816" spans="1:9" ht="13.5" hidden="1" thickBot="1" x14ac:dyDescent="0.25">
      <c r="A1816" s="617" t="s">
        <v>178</v>
      </c>
      <c r="B1816" s="618"/>
      <c r="C1816" s="618"/>
      <c r="D1816" s="618"/>
      <c r="E1816" s="619"/>
      <c r="F1816" s="3" t="s">
        <v>173</v>
      </c>
      <c r="G1816" s="82">
        <v>200</v>
      </c>
      <c r="H1816" s="42">
        <v>1</v>
      </c>
      <c r="I1816" s="54">
        <f t="shared" ref="I1816:I1822" si="0">+H1816*G1816</f>
        <v>200</v>
      </c>
    </row>
    <row r="1817" spans="1:9" ht="13.5" hidden="1" thickBot="1" x14ac:dyDescent="0.25">
      <c r="A1817" s="617" t="s">
        <v>175</v>
      </c>
      <c r="B1817" s="618"/>
      <c r="C1817" s="618"/>
      <c r="D1817" s="618"/>
      <c r="E1817" s="619"/>
      <c r="F1817" s="3" t="s">
        <v>173</v>
      </c>
      <c r="G1817" s="82">
        <v>200</v>
      </c>
      <c r="H1817" s="42">
        <v>1</v>
      </c>
      <c r="I1817" s="54">
        <f t="shared" si="0"/>
        <v>200</v>
      </c>
    </row>
    <row r="1818" spans="1:9" ht="13.5" hidden="1" thickBot="1" x14ac:dyDescent="0.25">
      <c r="A1818" s="617" t="s">
        <v>190</v>
      </c>
      <c r="B1818" s="618"/>
      <c r="C1818" s="618"/>
      <c r="D1818" s="618"/>
      <c r="E1818" s="619"/>
      <c r="F1818" s="3" t="s">
        <v>23</v>
      </c>
      <c r="G1818" s="82">
        <v>1500</v>
      </c>
      <c r="H1818" s="42">
        <v>2</v>
      </c>
      <c r="I1818" s="54">
        <f t="shared" si="0"/>
        <v>3000</v>
      </c>
    </row>
    <row r="1819" spans="1:9" ht="13.5" hidden="1" thickBot="1" x14ac:dyDescent="0.25">
      <c r="A1819" s="617" t="s">
        <v>191</v>
      </c>
      <c r="B1819" s="618"/>
      <c r="C1819" s="618"/>
      <c r="D1819" s="618"/>
      <c r="E1819" s="619"/>
      <c r="F1819" s="3" t="s">
        <v>23</v>
      </c>
      <c r="G1819" s="82">
        <v>9500</v>
      </c>
      <c r="H1819" s="42">
        <v>1</v>
      </c>
      <c r="I1819" s="54">
        <f t="shared" si="0"/>
        <v>9500</v>
      </c>
    </row>
    <row r="1820" spans="1:9" ht="13.5" hidden="1" thickBot="1" x14ac:dyDescent="0.25">
      <c r="A1820" s="617" t="s">
        <v>192</v>
      </c>
      <c r="B1820" s="618"/>
      <c r="C1820" s="618"/>
      <c r="D1820" s="618"/>
      <c r="E1820" s="619"/>
      <c r="F1820" s="3" t="s">
        <v>39</v>
      </c>
      <c r="G1820" s="82">
        <v>1150</v>
      </c>
      <c r="H1820" s="42">
        <v>5</v>
      </c>
      <c r="I1820" s="54">
        <f t="shared" si="0"/>
        <v>5750</v>
      </c>
    </row>
    <row r="1821" spans="1:9" ht="13.5" hidden="1" thickBot="1" x14ac:dyDescent="0.25">
      <c r="A1821" s="617" t="s">
        <v>193</v>
      </c>
      <c r="B1821" s="618"/>
      <c r="C1821" s="618"/>
      <c r="D1821" s="618"/>
      <c r="E1821" s="619"/>
      <c r="F1821" s="3" t="s">
        <v>39</v>
      </c>
      <c r="G1821" s="82">
        <v>920</v>
      </c>
      <c r="H1821" s="42">
        <v>3</v>
      </c>
      <c r="I1821" s="54">
        <f t="shared" si="0"/>
        <v>2760</v>
      </c>
    </row>
    <row r="1822" spans="1:9" ht="13.5" hidden="1" thickBot="1" x14ac:dyDescent="0.25">
      <c r="A1822" s="617" t="s">
        <v>194</v>
      </c>
      <c r="B1822" s="618"/>
      <c r="C1822" s="618"/>
      <c r="D1822" s="618"/>
      <c r="E1822" s="619"/>
      <c r="F1822" s="3" t="s">
        <v>173</v>
      </c>
      <c r="G1822" s="82">
        <v>700</v>
      </c>
      <c r="H1822" s="42">
        <v>1</v>
      </c>
      <c r="I1822" s="54">
        <f t="shared" si="0"/>
        <v>700</v>
      </c>
    </row>
    <row r="1823" spans="1:9" ht="13.5" hidden="1" thickBot="1" x14ac:dyDescent="0.25">
      <c r="A1823" s="629"/>
      <c r="B1823" s="630"/>
      <c r="C1823" s="630"/>
      <c r="D1823" s="630"/>
      <c r="E1823" s="631"/>
      <c r="F1823" s="55"/>
      <c r="G1823" s="56"/>
      <c r="H1823" s="56"/>
      <c r="I1823" s="57"/>
    </row>
    <row r="1824" spans="1:9" ht="13.5" hidden="1" thickBot="1" x14ac:dyDescent="0.25">
      <c r="A1824" s="27"/>
      <c r="B1824" s="1"/>
      <c r="C1824" s="1"/>
      <c r="D1824" s="1"/>
      <c r="E1824" s="1"/>
      <c r="F1824" s="1"/>
      <c r="G1824" s="48"/>
      <c r="H1824" s="49" t="s">
        <v>21</v>
      </c>
      <c r="I1824" s="58">
        <f>SUM(I1814:I1823)</f>
        <v>26210</v>
      </c>
    </row>
    <row r="1825" spans="1:9" ht="13.5" hidden="1" thickBot="1" x14ac:dyDescent="0.25">
      <c r="A1825" s="27"/>
      <c r="B1825" s="1"/>
      <c r="C1825" s="1"/>
      <c r="D1825" s="1"/>
      <c r="E1825" s="1"/>
      <c r="F1825" s="1"/>
      <c r="G1825" s="48"/>
      <c r="H1825" s="49"/>
      <c r="I1825" s="59"/>
    </row>
    <row r="1826" spans="1:9" ht="13.5" hidden="1" thickBot="1" x14ac:dyDescent="0.25">
      <c r="A1826" s="29" t="s">
        <v>25</v>
      </c>
      <c r="B1826" s="19"/>
      <c r="C1826" s="19"/>
      <c r="D1826" s="19"/>
      <c r="E1826" s="1"/>
      <c r="F1826" s="1"/>
      <c r="G1826" s="1"/>
      <c r="H1826" s="1"/>
      <c r="I1826" s="28"/>
    </row>
    <row r="1827" spans="1:9" ht="13.5" hidden="1" thickBot="1" x14ac:dyDescent="0.25">
      <c r="A1827" s="614" t="s">
        <v>26</v>
      </c>
      <c r="B1827" s="615"/>
      <c r="C1827" s="615"/>
      <c r="D1827" s="616"/>
      <c r="E1827" s="60" t="s">
        <v>115</v>
      </c>
      <c r="F1827" s="39" t="s">
        <v>27</v>
      </c>
      <c r="G1827" s="39" t="s">
        <v>116</v>
      </c>
      <c r="H1827" s="39" t="s">
        <v>28</v>
      </c>
      <c r="I1827" s="40" t="s">
        <v>19</v>
      </c>
    </row>
    <row r="1828" spans="1:9" ht="13.5" hidden="1" thickBot="1" x14ac:dyDescent="0.25">
      <c r="A1828" s="617"/>
      <c r="B1828" s="618"/>
      <c r="C1828" s="618"/>
      <c r="D1828" s="619"/>
      <c r="E1828" s="61"/>
      <c r="F1828" s="61"/>
      <c r="G1828" s="61"/>
      <c r="H1828" s="83"/>
      <c r="I1828" s="54"/>
    </row>
    <row r="1829" spans="1:9" ht="13.5" hidden="1" thickBot="1" x14ac:dyDescent="0.25">
      <c r="A1829" s="620"/>
      <c r="B1829" s="621"/>
      <c r="C1829" s="621"/>
      <c r="D1829" s="622"/>
      <c r="E1829" s="62"/>
      <c r="F1829" s="62"/>
      <c r="G1829" s="62"/>
      <c r="H1829" s="62"/>
      <c r="I1829" s="57"/>
    </row>
    <row r="1830" spans="1:9" ht="13.5" hidden="1" thickBot="1" x14ac:dyDescent="0.25">
      <c r="A1830" s="27"/>
      <c r="B1830" s="1"/>
      <c r="C1830" s="1"/>
      <c r="D1830" s="1"/>
      <c r="E1830" s="1"/>
      <c r="F1830" s="1"/>
      <c r="G1830" s="1"/>
      <c r="H1830" s="49" t="s">
        <v>21</v>
      </c>
      <c r="I1830" s="50"/>
    </row>
    <row r="1831" spans="1:9" ht="13.5" hidden="1" thickBot="1" x14ac:dyDescent="0.25">
      <c r="A1831" s="27"/>
      <c r="B1831" s="1"/>
      <c r="C1831" s="1"/>
      <c r="D1831" s="1"/>
      <c r="E1831" s="1"/>
      <c r="F1831" s="1"/>
      <c r="G1831" s="1"/>
      <c r="H1831" s="49"/>
      <c r="I1831" s="59"/>
    </row>
    <row r="1832" spans="1:9" ht="13.5" hidden="1" thickBot="1" x14ac:dyDescent="0.25">
      <c r="A1832" s="29" t="s">
        <v>29</v>
      </c>
      <c r="B1832" s="19"/>
      <c r="C1832" s="19"/>
      <c r="D1832" s="19"/>
      <c r="E1832" s="1"/>
      <c r="F1832" s="1"/>
      <c r="G1832" s="1"/>
      <c r="H1832" s="1"/>
      <c r="I1832" s="28"/>
    </row>
    <row r="1833" spans="1:9" ht="13.5" hidden="1" thickBot="1" x14ac:dyDescent="0.25">
      <c r="A1833" s="614" t="s">
        <v>30</v>
      </c>
      <c r="B1833" s="615"/>
      <c r="C1833" s="615"/>
      <c r="D1833" s="615"/>
      <c r="E1833" s="39"/>
      <c r="F1833" s="623" t="s">
        <v>118</v>
      </c>
      <c r="G1833" s="624"/>
      <c r="H1833" s="38" t="s">
        <v>18</v>
      </c>
      <c r="I1833" s="63" t="s">
        <v>19</v>
      </c>
    </row>
    <row r="1834" spans="1:9" ht="13.5" hidden="1" thickBot="1" x14ac:dyDescent="0.25">
      <c r="A1834" s="625" t="str">
        <f>+[112]cuadrillas!B14</f>
        <v>CUADRILLA 3</v>
      </c>
      <c r="B1834" s="626"/>
      <c r="C1834" s="626"/>
      <c r="D1834" s="626"/>
      <c r="E1834" s="42"/>
      <c r="F1834" s="627">
        <f>+[112]cuadrillas!C14</f>
        <v>204000</v>
      </c>
      <c r="G1834" s="628"/>
      <c r="H1834" s="65">
        <v>10</v>
      </c>
      <c r="I1834" s="54">
        <f>ROUND(F1834/H1834,0)</f>
        <v>20400</v>
      </c>
    </row>
    <row r="1835" spans="1:9" ht="13.5" hidden="1" thickBot="1" x14ac:dyDescent="0.25">
      <c r="A1835" s="620"/>
      <c r="B1835" s="621"/>
      <c r="C1835" s="621"/>
      <c r="D1835" s="621"/>
      <c r="E1835" s="56"/>
      <c r="F1835" s="637"/>
      <c r="G1835" s="638"/>
      <c r="H1835" s="56"/>
      <c r="I1835" s="57"/>
    </row>
    <row r="1836" spans="1:9" ht="13.5" hidden="1" thickBot="1" x14ac:dyDescent="0.25">
      <c r="A1836" s="27"/>
      <c r="B1836" s="1"/>
      <c r="C1836" s="1"/>
      <c r="D1836" s="1"/>
      <c r="E1836" s="48"/>
      <c r="F1836" s="48"/>
      <c r="G1836" s="48"/>
      <c r="H1836" s="49" t="s">
        <v>21</v>
      </c>
      <c r="I1836" s="58">
        <f>SUM(I1834:I1835)</f>
        <v>20400</v>
      </c>
    </row>
    <row r="1837" spans="1:9" ht="13.5" hidden="1" thickBot="1" x14ac:dyDescent="0.25">
      <c r="A1837" s="27"/>
      <c r="B1837" s="1"/>
      <c r="C1837" s="1"/>
      <c r="D1837" s="1"/>
      <c r="E1837" s="48"/>
      <c r="F1837" s="48"/>
      <c r="G1837" s="48"/>
      <c r="H1837" s="48"/>
      <c r="I1837" s="32"/>
    </row>
    <row r="1838" spans="1:9" ht="13.5" hidden="1" thickBot="1" x14ac:dyDescent="0.25">
      <c r="A1838" s="27"/>
      <c r="B1838" s="1"/>
      <c r="C1838" s="1"/>
      <c r="D1838" s="1"/>
      <c r="E1838" s="48"/>
      <c r="F1838" s="66" t="s">
        <v>8</v>
      </c>
      <c r="G1838" s="1"/>
      <c r="H1838" s="67"/>
      <c r="I1838" s="50">
        <f>+I1836+I1830+I1824+I1810</f>
        <v>47630</v>
      </c>
    </row>
    <row r="1839" spans="1:9" ht="13.5" hidden="1" thickBot="1" x14ac:dyDescent="0.25">
      <c r="A1839" s="27"/>
      <c r="B1839" s="1"/>
      <c r="C1839" s="1"/>
      <c r="D1839" s="1"/>
      <c r="E1839" s="48"/>
      <c r="F1839" s="66"/>
      <c r="G1839" s="1"/>
      <c r="H1839" s="67"/>
      <c r="I1839" s="59"/>
    </row>
    <row r="1840" spans="1:9" ht="13.5" hidden="1" thickBot="1" x14ac:dyDescent="0.25">
      <c r="A1840" s="29" t="s">
        <v>32</v>
      </c>
      <c r="B1840" s="19"/>
      <c r="C1840" s="19"/>
      <c r="D1840" s="19"/>
      <c r="E1840" s="48"/>
      <c r="F1840" s="48"/>
      <c r="G1840" s="48"/>
      <c r="H1840" s="48"/>
      <c r="I1840" s="28"/>
    </row>
    <row r="1841" spans="1:9" ht="13.5" hidden="1" thickBot="1" x14ac:dyDescent="0.25">
      <c r="A1841" s="614" t="s">
        <v>15</v>
      </c>
      <c r="B1841" s="615"/>
      <c r="C1841" s="615"/>
      <c r="D1841" s="615"/>
      <c r="E1841" s="615"/>
      <c r="F1841" s="615"/>
      <c r="G1841" s="616"/>
      <c r="H1841" s="68" t="s">
        <v>33</v>
      </c>
      <c r="I1841" s="69" t="s">
        <v>34</v>
      </c>
    </row>
    <row r="1842" spans="1:9" ht="13.5" hidden="1" thickBot="1" x14ac:dyDescent="0.25">
      <c r="A1842" s="617" t="s">
        <v>35</v>
      </c>
      <c r="B1842" s="618"/>
      <c r="C1842" s="618"/>
      <c r="D1842" s="618"/>
      <c r="E1842" s="618"/>
      <c r="F1842" s="618"/>
      <c r="G1842" s="619"/>
      <c r="H1842" s="70">
        <v>20</v>
      </c>
      <c r="I1842" s="54">
        <f>ROUND(I1838*H1842/100,0)</f>
        <v>9526</v>
      </c>
    </row>
    <row r="1843" spans="1:9" ht="13.5" hidden="1" thickBot="1" x14ac:dyDescent="0.25">
      <c r="A1843" s="617" t="s">
        <v>36</v>
      </c>
      <c r="B1843" s="618"/>
      <c r="C1843" s="618"/>
      <c r="D1843" s="618"/>
      <c r="E1843" s="618"/>
      <c r="F1843" s="618"/>
      <c r="G1843" s="619"/>
      <c r="H1843" s="70">
        <v>4</v>
      </c>
      <c r="I1843" s="54">
        <f>ROUND(I1838*H1843/100,0)</f>
        <v>1905</v>
      </c>
    </row>
    <row r="1844" spans="1:9" ht="13.5" hidden="1" thickBot="1" x14ac:dyDescent="0.25">
      <c r="A1844" s="617" t="s">
        <v>37</v>
      </c>
      <c r="B1844" s="618"/>
      <c r="C1844" s="618"/>
      <c r="D1844" s="618"/>
      <c r="E1844" s="618"/>
      <c r="F1844" s="618"/>
      <c r="G1844" s="619"/>
      <c r="H1844" s="70">
        <v>6</v>
      </c>
      <c r="I1844" s="54">
        <f>ROUND(I1838*H1844/100,0)</f>
        <v>2858</v>
      </c>
    </row>
    <row r="1845" spans="1:9" ht="13.5" hidden="1" thickBot="1" x14ac:dyDescent="0.25">
      <c r="A1845" s="629"/>
      <c r="B1845" s="630"/>
      <c r="C1845" s="630"/>
      <c r="D1845" s="630"/>
      <c r="E1845" s="630"/>
      <c r="F1845" s="630"/>
      <c r="G1845" s="631"/>
      <c r="H1845" s="71"/>
      <c r="I1845" s="54"/>
    </row>
    <row r="1846" spans="1:9" ht="13.5" hidden="1" thickBot="1" x14ac:dyDescent="0.25">
      <c r="A1846" s="27"/>
      <c r="B1846" s="1"/>
      <c r="C1846" s="1"/>
      <c r="D1846" s="1"/>
      <c r="E1846" s="48"/>
      <c r="F1846" s="48"/>
      <c r="G1846" s="48"/>
      <c r="H1846" s="49" t="s">
        <v>21</v>
      </c>
      <c r="I1846" s="50">
        <f>SUM(I1842:I1845)</f>
        <v>14289</v>
      </c>
    </row>
    <row r="1847" spans="1:9" ht="13.5" hidden="1" thickBot="1" x14ac:dyDescent="0.25">
      <c r="A1847" s="27"/>
      <c r="B1847" s="1"/>
      <c r="C1847" s="1"/>
      <c r="D1847" s="1"/>
      <c r="E1847" s="48"/>
      <c r="F1847" s="48"/>
      <c r="G1847" s="48"/>
      <c r="H1847" s="48"/>
      <c r="I1847" s="28"/>
    </row>
    <row r="1848" spans="1:9" ht="36" hidden="1" customHeight="1" thickBot="1" x14ac:dyDescent="0.25">
      <c r="A1848" s="72"/>
      <c r="B1848" s="36"/>
      <c r="C1848" s="36"/>
      <c r="D1848" s="36"/>
      <c r="E1848" s="73"/>
      <c r="F1848" s="74"/>
      <c r="G1848" s="75"/>
      <c r="H1848" s="76" t="s">
        <v>38</v>
      </c>
      <c r="I1848" s="50">
        <f>I1838+I1846</f>
        <v>61919</v>
      </c>
    </row>
    <row r="1849" spans="1:9" ht="20.25" customHeight="1" x14ac:dyDescent="0.2">
      <c r="A1849" s="593" t="s">
        <v>121</v>
      </c>
      <c r="B1849" s="594"/>
      <c r="C1849" s="594"/>
      <c r="D1849" s="594"/>
      <c r="E1849" s="595"/>
      <c r="F1849" s="602" t="s">
        <v>9</v>
      </c>
      <c r="G1849" s="603"/>
      <c r="H1849" s="603"/>
      <c r="I1849" s="604"/>
    </row>
    <row r="1850" spans="1:9" ht="13.5" customHeight="1" x14ac:dyDescent="0.2">
      <c r="A1850" s="596"/>
      <c r="B1850" s="597"/>
      <c r="C1850" s="597"/>
      <c r="D1850" s="597"/>
      <c r="E1850" s="598"/>
      <c r="F1850" s="605"/>
      <c r="G1850" s="586"/>
      <c r="H1850" s="586"/>
      <c r="I1850" s="606"/>
    </row>
    <row r="1851" spans="1:9" ht="12" customHeight="1" thickBot="1" x14ac:dyDescent="0.25">
      <c r="A1851" s="599"/>
      <c r="B1851" s="600"/>
      <c r="C1851" s="600"/>
      <c r="D1851" s="600"/>
      <c r="E1851" s="601"/>
      <c r="F1851" s="607"/>
      <c r="G1851" s="608"/>
      <c r="H1851" s="608"/>
      <c r="I1851" s="609"/>
    </row>
    <row r="1852" spans="1:9" ht="11.25" customHeight="1" x14ac:dyDescent="0.2">
      <c r="A1852" s="27"/>
      <c r="B1852" s="1"/>
      <c r="C1852" s="1"/>
      <c r="D1852" s="1"/>
      <c r="E1852" s="1"/>
      <c r="F1852" s="1"/>
      <c r="G1852" s="1"/>
      <c r="H1852" s="1"/>
      <c r="I1852" s="28"/>
    </row>
    <row r="1853" spans="1:9" ht="15" customHeight="1" x14ac:dyDescent="0.2">
      <c r="A1853" s="29" t="s">
        <v>10</v>
      </c>
      <c r="B1853" s="19"/>
      <c r="C1853" s="610" t="str">
        <f>C166</f>
        <v>CONSTRUCCION DE PUENTES EN CONCRETO REFORZADO EN VIAS TERCIARIAS (CORREGIMIENTO EL TIGRE) DEL MUNICIPIO DE CAUCASIA DEPARTAMENTO DE ANTIOQUIA</v>
      </c>
      <c r="D1853" s="610"/>
      <c r="E1853" s="610"/>
      <c r="F1853" s="610"/>
      <c r="G1853" s="610"/>
      <c r="H1853" s="610"/>
      <c r="I1853" s="611"/>
    </row>
    <row r="1854" spans="1:9" ht="13.5" customHeight="1" x14ac:dyDescent="0.2">
      <c r="A1854" s="27" t="s">
        <v>11</v>
      </c>
      <c r="B1854" s="1"/>
      <c r="C1854" s="610"/>
      <c r="D1854" s="610"/>
      <c r="E1854" s="610"/>
      <c r="F1854" s="610"/>
      <c r="G1854" s="610"/>
      <c r="H1854" s="610"/>
      <c r="I1854" s="611"/>
    </row>
    <row r="1855" spans="1:9" ht="14.25" customHeight="1" x14ac:dyDescent="0.2">
      <c r="A1855" s="29" t="s">
        <v>12</v>
      </c>
      <c r="B1855" s="1"/>
      <c r="C1855" s="612" t="str">
        <f>'OBRA + INTERVENTORIA'!B42</f>
        <v>Suministro,transporte y colocacion de hierro para vigas y losa según diseño.</v>
      </c>
      <c r="D1855" s="612"/>
      <c r="E1855" s="612"/>
      <c r="F1855" s="612"/>
      <c r="G1855" s="612"/>
      <c r="H1855" s="612"/>
      <c r="I1855" s="613"/>
    </row>
    <row r="1856" spans="1:9" ht="14.25" customHeight="1" x14ac:dyDescent="0.2">
      <c r="A1856" s="326" t="s">
        <v>321</v>
      </c>
      <c r="B1856" s="19"/>
      <c r="C1856" s="612"/>
      <c r="D1856" s="612"/>
      <c r="E1856" s="612"/>
      <c r="F1856" s="612"/>
      <c r="G1856" s="612"/>
      <c r="H1856" s="612"/>
      <c r="I1856" s="613"/>
    </row>
    <row r="1857" spans="1:9" ht="16.5" customHeight="1" x14ac:dyDescent="0.2">
      <c r="A1857" s="29"/>
      <c r="B1857" s="19"/>
      <c r="C1857" s="19"/>
      <c r="D1857" s="1"/>
      <c r="E1857" s="1"/>
      <c r="F1857" s="1"/>
      <c r="G1857" s="1"/>
      <c r="H1857" s="31" t="s">
        <v>13</v>
      </c>
      <c r="I1857" s="32" t="s">
        <v>47</v>
      </c>
    </row>
    <row r="1858" spans="1:9" ht="8.25" customHeight="1" x14ac:dyDescent="0.2">
      <c r="A1858" s="29"/>
      <c r="B1858" s="19"/>
      <c r="C1858" s="19"/>
      <c r="D1858" s="1"/>
      <c r="E1858" s="1"/>
      <c r="F1858" s="1"/>
      <c r="G1858" s="1"/>
      <c r="H1858" s="31"/>
      <c r="I1858" s="33"/>
    </row>
    <row r="1859" spans="1:9" ht="12" customHeight="1" thickBot="1" x14ac:dyDescent="0.25">
      <c r="A1859" s="34" t="s">
        <v>14</v>
      </c>
      <c r="B1859" s="35"/>
      <c r="C1859" s="35"/>
      <c r="D1859" s="35"/>
      <c r="E1859" s="36"/>
      <c r="F1859" s="36"/>
      <c r="G1859" s="36"/>
      <c r="H1859" s="36"/>
      <c r="I1859" s="37"/>
    </row>
    <row r="1860" spans="1:9" ht="12.75" customHeight="1" x14ac:dyDescent="0.2">
      <c r="A1860" s="614" t="s">
        <v>15</v>
      </c>
      <c r="B1860" s="615"/>
      <c r="C1860" s="615"/>
      <c r="D1860" s="615"/>
      <c r="E1860" s="616"/>
      <c r="F1860" s="39" t="s">
        <v>16</v>
      </c>
      <c r="G1860" s="39" t="s">
        <v>17</v>
      </c>
      <c r="H1860" s="39" t="s">
        <v>18</v>
      </c>
      <c r="I1860" s="40" t="s">
        <v>19</v>
      </c>
    </row>
    <row r="1861" spans="1:9" ht="15" customHeight="1" x14ac:dyDescent="0.2">
      <c r="A1861" s="617" t="s">
        <v>40</v>
      </c>
      <c r="B1861" s="618"/>
      <c r="C1861" s="618"/>
      <c r="D1861" s="618"/>
      <c r="E1861" s="619"/>
      <c r="F1861" s="41"/>
      <c r="G1861" s="42"/>
      <c r="H1861" s="43"/>
      <c r="I1861" s="44">
        <f>I1888*5%</f>
        <v>146.20000000000002</v>
      </c>
    </row>
    <row r="1862" spans="1:9" ht="15" customHeight="1" thickBot="1" x14ac:dyDescent="0.25">
      <c r="A1862" s="632"/>
      <c r="B1862" s="633"/>
      <c r="C1862" s="633"/>
      <c r="D1862" s="633"/>
      <c r="E1862" s="634"/>
      <c r="F1862" s="45"/>
      <c r="G1862" s="46"/>
      <c r="H1862" s="46"/>
      <c r="I1862" s="47"/>
    </row>
    <row r="1863" spans="1:9" ht="14.25" customHeight="1" thickBot="1" x14ac:dyDescent="0.25">
      <c r="A1863" s="27"/>
      <c r="B1863" s="1"/>
      <c r="C1863" s="1"/>
      <c r="D1863" s="1"/>
      <c r="E1863" s="1"/>
      <c r="F1863" s="1"/>
      <c r="G1863" s="48"/>
      <c r="H1863" s="49" t="s">
        <v>21</v>
      </c>
      <c r="I1863" s="50">
        <v>126</v>
      </c>
    </row>
    <row r="1864" spans="1:9" ht="6" customHeight="1" x14ac:dyDescent="0.2">
      <c r="A1864" s="27"/>
      <c r="B1864" s="1"/>
      <c r="C1864" s="1"/>
      <c r="D1864" s="1"/>
      <c r="E1864" s="1"/>
      <c r="F1864" s="1"/>
      <c r="G1864" s="48"/>
      <c r="H1864" s="49"/>
      <c r="I1864" s="51"/>
    </row>
    <row r="1865" spans="1:9" ht="12" customHeight="1" thickBot="1" x14ac:dyDescent="0.25">
      <c r="A1865" s="29" t="s">
        <v>22</v>
      </c>
      <c r="B1865" s="19"/>
      <c r="C1865" s="19"/>
      <c r="D1865" s="19"/>
      <c r="E1865" s="1"/>
      <c r="F1865" s="1"/>
      <c r="G1865" s="48"/>
      <c r="H1865" s="48"/>
      <c r="I1865" s="28"/>
    </row>
    <row r="1866" spans="1:9" ht="17.25" customHeight="1" x14ac:dyDescent="0.2">
      <c r="A1866" s="614" t="s">
        <v>15</v>
      </c>
      <c r="B1866" s="615"/>
      <c r="C1866" s="615"/>
      <c r="D1866" s="615"/>
      <c r="E1866" s="616"/>
      <c r="F1866" s="39" t="s">
        <v>23</v>
      </c>
      <c r="G1866" s="52" t="s">
        <v>24</v>
      </c>
      <c r="H1866" s="52" t="s">
        <v>6</v>
      </c>
      <c r="I1866" s="40" t="s">
        <v>19</v>
      </c>
    </row>
    <row r="1867" spans="1:9" ht="15" customHeight="1" x14ac:dyDescent="0.2">
      <c r="A1867" s="665" t="s">
        <v>310</v>
      </c>
      <c r="B1867" s="666"/>
      <c r="C1867" s="666"/>
      <c r="D1867" s="666"/>
      <c r="E1867" s="667"/>
      <c r="F1867" s="3" t="s">
        <v>47</v>
      </c>
      <c r="G1867" s="82">
        <v>3500</v>
      </c>
      <c r="H1867" s="42">
        <v>1</v>
      </c>
      <c r="I1867" s="54">
        <f>+ROUND(H1867*G1867,0)</f>
        <v>3500</v>
      </c>
    </row>
    <row r="1868" spans="1:9" ht="15" customHeight="1" x14ac:dyDescent="0.2">
      <c r="A1868" s="617" t="s">
        <v>311</v>
      </c>
      <c r="B1868" s="618"/>
      <c r="C1868" s="618"/>
      <c r="D1868" s="618"/>
      <c r="E1868" s="619"/>
      <c r="F1868" s="3" t="s">
        <v>47</v>
      </c>
      <c r="G1868" s="82">
        <v>4500</v>
      </c>
      <c r="H1868" s="42">
        <v>0.1</v>
      </c>
      <c r="I1868" s="54">
        <f>+ROUND(H1868*G1868,0)</f>
        <v>450</v>
      </c>
    </row>
    <row r="1869" spans="1:9" ht="12.75" customHeight="1" x14ac:dyDescent="0.2">
      <c r="A1869" s="617"/>
      <c r="B1869" s="618"/>
      <c r="C1869" s="618"/>
      <c r="D1869" s="618"/>
      <c r="E1869" s="619"/>
      <c r="F1869" s="3"/>
      <c r="G1869" s="82"/>
      <c r="H1869" s="42"/>
      <c r="I1869" s="54">
        <f>+H1869*G1869</f>
        <v>0</v>
      </c>
    </row>
    <row r="1870" spans="1:9" ht="16.5" customHeight="1" x14ac:dyDescent="0.2">
      <c r="A1870" s="617"/>
      <c r="B1870" s="618"/>
      <c r="C1870" s="618"/>
      <c r="D1870" s="618"/>
      <c r="E1870" s="619"/>
      <c r="F1870" s="3"/>
      <c r="G1870" s="82"/>
      <c r="H1870" s="93"/>
      <c r="I1870" s="54">
        <f>+H1870*G1870</f>
        <v>0</v>
      </c>
    </row>
    <row r="1871" spans="1:9" ht="14.25" customHeight="1" x14ac:dyDescent="0.2">
      <c r="A1871" s="617"/>
      <c r="B1871" s="618"/>
      <c r="C1871" s="618"/>
      <c r="D1871" s="618"/>
      <c r="E1871" s="619"/>
      <c r="F1871" s="3"/>
      <c r="G1871" s="82"/>
      <c r="H1871" s="93"/>
      <c r="I1871" s="54">
        <f>+H1871*G1871</f>
        <v>0</v>
      </c>
    </row>
    <row r="1872" spans="1:9" ht="17.25" customHeight="1" x14ac:dyDescent="0.2">
      <c r="A1872" s="617"/>
      <c r="B1872" s="618"/>
      <c r="C1872" s="618"/>
      <c r="D1872" s="618"/>
      <c r="E1872" s="619"/>
      <c r="F1872" s="94"/>
      <c r="G1872" s="95"/>
      <c r="H1872" s="93"/>
      <c r="I1872" s="54">
        <f>+H1872*G1872</f>
        <v>0</v>
      </c>
    </row>
    <row r="1873" spans="1:9" ht="14.25" customHeight="1" x14ac:dyDescent="0.2">
      <c r="A1873" s="617"/>
      <c r="B1873" s="618"/>
      <c r="C1873" s="618"/>
      <c r="D1873" s="618"/>
      <c r="E1873" s="619"/>
      <c r="F1873" s="94"/>
      <c r="G1873" s="95"/>
      <c r="H1873" s="93"/>
      <c r="I1873" s="54">
        <f>+H1873*G1873</f>
        <v>0</v>
      </c>
    </row>
    <row r="1874" spans="1:9" ht="14.25" customHeight="1" thickBot="1" x14ac:dyDescent="0.25">
      <c r="A1874" s="629"/>
      <c r="B1874" s="630"/>
      <c r="C1874" s="630"/>
      <c r="D1874" s="630"/>
      <c r="E1874" s="631"/>
      <c r="F1874" s="55"/>
      <c r="G1874" s="56"/>
      <c r="H1874" s="56"/>
      <c r="I1874" s="57"/>
    </row>
    <row r="1875" spans="1:9" ht="17.25" customHeight="1" thickBot="1" x14ac:dyDescent="0.25">
      <c r="A1875" s="27"/>
      <c r="B1875" s="1"/>
      <c r="C1875" s="1"/>
      <c r="D1875" s="1"/>
      <c r="E1875" s="1"/>
      <c r="F1875" s="1"/>
      <c r="G1875" s="48"/>
      <c r="H1875" s="49" t="s">
        <v>21</v>
      </c>
      <c r="I1875" s="58">
        <f>SUM(I1867:I1874)</f>
        <v>3950</v>
      </c>
    </row>
    <row r="1876" spans="1:9" ht="8.25" customHeight="1" x14ac:dyDescent="0.2">
      <c r="A1876" s="27"/>
      <c r="B1876" s="1"/>
      <c r="C1876" s="1"/>
      <c r="D1876" s="1"/>
      <c r="E1876" s="1"/>
      <c r="F1876" s="1"/>
      <c r="G1876" s="48"/>
      <c r="H1876" s="49"/>
      <c r="I1876" s="59"/>
    </row>
    <row r="1877" spans="1:9" ht="15" customHeight="1" thickBot="1" x14ac:dyDescent="0.25">
      <c r="A1877" s="29" t="s">
        <v>25</v>
      </c>
      <c r="B1877" s="19"/>
      <c r="C1877" s="19"/>
      <c r="D1877" s="19"/>
      <c r="E1877" s="1"/>
      <c r="F1877" s="1"/>
      <c r="G1877" s="1"/>
      <c r="H1877" s="1"/>
      <c r="I1877" s="28"/>
    </row>
    <row r="1878" spans="1:9" ht="11.25" customHeight="1" x14ac:dyDescent="0.2">
      <c r="A1878" s="614" t="s">
        <v>26</v>
      </c>
      <c r="B1878" s="615"/>
      <c r="C1878" s="615"/>
      <c r="D1878" s="616"/>
      <c r="E1878" s="60" t="s">
        <v>146</v>
      </c>
      <c r="F1878" s="39" t="s">
        <v>27</v>
      </c>
      <c r="G1878" s="39" t="s">
        <v>116</v>
      </c>
      <c r="H1878" s="39" t="s">
        <v>28</v>
      </c>
      <c r="I1878" s="40" t="s">
        <v>19</v>
      </c>
    </row>
    <row r="1879" spans="1:9" s="99" customFormat="1" ht="14.25" customHeight="1" x14ac:dyDescent="0.2">
      <c r="A1879" s="662" t="s">
        <v>195</v>
      </c>
      <c r="B1879" s="663"/>
      <c r="C1879" s="663"/>
      <c r="D1879" s="664"/>
      <c r="E1879" s="96">
        <v>1</v>
      </c>
      <c r="F1879" s="97"/>
      <c r="G1879" s="97"/>
      <c r="H1879" s="97">
        <v>5000</v>
      </c>
      <c r="I1879" s="98">
        <v>500</v>
      </c>
    </row>
    <row r="1880" spans="1:9" s="99" customFormat="1" ht="12.75" customHeight="1" x14ac:dyDescent="0.2">
      <c r="A1880" s="662"/>
      <c r="B1880" s="663"/>
      <c r="C1880" s="663"/>
      <c r="D1880" s="664"/>
      <c r="E1880" s="96"/>
      <c r="F1880" s="97"/>
      <c r="G1880" s="97"/>
      <c r="H1880" s="97"/>
      <c r="I1880" s="98"/>
    </row>
    <row r="1881" spans="1:9" ht="13.5" customHeight="1" thickBot="1" x14ac:dyDescent="0.25">
      <c r="A1881" s="620"/>
      <c r="B1881" s="621"/>
      <c r="C1881" s="621"/>
      <c r="D1881" s="622"/>
      <c r="E1881" s="62"/>
      <c r="F1881" s="62"/>
      <c r="G1881" s="62"/>
      <c r="H1881" s="62"/>
      <c r="I1881" s="57"/>
    </row>
    <row r="1882" spans="1:9" ht="15" customHeight="1" thickBot="1" x14ac:dyDescent="0.25">
      <c r="A1882" s="27"/>
      <c r="B1882" s="1"/>
      <c r="C1882" s="1"/>
      <c r="D1882" s="1"/>
      <c r="E1882" s="1"/>
      <c r="F1882" s="1"/>
      <c r="G1882" s="1"/>
      <c r="H1882" s="49" t="s">
        <v>21</v>
      </c>
      <c r="I1882" s="50">
        <f>SUM(I1879:I1881)</f>
        <v>500</v>
      </c>
    </row>
    <row r="1883" spans="1:9" ht="8.25" customHeight="1" x14ac:dyDescent="0.2">
      <c r="A1883" s="27"/>
      <c r="B1883" s="1"/>
      <c r="C1883" s="1"/>
      <c r="D1883" s="1"/>
      <c r="E1883" s="1"/>
      <c r="F1883" s="1"/>
      <c r="G1883" s="1"/>
      <c r="H1883" s="49"/>
      <c r="I1883" s="59"/>
    </row>
    <row r="1884" spans="1:9" ht="10.5" customHeight="1" thickBot="1" x14ac:dyDescent="0.25">
      <c r="A1884" s="29" t="s">
        <v>29</v>
      </c>
      <c r="B1884" s="19"/>
      <c r="C1884" s="19"/>
      <c r="D1884" s="19"/>
      <c r="E1884" s="1"/>
      <c r="F1884" s="1"/>
      <c r="G1884" s="1"/>
      <c r="H1884" s="1"/>
      <c r="I1884" s="28"/>
    </row>
    <row r="1885" spans="1:9" ht="14.25" customHeight="1" x14ac:dyDescent="0.2">
      <c r="A1885" s="614" t="s">
        <v>30</v>
      </c>
      <c r="B1885" s="615"/>
      <c r="C1885" s="615"/>
      <c r="D1885" s="615"/>
      <c r="E1885" s="39"/>
      <c r="F1885" s="623" t="s">
        <v>118</v>
      </c>
      <c r="G1885" s="624"/>
      <c r="H1885" s="38" t="s">
        <v>18</v>
      </c>
      <c r="I1885" s="63" t="s">
        <v>19</v>
      </c>
    </row>
    <row r="1886" spans="1:9" ht="14.25" customHeight="1" x14ac:dyDescent="0.2">
      <c r="A1886" s="625" t="str">
        <f>'Mano de Obra'!B15</f>
        <v xml:space="preserve">CUADRILLA 4 </v>
      </c>
      <c r="B1886" s="626"/>
      <c r="C1886" s="626"/>
      <c r="D1886" s="626"/>
      <c r="E1886" s="42"/>
      <c r="F1886" s="627">
        <f>'Mano de Obra'!D15</f>
        <v>321607.5</v>
      </c>
      <c r="G1886" s="628"/>
      <c r="H1886" s="65">
        <v>110</v>
      </c>
      <c r="I1886" s="54">
        <f>ROUND(F1886/H1886,0)</f>
        <v>2924</v>
      </c>
    </row>
    <row r="1887" spans="1:9" ht="12" customHeight="1" thickBot="1" x14ac:dyDescent="0.25">
      <c r="A1887" s="620"/>
      <c r="B1887" s="621"/>
      <c r="C1887" s="621"/>
      <c r="D1887" s="621"/>
      <c r="E1887" s="56"/>
      <c r="F1887" s="637"/>
      <c r="G1887" s="638"/>
      <c r="H1887" s="56"/>
      <c r="I1887" s="57"/>
    </row>
    <row r="1888" spans="1:9" ht="14.25" customHeight="1" thickBot="1" x14ac:dyDescent="0.25">
      <c r="A1888" s="27"/>
      <c r="B1888" s="1"/>
      <c r="C1888" s="1"/>
      <c r="D1888" s="1"/>
      <c r="E1888" s="48"/>
      <c r="F1888" s="48"/>
      <c r="G1888" s="48"/>
      <c r="H1888" s="49" t="s">
        <v>21</v>
      </c>
      <c r="I1888" s="58">
        <f>SUM(I1886:I1887)</f>
        <v>2924</v>
      </c>
    </row>
    <row r="1889" spans="1:10" ht="12.75" customHeight="1" thickBot="1" x14ac:dyDescent="0.25">
      <c r="A1889" s="27"/>
      <c r="B1889" s="1"/>
      <c r="C1889" s="1"/>
      <c r="D1889" s="1"/>
      <c r="E1889" s="48"/>
      <c r="F1889" s="48"/>
      <c r="G1889" s="48"/>
      <c r="H1889" s="48"/>
      <c r="I1889" s="32"/>
    </row>
    <row r="1890" spans="1:10" ht="12.75" customHeight="1" thickBot="1" x14ac:dyDescent="0.25">
      <c r="A1890" s="27"/>
      <c r="B1890" s="1"/>
      <c r="C1890" s="1"/>
      <c r="D1890" s="1"/>
      <c r="E1890" s="48"/>
      <c r="F1890" s="66" t="s">
        <v>8</v>
      </c>
      <c r="G1890" s="1"/>
      <c r="H1890" s="67"/>
      <c r="I1890" s="465">
        <f>+I1888+I1882+I1875+I1863</f>
        <v>7500</v>
      </c>
      <c r="J1890" s="327">
        <f>I1900*1.35</f>
        <v>13668.75</v>
      </c>
    </row>
    <row r="1891" spans="1:10" ht="10.5" customHeight="1" x14ac:dyDescent="0.2">
      <c r="A1891" s="27"/>
      <c r="B1891" s="1"/>
      <c r="C1891" s="1"/>
      <c r="D1891" s="1"/>
      <c r="E1891" s="48"/>
      <c r="F1891" s="66"/>
      <c r="G1891" s="1"/>
      <c r="H1891" s="67"/>
      <c r="I1891" s="59"/>
    </row>
    <row r="1892" spans="1:10" ht="12.75" customHeight="1" thickBot="1" x14ac:dyDescent="0.25">
      <c r="A1892" s="29" t="s">
        <v>32</v>
      </c>
      <c r="B1892" s="19"/>
      <c r="C1892" s="19"/>
      <c r="D1892" s="19"/>
      <c r="E1892" s="48"/>
      <c r="F1892" s="48"/>
      <c r="G1892" s="48"/>
      <c r="H1892" s="48"/>
      <c r="I1892" s="28"/>
    </row>
    <row r="1893" spans="1:10" ht="15" customHeight="1" x14ac:dyDescent="0.2">
      <c r="A1893" s="614" t="s">
        <v>15</v>
      </c>
      <c r="B1893" s="615"/>
      <c r="C1893" s="615"/>
      <c r="D1893" s="615"/>
      <c r="E1893" s="615"/>
      <c r="F1893" s="615"/>
      <c r="G1893" s="616"/>
      <c r="H1893" s="68" t="s">
        <v>33</v>
      </c>
      <c r="I1893" s="69" t="s">
        <v>34</v>
      </c>
    </row>
    <row r="1894" spans="1:10" ht="12.75" customHeight="1" x14ac:dyDescent="0.2">
      <c r="A1894" s="617" t="s">
        <v>35</v>
      </c>
      <c r="B1894" s="618"/>
      <c r="C1894" s="618"/>
      <c r="D1894" s="618"/>
      <c r="E1894" s="618"/>
      <c r="F1894" s="618"/>
      <c r="G1894" s="619"/>
      <c r="H1894" s="70">
        <v>28</v>
      </c>
      <c r="I1894" s="54">
        <f>ROUND(I1890*H1894/100,0)</f>
        <v>2100</v>
      </c>
    </row>
    <row r="1895" spans="1:10" ht="12.75" customHeight="1" x14ac:dyDescent="0.2">
      <c r="A1895" s="617" t="s">
        <v>36</v>
      </c>
      <c r="B1895" s="618"/>
      <c r="C1895" s="618"/>
      <c r="D1895" s="618"/>
      <c r="E1895" s="618"/>
      <c r="F1895" s="618"/>
      <c r="G1895" s="619"/>
      <c r="H1895" s="70">
        <v>0</v>
      </c>
      <c r="I1895" s="54">
        <f>ROUND(I1890*H1895/100,0)</f>
        <v>0</v>
      </c>
    </row>
    <row r="1896" spans="1:10" ht="15" customHeight="1" x14ac:dyDescent="0.2">
      <c r="A1896" s="617" t="s">
        <v>37</v>
      </c>
      <c r="B1896" s="618"/>
      <c r="C1896" s="618"/>
      <c r="D1896" s="618"/>
      <c r="E1896" s="618"/>
      <c r="F1896" s="618"/>
      <c r="G1896" s="619"/>
      <c r="H1896" s="70">
        <v>7</v>
      </c>
      <c r="I1896" s="54">
        <f>ROUND(I1890*H1896/100,0)</f>
        <v>525</v>
      </c>
    </row>
    <row r="1897" spans="1:10" ht="10.5" customHeight="1" thickBot="1" x14ac:dyDescent="0.25">
      <c r="A1897" s="629"/>
      <c r="B1897" s="630"/>
      <c r="C1897" s="630"/>
      <c r="D1897" s="630"/>
      <c r="E1897" s="630"/>
      <c r="F1897" s="630"/>
      <c r="G1897" s="631"/>
      <c r="H1897" s="71"/>
      <c r="I1897" s="54"/>
    </row>
    <row r="1898" spans="1:10" ht="12" customHeight="1" thickBot="1" x14ac:dyDescent="0.25">
      <c r="A1898" s="27"/>
      <c r="B1898" s="1"/>
      <c r="C1898" s="1"/>
      <c r="D1898" s="1"/>
      <c r="E1898" s="48"/>
      <c r="F1898" s="48"/>
      <c r="G1898" s="48"/>
      <c r="H1898" s="49" t="s">
        <v>21</v>
      </c>
      <c r="I1898" s="50">
        <f>SUM(I1894:I1897)</f>
        <v>2625</v>
      </c>
    </row>
    <row r="1899" spans="1:10" ht="10.5" customHeight="1" thickBot="1" x14ac:dyDescent="0.25">
      <c r="A1899" s="27"/>
      <c r="B1899" s="1"/>
      <c r="C1899" s="1"/>
      <c r="D1899" s="1"/>
      <c r="E1899" s="48"/>
      <c r="F1899" s="48"/>
      <c r="G1899" s="48"/>
      <c r="H1899" s="48"/>
      <c r="I1899" s="28"/>
    </row>
    <row r="1900" spans="1:10" ht="11.25" customHeight="1" thickBot="1" x14ac:dyDescent="0.25">
      <c r="A1900" s="72"/>
      <c r="B1900" s="36"/>
      <c r="C1900" s="36"/>
      <c r="D1900" s="36"/>
      <c r="E1900" s="73"/>
      <c r="F1900" s="74"/>
      <c r="G1900" s="75"/>
      <c r="H1900" s="76" t="s">
        <v>38</v>
      </c>
      <c r="I1900" s="466">
        <f>I1890+I1898</f>
        <v>10125</v>
      </c>
    </row>
    <row r="1901" spans="1:10" x14ac:dyDescent="0.2">
      <c r="A1901" s="593" t="s">
        <v>121</v>
      </c>
      <c r="B1901" s="594"/>
      <c r="C1901" s="594"/>
      <c r="D1901" s="594"/>
      <c r="E1901" s="595"/>
      <c r="F1901" s="639" t="s">
        <v>9</v>
      </c>
      <c r="G1901" s="640"/>
      <c r="H1901" s="640"/>
      <c r="I1901" s="641"/>
    </row>
    <row r="1902" spans="1:10" x14ac:dyDescent="0.2">
      <c r="A1902" s="596"/>
      <c r="B1902" s="597"/>
      <c r="C1902" s="597"/>
      <c r="D1902" s="597"/>
      <c r="E1902" s="598"/>
      <c r="F1902" s="642"/>
      <c r="G1902" s="643"/>
      <c r="H1902" s="643"/>
      <c r="I1902" s="644"/>
    </row>
    <row r="1903" spans="1:10" ht="13.5" thickBot="1" x14ac:dyDescent="0.25">
      <c r="A1903" s="599"/>
      <c r="B1903" s="600"/>
      <c r="C1903" s="600"/>
      <c r="D1903" s="600"/>
      <c r="E1903" s="601"/>
      <c r="F1903" s="645"/>
      <c r="G1903" s="646"/>
      <c r="H1903" s="646"/>
      <c r="I1903" s="647"/>
    </row>
    <row r="1904" spans="1:10" x14ac:dyDescent="0.2">
      <c r="A1904" s="27"/>
      <c r="B1904" s="1"/>
      <c r="C1904" s="1"/>
      <c r="D1904" s="1"/>
      <c r="E1904" s="1"/>
      <c r="F1904" s="1"/>
      <c r="G1904" s="1"/>
      <c r="H1904" s="1"/>
      <c r="I1904" s="28"/>
    </row>
    <row r="1905" spans="1:9" ht="30" customHeight="1" x14ac:dyDescent="0.2">
      <c r="A1905" s="29" t="s">
        <v>10</v>
      </c>
      <c r="B1905" s="19"/>
      <c r="C1905" s="610" t="str">
        <f>C1853</f>
        <v>CONSTRUCCION DE PUENTES EN CONCRETO REFORZADO EN VIAS TERCIARIAS (CORREGIMIENTO EL TIGRE) DEL MUNICIPIO DE CAUCASIA DEPARTAMENTO DE ANTIOQUIA</v>
      </c>
      <c r="D1905" s="610"/>
      <c r="E1905" s="610"/>
      <c r="F1905" s="610"/>
      <c r="G1905" s="610"/>
      <c r="H1905" s="610"/>
      <c r="I1905" s="611"/>
    </row>
    <row r="1906" spans="1:9" x14ac:dyDescent="0.2">
      <c r="A1906" s="27" t="s">
        <v>11</v>
      </c>
      <c r="B1906" s="1"/>
      <c r="C1906" s="610"/>
      <c r="D1906" s="610"/>
      <c r="E1906" s="610"/>
      <c r="F1906" s="610"/>
      <c r="G1906" s="610"/>
      <c r="H1906" s="610"/>
      <c r="I1906" s="611"/>
    </row>
    <row r="1907" spans="1:9" ht="17.25" customHeight="1" x14ac:dyDescent="0.2">
      <c r="A1907" s="29" t="s">
        <v>12</v>
      </c>
      <c r="B1907" s="1"/>
      <c r="C1907" s="612" t="str">
        <f>'OBRA + INTERVENTORIA'!B22</f>
        <v>Suministro e instalacion de tuberia en concreto reforzado, de 1.10 mts de diametro, para pilas.</v>
      </c>
      <c r="D1907" s="612"/>
      <c r="E1907" s="612"/>
      <c r="F1907" s="612"/>
      <c r="G1907" s="612"/>
      <c r="H1907" s="612"/>
      <c r="I1907" s="613"/>
    </row>
    <row r="1908" spans="1:9" ht="17.25" customHeight="1" x14ac:dyDescent="0.2">
      <c r="A1908" s="326" t="str">
        <f>'OBRA + INTERVENTORIA'!A22</f>
        <v>2.4</v>
      </c>
      <c r="B1908" s="19"/>
      <c r="C1908" s="612"/>
      <c r="D1908" s="612"/>
      <c r="E1908" s="612"/>
      <c r="F1908" s="612"/>
      <c r="G1908" s="612"/>
      <c r="H1908" s="612"/>
      <c r="I1908" s="613"/>
    </row>
    <row r="1909" spans="1:9" x14ac:dyDescent="0.2">
      <c r="A1909" s="29"/>
      <c r="B1909" s="19"/>
      <c r="C1909" s="19"/>
      <c r="D1909" s="1"/>
      <c r="E1909" s="1"/>
      <c r="F1909" s="1"/>
      <c r="G1909" s="1"/>
      <c r="H1909" s="31" t="s">
        <v>13</v>
      </c>
      <c r="I1909" s="32" t="s">
        <v>85</v>
      </c>
    </row>
    <row r="1910" spans="1:9" x14ac:dyDescent="0.2">
      <c r="A1910" s="29"/>
      <c r="B1910" s="19"/>
      <c r="C1910" s="19"/>
      <c r="D1910" s="1"/>
      <c r="E1910" s="1"/>
      <c r="F1910" s="1"/>
      <c r="G1910" s="1"/>
      <c r="H1910" s="31"/>
      <c r="I1910" s="33"/>
    </row>
    <row r="1911" spans="1:9" ht="13.5" thickBot="1" x14ac:dyDescent="0.25">
      <c r="A1911" s="34" t="s">
        <v>14</v>
      </c>
      <c r="B1911" s="35"/>
      <c r="C1911" s="35"/>
      <c r="D1911" s="35"/>
      <c r="E1911" s="36"/>
      <c r="F1911" s="36"/>
      <c r="G1911" s="36"/>
      <c r="H1911" s="36"/>
      <c r="I1911" s="37"/>
    </row>
    <row r="1912" spans="1:9" x14ac:dyDescent="0.2">
      <c r="A1912" s="614" t="s">
        <v>15</v>
      </c>
      <c r="B1912" s="615"/>
      <c r="C1912" s="615"/>
      <c r="D1912" s="615"/>
      <c r="E1912" s="616"/>
      <c r="F1912" s="39" t="s">
        <v>16</v>
      </c>
      <c r="G1912" s="39" t="s">
        <v>17</v>
      </c>
      <c r="H1912" s="39" t="s">
        <v>18</v>
      </c>
      <c r="I1912" s="40" t="s">
        <v>19</v>
      </c>
    </row>
    <row r="1913" spans="1:9" x14ac:dyDescent="0.2">
      <c r="A1913" s="617" t="s">
        <v>40</v>
      </c>
      <c r="B1913" s="618"/>
      <c r="C1913" s="618"/>
      <c r="D1913" s="618"/>
      <c r="E1913" s="619"/>
      <c r="F1913" s="41"/>
      <c r="G1913" s="42"/>
      <c r="H1913" s="43"/>
      <c r="I1913" s="44">
        <f>I1940*5%</f>
        <v>6597.8</v>
      </c>
    </row>
    <row r="1914" spans="1:9" x14ac:dyDescent="0.2">
      <c r="A1914" s="617"/>
      <c r="B1914" s="618"/>
      <c r="C1914" s="618"/>
      <c r="D1914" s="618"/>
      <c r="E1914" s="619"/>
      <c r="F1914" s="334"/>
      <c r="G1914" s="42"/>
      <c r="H1914" s="43"/>
      <c r="I1914" s="44"/>
    </row>
    <row r="1915" spans="1:9" x14ac:dyDescent="0.2">
      <c r="A1915" s="617"/>
      <c r="B1915" s="618"/>
      <c r="C1915" s="618"/>
      <c r="D1915" s="618"/>
      <c r="E1915" s="619"/>
      <c r="F1915" s="334"/>
      <c r="G1915" s="41"/>
      <c r="H1915" s="324"/>
      <c r="I1915" s="44"/>
    </row>
    <row r="1916" spans="1:9" x14ac:dyDescent="0.2">
      <c r="A1916" s="617"/>
      <c r="B1916" s="618"/>
      <c r="C1916" s="618"/>
      <c r="D1916" s="618"/>
      <c r="E1916" s="619"/>
      <c r="F1916" s="334"/>
      <c r="G1916" s="42"/>
      <c r="H1916" s="42"/>
      <c r="I1916" s="44"/>
    </row>
    <row r="1917" spans="1:9" ht="13.5" thickBot="1" x14ac:dyDescent="0.25">
      <c r="A1917" s="632"/>
      <c r="B1917" s="633"/>
      <c r="C1917" s="633"/>
      <c r="D1917" s="633"/>
      <c r="E1917" s="634"/>
      <c r="F1917" s="335"/>
      <c r="G1917" s="46"/>
      <c r="H1917" s="336"/>
      <c r="I1917" s="47"/>
    </row>
    <row r="1918" spans="1:9" ht="13.5" thickBot="1" x14ac:dyDescent="0.25">
      <c r="A1918" s="27"/>
      <c r="B1918" s="1"/>
      <c r="C1918" s="1"/>
      <c r="D1918" s="1"/>
      <c r="E1918" s="1"/>
      <c r="F1918" s="1"/>
      <c r="G1918" s="48"/>
      <c r="H1918" s="49" t="s">
        <v>21</v>
      </c>
      <c r="I1918" s="50">
        <f>SUM(I1913:I1917)</f>
        <v>6597.8</v>
      </c>
    </row>
    <row r="1919" spans="1:9" x14ac:dyDescent="0.2">
      <c r="A1919" s="27"/>
      <c r="B1919" s="1"/>
      <c r="C1919" s="1"/>
      <c r="D1919" s="1"/>
      <c r="E1919" s="1"/>
      <c r="F1919" s="1"/>
      <c r="G1919" s="48"/>
      <c r="H1919" s="49"/>
      <c r="I1919" s="51"/>
    </row>
    <row r="1920" spans="1:9" ht="13.5" thickBot="1" x14ac:dyDescent="0.25">
      <c r="A1920" s="29" t="s">
        <v>22</v>
      </c>
      <c r="B1920" s="19"/>
      <c r="C1920" s="19"/>
      <c r="D1920" s="19"/>
      <c r="E1920" s="1"/>
      <c r="F1920" s="1"/>
      <c r="G1920" s="48"/>
      <c r="H1920" s="48"/>
      <c r="I1920" s="28"/>
    </row>
    <row r="1921" spans="1:9" x14ac:dyDescent="0.2">
      <c r="A1921" s="614" t="s">
        <v>15</v>
      </c>
      <c r="B1921" s="615"/>
      <c r="C1921" s="615"/>
      <c r="D1921" s="615"/>
      <c r="E1921" s="616"/>
      <c r="F1921" s="39" t="s">
        <v>23</v>
      </c>
      <c r="G1921" s="52" t="s">
        <v>24</v>
      </c>
      <c r="H1921" s="52" t="s">
        <v>6</v>
      </c>
      <c r="I1921" s="40" t="s">
        <v>19</v>
      </c>
    </row>
    <row r="1922" spans="1:9" x14ac:dyDescent="0.2">
      <c r="A1922" s="617" t="s">
        <v>319</v>
      </c>
      <c r="B1922" s="618"/>
      <c r="C1922" s="618"/>
      <c r="D1922" s="618"/>
      <c r="E1922" s="619"/>
      <c r="F1922" s="3" t="s">
        <v>23</v>
      </c>
      <c r="G1922" s="82">
        <v>400000</v>
      </c>
      <c r="H1922" s="53">
        <v>1</v>
      </c>
      <c r="I1922" s="54">
        <f>G1922*H1922</f>
        <v>400000</v>
      </c>
    </row>
    <row r="1923" spans="1:9" x14ac:dyDescent="0.2">
      <c r="A1923" s="617"/>
      <c r="B1923" s="618"/>
      <c r="C1923" s="618"/>
      <c r="D1923" s="618"/>
      <c r="E1923" s="619"/>
      <c r="F1923" s="3"/>
      <c r="G1923" s="42"/>
      <c r="H1923" s="42"/>
      <c r="I1923" s="54"/>
    </row>
    <row r="1924" spans="1:9" x14ac:dyDescent="0.2">
      <c r="A1924" s="617"/>
      <c r="B1924" s="618"/>
      <c r="C1924" s="618"/>
      <c r="D1924" s="618"/>
      <c r="E1924" s="619"/>
      <c r="F1924" s="3"/>
      <c r="G1924" s="42"/>
      <c r="H1924" s="42"/>
      <c r="I1924" s="54"/>
    </row>
    <row r="1925" spans="1:9" x14ac:dyDescent="0.2">
      <c r="A1925" s="617"/>
      <c r="B1925" s="618"/>
      <c r="C1925" s="618"/>
      <c r="D1925" s="618"/>
      <c r="E1925" s="619"/>
      <c r="F1925" s="3"/>
      <c r="G1925" s="42"/>
      <c r="H1925" s="42"/>
      <c r="I1925" s="54"/>
    </row>
    <row r="1926" spans="1:9" x14ac:dyDescent="0.2">
      <c r="A1926" s="617"/>
      <c r="B1926" s="618"/>
      <c r="C1926" s="618"/>
      <c r="D1926" s="618"/>
      <c r="E1926" s="619"/>
      <c r="F1926" s="3"/>
      <c r="G1926" s="42"/>
      <c r="H1926" s="42"/>
      <c r="I1926" s="54"/>
    </row>
    <row r="1927" spans="1:9" ht="13.5" thickBot="1" x14ac:dyDescent="0.25">
      <c r="A1927" s="629"/>
      <c r="B1927" s="630"/>
      <c r="C1927" s="630"/>
      <c r="D1927" s="630"/>
      <c r="E1927" s="631"/>
      <c r="F1927" s="55"/>
      <c r="G1927" s="56"/>
      <c r="H1927" s="56"/>
      <c r="I1927" s="57"/>
    </row>
    <row r="1928" spans="1:9" ht="13.5" thickBot="1" x14ac:dyDescent="0.25">
      <c r="A1928" s="27"/>
      <c r="B1928" s="1"/>
      <c r="C1928" s="1"/>
      <c r="D1928" s="1"/>
      <c r="E1928" s="1"/>
      <c r="F1928" s="1"/>
      <c r="G1928" s="48"/>
      <c r="H1928" s="49" t="s">
        <v>21</v>
      </c>
      <c r="I1928" s="58">
        <f>SUM(I1922:I1927)</f>
        <v>400000</v>
      </c>
    </row>
    <row r="1929" spans="1:9" x14ac:dyDescent="0.2">
      <c r="A1929" s="27"/>
      <c r="B1929" s="1"/>
      <c r="C1929" s="1"/>
      <c r="D1929" s="1"/>
      <c r="E1929" s="1"/>
      <c r="F1929" s="1"/>
      <c r="G1929" s="48"/>
      <c r="H1929" s="49"/>
      <c r="I1929" s="59"/>
    </row>
    <row r="1930" spans="1:9" ht="13.5" thickBot="1" x14ac:dyDescent="0.25">
      <c r="A1930" s="29" t="s">
        <v>25</v>
      </c>
      <c r="B1930" s="19"/>
      <c r="C1930" s="19"/>
      <c r="D1930" s="19"/>
      <c r="E1930" s="1"/>
      <c r="F1930" s="1"/>
      <c r="G1930" s="1"/>
      <c r="H1930" s="1"/>
      <c r="I1930" s="28"/>
    </row>
    <row r="1931" spans="1:9" x14ac:dyDescent="0.2">
      <c r="A1931" s="614" t="s">
        <v>26</v>
      </c>
      <c r="B1931" s="615"/>
      <c r="C1931" s="615"/>
      <c r="D1931" s="616"/>
      <c r="E1931" s="60" t="s">
        <v>115</v>
      </c>
      <c r="F1931" s="39" t="s">
        <v>27</v>
      </c>
      <c r="G1931" s="39" t="s">
        <v>116</v>
      </c>
      <c r="H1931" s="39" t="s">
        <v>28</v>
      </c>
      <c r="I1931" s="40" t="s">
        <v>19</v>
      </c>
    </row>
    <row r="1932" spans="1:9" x14ac:dyDescent="0.2">
      <c r="A1932" s="617" t="s">
        <v>320</v>
      </c>
      <c r="B1932" s="618"/>
      <c r="C1932" s="618"/>
      <c r="D1932" s="619"/>
      <c r="E1932" s="61"/>
      <c r="F1932" s="61">
        <v>50</v>
      </c>
      <c r="G1932" s="61"/>
      <c r="H1932" s="61">
        <v>60000</v>
      </c>
      <c r="I1932" s="54">
        <f>H1932</f>
        <v>60000</v>
      </c>
    </row>
    <row r="1933" spans="1:9" ht="13.5" thickBot="1" x14ac:dyDescent="0.25">
      <c r="A1933" s="620"/>
      <c r="B1933" s="621"/>
      <c r="C1933" s="621"/>
      <c r="D1933" s="622"/>
      <c r="E1933" s="62"/>
      <c r="F1933" s="62"/>
      <c r="G1933" s="62"/>
      <c r="H1933" s="62"/>
      <c r="I1933" s="57"/>
    </row>
    <row r="1934" spans="1:9" ht="13.5" thickBot="1" x14ac:dyDescent="0.25">
      <c r="A1934" s="27"/>
      <c r="B1934" s="1"/>
      <c r="C1934" s="1"/>
      <c r="D1934" s="1"/>
      <c r="E1934" s="1"/>
      <c r="F1934" s="1"/>
      <c r="G1934" s="1"/>
      <c r="H1934" s="49" t="s">
        <v>21</v>
      </c>
      <c r="I1934" s="50">
        <f>SUM(I1932:I1933)</f>
        <v>60000</v>
      </c>
    </row>
    <row r="1935" spans="1:9" x14ac:dyDescent="0.2">
      <c r="A1935" s="27"/>
      <c r="B1935" s="1"/>
      <c r="C1935" s="1"/>
      <c r="D1935" s="1"/>
      <c r="E1935" s="1"/>
      <c r="F1935" s="1"/>
      <c r="G1935" s="1"/>
      <c r="H1935" s="49"/>
      <c r="I1935" s="59"/>
    </row>
    <row r="1936" spans="1:9" ht="13.5" thickBot="1" x14ac:dyDescent="0.25">
      <c r="A1936" s="29" t="s">
        <v>29</v>
      </c>
      <c r="B1936" s="19"/>
      <c r="C1936" s="19"/>
      <c r="D1936" s="19"/>
      <c r="E1936" s="1"/>
      <c r="F1936" s="1"/>
      <c r="G1936" s="1"/>
      <c r="H1936" s="1"/>
      <c r="I1936" s="28"/>
    </row>
    <row r="1937" spans="1:10" x14ac:dyDescent="0.2">
      <c r="A1937" s="614" t="s">
        <v>30</v>
      </c>
      <c r="B1937" s="615"/>
      <c r="C1937" s="615"/>
      <c r="D1937" s="615"/>
      <c r="E1937" s="39"/>
      <c r="F1937" s="623" t="s">
        <v>118</v>
      </c>
      <c r="G1937" s="624"/>
      <c r="H1937" s="38" t="s">
        <v>18</v>
      </c>
      <c r="I1937" s="63" t="s">
        <v>19</v>
      </c>
    </row>
    <row r="1938" spans="1:10" x14ac:dyDescent="0.2">
      <c r="A1938" s="625" t="str">
        <f>'Mano de Obra'!B16</f>
        <v>CUADRILLA 5</v>
      </c>
      <c r="B1938" s="626"/>
      <c r="C1938" s="626"/>
      <c r="D1938" s="626"/>
      <c r="E1938" s="42"/>
      <c r="F1938" s="627">
        <f>'Mano de Obra'!D16</f>
        <v>395866.75</v>
      </c>
      <c r="G1938" s="628"/>
      <c r="H1938" s="65">
        <v>3</v>
      </c>
      <c r="I1938" s="54">
        <f>ROUND(F1938/H1938,0)</f>
        <v>131956</v>
      </c>
    </row>
    <row r="1939" spans="1:10" ht="13.5" thickBot="1" x14ac:dyDescent="0.25">
      <c r="A1939" s="620"/>
      <c r="B1939" s="621"/>
      <c r="C1939" s="621"/>
      <c r="D1939" s="621"/>
      <c r="E1939" s="56"/>
      <c r="F1939" s="637"/>
      <c r="G1939" s="638"/>
      <c r="H1939" s="56"/>
      <c r="I1939" s="57"/>
    </row>
    <row r="1940" spans="1:10" ht="13.5" thickBot="1" x14ac:dyDescent="0.25">
      <c r="A1940" s="27"/>
      <c r="B1940" s="1"/>
      <c r="C1940" s="1"/>
      <c r="D1940" s="1"/>
      <c r="E1940" s="48"/>
      <c r="F1940" s="48"/>
      <c r="G1940" s="48"/>
      <c r="H1940" s="49" t="s">
        <v>21</v>
      </c>
      <c r="I1940" s="58">
        <f>SUM(I1938:I1939)</f>
        <v>131956</v>
      </c>
    </row>
    <row r="1941" spans="1:10" ht="13.5" thickBot="1" x14ac:dyDescent="0.25">
      <c r="A1941" s="27"/>
      <c r="B1941" s="1"/>
      <c r="C1941" s="1"/>
      <c r="D1941" s="1"/>
      <c r="E1941" s="48"/>
      <c r="F1941" s="48"/>
      <c r="G1941" s="48"/>
      <c r="H1941" s="48"/>
      <c r="I1941" s="32"/>
    </row>
    <row r="1942" spans="1:10" ht="13.5" thickBot="1" x14ac:dyDescent="0.25">
      <c r="A1942" s="27"/>
      <c r="B1942" s="1"/>
      <c r="C1942" s="1"/>
      <c r="D1942" s="1"/>
      <c r="E1942" s="48"/>
      <c r="F1942" s="66" t="s">
        <v>8</v>
      </c>
      <c r="G1942" s="1"/>
      <c r="H1942" s="67"/>
      <c r="I1942" s="471">
        <f>+I1940+I1934+I1928+I1918-1</f>
        <v>598552.80000000005</v>
      </c>
      <c r="J1942" s="5">
        <f>I1942*1.35</f>
        <v>808046.28000000014</v>
      </c>
    </row>
    <row r="1943" spans="1:10" x14ac:dyDescent="0.2">
      <c r="A1943" s="27"/>
      <c r="B1943" s="1"/>
      <c r="C1943" s="1"/>
      <c r="D1943" s="1"/>
      <c r="E1943" s="48"/>
      <c r="F1943" s="66"/>
      <c r="G1943" s="1"/>
      <c r="H1943" s="67"/>
      <c r="I1943" s="473"/>
    </row>
    <row r="1944" spans="1:10" ht="13.5" thickBot="1" x14ac:dyDescent="0.25">
      <c r="A1944" s="29" t="s">
        <v>32</v>
      </c>
      <c r="B1944" s="19"/>
      <c r="C1944" s="19"/>
      <c r="D1944" s="19"/>
      <c r="E1944" s="48"/>
      <c r="F1944" s="48"/>
      <c r="G1944" s="48"/>
      <c r="H1944" s="48"/>
      <c r="I1944" s="470"/>
    </row>
    <row r="1945" spans="1:10" x14ac:dyDescent="0.2">
      <c r="A1945" s="614" t="s">
        <v>15</v>
      </c>
      <c r="B1945" s="615"/>
      <c r="C1945" s="615"/>
      <c r="D1945" s="615"/>
      <c r="E1945" s="615"/>
      <c r="F1945" s="615"/>
      <c r="G1945" s="616"/>
      <c r="H1945" s="68" t="s">
        <v>33</v>
      </c>
      <c r="I1945" s="474" t="s">
        <v>34</v>
      </c>
    </row>
    <row r="1946" spans="1:10" x14ac:dyDescent="0.2">
      <c r="A1946" s="617" t="s">
        <v>35</v>
      </c>
      <c r="B1946" s="618"/>
      <c r="C1946" s="618"/>
      <c r="D1946" s="618"/>
      <c r="E1946" s="618"/>
      <c r="F1946" s="618"/>
      <c r="G1946" s="619"/>
      <c r="H1946" s="70">
        <v>28</v>
      </c>
      <c r="I1946" s="468">
        <f>ROUND(I1942*H1946/100,0)</f>
        <v>167595</v>
      </c>
    </row>
    <row r="1947" spans="1:10" x14ac:dyDescent="0.2">
      <c r="A1947" s="617" t="s">
        <v>37</v>
      </c>
      <c r="B1947" s="618"/>
      <c r="C1947" s="618"/>
      <c r="D1947" s="618"/>
      <c r="E1947" s="618"/>
      <c r="F1947" s="618"/>
      <c r="G1947" s="619"/>
      <c r="H1947" s="70">
        <v>0</v>
      </c>
      <c r="I1947" s="468">
        <f>ROUND(I1942*H1947/100,0)</f>
        <v>0</v>
      </c>
    </row>
    <row r="1948" spans="1:10" x14ac:dyDescent="0.2">
      <c r="A1948" s="617" t="s">
        <v>36</v>
      </c>
      <c r="B1948" s="618"/>
      <c r="C1948" s="618"/>
      <c r="D1948" s="618"/>
      <c r="E1948" s="618"/>
      <c r="F1948" s="618"/>
      <c r="G1948" s="619"/>
      <c r="H1948" s="70">
        <v>7</v>
      </c>
      <c r="I1948" s="468">
        <f>ROUND(I1942*H1948/100,0)</f>
        <v>41899</v>
      </c>
    </row>
    <row r="1949" spans="1:10" ht="13.5" thickBot="1" x14ac:dyDescent="0.25">
      <c r="A1949" s="629"/>
      <c r="B1949" s="630"/>
      <c r="C1949" s="630"/>
      <c r="D1949" s="630"/>
      <c r="E1949" s="630"/>
      <c r="F1949" s="630"/>
      <c r="G1949" s="631"/>
      <c r="H1949" s="71"/>
      <c r="I1949" s="468"/>
    </row>
    <row r="1950" spans="1:10" ht="13.5" thickBot="1" x14ac:dyDescent="0.25">
      <c r="A1950" s="27"/>
      <c r="B1950" s="1"/>
      <c r="C1950" s="1"/>
      <c r="D1950" s="1"/>
      <c r="E1950" s="48"/>
      <c r="F1950" s="48"/>
      <c r="G1950" s="48"/>
      <c r="H1950" s="49" t="s">
        <v>21</v>
      </c>
      <c r="I1950" s="469">
        <f>SUM(I1946:I1949)</f>
        <v>209494</v>
      </c>
    </row>
    <row r="1951" spans="1:10" ht="13.5" thickBot="1" x14ac:dyDescent="0.25">
      <c r="A1951" s="27"/>
      <c r="B1951" s="1"/>
      <c r="C1951" s="1"/>
      <c r="D1951" s="1"/>
      <c r="E1951" s="48"/>
      <c r="F1951" s="48"/>
      <c r="G1951" s="48"/>
      <c r="H1951" s="48"/>
      <c r="I1951" s="470"/>
    </row>
    <row r="1952" spans="1:10" ht="13.5" thickBot="1" x14ac:dyDescent="0.25">
      <c r="A1952" s="72"/>
      <c r="B1952" s="36"/>
      <c r="C1952" s="36"/>
      <c r="D1952" s="36"/>
      <c r="E1952" s="73"/>
      <c r="F1952" s="74"/>
      <c r="G1952" s="75"/>
      <c r="H1952" s="76" t="s">
        <v>38</v>
      </c>
      <c r="I1952" s="472">
        <f>I1942+I1950</f>
        <v>808046.8</v>
      </c>
    </row>
    <row r="1953" spans="1:9" x14ac:dyDescent="0.2">
      <c r="A1953" s="1"/>
      <c r="B1953" s="1"/>
      <c r="C1953" s="1"/>
      <c r="D1953" s="1"/>
      <c r="E1953" s="48"/>
      <c r="F1953" s="66"/>
      <c r="G1953" s="67"/>
      <c r="H1953" s="77"/>
      <c r="I1953" s="78"/>
    </row>
    <row r="1954" spans="1:9" x14ac:dyDescent="0.2">
      <c r="A1954" s="1"/>
      <c r="B1954" s="1"/>
      <c r="C1954" s="1"/>
      <c r="D1954" s="1"/>
      <c r="E1954" s="48"/>
      <c r="F1954" s="66"/>
      <c r="G1954" s="67"/>
      <c r="H1954" s="77"/>
      <c r="I1954" s="78"/>
    </row>
    <row r="1955" spans="1:9" x14ac:dyDescent="0.2">
      <c r="A1955" s="1"/>
      <c r="B1955" s="1"/>
      <c r="C1955" s="1"/>
      <c r="D1955" s="1"/>
      <c r="E1955" s="48"/>
      <c r="F1955" s="66"/>
      <c r="G1955" s="67"/>
      <c r="H1955" s="77"/>
      <c r="I1955" s="78"/>
    </row>
  </sheetData>
  <mergeCells count="1135">
    <mergeCell ref="A394:E394"/>
    <mergeCell ref="A395:E395"/>
    <mergeCell ref="A396:E396"/>
    <mergeCell ref="A397:E397"/>
    <mergeCell ref="A398:E398"/>
    <mergeCell ref="A399:E399"/>
    <mergeCell ref="A385:E385"/>
    <mergeCell ref="A386:E386"/>
    <mergeCell ref="A421:G421"/>
    <mergeCell ref="A427:E429"/>
    <mergeCell ref="F427:I429"/>
    <mergeCell ref="C431:I432"/>
    <mergeCell ref="C433:I434"/>
    <mergeCell ref="A438:E438"/>
    <mergeCell ref="A411:D411"/>
    <mergeCell ref="F411:G411"/>
    <mergeCell ref="A417:G417"/>
    <mergeCell ref="A418:G418"/>
    <mergeCell ref="A419:G419"/>
    <mergeCell ref="A420:G420"/>
    <mergeCell ref="A403:D403"/>
    <mergeCell ref="A404:D404"/>
    <mergeCell ref="A405:D405"/>
    <mergeCell ref="A409:D409"/>
    <mergeCell ref="F409:G409"/>
    <mergeCell ref="A410:D410"/>
    <mergeCell ref="F410:G410"/>
    <mergeCell ref="A387:E387"/>
    <mergeCell ref="A388:E388"/>
    <mergeCell ref="A389:E389"/>
    <mergeCell ref="A393:E393"/>
    <mergeCell ref="A1945:G1945"/>
    <mergeCell ref="A1946:G1946"/>
    <mergeCell ref="A1947:G1947"/>
    <mergeCell ref="A1948:G1948"/>
    <mergeCell ref="A1949:G1949"/>
    <mergeCell ref="A1937:D1937"/>
    <mergeCell ref="F1937:G1937"/>
    <mergeCell ref="A1938:D1938"/>
    <mergeCell ref="F1938:G1938"/>
    <mergeCell ref="A1939:D1939"/>
    <mergeCell ref="F1939:G1939"/>
    <mergeCell ref="A1925:E1925"/>
    <mergeCell ref="A1926:E1926"/>
    <mergeCell ref="A1927:E1927"/>
    <mergeCell ref="A1931:D1931"/>
    <mergeCell ref="A1932:D1932"/>
    <mergeCell ref="A1933:D1933"/>
    <mergeCell ref="A1923:E1923"/>
    <mergeCell ref="A1924:E1924"/>
    <mergeCell ref="C1905:I1906"/>
    <mergeCell ref="C1907:I1908"/>
    <mergeCell ref="A1912:E1912"/>
    <mergeCell ref="A1913:E1913"/>
    <mergeCell ref="A1914:E1914"/>
    <mergeCell ref="A1915:E1915"/>
    <mergeCell ref="A1893:G1893"/>
    <mergeCell ref="A1894:G1894"/>
    <mergeCell ref="A1895:G1895"/>
    <mergeCell ref="A1896:G1896"/>
    <mergeCell ref="A1897:G1897"/>
    <mergeCell ref="A1901:E1903"/>
    <mergeCell ref="F1901:I1903"/>
    <mergeCell ref="A1885:D1885"/>
    <mergeCell ref="F1885:G1885"/>
    <mergeCell ref="A1886:D1886"/>
    <mergeCell ref="F1886:G1886"/>
    <mergeCell ref="A1887:D1887"/>
    <mergeCell ref="F1887:G1887"/>
    <mergeCell ref="A1916:E1916"/>
    <mergeCell ref="A1917:E1917"/>
    <mergeCell ref="A1921:E1921"/>
    <mergeCell ref="A1922:E1922"/>
    <mergeCell ref="A1873:E1873"/>
    <mergeCell ref="A1874:E1874"/>
    <mergeCell ref="A1878:D1878"/>
    <mergeCell ref="A1879:D1879"/>
    <mergeCell ref="A1880:D1880"/>
    <mergeCell ref="A1881:D1881"/>
    <mergeCell ref="A1867:E1867"/>
    <mergeCell ref="A1868:E1868"/>
    <mergeCell ref="A1869:E1869"/>
    <mergeCell ref="A1870:E1870"/>
    <mergeCell ref="A1871:E1871"/>
    <mergeCell ref="A1872:E1872"/>
    <mergeCell ref="C1853:I1854"/>
    <mergeCell ref="C1855:I1856"/>
    <mergeCell ref="A1860:E1860"/>
    <mergeCell ref="A1861:E1861"/>
    <mergeCell ref="A1862:E1862"/>
    <mergeCell ref="A1866:E1866"/>
    <mergeCell ref="A1841:G1841"/>
    <mergeCell ref="A1842:G1842"/>
    <mergeCell ref="A1843:G1843"/>
    <mergeCell ref="A1844:G1844"/>
    <mergeCell ref="A1845:G1845"/>
    <mergeCell ref="A1849:E1851"/>
    <mergeCell ref="F1849:I1851"/>
    <mergeCell ref="A1833:D1833"/>
    <mergeCell ref="F1833:G1833"/>
    <mergeCell ref="A1834:D1834"/>
    <mergeCell ref="F1834:G1834"/>
    <mergeCell ref="A1835:D1835"/>
    <mergeCell ref="F1835:G1835"/>
    <mergeCell ref="A1821:E1821"/>
    <mergeCell ref="A1822:E1822"/>
    <mergeCell ref="A1823:E1823"/>
    <mergeCell ref="A1827:D1827"/>
    <mergeCell ref="A1828:D1828"/>
    <mergeCell ref="A1829:D1829"/>
    <mergeCell ref="A1815:E1815"/>
    <mergeCell ref="A1816:E1816"/>
    <mergeCell ref="A1817:E1817"/>
    <mergeCell ref="A1818:E1818"/>
    <mergeCell ref="A1819:E1819"/>
    <mergeCell ref="A1820:E1820"/>
    <mergeCell ref="C1802:I1803"/>
    <mergeCell ref="A1807:E1807"/>
    <mergeCell ref="A1808:E1808"/>
    <mergeCell ref="A1809:E1809"/>
    <mergeCell ref="A1813:E1813"/>
    <mergeCell ref="A1814:E1814"/>
    <mergeCell ref="A1789:G1789"/>
    <mergeCell ref="A1790:G1790"/>
    <mergeCell ref="A1791:G1791"/>
    <mergeCell ref="A1796:E1798"/>
    <mergeCell ref="F1796:I1798"/>
    <mergeCell ref="C1800:I1801"/>
    <mergeCell ref="A1780:D1780"/>
    <mergeCell ref="F1780:G1780"/>
    <mergeCell ref="A1781:D1781"/>
    <mergeCell ref="F1781:G1781"/>
    <mergeCell ref="A1787:G1787"/>
    <mergeCell ref="A1788:G1788"/>
    <mergeCell ref="A1769:E1769"/>
    <mergeCell ref="A1773:D1773"/>
    <mergeCell ref="A1774:D1774"/>
    <mergeCell ref="A1775:D1775"/>
    <mergeCell ref="A1779:D1779"/>
    <mergeCell ref="F1779:G1779"/>
    <mergeCell ref="A1760:E1760"/>
    <mergeCell ref="A1764:E1764"/>
    <mergeCell ref="A1765:E1765"/>
    <mergeCell ref="A1766:E1766"/>
    <mergeCell ref="A1767:E1767"/>
    <mergeCell ref="A1768:E1768"/>
    <mergeCell ref="C1749:I1750"/>
    <mergeCell ref="C1751:I1752"/>
    <mergeCell ref="A1756:E1756"/>
    <mergeCell ref="A1757:E1757"/>
    <mergeCell ref="A1758:E1758"/>
    <mergeCell ref="A1759:E1759"/>
    <mergeCell ref="A1736:G1736"/>
    <mergeCell ref="A1737:G1737"/>
    <mergeCell ref="A1738:G1738"/>
    <mergeCell ref="A1739:G1739"/>
    <mergeCell ref="A1740:G1740"/>
    <mergeCell ref="A1745:E1747"/>
    <mergeCell ref="F1745:I1747"/>
    <mergeCell ref="A1724:D1724"/>
    <mergeCell ref="A1728:D1728"/>
    <mergeCell ref="F1728:G1728"/>
    <mergeCell ref="A1729:D1729"/>
    <mergeCell ref="F1729:G1729"/>
    <mergeCell ref="A1730:D1730"/>
    <mergeCell ref="F1730:G1730"/>
    <mergeCell ref="A1715:E1715"/>
    <mergeCell ref="A1716:E1716"/>
    <mergeCell ref="A1717:E1717"/>
    <mergeCell ref="A1718:E1718"/>
    <mergeCell ref="A1722:D1722"/>
    <mergeCell ref="A1723:D1723"/>
    <mergeCell ref="A1706:E1706"/>
    <mergeCell ref="A1707:E1707"/>
    <mergeCell ref="A1708:E1708"/>
    <mergeCell ref="A1709:E1709"/>
    <mergeCell ref="A1713:E1713"/>
    <mergeCell ref="A1714:E1714"/>
    <mergeCell ref="A1689:G1689"/>
    <mergeCell ref="A1694:E1696"/>
    <mergeCell ref="F1694:I1696"/>
    <mergeCell ref="C1698:I1699"/>
    <mergeCell ref="C1700:I1701"/>
    <mergeCell ref="A1705:E1705"/>
    <mergeCell ref="A1679:D1679"/>
    <mergeCell ref="F1679:G1679"/>
    <mergeCell ref="A1685:G1685"/>
    <mergeCell ref="A1686:G1686"/>
    <mergeCell ref="A1687:G1687"/>
    <mergeCell ref="A1688:G1688"/>
    <mergeCell ref="A1671:D1671"/>
    <mergeCell ref="A1672:D1672"/>
    <mergeCell ref="A1673:D1673"/>
    <mergeCell ref="A1677:D1677"/>
    <mergeCell ref="F1677:G1677"/>
    <mergeCell ref="A1678:D1678"/>
    <mergeCell ref="F1678:G1678"/>
    <mergeCell ref="A1662:E1662"/>
    <mergeCell ref="A1663:E1663"/>
    <mergeCell ref="A1664:E1664"/>
    <mergeCell ref="A1665:E1665"/>
    <mergeCell ref="A1666:E1666"/>
    <mergeCell ref="A1667:E1667"/>
    <mergeCell ref="C1649:I1650"/>
    <mergeCell ref="A1654:E1654"/>
    <mergeCell ref="A1655:E1655"/>
    <mergeCell ref="A1656:E1656"/>
    <mergeCell ref="A1657:E1657"/>
    <mergeCell ref="A1658:E1658"/>
    <mergeCell ref="A1637:G1637"/>
    <mergeCell ref="A1638:G1638"/>
    <mergeCell ref="A1639:G1639"/>
    <mergeCell ref="A1643:E1645"/>
    <mergeCell ref="F1643:I1645"/>
    <mergeCell ref="C1647:I1648"/>
    <mergeCell ref="A1628:D1628"/>
    <mergeCell ref="F1628:G1628"/>
    <mergeCell ref="A1629:D1629"/>
    <mergeCell ref="F1629:G1629"/>
    <mergeCell ref="A1635:G1635"/>
    <mergeCell ref="A1636:G1636"/>
    <mergeCell ref="A1617:E1617"/>
    <mergeCell ref="A1621:D1621"/>
    <mergeCell ref="A1622:D1622"/>
    <mergeCell ref="A1623:D1623"/>
    <mergeCell ref="A1627:D1627"/>
    <mergeCell ref="F1627:G1627"/>
    <mergeCell ref="A1608:E1608"/>
    <mergeCell ref="A1612:E1612"/>
    <mergeCell ref="A1613:E1613"/>
    <mergeCell ref="A1614:E1614"/>
    <mergeCell ref="A1615:E1615"/>
    <mergeCell ref="A1616:E1616"/>
    <mergeCell ref="C1597:I1598"/>
    <mergeCell ref="C1599:I1600"/>
    <mergeCell ref="A1604:E1604"/>
    <mergeCell ref="A1605:E1605"/>
    <mergeCell ref="A1606:E1606"/>
    <mergeCell ref="A1607:E1607"/>
    <mergeCell ref="A1584:G1584"/>
    <mergeCell ref="A1585:G1585"/>
    <mergeCell ref="A1586:G1586"/>
    <mergeCell ref="A1587:G1587"/>
    <mergeCell ref="A1588:G1588"/>
    <mergeCell ref="A1593:E1595"/>
    <mergeCell ref="F1593:I1595"/>
    <mergeCell ref="A1572:D1572"/>
    <mergeCell ref="A1576:D1576"/>
    <mergeCell ref="F1576:G1576"/>
    <mergeCell ref="A1577:D1577"/>
    <mergeCell ref="F1577:G1577"/>
    <mergeCell ref="A1578:D1578"/>
    <mergeCell ref="F1578:G1578"/>
    <mergeCell ref="A1563:E1563"/>
    <mergeCell ref="A1564:E1564"/>
    <mergeCell ref="A1565:E1565"/>
    <mergeCell ref="A1566:E1566"/>
    <mergeCell ref="A1570:D1570"/>
    <mergeCell ref="A1571:D1571"/>
    <mergeCell ref="A1554:E1554"/>
    <mergeCell ref="A1555:E1555"/>
    <mergeCell ref="A1556:E1556"/>
    <mergeCell ref="A1557:E1557"/>
    <mergeCell ref="A1561:E1561"/>
    <mergeCell ref="A1562:E1562"/>
    <mergeCell ref="A1537:G1537"/>
    <mergeCell ref="A1542:E1544"/>
    <mergeCell ref="F1542:I1544"/>
    <mergeCell ref="C1546:I1547"/>
    <mergeCell ref="C1548:I1549"/>
    <mergeCell ref="A1553:E1553"/>
    <mergeCell ref="A1527:D1527"/>
    <mergeCell ref="F1527:G1527"/>
    <mergeCell ref="A1533:G1533"/>
    <mergeCell ref="A1534:G1534"/>
    <mergeCell ref="A1535:G1535"/>
    <mergeCell ref="A1536:G1536"/>
    <mergeCell ref="A1519:D1519"/>
    <mergeCell ref="A1520:D1520"/>
    <mergeCell ref="A1521:D1521"/>
    <mergeCell ref="A1525:D1525"/>
    <mergeCell ref="F1525:G1525"/>
    <mergeCell ref="A1526:D1526"/>
    <mergeCell ref="F1526:G1526"/>
    <mergeCell ref="A1510:E1510"/>
    <mergeCell ref="A1511:E1511"/>
    <mergeCell ref="A1512:E1512"/>
    <mergeCell ref="A1513:E1513"/>
    <mergeCell ref="A1514:E1514"/>
    <mergeCell ref="A1515:E1515"/>
    <mergeCell ref="A1501:E1501"/>
    <mergeCell ref="A1502:E1502"/>
    <mergeCell ref="A1503:E1503"/>
    <mergeCell ref="A1504:E1504"/>
    <mergeCell ref="A1505:E1505"/>
    <mergeCell ref="A1509:E1509"/>
    <mergeCell ref="A1484:G1484"/>
    <mergeCell ref="A1489:E1491"/>
    <mergeCell ref="F1489:I1491"/>
    <mergeCell ref="C1493:I1494"/>
    <mergeCell ref="C1495:I1496"/>
    <mergeCell ref="A1500:E1500"/>
    <mergeCell ref="A1474:D1474"/>
    <mergeCell ref="F1474:G1474"/>
    <mergeCell ref="A1480:G1480"/>
    <mergeCell ref="A1481:G1481"/>
    <mergeCell ref="A1482:G1482"/>
    <mergeCell ref="A1483:G1483"/>
    <mergeCell ref="A1466:D1466"/>
    <mergeCell ref="A1467:D1467"/>
    <mergeCell ref="A1468:D1468"/>
    <mergeCell ref="A1472:D1472"/>
    <mergeCell ref="F1472:G1472"/>
    <mergeCell ref="A1473:D1473"/>
    <mergeCell ref="F1473:G1473"/>
    <mergeCell ref="A1457:E1457"/>
    <mergeCell ref="A1458:E1458"/>
    <mergeCell ref="A1459:E1459"/>
    <mergeCell ref="A1460:E1460"/>
    <mergeCell ref="A1461:E1461"/>
    <mergeCell ref="A1462:E1462"/>
    <mergeCell ref="A1448:E1448"/>
    <mergeCell ref="A1449:E1449"/>
    <mergeCell ref="A1450:E1450"/>
    <mergeCell ref="A1451:E1451"/>
    <mergeCell ref="A1452:E1452"/>
    <mergeCell ref="A1456:E1456"/>
    <mergeCell ref="A1430:G1430"/>
    <mergeCell ref="A1436:E1438"/>
    <mergeCell ref="F1436:I1438"/>
    <mergeCell ref="C1440:I1441"/>
    <mergeCell ref="C1442:I1443"/>
    <mergeCell ref="A1447:E1447"/>
    <mergeCell ref="A1420:D1420"/>
    <mergeCell ref="F1420:G1420"/>
    <mergeCell ref="A1426:G1426"/>
    <mergeCell ref="A1427:G1427"/>
    <mergeCell ref="A1428:G1428"/>
    <mergeCell ref="A1429:G1429"/>
    <mergeCell ref="A1412:D1412"/>
    <mergeCell ref="A1413:D1413"/>
    <mergeCell ref="A1414:D1414"/>
    <mergeCell ref="A1418:D1418"/>
    <mergeCell ref="F1418:G1418"/>
    <mergeCell ref="A1419:D1419"/>
    <mergeCell ref="F1419:G1419"/>
    <mergeCell ref="A1403:E1403"/>
    <mergeCell ref="A1404:E1404"/>
    <mergeCell ref="A1405:E1405"/>
    <mergeCell ref="A1406:E1406"/>
    <mergeCell ref="A1407:E1407"/>
    <mergeCell ref="A1408:E1408"/>
    <mergeCell ref="A1394:E1394"/>
    <mergeCell ref="A1395:E1395"/>
    <mergeCell ref="A1396:E1396"/>
    <mergeCell ref="A1397:E1397"/>
    <mergeCell ref="A1398:E1398"/>
    <mergeCell ref="A1402:E1402"/>
    <mergeCell ref="A1376:G1376"/>
    <mergeCell ref="A1382:E1384"/>
    <mergeCell ref="F1382:I1384"/>
    <mergeCell ref="C1386:I1387"/>
    <mergeCell ref="C1388:I1389"/>
    <mergeCell ref="A1393:E1393"/>
    <mergeCell ref="A1366:D1366"/>
    <mergeCell ref="F1366:G1366"/>
    <mergeCell ref="A1372:G1372"/>
    <mergeCell ref="A1373:G1373"/>
    <mergeCell ref="A1374:G1374"/>
    <mergeCell ref="A1375:G1375"/>
    <mergeCell ref="A1358:D1358"/>
    <mergeCell ref="A1359:D1359"/>
    <mergeCell ref="A1360:D1360"/>
    <mergeCell ref="A1364:D1364"/>
    <mergeCell ref="F1364:G1364"/>
    <mergeCell ref="A1365:D1365"/>
    <mergeCell ref="F1365:G1365"/>
    <mergeCell ref="A1349:E1349"/>
    <mergeCell ref="A1350:E1350"/>
    <mergeCell ref="A1351:E1351"/>
    <mergeCell ref="A1352:E1352"/>
    <mergeCell ref="A1353:E1353"/>
    <mergeCell ref="A1354:E1354"/>
    <mergeCell ref="A1340:E1340"/>
    <mergeCell ref="A1341:E1341"/>
    <mergeCell ref="A1342:E1342"/>
    <mergeCell ref="A1343:E1343"/>
    <mergeCell ref="A1344:E1344"/>
    <mergeCell ref="A1348:E1348"/>
    <mergeCell ref="A1323:G1323"/>
    <mergeCell ref="A1328:E1330"/>
    <mergeCell ref="F1328:I1330"/>
    <mergeCell ref="C1332:I1333"/>
    <mergeCell ref="C1334:I1335"/>
    <mergeCell ref="A1339:E1339"/>
    <mergeCell ref="A1313:D1313"/>
    <mergeCell ref="F1313:G1313"/>
    <mergeCell ref="A1319:G1319"/>
    <mergeCell ref="A1320:G1320"/>
    <mergeCell ref="A1321:G1321"/>
    <mergeCell ref="A1322:G1322"/>
    <mergeCell ref="A1305:D1305"/>
    <mergeCell ref="A1306:D1306"/>
    <mergeCell ref="A1307:D1307"/>
    <mergeCell ref="A1311:D1311"/>
    <mergeCell ref="F1311:G1311"/>
    <mergeCell ref="A1312:D1312"/>
    <mergeCell ref="F1312:G1312"/>
    <mergeCell ref="A1296:E1296"/>
    <mergeCell ref="A1297:E1297"/>
    <mergeCell ref="A1298:E1298"/>
    <mergeCell ref="A1299:E1299"/>
    <mergeCell ref="A1300:E1300"/>
    <mergeCell ref="A1301:E1301"/>
    <mergeCell ref="A1287:E1287"/>
    <mergeCell ref="A1288:E1288"/>
    <mergeCell ref="A1289:E1289"/>
    <mergeCell ref="A1290:E1290"/>
    <mergeCell ref="A1291:E1291"/>
    <mergeCell ref="A1295:E1295"/>
    <mergeCell ref="A1271:G1271"/>
    <mergeCell ref="A1275:E1277"/>
    <mergeCell ref="F1275:I1277"/>
    <mergeCell ref="C1279:I1280"/>
    <mergeCell ref="C1281:I1282"/>
    <mergeCell ref="A1286:E1286"/>
    <mergeCell ref="A1261:D1261"/>
    <mergeCell ref="F1261:G1261"/>
    <mergeCell ref="A1267:G1267"/>
    <mergeCell ref="A1268:G1268"/>
    <mergeCell ref="A1269:G1269"/>
    <mergeCell ref="A1270:G1270"/>
    <mergeCell ref="A1253:D1253"/>
    <mergeCell ref="A1254:D1254"/>
    <mergeCell ref="A1255:D1255"/>
    <mergeCell ref="A1259:D1259"/>
    <mergeCell ref="F1259:G1259"/>
    <mergeCell ref="A1260:D1260"/>
    <mergeCell ref="F1260:G1260"/>
    <mergeCell ref="A1244:E1244"/>
    <mergeCell ref="A1245:E1245"/>
    <mergeCell ref="A1246:E1246"/>
    <mergeCell ref="A1247:E1247"/>
    <mergeCell ref="A1248:E1248"/>
    <mergeCell ref="A1249:E1249"/>
    <mergeCell ref="A1235:E1235"/>
    <mergeCell ref="A1236:E1236"/>
    <mergeCell ref="A1237:E1237"/>
    <mergeCell ref="A1238:E1238"/>
    <mergeCell ref="A1239:E1239"/>
    <mergeCell ref="A1243:E1243"/>
    <mergeCell ref="A1218:G1218"/>
    <mergeCell ref="A1223:E1225"/>
    <mergeCell ref="F1223:I1225"/>
    <mergeCell ref="C1227:I1228"/>
    <mergeCell ref="C1229:I1230"/>
    <mergeCell ref="A1234:E1234"/>
    <mergeCell ref="A1208:D1208"/>
    <mergeCell ref="F1208:G1208"/>
    <mergeCell ref="A1214:G1214"/>
    <mergeCell ref="A1215:G1215"/>
    <mergeCell ref="A1216:G1216"/>
    <mergeCell ref="A1217:G1217"/>
    <mergeCell ref="A1200:D1200"/>
    <mergeCell ref="A1201:D1201"/>
    <mergeCell ref="A1202:D1202"/>
    <mergeCell ref="A1206:D1206"/>
    <mergeCell ref="F1206:G1206"/>
    <mergeCell ref="A1207:D1207"/>
    <mergeCell ref="F1207:G1207"/>
    <mergeCell ref="A1191:E1191"/>
    <mergeCell ref="A1192:E1192"/>
    <mergeCell ref="A1193:E1193"/>
    <mergeCell ref="A1194:E1194"/>
    <mergeCell ref="A1195:E1195"/>
    <mergeCell ref="A1196:E1196"/>
    <mergeCell ref="A1182:E1182"/>
    <mergeCell ref="A1183:E1183"/>
    <mergeCell ref="A1184:E1184"/>
    <mergeCell ref="A1185:E1185"/>
    <mergeCell ref="A1186:E1186"/>
    <mergeCell ref="A1190:E1190"/>
    <mergeCell ref="A1164:G1164"/>
    <mergeCell ref="A1170:E1172"/>
    <mergeCell ref="F1170:I1172"/>
    <mergeCell ref="C1174:I1175"/>
    <mergeCell ref="C1176:I1177"/>
    <mergeCell ref="A1181:E1181"/>
    <mergeCell ref="A1154:D1154"/>
    <mergeCell ref="F1154:G1154"/>
    <mergeCell ref="A1160:G1160"/>
    <mergeCell ref="A1161:G1161"/>
    <mergeCell ref="A1162:G1162"/>
    <mergeCell ref="A1163:G1163"/>
    <mergeCell ref="A1146:D1146"/>
    <mergeCell ref="A1147:D1147"/>
    <mergeCell ref="A1148:D1148"/>
    <mergeCell ref="A1152:D1152"/>
    <mergeCell ref="F1152:G1152"/>
    <mergeCell ref="A1153:D1153"/>
    <mergeCell ref="F1153:G1153"/>
    <mergeCell ref="A1137:E1137"/>
    <mergeCell ref="A1138:E1138"/>
    <mergeCell ref="A1139:E1139"/>
    <mergeCell ref="A1140:E1140"/>
    <mergeCell ref="A1141:E1141"/>
    <mergeCell ref="A1142:E1142"/>
    <mergeCell ref="A1128:E1128"/>
    <mergeCell ref="A1129:E1129"/>
    <mergeCell ref="A1130:E1130"/>
    <mergeCell ref="A1131:E1131"/>
    <mergeCell ref="A1132:E1132"/>
    <mergeCell ref="A1136:E1136"/>
    <mergeCell ref="A1110:G1110"/>
    <mergeCell ref="A1116:E1118"/>
    <mergeCell ref="F1116:I1118"/>
    <mergeCell ref="C1120:I1121"/>
    <mergeCell ref="C1122:I1123"/>
    <mergeCell ref="A1127:E1127"/>
    <mergeCell ref="A1100:D1100"/>
    <mergeCell ref="F1100:G1100"/>
    <mergeCell ref="A1106:G1106"/>
    <mergeCell ref="A1107:G1107"/>
    <mergeCell ref="A1108:G1108"/>
    <mergeCell ref="A1109:G1109"/>
    <mergeCell ref="A1092:D1092"/>
    <mergeCell ref="A1093:D1093"/>
    <mergeCell ref="A1094:D1094"/>
    <mergeCell ref="A1098:D1098"/>
    <mergeCell ref="F1098:G1098"/>
    <mergeCell ref="A1099:D1099"/>
    <mergeCell ref="F1099:G1099"/>
    <mergeCell ref="A1083:E1083"/>
    <mergeCell ref="A1084:E1084"/>
    <mergeCell ref="A1085:E1085"/>
    <mergeCell ref="A1086:E1086"/>
    <mergeCell ref="A1087:E1087"/>
    <mergeCell ref="A1088:E1088"/>
    <mergeCell ref="A1074:E1074"/>
    <mergeCell ref="A1075:E1075"/>
    <mergeCell ref="A1076:E1076"/>
    <mergeCell ref="A1077:E1077"/>
    <mergeCell ref="A1078:E1078"/>
    <mergeCell ref="A1082:E1082"/>
    <mergeCell ref="A1056:G1056"/>
    <mergeCell ref="A1062:E1064"/>
    <mergeCell ref="F1062:I1064"/>
    <mergeCell ref="C1066:I1067"/>
    <mergeCell ref="C1068:I1069"/>
    <mergeCell ref="A1073:E1073"/>
    <mergeCell ref="A1046:D1046"/>
    <mergeCell ref="F1046:G1046"/>
    <mergeCell ref="A1052:G1052"/>
    <mergeCell ref="A1053:G1053"/>
    <mergeCell ref="A1054:G1054"/>
    <mergeCell ref="A1055:G1055"/>
    <mergeCell ref="A1038:D1038"/>
    <mergeCell ref="A1039:D1039"/>
    <mergeCell ref="A1040:D1040"/>
    <mergeCell ref="A1044:D1044"/>
    <mergeCell ref="F1044:G1044"/>
    <mergeCell ref="A1045:D1045"/>
    <mergeCell ref="F1045:G1045"/>
    <mergeCell ref="A1029:E1029"/>
    <mergeCell ref="A1030:E1030"/>
    <mergeCell ref="A1031:E1031"/>
    <mergeCell ref="A1032:E1032"/>
    <mergeCell ref="A1033:E1033"/>
    <mergeCell ref="A1034:E1034"/>
    <mergeCell ref="A1020:E1020"/>
    <mergeCell ref="A1021:E1021"/>
    <mergeCell ref="A1022:E1022"/>
    <mergeCell ref="A1023:E1023"/>
    <mergeCell ref="A1024:E1024"/>
    <mergeCell ref="A1028:E1028"/>
    <mergeCell ref="A1003:G1003"/>
    <mergeCell ref="A1008:E1010"/>
    <mergeCell ref="F1008:I1010"/>
    <mergeCell ref="C1012:I1013"/>
    <mergeCell ref="C1014:I1015"/>
    <mergeCell ref="A1019:E1019"/>
    <mergeCell ref="A993:D993"/>
    <mergeCell ref="F993:G993"/>
    <mergeCell ref="A999:G999"/>
    <mergeCell ref="A1000:G1000"/>
    <mergeCell ref="A1001:G1001"/>
    <mergeCell ref="A1002:G1002"/>
    <mergeCell ref="A985:D985"/>
    <mergeCell ref="A986:D986"/>
    <mergeCell ref="A987:D987"/>
    <mergeCell ref="A991:D991"/>
    <mergeCell ref="F991:G991"/>
    <mergeCell ref="A992:D992"/>
    <mergeCell ref="F992:G992"/>
    <mergeCell ref="A976:E976"/>
    <mergeCell ref="A977:E977"/>
    <mergeCell ref="A978:E978"/>
    <mergeCell ref="A979:E979"/>
    <mergeCell ref="A980:E980"/>
    <mergeCell ref="A981:E981"/>
    <mergeCell ref="A967:E967"/>
    <mergeCell ref="A968:E968"/>
    <mergeCell ref="A969:E969"/>
    <mergeCell ref="A970:E970"/>
    <mergeCell ref="A971:E971"/>
    <mergeCell ref="A975:E975"/>
    <mergeCell ref="A951:G951"/>
    <mergeCell ref="A955:E957"/>
    <mergeCell ref="F955:I957"/>
    <mergeCell ref="C959:I960"/>
    <mergeCell ref="C961:I962"/>
    <mergeCell ref="A966:E966"/>
    <mergeCell ref="A941:D941"/>
    <mergeCell ref="F941:G941"/>
    <mergeCell ref="A947:G947"/>
    <mergeCell ref="A948:G948"/>
    <mergeCell ref="A949:G949"/>
    <mergeCell ref="A950:G950"/>
    <mergeCell ref="A933:D933"/>
    <mergeCell ref="A934:D934"/>
    <mergeCell ref="A935:D935"/>
    <mergeCell ref="A939:D939"/>
    <mergeCell ref="F939:G939"/>
    <mergeCell ref="A940:D940"/>
    <mergeCell ref="F940:G940"/>
    <mergeCell ref="A924:E924"/>
    <mergeCell ref="A925:E925"/>
    <mergeCell ref="A926:E926"/>
    <mergeCell ref="A927:E927"/>
    <mergeCell ref="A928:E928"/>
    <mergeCell ref="A929:E929"/>
    <mergeCell ref="A915:E915"/>
    <mergeCell ref="A916:E916"/>
    <mergeCell ref="A917:E917"/>
    <mergeCell ref="A918:E918"/>
    <mergeCell ref="A919:E919"/>
    <mergeCell ref="A923:E923"/>
    <mergeCell ref="A899:G899"/>
    <mergeCell ref="A903:E905"/>
    <mergeCell ref="F903:I905"/>
    <mergeCell ref="C907:I908"/>
    <mergeCell ref="C909:I910"/>
    <mergeCell ref="A914:E914"/>
    <mergeCell ref="A889:D889"/>
    <mergeCell ref="F889:G889"/>
    <mergeCell ref="A895:G895"/>
    <mergeCell ref="A896:G896"/>
    <mergeCell ref="A897:G897"/>
    <mergeCell ref="A898:G898"/>
    <mergeCell ref="A881:D881"/>
    <mergeCell ref="A882:D882"/>
    <mergeCell ref="A883:D883"/>
    <mergeCell ref="A887:D887"/>
    <mergeCell ref="F887:G887"/>
    <mergeCell ref="A888:D888"/>
    <mergeCell ref="F888:G888"/>
    <mergeCell ref="A872:E872"/>
    <mergeCell ref="A873:E873"/>
    <mergeCell ref="A874:E874"/>
    <mergeCell ref="A875:E875"/>
    <mergeCell ref="A876:E876"/>
    <mergeCell ref="A877:E877"/>
    <mergeCell ref="A863:E863"/>
    <mergeCell ref="A864:E864"/>
    <mergeCell ref="A865:E865"/>
    <mergeCell ref="A866:E866"/>
    <mergeCell ref="A867:E867"/>
    <mergeCell ref="A871:E871"/>
    <mergeCell ref="A846:G846"/>
    <mergeCell ref="A851:E853"/>
    <mergeCell ref="F851:I853"/>
    <mergeCell ref="C855:I856"/>
    <mergeCell ref="C857:I858"/>
    <mergeCell ref="A862:E862"/>
    <mergeCell ref="A836:D836"/>
    <mergeCell ref="F836:G836"/>
    <mergeCell ref="A842:G842"/>
    <mergeCell ref="A843:G843"/>
    <mergeCell ref="A844:G844"/>
    <mergeCell ref="A845:G845"/>
    <mergeCell ref="A828:D828"/>
    <mergeCell ref="A829:D829"/>
    <mergeCell ref="A830:D830"/>
    <mergeCell ref="A834:D834"/>
    <mergeCell ref="F834:G834"/>
    <mergeCell ref="A835:D835"/>
    <mergeCell ref="F835:G835"/>
    <mergeCell ref="A819:E819"/>
    <mergeCell ref="A820:E820"/>
    <mergeCell ref="A821:E821"/>
    <mergeCell ref="A822:E822"/>
    <mergeCell ref="A823:E823"/>
    <mergeCell ref="A824:E824"/>
    <mergeCell ref="A810:E810"/>
    <mergeCell ref="A811:E811"/>
    <mergeCell ref="A812:E812"/>
    <mergeCell ref="A813:E813"/>
    <mergeCell ref="A814:E814"/>
    <mergeCell ref="A818:E818"/>
    <mergeCell ref="A793:G793"/>
    <mergeCell ref="A798:E800"/>
    <mergeCell ref="F798:I800"/>
    <mergeCell ref="C802:I803"/>
    <mergeCell ref="C804:I805"/>
    <mergeCell ref="A809:E809"/>
    <mergeCell ref="A783:D783"/>
    <mergeCell ref="F783:G783"/>
    <mergeCell ref="A789:G789"/>
    <mergeCell ref="A790:G790"/>
    <mergeCell ref="A791:G791"/>
    <mergeCell ref="A792:G792"/>
    <mergeCell ref="A775:D775"/>
    <mergeCell ref="A776:D776"/>
    <mergeCell ref="A777:D777"/>
    <mergeCell ref="A781:D781"/>
    <mergeCell ref="F781:G781"/>
    <mergeCell ref="A782:D782"/>
    <mergeCell ref="F782:G782"/>
    <mergeCell ref="A766:E766"/>
    <mergeCell ref="A767:E767"/>
    <mergeCell ref="A768:E768"/>
    <mergeCell ref="A769:E769"/>
    <mergeCell ref="A770:E770"/>
    <mergeCell ref="A771:E771"/>
    <mergeCell ref="A757:E757"/>
    <mergeCell ref="A758:E758"/>
    <mergeCell ref="A759:E759"/>
    <mergeCell ref="A760:E760"/>
    <mergeCell ref="A761:E761"/>
    <mergeCell ref="A765:E765"/>
    <mergeCell ref="A740:G740"/>
    <mergeCell ref="A745:E747"/>
    <mergeCell ref="F745:I747"/>
    <mergeCell ref="C749:I750"/>
    <mergeCell ref="C751:I752"/>
    <mergeCell ref="A756:E756"/>
    <mergeCell ref="A730:D730"/>
    <mergeCell ref="F730:G730"/>
    <mergeCell ref="A736:G736"/>
    <mergeCell ref="A737:G737"/>
    <mergeCell ref="A738:G738"/>
    <mergeCell ref="A739:G739"/>
    <mergeCell ref="A722:D722"/>
    <mergeCell ref="A723:D723"/>
    <mergeCell ref="A724:D724"/>
    <mergeCell ref="A728:D728"/>
    <mergeCell ref="F728:G728"/>
    <mergeCell ref="A729:D729"/>
    <mergeCell ref="F729:G729"/>
    <mergeCell ref="A713:E713"/>
    <mergeCell ref="A714:E714"/>
    <mergeCell ref="A715:E715"/>
    <mergeCell ref="A716:E716"/>
    <mergeCell ref="A717:E717"/>
    <mergeCell ref="A718:E718"/>
    <mergeCell ref="A704:E704"/>
    <mergeCell ref="A705:E705"/>
    <mergeCell ref="A706:E706"/>
    <mergeCell ref="A707:E707"/>
    <mergeCell ref="A708:E708"/>
    <mergeCell ref="A712:E712"/>
    <mergeCell ref="A688:G688"/>
    <mergeCell ref="A692:E694"/>
    <mergeCell ref="F692:I694"/>
    <mergeCell ref="C696:I697"/>
    <mergeCell ref="C698:I699"/>
    <mergeCell ref="A703:E703"/>
    <mergeCell ref="A678:D678"/>
    <mergeCell ref="F678:G678"/>
    <mergeCell ref="A684:G684"/>
    <mergeCell ref="A685:G685"/>
    <mergeCell ref="A686:G686"/>
    <mergeCell ref="A687:G687"/>
    <mergeCell ref="A670:D670"/>
    <mergeCell ref="A671:D671"/>
    <mergeCell ref="A672:D672"/>
    <mergeCell ref="A676:D676"/>
    <mergeCell ref="F676:G676"/>
    <mergeCell ref="A677:D677"/>
    <mergeCell ref="F677:G677"/>
    <mergeCell ref="A661:E661"/>
    <mergeCell ref="A662:E662"/>
    <mergeCell ref="A663:E663"/>
    <mergeCell ref="A664:E664"/>
    <mergeCell ref="A665:E665"/>
    <mergeCell ref="A666:E666"/>
    <mergeCell ref="A652:E652"/>
    <mergeCell ref="A653:E653"/>
    <mergeCell ref="A654:E654"/>
    <mergeCell ref="A655:E655"/>
    <mergeCell ref="A656:E656"/>
    <mergeCell ref="A660:E660"/>
    <mergeCell ref="A636:G636"/>
    <mergeCell ref="A640:E642"/>
    <mergeCell ref="F640:I642"/>
    <mergeCell ref="C644:I645"/>
    <mergeCell ref="C646:I647"/>
    <mergeCell ref="A651:E651"/>
    <mergeCell ref="A626:D626"/>
    <mergeCell ref="F626:G626"/>
    <mergeCell ref="A632:G632"/>
    <mergeCell ref="A633:G633"/>
    <mergeCell ref="A634:G634"/>
    <mergeCell ref="A635:G635"/>
    <mergeCell ref="A618:D618"/>
    <mergeCell ref="A619:D619"/>
    <mergeCell ref="A620:D620"/>
    <mergeCell ref="A624:D624"/>
    <mergeCell ref="F624:G624"/>
    <mergeCell ref="A625:D625"/>
    <mergeCell ref="F625:G625"/>
    <mergeCell ref="A609:E609"/>
    <mergeCell ref="A610:E610"/>
    <mergeCell ref="A611:E611"/>
    <mergeCell ref="A612:E612"/>
    <mergeCell ref="A613:E613"/>
    <mergeCell ref="A614:E614"/>
    <mergeCell ref="A600:E600"/>
    <mergeCell ref="A601:E601"/>
    <mergeCell ref="A602:E602"/>
    <mergeCell ref="A603:E603"/>
    <mergeCell ref="A604:E604"/>
    <mergeCell ref="A608:E608"/>
    <mergeCell ref="A579:G579"/>
    <mergeCell ref="A588:E590"/>
    <mergeCell ref="F588:I590"/>
    <mergeCell ref="C592:I593"/>
    <mergeCell ref="C594:I595"/>
    <mergeCell ref="A599:E599"/>
    <mergeCell ref="A569:D569"/>
    <mergeCell ref="F569:G569"/>
    <mergeCell ref="A575:G575"/>
    <mergeCell ref="A576:G576"/>
    <mergeCell ref="A577:G577"/>
    <mergeCell ref="A578:G578"/>
    <mergeCell ref="A562:D562"/>
    <mergeCell ref="A563:D563"/>
    <mergeCell ref="A567:D567"/>
    <mergeCell ref="F567:G567"/>
    <mergeCell ref="A568:D568"/>
    <mergeCell ref="F568:G568"/>
    <mergeCell ref="A552:E552"/>
    <mergeCell ref="A553:E553"/>
    <mergeCell ref="A554:E554"/>
    <mergeCell ref="A556:E556"/>
    <mergeCell ref="A557:E557"/>
    <mergeCell ref="A561:D561"/>
    <mergeCell ref="A555:E555"/>
    <mergeCell ref="A543:E543"/>
    <mergeCell ref="A544:E544"/>
    <mergeCell ref="A545:E545"/>
    <mergeCell ref="A546:E546"/>
    <mergeCell ref="A547:E547"/>
    <mergeCell ref="A551:E551"/>
    <mergeCell ref="A525:G525"/>
    <mergeCell ref="A531:E533"/>
    <mergeCell ref="F531:I533"/>
    <mergeCell ref="C535:I536"/>
    <mergeCell ref="C537:I538"/>
    <mergeCell ref="A542:E542"/>
    <mergeCell ref="A538:A540"/>
    <mergeCell ref="A515:D515"/>
    <mergeCell ref="F515:G515"/>
    <mergeCell ref="A521:G521"/>
    <mergeCell ref="A522:G522"/>
    <mergeCell ref="A523:G523"/>
    <mergeCell ref="A524:G524"/>
    <mergeCell ref="A507:D507"/>
    <mergeCell ref="A508:D508"/>
    <mergeCell ref="A509:D509"/>
    <mergeCell ref="A513:D513"/>
    <mergeCell ref="F513:G513"/>
    <mergeCell ref="A514:D514"/>
    <mergeCell ref="F514:G514"/>
    <mergeCell ref="A498:E498"/>
    <mergeCell ref="A499:E499"/>
    <mergeCell ref="A500:E500"/>
    <mergeCell ref="A501:E501"/>
    <mergeCell ref="A502:E502"/>
    <mergeCell ref="A503:E503"/>
    <mergeCell ref="A489:E489"/>
    <mergeCell ref="A490:E490"/>
    <mergeCell ref="A491:E491"/>
    <mergeCell ref="A492:E492"/>
    <mergeCell ref="A493:E493"/>
    <mergeCell ref="A497:E497"/>
    <mergeCell ref="A472:G472"/>
    <mergeCell ref="A477:E479"/>
    <mergeCell ref="F477:I479"/>
    <mergeCell ref="C481:I482"/>
    <mergeCell ref="C483:I484"/>
    <mergeCell ref="A488:E488"/>
    <mergeCell ref="A468:G468"/>
    <mergeCell ref="A469:G469"/>
    <mergeCell ref="A470:G470"/>
    <mergeCell ref="A471:G471"/>
    <mergeCell ref="A457:D457"/>
    <mergeCell ref="A461:D461"/>
    <mergeCell ref="A462:D462"/>
    <mergeCell ref="A448:E448"/>
    <mergeCell ref="A449:E449"/>
    <mergeCell ref="A450:E450"/>
    <mergeCell ref="A451:E451"/>
    <mergeCell ref="A455:D455"/>
    <mergeCell ref="A456:D456"/>
    <mergeCell ref="A439:E439"/>
    <mergeCell ref="A440:E440"/>
    <mergeCell ref="A441:E441"/>
    <mergeCell ref="A442:E442"/>
    <mergeCell ref="A443:E443"/>
    <mergeCell ref="A447:E447"/>
    <mergeCell ref="E461:G461"/>
    <mergeCell ref="E462:G462"/>
    <mergeCell ref="A368:G368"/>
    <mergeCell ref="A373:E375"/>
    <mergeCell ref="F373:I375"/>
    <mergeCell ref="C377:I378"/>
    <mergeCell ref="C379:I380"/>
    <mergeCell ref="A384:E384"/>
    <mergeCell ref="A358:D358"/>
    <mergeCell ref="F358:G358"/>
    <mergeCell ref="A364:G364"/>
    <mergeCell ref="A365:G365"/>
    <mergeCell ref="A366:G366"/>
    <mergeCell ref="A367:G367"/>
    <mergeCell ref="A350:D350"/>
    <mergeCell ref="A351:D351"/>
    <mergeCell ref="A352:D352"/>
    <mergeCell ref="A356:D356"/>
    <mergeCell ref="F356:G356"/>
    <mergeCell ref="A357:D357"/>
    <mergeCell ref="F357:G357"/>
    <mergeCell ref="A341:E341"/>
    <mergeCell ref="A342:E342"/>
    <mergeCell ref="A343:E343"/>
    <mergeCell ref="A344:E344"/>
    <mergeCell ref="A345:E345"/>
    <mergeCell ref="A346:E346"/>
    <mergeCell ref="A332:E332"/>
    <mergeCell ref="A333:E333"/>
    <mergeCell ref="A334:E334"/>
    <mergeCell ref="A335:E335"/>
    <mergeCell ref="A336:E336"/>
    <mergeCell ref="A340:E340"/>
    <mergeCell ref="A315:G315"/>
    <mergeCell ref="A320:E322"/>
    <mergeCell ref="F320:I322"/>
    <mergeCell ref="C324:I325"/>
    <mergeCell ref="C326:I327"/>
    <mergeCell ref="A331:E331"/>
    <mergeCell ref="A305:D305"/>
    <mergeCell ref="F305:G305"/>
    <mergeCell ref="A311:G311"/>
    <mergeCell ref="A312:G312"/>
    <mergeCell ref="A313:G313"/>
    <mergeCell ref="A314:G314"/>
    <mergeCell ref="A297:D297"/>
    <mergeCell ref="A298:D298"/>
    <mergeCell ref="A299:D299"/>
    <mergeCell ref="A303:D303"/>
    <mergeCell ref="F303:G303"/>
    <mergeCell ref="A304:D304"/>
    <mergeCell ref="F304:G304"/>
    <mergeCell ref="A288:E288"/>
    <mergeCell ref="A289:E289"/>
    <mergeCell ref="A290:E290"/>
    <mergeCell ref="A291:E291"/>
    <mergeCell ref="A292:E292"/>
    <mergeCell ref="A293:E293"/>
    <mergeCell ref="A279:E279"/>
    <mergeCell ref="A280:E280"/>
    <mergeCell ref="A281:E281"/>
    <mergeCell ref="A282:E282"/>
    <mergeCell ref="A283:E283"/>
    <mergeCell ref="A287:E287"/>
    <mergeCell ref="A262:G262"/>
    <mergeCell ref="A267:E269"/>
    <mergeCell ref="F267:I269"/>
    <mergeCell ref="C271:I272"/>
    <mergeCell ref="C273:I274"/>
    <mergeCell ref="A278:E278"/>
    <mergeCell ref="A252:D252"/>
    <mergeCell ref="F252:G252"/>
    <mergeCell ref="A258:G258"/>
    <mergeCell ref="A259:G259"/>
    <mergeCell ref="A260:G260"/>
    <mergeCell ref="A261:G261"/>
    <mergeCell ref="A244:D244"/>
    <mergeCell ref="A245:D245"/>
    <mergeCell ref="A246:D246"/>
    <mergeCell ref="A250:D250"/>
    <mergeCell ref="F250:G250"/>
    <mergeCell ref="A251:D251"/>
    <mergeCell ref="F251:G251"/>
    <mergeCell ref="A235:E235"/>
    <mergeCell ref="A236:E236"/>
    <mergeCell ref="A237:E237"/>
    <mergeCell ref="A238:E238"/>
    <mergeCell ref="A239:E239"/>
    <mergeCell ref="A240:E240"/>
    <mergeCell ref="A226:E226"/>
    <mergeCell ref="A227:E227"/>
    <mergeCell ref="A228:E228"/>
    <mergeCell ref="A229:E229"/>
    <mergeCell ref="A230:E230"/>
    <mergeCell ref="A234:E234"/>
    <mergeCell ref="A210:G210"/>
    <mergeCell ref="A214:E216"/>
    <mergeCell ref="F214:I216"/>
    <mergeCell ref="C218:I219"/>
    <mergeCell ref="C220:I221"/>
    <mergeCell ref="A225:E225"/>
    <mergeCell ref="A200:D200"/>
    <mergeCell ref="F200:G200"/>
    <mergeCell ref="A206:G206"/>
    <mergeCell ref="A207:G207"/>
    <mergeCell ref="A208:G208"/>
    <mergeCell ref="A209:G209"/>
    <mergeCell ref="A192:D192"/>
    <mergeCell ref="A193:D193"/>
    <mergeCell ref="A194:D194"/>
    <mergeCell ref="A198:D198"/>
    <mergeCell ref="F198:G198"/>
    <mergeCell ref="A199:D199"/>
    <mergeCell ref="F199:G199"/>
    <mergeCell ref="A183:E183"/>
    <mergeCell ref="A184:E184"/>
    <mergeCell ref="A185:E185"/>
    <mergeCell ref="A186:E186"/>
    <mergeCell ref="A187:E187"/>
    <mergeCell ref="A188:E188"/>
    <mergeCell ref="A174:E174"/>
    <mergeCell ref="A175:E175"/>
    <mergeCell ref="A176:E176"/>
    <mergeCell ref="A177:E177"/>
    <mergeCell ref="A178:E178"/>
    <mergeCell ref="A182:E182"/>
    <mergeCell ref="A104:G104"/>
    <mergeCell ref="A162:E164"/>
    <mergeCell ref="F162:I164"/>
    <mergeCell ref="C166:I167"/>
    <mergeCell ref="C168:I169"/>
    <mergeCell ref="A173:E173"/>
    <mergeCell ref="A121:E121"/>
    <mergeCell ref="A122:E122"/>
    <mergeCell ref="A123:E123"/>
    <mergeCell ref="A124:E124"/>
    <mergeCell ref="A125:E125"/>
    <mergeCell ref="A129:E129"/>
    <mergeCell ref="A130:E130"/>
    <mergeCell ref="A131:E131"/>
    <mergeCell ref="A132:E132"/>
    <mergeCell ref="A133:E133"/>
    <mergeCell ref="A109:E111"/>
    <mergeCell ref="F109:I111"/>
    <mergeCell ref="C113:I114"/>
    <mergeCell ref="C115:I116"/>
    <mergeCell ref="A120:E120"/>
    <mergeCell ref="A154:G154"/>
    <mergeCell ref="A155:G155"/>
    <mergeCell ref="A156:G156"/>
    <mergeCell ref="A157:G157"/>
    <mergeCell ref="F145:G145"/>
    <mergeCell ref="A146:D146"/>
    <mergeCell ref="F146:G146"/>
    <mergeCell ref="A147:D147"/>
    <mergeCell ref="F147:G147"/>
    <mergeCell ref="A153:G153"/>
    <mergeCell ref="A134:E134"/>
    <mergeCell ref="A94:D94"/>
    <mergeCell ref="F94:G94"/>
    <mergeCell ref="A100:G100"/>
    <mergeCell ref="A101:G101"/>
    <mergeCell ref="A102:G102"/>
    <mergeCell ref="A103:G103"/>
    <mergeCell ref="A135:E135"/>
    <mergeCell ref="A139:D139"/>
    <mergeCell ref="A140:D140"/>
    <mergeCell ref="A141:D141"/>
    <mergeCell ref="A145:D145"/>
    <mergeCell ref="A93:D93"/>
    <mergeCell ref="F93:G93"/>
    <mergeCell ref="A77:E77"/>
    <mergeCell ref="A78:E78"/>
    <mergeCell ref="A79:E79"/>
    <mergeCell ref="A80:E80"/>
    <mergeCell ref="A81:E81"/>
    <mergeCell ref="A82:E82"/>
    <mergeCell ref="A68:E68"/>
    <mergeCell ref="A69:E69"/>
    <mergeCell ref="A70:E70"/>
    <mergeCell ref="A71:E71"/>
    <mergeCell ref="A72:E72"/>
    <mergeCell ref="A76:E76"/>
    <mergeCell ref="A67:E67"/>
    <mergeCell ref="A39:D39"/>
    <mergeCell ref="F39:G39"/>
    <mergeCell ref="A45:G45"/>
    <mergeCell ref="A46:G46"/>
    <mergeCell ref="A47:G47"/>
    <mergeCell ref="A48:G48"/>
    <mergeCell ref="A49:G49"/>
    <mergeCell ref="A56:E58"/>
    <mergeCell ref="F56:I58"/>
    <mergeCell ref="C60:I61"/>
    <mergeCell ref="C62:I63"/>
    <mergeCell ref="A86:D86"/>
    <mergeCell ref="A87:D87"/>
    <mergeCell ref="A88:D88"/>
    <mergeCell ref="A92:D92"/>
    <mergeCell ref="F92:G92"/>
    <mergeCell ref="A1:E3"/>
    <mergeCell ref="F1:I3"/>
    <mergeCell ref="C5:I6"/>
    <mergeCell ref="C7:I8"/>
    <mergeCell ref="A12:E12"/>
    <mergeCell ref="A13:E13"/>
    <mergeCell ref="A32:D32"/>
    <mergeCell ref="A33:D33"/>
    <mergeCell ref="A37:D37"/>
    <mergeCell ref="F37:G37"/>
    <mergeCell ref="A38:D38"/>
    <mergeCell ref="F38:G38"/>
    <mergeCell ref="A23:E23"/>
    <mergeCell ref="A24:E24"/>
    <mergeCell ref="A25:E25"/>
    <mergeCell ref="A26:E26"/>
    <mergeCell ref="A27:E27"/>
    <mergeCell ref="A31:D31"/>
    <mergeCell ref="A14:E14"/>
    <mergeCell ref="A15:E15"/>
    <mergeCell ref="A16:E16"/>
    <mergeCell ref="A17:E17"/>
    <mergeCell ref="A21:E21"/>
    <mergeCell ref="A22:E22"/>
  </mergeCells>
  <pageMargins left="1.02" right="0.7" top="0.75" bottom="0.75" header="0.3" footer="0.3"/>
  <pageSetup scale="91" orientation="portrait" horizontalDpi="300" verticalDpi="300" r:id="rId1"/>
  <rowBreaks count="32" manualBreakCount="32">
    <brk id="55" max="8" man="1"/>
    <brk id="108" max="8" man="1"/>
    <brk id="161" max="8" man="1"/>
    <brk id="213" max="16383" man="1"/>
    <brk id="319" max="8" man="1"/>
    <brk id="372" max="16383" man="1"/>
    <brk id="426" max="16383" man="1"/>
    <brk id="476" max="8" man="1"/>
    <brk id="530" max="8" man="1"/>
    <brk id="587" max="8" man="1"/>
    <brk id="639" max="16383" man="1"/>
    <brk id="691" max="8" man="1"/>
    <brk id="744" max="16383" man="1"/>
    <brk id="797" max="8" man="1"/>
    <brk id="849" max="8" man="1"/>
    <brk id="902" max="8" man="1"/>
    <brk id="954" max="8" man="1"/>
    <brk id="1006" max="8" man="1"/>
    <brk id="1060" max="8" man="1"/>
    <brk id="1114" max="8" man="1"/>
    <brk id="1168" max="8" man="1"/>
    <brk id="1221" max="8" man="1"/>
    <brk id="1274" max="8" man="1"/>
    <brk id="1326" max="8" man="1"/>
    <brk id="1487" max="8" man="1"/>
    <brk id="1540" max="8" man="1"/>
    <brk id="1591" max="8" man="1"/>
    <brk id="1642" max="8" man="1"/>
    <brk id="1692" max="8" man="1"/>
    <brk id="1743" max="8" man="1"/>
    <brk id="1794" max="8" man="1"/>
    <brk id="1900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0A663-AC9F-4089-BE1A-EAF74D7A2410}">
  <sheetPr>
    <tabColor theme="6" tint="-0.499984740745262"/>
  </sheetPr>
  <dimension ref="A1:I42"/>
  <sheetViews>
    <sheetView view="pageBreakPreview" topLeftCell="A4" zoomScale="106" zoomScaleNormal="100" zoomScaleSheetLayoutView="106" workbookViewId="0">
      <selection activeCell="F11" sqref="F11"/>
    </sheetView>
  </sheetViews>
  <sheetFormatPr baseColWidth="10" defaultRowHeight="15.75" x14ac:dyDescent="0.3"/>
  <cols>
    <col min="1" max="1" width="32" style="106" customWidth="1"/>
    <col min="2" max="2" width="20.85546875" style="106" customWidth="1"/>
    <col min="3" max="3" width="16.85546875" style="106" customWidth="1"/>
    <col min="4" max="4" width="19.5703125" style="106" customWidth="1"/>
    <col min="5" max="5" width="18.28515625" style="105" customWidth="1"/>
    <col min="6" max="6" width="13.5703125" style="105" bestFit="1" customWidth="1"/>
    <col min="7" max="256" width="11.42578125" style="105"/>
    <col min="257" max="257" width="29.85546875" style="105" customWidth="1"/>
    <col min="258" max="258" width="24.42578125" style="105" customWidth="1"/>
    <col min="259" max="260" width="19.5703125" style="105" customWidth="1"/>
    <col min="261" max="261" width="18.28515625" style="105" customWidth="1"/>
    <col min="262" max="262" width="13.5703125" style="105" bestFit="1" customWidth="1"/>
    <col min="263" max="512" width="11.42578125" style="105"/>
    <col min="513" max="513" width="29.85546875" style="105" customWidth="1"/>
    <col min="514" max="514" width="24.42578125" style="105" customWidth="1"/>
    <col min="515" max="516" width="19.5703125" style="105" customWidth="1"/>
    <col min="517" max="517" width="18.28515625" style="105" customWidth="1"/>
    <col min="518" max="518" width="13.5703125" style="105" bestFit="1" customWidth="1"/>
    <col min="519" max="768" width="11.42578125" style="105"/>
    <col min="769" max="769" width="29.85546875" style="105" customWidth="1"/>
    <col min="770" max="770" width="24.42578125" style="105" customWidth="1"/>
    <col min="771" max="772" width="19.5703125" style="105" customWidth="1"/>
    <col min="773" max="773" width="18.28515625" style="105" customWidth="1"/>
    <col min="774" max="774" width="13.5703125" style="105" bestFit="1" customWidth="1"/>
    <col min="775" max="1024" width="11.42578125" style="105"/>
    <col min="1025" max="1025" width="29.85546875" style="105" customWidth="1"/>
    <col min="1026" max="1026" width="24.42578125" style="105" customWidth="1"/>
    <col min="1027" max="1028" width="19.5703125" style="105" customWidth="1"/>
    <col min="1029" max="1029" width="18.28515625" style="105" customWidth="1"/>
    <col min="1030" max="1030" width="13.5703125" style="105" bestFit="1" customWidth="1"/>
    <col min="1031" max="1280" width="11.42578125" style="105"/>
    <col min="1281" max="1281" width="29.85546875" style="105" customWidth="1"/>
    <col min="1282" max="1282" width="24.42578125" style="105" customWidth="1"/>
    <col min="1283" max="1284" width="19.5703125" style="105" customWidth="1"/>
    <col min="1285" max="1285" width="18.28515625" style="105" customWidth="1"/>
    <col min="1286" max="1286" width="13.5703125" style="105" bestFit="1" customWidth="1"/>
    <col min="1287" max="1536" width="11.42578125" style="105"/>
    <col min="1537" max="1537" width="29.85546875" style="105" customWidth="1"/>
    <col min="1538" max="1538" width="24.42578125" style="105" customWidth="1"/>
    <col min="1539" max="1540" width="19.5703125" style="105" customWidth="1"/>
    <col min="1541" max="1541" width="18.28515625" style="105" customWidth="1"/>
    <col min="1542" max="1542" width="13.5703125" style="105" bestFit="1" customWidth="1"/>
    <col min="1543" max="1792" width="11.42578125" style="105"/>
    <col min="1793" max="1793" width="29.85546875" style="105" customWidth="1"/>
    <col min="1794" max="1794" width="24.42578125" style="105" customWidth="1"/>
    <col min="1795" max="1796" width="19.5703125" style="105" customWidth="1"/>
    <col min="1797" max="1797" width="18.28515625" style="105" customWidth="1"/>
    <col min="1798" max="1798" width="13.5703125" style="105" bestFit="1" customWidth="1"/>
    <col min="1799" max="2048" width="11.42578125" style="105"/>
    <col min="2049" max="2049" width="29.85546875" style="105" customWidth="1"/>
    <col min="2050" max="2050" width="24.42578125" style="105" customWidth="1"/>
    <col min="2051" max="2052" width="19.5703125" style="105" customWidth="1"/>
    <col min="2053" max="2053" width="18.28515625" style="105" customWidth="1"/>
    <col min="2054" max="2054" width="13.5703125" style="105" bestFit="1" customWidth="1"/>
    <col min="2055" max="2304" width="11.42578125" style="105"/>
    <col min="2305" max="2305" width="29.85546875" style="105" customWidth="1"/>
    <col min="2306" max="2306" width="24.42578125" style="105" customWidth="1"/>
    <col min="2307" max="2308" width="19.5703125" style="105" customWidth="1"/>
    <col min="2309" max="2309" width="18.28515625" style="105" customWidth="1"/>
    <col min="2310" max="2310" width="13.5703125" style="105" bestFit="1" customWidth="1"/>
    <col min="2311" max="2560" width="11.42578125" style="105"/>
    <col min="2561" max="2561" width="29.85546875" style="105" customWidth="1"/>
    <col min="2562" max="2562" width="24.42578125" style="105" customWidth="1"/>
    <col min="2563" max="2564" width="19.5703125" style="105" customWidth="1"/>
    <col min="2565" max="2565" width="18.28515625" style="105" customWidth="1"/>
    <col min="2566" max="2566" width="13.5703125" style="105" bestFit="1" customWidth="1"/>
    <col min="2567" max="2816" width="11.42578125" style="105"/>
    <col min="2817" max="2817" width="29.85546875" style="105" customWidth="1"/>
    <col min="2818" max="2818" width="24.42578125" style="105" customWidth="1"/>
    <col min="2819" max="2820" width="19.5703125" style="105" customWidth="1"/>
    <col min="2821" max="2821" width="18.28515625" style="105" customWidth="1"/>
    <col min="2822" max="2822" width="13.5703125" style="105" bestFit="1" customWidth="1"/>
    <col min="2823" max="3072" width="11.42578125" style="105"/>
    <col min="3073" max="3073" width="29.85546875" style="105" customWidth="1"/>
    <col min="3074" max="3074" width="24.42578125" style="105" customWidth="1"/>
    <col min="3075" max="3076" width="19.5703125" style="105" customWidth="1"/>
    <col min="3077" max="3077" width="18.28515625" style="105" customWidth="1"/>
    <col min="3078" max="3078" width="13.5703125" style="105" bestFit="1" customWidth="1"/>
    <col min="3079" max="3328" width="11.42578125" style="105"/>
    <col min="3329" max="3329" width="29.85546875" style="105" customWidth="1"/>
    <col min="3330" max="3330" width="24.42578125" style="105" customWidth="1"/>
    <col min="3331" max="3332" width="19.5703125" style="105" customWidth="1"/>
    <col min="3333" max="3333" width="18.28515625" style="105" customWidth="1"/>
    <col min="3334" max="3334" width="13.5703125" style="105" bestFit="1" customWidth="1"/>
    <col min="3335" max="3584" width="11.42578125" style="105"/>
    <col min="3585" max="3585" width="29.85546875" style="105" customWidth="1"/>
    <col min="3586" max="3586" width="24.42578125" style="105" customWidth="1"/>
    <col min="3587" max="3588" width="19.5703125" style="105" customWidth="1"/>
    <col min="3589" max="3589" width="18.28515625" style="105" customWidth="1"/>
    <col min="3590" max="3590" width="13.5703125" style="105" bestFit="1" customWidth="1"/>
    <col min="3591" max="3840" width="11.42578125" style="105"/>
    <col min="3841" max="3841" width="29.85546875" style="105" customWidth="1"/>
    <col min="3842" max="3842" width="24.42578125" style="105" customWidth="1"/>
    <col min="3843" max="3844" width="19.5703125" style="105" customWidth="1"/>
    <col min="3845" max="3845" width="18.28515625" style="105" customWidth="1"/>
    <col min="3846" max="3846" width="13.5703125" style="105" bestFit="1" customWidth="1"/>
    <col min="3847" max="4096" width="11.42578125" style="105"/>
    <col min="4097" max="4097" width="29.85546875" style="105" customWidth="1"/>
    <col min="4098" max="4098" width="24.42578125" style="105" customWidth="1"/>
    <col min="4099" max="4100" width="19.5703125" style="105" customWidth="1"/>
    <col min="4101" max="4101" width="18.28515625" style="105" customWidth="1"/>
    <col min="4102" max="4102" width="13.5703125" style="105" bestFit="1" customWidth="1"/>
    <col min="4103" max="4352" width="11.42578125" style="105"/>
    <col min="4353" max="4353" width="29.85546875" style="105" customWidth="1"/>
    <col min="4354" max="4354" width="24.42578125" style="105" customWidth="1"/>
    <col min="4355" max="4356" width="19.5703125" style="105" customWidth="1"/>
    <col min="4357" max="4357" width="18.28515625" style="105" customWidth="1"/>
    <col min="4358" max="4358" width="13.5703125" style="105" bestFit="1" customWidth="1"/>
    <col min="4359" max="4608" width="11.42578125" style="105"/>
    <col min="4609" max="4609" width="29.85546875" style="105" customWidth="1"/>
    <col min="4610" max="4610" width="24.42578125" style="105" customWidth="1"/>
    <col min="4611" max="4612" width="19.5703125" style="105" customWidth="1"/>
    <col min="4613" max="4613" width="18.28515625" style="105" customWidth="1"/>
    <col min="4614" max="4614" width="13.5703125" style="105" bestFit="1" customWidth="1"/>
    <col min="4615" max="4864" width="11.42578125" style="105"/>
    <col min="4865" max="4865" width="29.85546875" style="105" customWidth="1"/>
    <col min="4866" max="4866" width="24.42578125" style="105" customWidth="1"/>
    <col min="4867" max="4868" width="19.5703125" style="105" customWidth="1"/>
    <col min="4869" max="4869" width="18.28515625" style="105" customWidth="1"/>
    <col min="4870" max="4870" width="13.5703125" style="105" bestFit="1" customWidth="1"/>
    <col min="4871" max="5120" width="11.42578125" style="105"/>
    <col min="5121" max="5121" width="29.85546875" style="105" customWidth="1"/>
    <col min="5122" max="5122" width="24.42578125" style="105" customWidth="1"/>
    <col min="5123" max="5124" width="19.5703125" style="105" customWidth="1"/>
    <col min="5125" max="5125" width="18.28515625" style="105" customWidth="1"/>
    <col min="5126" max="5126" width="13.5703125" style="105" bestFit="1" customWidth="1"/>
    <col min="5127" max="5376" width="11.42578125" style="105"/>
    <col min="5377" max="5377" width="29.85546875" style="105" customWidth="1"/>
    <col min="5378" max="5378" width="24.42578125" style="105" customWidth="1"/>
    <col min="5379" max="5380" width="19.5703125" style="105" customWidth="1"/>
    <col min="5381" max="5381" width="18.28515625" style="105" customWidth="1"/>
    <col min="5382" max="5382" width="13.5703125" style="105" bestFit="1" customWidth="1"/>
    <col min="5383" max="5632" width="11.42578125" style="105"/>
    <col min="5633" max="5633" width="29.85546875" style="105" customWidth="1"/>
    <col min="5634" max="5634" width="24.42578125" style="105" customWidth="1"/>
    <col min="5635" max="5636" width="19.5703125" style="105" customWidth="1"/>
    <col min="5637" max="5637" width="18.28515625" style="105" customWidth="1"/>
    <col min="5638" max="5638" width="13.5703125" style="105" bestFit="1" customWidth="1"/>
    <col min="5639" max="5888" width="11.42578125" style="105"/>
    <col min="5889" max="5889" width="29.85546875" style="105" customWidth="1"/>
    <col min="5890" max="5890" width="24.42578125" style="105" customWidth="1"/>
    <col min="5891" max="5892" width="19.5703125" style="105" customWidth="1"/>
    <col min="5893" max="5893" width="18.28515625" style="105" customWidth="1"/>
    <col min="5894" max="5894" width="13.5703125" style="105" bestFit="1" customWidth="1"/>
    <col min="5895" max="6144" width="11.42578125" style="105"/>
    <col min="6145" max="6145" width="29.85546875" style="105" customWidth="1"/>
    <col min="6146" max="6146" width="24.42578125" style="105" customWidth="1"/>
    <col min="6147" max="6148" width="19.5703125" style="105" customWidth="1"/>
    <col min="6149" max="6149" width="18.28515625" style="105" customWidth="1"/>
    <col min="6150" max="6150" width="13.5703125" style="105" bestFit="1" customWidth="1"/>
    <col min="6151" max="6400" width="11.42578125" style="105"/>
    <col min="6401" max="6401" width="29.85546875" style="105" customWidth="1"/>
    <col min="6402" max="6402" width="24.42578125" style="105" customWidth="1"/>
    <col min="6403" max="6404" width="19.5703125" style="105" customWidth="1"/>
    <col min="6405" max="6405" width="18.28515625" style="105" customWidth="1"/>
    <col min="6406" max="6406" width="13.5703125" style="105" bestFit="1" customWidth="1"/>
    <col min="6407" max="6656" width="11.42578125" style="105"/>
    <col min="6657" max="6657" width="29.85546875" style="105" customWidth="1"/>
    <col min="6658" max="6658" width="24.42578125" style="105" customWidth="1"/>
    <col min="6659" max="6660" width="19.5703125" style="105" customWidth="1"/>
    <col min="6661" max="6661" width="18.28515625" style="105" customWidth="1"/>
    <col min="6662" max="6662" width="13.5703125" style="105" bestFit="1" customWidth="1"/>
    <col min="6663" max="6912" width="11.42578125" style="105"/>
    <col min="6913" max="6913" width="29.85546875" style="105" customWidth="1"/>
    <col min="6914" max="6914" width="24.42578125" style="105" customWidth="1"/>
    <col min="6915" max="6916" width="19.5703125" style="105" customWidth="1"/>
    <col min="6917" max="6917" width="18.28515625" style="105" customWidth="1"/>
    <col min="6918" max="6918" width="13.5703125" style="105" bestFit="1" customWidth="1"/>
    <col min="6919" max="7168" width="11.42578125" style="105"/>
    <col min="7169" max="7169" width="29.85546875" style="105" customWidth="1"/>
    <col min="7170" max="7170" width="24.42578125" style="105" customWidth="1"/>
    <col min="7171" max="7172" width="19.5703125" style="105" customWidth="1"/>
    <col min="7173" max="7173" width="18.28515625" style="105" customWidth="1"/>
    <col min="7174" max="7174" width="13.5703125" style="105" bestFit="1" customWidth="1"/>
    <col min="7175" max="7424" width="11.42578125" style="105"/>
    <col min="7425" max="7425" width="29.85546875" style="105" customWidth="1"/>
    <col min="7426" max="7426" width="24.42578125" style="105" customWidth="1"/>
    <col min="7427" max="7428" width="19.5703125" style="105" customWidth="1"/>
    <col min="7429" max="7429" width="18.28515625" style="105" customWidth="1"/>
    <col min="7430" max="7430" width="13.5703125" style="105" bestFit="1" customWidth="1"/>
    <col min="7431" max="7680" width="11.42578125" style="105"/>
    <col min="7681" max="7681" width="29.85546875" style="105" customWidth="1"/>
    <col min="7682" max="7682" width="24.42578125" style="105" customWidth="1"/>
    <col min="7683" max="7684" width="19.5703125" style="105" customWidth="1"/>
    <col min="7685" max="7685" width="18.28515625" style="105" customWidth="1"/>
    <col min="7686" max="7686" width="13.5703125" style="105" bestFit="1" customWidth="1"/>
    <col min="7687" max="7936" width="11.42578125" style="105"/>
    <col min="7937" max="7937" width="29.85546875" style="105" customWidth="1"/>
    <col min="7938" max="7938" width="24.42578125" style="105" customWidth="1"/>
    <col min="7939" max="7940" width="19.5703125" style="105" customWidth="1"/>
    <col min="7941" max="7941" width="18.28515625" style="105" customWidth="1"/>
    <col min="7942" max="7942" width="13.5703125" style="105" bestFit="1" customWidth="1"/>
    <col min="7943" max="8192" width="11.42578125" style="105"/>
    <col min="8193" max="8193" width="29.85546875" style="105" customWidth="1"/>
    <col min="8194" max="8194" width="24.42578125" style="105" customWidth="1"/>
    <col min="8195" max="8196" width="19.5703125" style="105" customWidth="1"/>
    <col min="8197" max="8197" width="18.28515625" style="105" customWidth="1"/>
    <col min="8198" max="8198" width="13.5703125" style="105" bestFit="1" customWidth="1"/>
    <col min="8199" max="8448" width="11.42578125" style="105"/>
    <col min="8449" max="8449" width="29.85546875" style="105" customWidth="1"/>
    <col min="8450" max="8450" width="24.42578125" style="105" customWidth="1"/>
    <col min="8451" max="8452" width="19.5703125" style="105" customWidth="1"/>
    <col min="8453" max="8453" width="18.28515625" style="105" customWidth="1"/>
    <col min="8454" max="8454" width="13.5703125" style="105" bestFit="1" customWidth="1"/>
    <col min="8455" max="8704" width="11.42578125" style="105"/>
    <col min="8705" max="8705" width="29.85546875" style="105" customWidth="1"/>
    <col min="8706" max="8706" width="24.42578125" style="105" customWidth="1"/>
    <col min="8707" max="8708" width="19.5703125" style="105" customWidth="1"/>
    <col min="8709" max="8709" width="18.28515625" style="105" customWidth="1"/>
    <col min="8710" max="8710" width="13.5703125" style="105" bestFit="1" customWidth="1"/>
    <col min="8711" max="8960" width="11.42578125" style="105"/>
    <col min="8961" max="8961" width="29.85546875" style="105" customWidth="1"/>
    <col min="8962" max="8962" width="24.42578125" style="105" customWidth="1"/>
    <col min="8963" max="8964" width="19.5703125" style="105" customWidth="1"/>
    <col min="8965" max="8965" width="18.28515625" style="105" customWidth="1"/>
    <col min="8966" max="8966" width="13.5703125" style="105" bestFit="1" customWidth="1"/>
    <col min="8967" max="9216" width="11.42578125" style="105"/>
    <col min="9217" max="9217" width="29.85546875" style="105" customWidth="1"/>
    <col min="9218" max="9218" width="24.42578125" style="105" customWidth="1"/>
    <col min="9219" max="9220" width="19.5703125" style="105" customWidth="1"/>
    <col min="9221" max="9221" width="18.28515625" style="105" customWidth="1"/>
    <col min="9222" max="9222" width="13.5703125" style="105" bestFit="1" customWidth="1"/>
    <col min="9223" max="9472" width="11.42578125" style="105"/>
    <col min="9473" max="9473" width="29.85546875" style="105" customWidth="1"/>
    <col min="9474" max="9474" width="24.42578125" style="105" customWidth="1"/>
    <col min="9475" max="9476" width="19.5703125" style="105" customWidth="1"/>
    <col min="9477" max="9477" width="18.28515625" style="105" customWidth="1"/>
    <col min="9478" max="9478" width="13.5703125" style="105" bestFit="1" customWidth="1"/>
    <col min="9479" max="9728" width="11.42578125" style="105"/>
    <col min="9729" max="9729" width="29.85546875" style="105" customWidth="1"/>
    <col min="9730" max="9730" width="24.42578125" style="105" customWidth="1"/>
    <col min="9731" max="9732" width="19.5703125" style="105" customWidth="1"/>
    <col min="9733" max="9733" width="18.28515625" style="105" customWidth="1"/>
    <col min="9734" max="9734" width="13.5703125" style="105" bestFit="1" customWidth="1"/>
    <col min="9735" max="9984" width="11.42578125" style="105"/>
    <col min="9985" max="9985" width="29.85546875" style="105" customWidth="1"/>
    <col min="9986" max="9986" width="24.42578125" style="105" customWidth="1"/>
    <col min="9987" max="9988" width="19.5703125" style="105" customWidth="1"/>
    <col min="9989" max="9989" width="18.28515625" style="105" customWidth="1"/>
    <col min="9990" max="9990" width="13.5703125" style="105" bestFit="1" customWidth="1"/>
    <col min="9991" max="10240" width="11.42578125" style="105"/>
    <col min="10241" max="10241" width="29.85546875" style="105" customWidth="1"/>
    <col min="10242" max="10242" width="24.42578125" style="105" customWidth="1"/>
    <col min="10243" max="10244" width="19.5703125" style="105" customWidth="1"/>
    <col min="10245" max="10245" width="18.28515625" style="105" customWidth="1"/>
    <col min="10246" max="10246" width="13.5703125" style="105" bestFit="1" customWidth="1"/>
    <col min="10247" max="10496" width="11.42578125" style="105"/>
    <col min="10497" max="10497" width="29.85546875" style="105" customWidth="1"/>
    <col min="10498" max="10498" width="24.42578125" style="105" customWidth="1"/>
    <col min="10499" max="10500" width="19.5703125" style="105" customWidth="1"/>
    <col min="10501" max="10501" width="18.28515625" style="105" customWidth="1"/>
    <col min="10502" max="10502" width="13.5703125" style="105" bestFit="1" customWidth="1"/>
    <col min="10503" max="10752" width="11.42578125" style="105"/>
    <col min="10753" max="10753" width="29.85546875" style="105" customWidth="1"/>
    <col min="10754" max="10754" width="24.42578125" style="105" customWidth="1"/>
    <col min="10755" max="10756" width="19.5703125" style="105" customWidth="1"/>
    <col min="10757" max="10757" width="18.28515625" style="105" customWidth="1"/>
    <col min="10758" max="10758" width="13.5703125" style="105" bestFit="1" customWidth="1"/>
    <col min="10759" max="11008" width="11.42578125" style="105"/>
    <col min="11009" max="11009" width="29.85546875" style="105" customWidth="1"/>
    <col min="11010" max="11010" width="24.42578125" style="105" customWidth="1"/>
    <col min="11011" max="11012" width="19.5703125" style="105" customWidth="1"/>
    <col min="11013" max="11013" width="18.28515625" style="105" customWidth="1"/>
    <col min="11014" max="11014" width="13.5703125" style="105" bestFit="1" customWidth="1"/>
    <col min="11015" max="11264" width="11.42578125" style="105"/>
    <col min="11265" max="11265" width="29.85546875" style="105" customWidth="1"/>
    <col min="11266" max="11266" width="24.42578125" style="105" customWidth="1"/>
    <col min="11267" max="11268" width="19.5703125" style="105" customWidth="1"/>
    <col min="11269" max="11269" width="18.28515625" style="105" customWidth="1"/>
    <col min="11270" max="11270" width="13.5703125" style="105" bestFit="1" customWidth="1"/>
    <col min="11271" max="11520" width="11.42578125" style="105"/>
    <col min="11521" max="11521" width="29.85546875" style="105" customWidth="1"/>
    <col min="11522" max="11522" width="24.42578125" style="105" customWidth="1"/>
    <col min="11523" max="11524" width="19.5703125" style="105" customWidth="1"/>
    <col min="11525" max="11525" width="18.28515625" style="105" customWidth="1"/>
    <col min="11526" max="11526" width="13.5703125" style="105" bestFit="1" customWidth="1"/>
    <col min="11527" max="11776" width="11.42578125" style="105"/>
    <col min="11777" max="11777" width="29.85546875" style="105" customWidth="1"/>
    <col min="11778" max="11778" width="24.42578125" style="105" customWidth="1"/>
    <col min="11779" max="11780" width="19.5703125" style="105" customWidth="1"/>
    <col min="11781" max="11781" width="18.28515625" style="105" customWidth="1"/>
    <col min="11782" max="11782" width="13.5703125" style="105" bestFit="1" customWidth="1"/>
    <col min="11783" max="12032" width="11.42578125" style="105"/>
    <col min="12033" max="12033" width="29.85546875" style="105" customWidth="1"/>
    <col min="12034" max="12034" width="24.42578125" style="105" customWidth="1"/>
    <col min="12035" max="12036" width="19.5703125" style="105" customWidth="1"/>
    <col min="12037" max="12037" width="18.28515625" style="105" customWidth="1"/>
    <col min="12038" max="12038" width="13.5703125" style="105" bestFit="1" customWidth="1"/>
    <col min="12039" max="12288" width="11.42578125" style="105"/>
    <col min="12289" max="12289" width="29.85546875" style="105" customWidth="1"/>
    <col min="12290" max="12290" width="24.42578125" style="105" customWidth="1"/>
    <col min="12291" max="12292" width="19.5703125" style="105" customWidth="1"/>
    <col min="12293" max="12293" width="18.28515625" style="105" customWidth="1"/>
    <col min="12294" max="12294" width="13.5703125" style="105" bestFit="1" customWidth="1"/>
    <col min="12295" max="12544" width="11.42578125" style="105"/>
    <col min="12545" max="12545" width="29.85546875" style="105" customWidth="1"/>
    <col min="12546" max="12546" width="24.42578125" style="105" customWidth="1"/>
    <col min="12547" max="12548" width="19.5703125" style="105" customWidth="1"/>
    <col min="12549" max="12549" width="18.28515625" style="105" customWidth="1"/>
    <col min="12550" max="12550" width="13.5703125" style="105" bestFit="1" customWidth="1"/>
    <col min="12551" max="12800" width="11.42578125" style="105"/>
    <col min="12801" max="12801" width="29.85546875" style="105" customWidth="1"/>
    <col min="12802" max="12802" width="24.42578125" style="105" customWidth="1"/>
    <col min="12803" max="12804" width="19.5703125" style="105" customWidth="1"/>
    <col min="12805" max="12805" width="18.28515625" style="105" customWidth="1"/>
    <col min="12806" max="12806" width="13.5703125" style="105" bestFit="1" customWidth="1"/>
    <col min="12807" max="13056" width="11.42578125" style="105"/>
    <col min="13057" max="13057" width="29.85546875" style="105" customWidth="1"/>
    <col min="13058" max="13058" width="24.42578125" style="105" customWidth="1"/>
    <col min="13059" max="13060" width="19.5703125" style="105" customWidth="1"/>
    <col min="13061" max="13061" width="18.28515625" style="105" customWidth="1"/>
    <col min="13062" max="13062" width="13.5703125" style="105" bestFit="1" customWidth="1"/>
    <col min="13063" max="13312" width="11.42578125" style="105"/>
    <col min="13313" max="13313" width="29.85546875" style="105" customWidth="1"/>
    <col min="13314" max="13314" width="24.42578125" style="105" customWidth="1"/>
    <col min="13315" max="13316" width="19.5703125" style="105" customWidth="1"/>
    <col min="13317" max="13317" width="18.28515625" style="105" customWidth="1"/>
    <col min="13318" max="13318" width="13.5703125" style="105" bestFit="1" customWidth="1"/>
    <col min="13319" max="13568" width="11.42578125" style="105"/>
    <col min="13569" max="13569" width="29.85546875" style="105" customWidth="1"/>
    <col min="13570" max="13570" width="24.42578125" style="105" customWidth="1"/>
    <col min="13571" max="13572" width="19.5703125" style="105" customWidth="1"/>
    <col min="13573" max="13573" width="18.28515625" style="105" customWidth="1"/>
    <col min="13574" max="13574" width="13.5703125" style="105" bestFit="1" customWidth="1"/>
    <col min="13575" max="13824" width="11.42578125" style="105"/>
    <col min="13825" max="13825" width="29.85546875" style="105" customWidth="1"/>
    <col min="13826" max="13826" width="24.42578125" style="105" customWidth="1"/>
    <col min="13827" max="13828" width="19.5703125" style="105" customWidth="1"/>
    <col min="13829" max="13829" width="18.28515625" style="105" customWidth="1"/>
    <col min="13830" max="13830" width="13.5703125" style="105" bestFit="1" customWidth="1"/>
    <col min="13831" max="14080" width="11.42578125" style="105"/>
    <col min="14081" max="14081" width="29.85546875" style="105" customWidth="1"/>
    <col min="14082" max="14082" width="24.42578125" style="105" customWidth="1"/>
    <col min="14083" max="14084" width="19.5703125" style="105" customWidth="1"/>
    <col min="14085" max="14085" width="18.28515625" style="105" customWidth="1"/>
    <col min="14086" max="14086" width="13.5703125" style="105" bestFit="1" customWidth="1"/>
    <col min="14087" max="14336" width="11.42578125" style="105"/>
    <col min="14337" max="14337" width="29.85546875" style="105" customWidth="1"/>
    <col min="14338" max="14338" width="24.42578125" style="105" customWidth="1"/>
    <col min="14339" max="14340" width="19.5703125" style="105" customWidth="1"/>
    <col min="14341" max="14341" width="18.28515625" style="105" customWidth="1"/>
    <col min="14342" max="14342" width="13.5703125" style="105" bestFit="1" customWidth="1"/>
    <col min="14343" max="14592" width="11.42578125" style="105"/>
    <col min="14593" max="14593" width="29.85546875" style="105" customWidth="1"/>
    <col min="14594" max="14594" width="24.42578125" style="105" customWidth="1"/>
    <col min="14595" max="14596" width="19.5703125" style="105" customWidth="1"/>
    <col min="14597" max="14597" width="18.28515625" style="105" customWidth="1"/>
    <col min="14598" max="14598" width="13.5703125" style="105" bestFit="1" customWidth="1"/>
    <col min="14599" max="14848" width="11.42578125" style="105"/>
    <col min="14849" max="14849" width="29.85546875" style="105" customWidth="1"/>
    <col min="14850" max="14850" width="24.42578125" style="105" customWidth="1"/>
    <col min="14851" max="14852" width="19.5703125" style="105" customWidth="1"/>
    <col min="14853" max="14853" width="18.28515625" style="105" customWidth="1"/>
    <col min="14854" max="14854" width="13.5703125" style="105" bestFit="1" customWidth="1"/>
    <col min="14855" max="15104" width="11.42578125" style="105"/>
    <col min="15105" max="15105" width="29.85546875" style="105" customWidth="1"/>
    <col min="15106" max="15106" width="24.42578125" style="105" customWidth="1"/>
    <col min="15107" max="15108" width="19.5703125" style="105" customWidth="1"/>
    <col min="15109" max="15109" width="18.28515625" style="105" customWidth="1"/>
    <col min="15110" max="15110" width="13.5703125" style="105" bestFit="1" customWidth="1"/>
    <col min="15111" max="15360" width="11.42578125" style="105"/>
    <col min="15361" max="15361" width="29.85546875" style="105" customWidth="1"/>
    <col min="15362" max="15362" width="24.42578125" style="105" customWidth="1"/>
    <col min="15363" max="15364" width="19.5703125" style="105" customWidth="1"/>
    <col min="15365" max="15365" width="18.28515625" style="105" customWidth="1"/>
    <col min="15366" max="15366" width="13.5703125" style="105" bestFit="1" customWidth="1"/>
    <col min="15367" max="15616" width="11.42578125" style="105"/>
    <col min="15617" max="15617" width="29.85546875" style="105" customWidth="1"/>
    <col min="15618" max="15618" width="24.42578125" style="105" customWidth="1"/>
    <col min="15619" max="15620" width="19.5703125" style="105" customWidth="1"/>
    <col min="15621" max="15621" width="18.28515625" style="105" customWidth="1"/>
    <col min="15622" max="15622" width="13.5703125" style="105" bestFit="1" customWidth="1"/>
    <col min="15623" max="15872" width="11.42578125" style="105"/>
    <col min="15873" max="15873" width="29.85546875" style="105" customWidth="1"/>
    <col min="15874" max="15874" width="24.42578125" style="105" customWidth="1"/>
    <col min="15875" max="15876" width="19.5703125" style="105" customWidth="1"/>
    <col min="15877" max="15877" width="18.28515625" style="105" customWidth="1"/>
    <col min="15878" max="15878" width="13.5703125" style="105" bestFit="1" customWidth="1"/>
    <col min="15879" max="16128" width="11.42578125" style="105"/>
    <col min="16129" max="16129" width="29.85546875" style="105" customWidth="1"/>
    <col min="16130" max="16130" width="24.42578125" style="105" customWidth="1"/>
    <col min="16131" max="16132" width="19.5703125" style="105" customWidth="1"/>
    <col min="16133" max="16133" width="18.28515625" style="105" customWidth="1"/>
    <col min="16134" max="16134" width="13.5703125" style="105" bestFit="1" customWidth="1"/>
    <col min="16135" max="16384" width="11.42578125" style="105"/>
  </cols>
  <sheetData>
    <row r="1" spans="1:9" s="146" customFormat="1" ht="23.25" x14ac:dyDescent="0.3">
      <c r="A1" s="669" t="s">
        <v>233</v>
      </c>
      <c r="B1" s="669"/>
      <c r="C1" s="669"/>
      <c r="D1" s="669"/>
      <c r="E1" s="149"/>
      <c r="F1" s="149"/>
    </row>
    <row r="2" spans="1:9" s="146" customFormat="1" ht="18.75" x14ac:dyDescent="0.3">
      <c r="A2" s="669" t="s">
        <v>232</v>
      </c>
      <c r="B2" s="669"/>
      <c r="C2" s="669"/>
      <c r="D2" s="669"/>
      <c r="E2" s="148"/>
      <c r="F2" s="148"/>
    </row>
    <row r="3" spans="1:9" s="146" customFormat="1" ht="18.75" x14ac:dyDescent="0.3">
      <c r="A3" s="669" t="s">
        <v>66</v>
      </c>
      <c r="B3" s="669"/>
      <c r="C3" s="669"/>
      <c r="D3" s="669"/>
      <c r="E3" s="148"/>
      <c r="F3" s="148"/>
    </row>
    <row r="4" spans="1:9" s="146" customFormat="1" ht="7.5" customHeight="1" x14ac:dyDescent="0.3">
      <c r="A4" s="670"/>
      <c r="B4" s="670"/>
      <c r="C4" s="670"/>
      <c r="D4" s="670"/>
      <c r="E4" s="147"/>
      <c r="F4" s="147"/>
    </row>
    <row r="5" spans="1:9" ht="9" customHeight="1" x14ac:dyDescent="0.25">
      <c r="A5" s="145"/>
      <c r="B5" s="145"/>
      <c r="C5" s="145"/>
      <c r="D5" s="145"/>
      <c r="E5" s="144"/>
      <c r="F5" s="144"/>
      <c r="G5" s="144"/>
      <c r="H5" s="143"/>
      <c r="I5" s="143"/>
    </row>
    <row r="6" spans="1:9" ht="48.75" customHeight="1" x14ac:dyDescent="0.25">
      <c r="A6" s="671" t="s">
        <v>109</v>
      </c>
      <c r="B6" s="671"/>
      <c r="C6" s="671"/>
      <c r="D6" s="671"/>
      <c r="E6" s="140"/>
    </row>
    <row r="7" spans="1:9" ht="9" customHeight="1" x14ac:dyDescent="0.25">
      <c r="A7" s="142"/>
      <c r="B7" s="141"/>
      <c r="C7" s="141"/>
      <c r="D7" s="141"/>
      <c r="E7" s="140"/>
    </row>
    <row r="8" spans="1:9" ht="12.75" customHeight="1" x14ac:dyDescent="0.25">
      <c r="A8" s="668" t="s">
        <v>231</v>
      </c>
      <c r="B8" s="668"/>
      <c r="C8" s="668"/>
      <c r="D8" s="668"/>
      <c r="E8" s="139"/>
    </row>
    <row r="9" spans="1:9" ht="9" customHeight="1" x14ac:dyDescent="0.25">
      <c r="A9" s="107"/>
      <c r="B9" s="107"/>
      <c r="C9" s="107"/>
      <c r="D9" s="107"/>
    </row>
    <row r="10" spans="1:9" thickBot="1" x14ac:dyDescent="0.3">
      <c r="A10" s="138"/>
      <c r="B10" s="138"/>
      <c r="C10" s="138"/>
      <c r="D10" s="138"/>
    </row>
    <row r="11" spans="1:9" ht="30.75" thickBot="1" x14ac:dyDescent="0.3">
      <c r="A11" s="137" t="s">
        <v>212</v>
      </c>
      <c r="B11" s="135" t="s">
        <v>230</v>
      </c>
      <c r="C11" s="136" t="s">
        <v>48</v>
      </c>
      <c r="D11" s="135" t="s">
        <v>229</v>
      </c>
    </row>
    <row r="12" spans="1:9" ht="15" x14ac:dyDescent="0.25">
      <c r="A12" s="134" t="s">
        <v>228</v>
      </c>
      <c r="B12" s="133" t="s">
        <v>227</v>
      </c>
      <c r="C12" s="132">
        <f>B30*1</f>
        <v>47450</v>
      </c>
      <c r="D12" s="131">
        <f t="shared" ref="D12:D18" si="0">+C12*1.565</f>
        <v>74259.25</v>
      </c>
    </row>
    <row r="13" spans="1:9" ht="15" x14ac:dyDescent="0.25">
      <c r="A13" s="130" t="s">
        <v>226</v>
      </c>
      <c r="B13" s="127" t="s">
        <v>225</v>
      </c>
      <c r="C13" s="129">
        <f>B30*2</f>
        <v>94900</v>
      </c>
      <c r="D13" s="125">
        <f t="shared" si="0"/>
        <v>148518.5</v>
      </c>
    </row>
    <row r="14" spans="1:9" ht="15" x14ac:dyDescent="0.25">
      <c r="A14" s="130" t="s">
        <v>224</v>
      </c>
      <c r="B14" s="127" t="s">
        <v>223</v>
      </c>
      <c r="C14" s="129">
        <f>(B22+(B30*1))</f>
        <v>158050</v>
      </c>
      <c r="D14" s="125">
        <f t="shared" si="0"/>
        <v>247348.25</v>
      </c>
    </row>
    <row r="15" spans="1:9" ht="15" x14ac:dyDescent="0.25">
      <c r="A15" s="130" t="s">
        <v>222</v>
      </c>
      <c r="B15" s="127" t="s">
        <v>221</v>
      </c>
      <c r="C15" s="129">
        <f>(B22+(B30*2))</f>
        <v>205500</v>
      </c>
      <c r="D15" s="125">
        <f t="shared" si="0"/>
        <v>321607.5</v>
      </c>
    </row>
    <row r="16" spans="1:9" ht="15" x14ac:dyDescent="0.25">
      <c r="A16" s="130" t="s">
        <v>220</v>
      </c>
      <c r="B16" s="127" t="s">
        <v>219</v>
      </c>
      <c r="C16" s="129">
        <f>(B22+(B30*3))</f>
        <v>252950</v>
      </c>
      <c r="D16" s="125">
        <f t="shared" si="0"/>
        <v>395866.75</v>
      </c>
    </row>
    <row r="17" spans="1:7" ht="15" x14ac:dyDescent="0.25">
      <c r="A17" s="130" t="s">
        <v>218</v>
      </c>
      <c r="B17" s="127" t="s">
        <v>217</v>
      </c>
      <c r="C17" s="129">
        <f>(B22+(B30*6))</f>
        <v>395300</v>
      </c>
      <c r="D17" s="125">
        <f t="shared" si="0"/>
        <v>618644.5</v>
      </c>
    </row>
    <row r="18" spans="1:7" ht="25.5" x14ac:dyDescent="0.25">
      <c r="A18" s="128" t="s">
        <v>216</v>
      </c>
      <c r="B18" s="127" t="s">
        <v>215</v>
      </c>
      <c r="C18" s="126">
        <f>(B26+B27+B28)</f>
        <v>202100</v>
      </c>
      <c r="D18" s="125">
        <f t="shared" si="0"/>
        <v>316286.5</v>
      </c>
    </row>
    <row r="19" spans="1:7" x14ac:dyDescent="0.25">
      <c r="A19" s="124" t="s">
        <v>214</v>
      </c>
      <c r="B19" s="123" t="s">
        <v>213</v>
      </c>
      <c r="C19" s="122">
        <f>(B33+(B29*3))</f>
        <v>292300</v>
      </c>
      <c r="D19" s="121">
        <f>C19*1.565</f>
        <v>457449.5</v>
      </c>
    </row>
    <row r="20" spans="1:7" ht="15" x14ac:dyDescent="0.25">
      <c r="A20" s="119"/>
      <c r="B20" s="119"/>
      <c r="C20" s="120"/>
      <c r="D20" s="119"/>
    </row>
    <row r="21" spans="1:7" ht="25.5" x14ac:dyDescent="0.25">
      <c r="A21" s="118" t="s">
        <v>212</v>
      </c>
      <c r="B21" s="117" t="s">
        <v>211</v>
      </c>
      <c r="C21" s="118" t="s">
        <v>210</v>
      </c>
      <c r="D21" s="117" t="s">
        <v>209</v>
      </c>
    </row>
    <row r="22" spans="1:7" ht="15" x14ac:dyDescent="0.25">
      <c r="A22" s="114" t="s">
        <v>208</v>
      </c>
      <c r="B22" s="113">
        <f>70000*1.58</f>
        <v>110600</v>
      </c>
      <c r="C22" s="110">
        <v>0.56499999999999995</v>
      </c>
      <c r="D22" s="112">
        <f t="shared" ref="D22:D33" si="1">(B22*30)*1.565</f>
        <v>5192670</v>
      </c>
    </row>
    <row r="23" spans="1:7" ht="15" x14ac:dyDescent="0.25">
      <c r="A23" s="114" t="s">
        <v>207</v>
      </c>
      <c r="B23" s="113">
        <f>80000*1.58</f>
        <v>126400</v>
      </c>
      <c r="C23" s="110">
        <v>0.56499999999999995</v>
      </c>
      <c r="D23" s="112">
        <f t="shared" si="1"/>
        <v>5934480</v>
      </c>
    </row>
    <row r="24" spans="1:7" ht="15" x14ac:dyDescent="0.25">
      <c r="A24" s="114" t="s">
        <v>206</v>
      </c>
      <c r="B24" s="113">
        <f>60000*1.58</f>
        <v>94800</v>
      </c>
      <c r="C24" s="110">
        <v>0.56499999999999995</v>
      </c>
      <c r="D24" s="112">
        <f t="shared" si="1"/>
        <v>4450860</v>
      </c>
    </row>
    <row r="25" spans="1:7" ht="15" x14ac:dyDescent="0.25">
      <c r="A25" s="114" t="s">
        <v>205</v>
      </c>
      <c r="B25" s="113">
        <f>60000*1.58</f>
        <v>94800</v>
      </c>
      <c r="C25" s="110">
        <v>0.56499999999999995</v>
      </c>
      <c r="D25" s="112">
        <f t="shared" si="1"/>
        <v>4450860</v>
      </c>
      <c r="G25" s="116"/>
    </row>
    <row r="26" spans="1:7" ht="15" x14ac:dyDescent="0.25">
      <c r="A26" s="114" t="s">
        <v>204</v>
      </c>
      <c r="B26" s="113">
        <f>60000*1.58</f>
        <v>94800</v>
      </c>
      <c r="C26" s="110">
        <v>0.56499999999999995</v>
      </c>
      <c r="D26" s="112">
        <f t="shared" si="1"/>
        <v>4450860</v>
      </c>
      <c r="G26" s="116"/>
    </row>
    <row r="27" spans="1:7" ht="15" x14ac:dyDescent="0.25">
      <c r="A27" s="114" t="s">
        <v>203</v>
      </c>
      <c r="B27" s="113">
        <f>35000*1.58</f>
        <v>55300</v>
      </c>
      <c r="C27" s="110">
        <v>0.56499999999999995</v>
      </c>
      <c r="D27" s="112">
        <f t="shared" si="1"/>
        <v>2596335</v>
      </c>
      <c r="G27" s="115"/>
    </row>
    <row r="28" spans="1:7" ht="15" x14ac:dyDescent="0.25">
      <c r="A28" s="114" t="s">
        <v>202</v>
      </c>
      <c r="B28" s="113">
        <v>52000</v>
      </c>
      <c r="C28" s="110">
        <v>0.56499999999999995</v>
      </c>
      <c r="D28" s="112">
        <f t="shared" si="1"/>
        <v>2441400</v>
      </c>
    </row>
    <row r="29" spans="1:7" ht="15" x14ac:dyDescent="0.25">
      <c r="A29" s="114" t="s">
        <v>201</v>
      </c>
      <c r="B29" s="113">
        <f>35000*1.58</f>
        <v>55300</v>
      </c>
      <c r="C29" s="110">
        <v>0.56499999999999995</v>
      </c>
      <c r="D29" s="112">
        <f t="shared" si="1"/>
        <v>2596335</v>
      </c>
    </row>
    <row r="30" spans="1:7" ht="15" x14ac:dyDescent="0.25">
      <c r="A30" s="114" t="s">
        <v>200</v>
      </c>
      <c r="B30" s="113">
        <v>47450</v>
      </c>
      <c r="C30" s="110">
        <v>0.56499999999999995</v>
      </c>
      <c r="D30" s="112">
        <f t="shared" si="1"/>
        <v>2227777.5</v>
      </c>
    </row>
    <row r="31" spans="1:7" ht="15" x14ac:dyDescent="0.25">
      <c r="A31" s="114" t="s">
        <v>199</v>
      </c>
      <c r="B31" s="113">
        <f>95000*1.58</f>
        <v>150100</v>
      </c>
      <c r="C31" s="110">
        <v>0.56499999999999995</v>
      </c>
      <c r="D31" s="112">
        <f t="shared" si="1"/>
        <v>7047195</v>
      </c>
    </row>
    <row r="32" spans="1:7" ht="15" x14ac:dyDescent="0.25">
      <c r="A32" s="114" t="s">
        <v>198</v>
      </c>
      <c r="B32" s="113">
        <f>100000+1.58</f>
        <v>100001.58</v>
      </c>
      <c r="C32" s="110">
        <v>0.56499999999999995</v>
      </c>
      <c r="D32" s="112">
        <f t="shared" si="1"/>
        <v>4695074.1809999999</v>
      </c>
    </row>
    <row r="33" spans="1:7" ht="15" x14ac:dyDescent="0.25">
      <c r="A33" s="111" t="s">
        <v>197</v>
      </c>
      <c r="B33" s="109">
        <f>80000*1.58</f>
        <v>126400</v>
      </c>
      <c r="C33" s="110">
        <v>0.56499999999999995</v>
      </c>
      <c r="D33" s="109">
        <f t="shared" si="1"/>
        <v>5934480</v>
      </c>
    </row>
    <row r="34" spans="1:7" ht="15.75" customHeight="1" x14ac:dyDescent="0.25">
      <c r="A34" s="107"/>
      <c r="B34" s="107"/>
      <c r="C34" s="107"/>
      <c r="D34" s="107"/>
      <c r="E34" s="107"/>
      <c r="F34" s="107"/>
      <c r="G34" s="107"/>
    </row>
    <row r="35" spans="1:7" ht="15.75" customHeight="1" x14ac:dyDescent="0.25">
      <c r="A35" s="107"/>
      <c r="B35" s="107"/>
      <c r="C35" s="107"/>
      <c r="D35" s="107"/>
      <c r="E35" s="107"/>
      <c r="F35" s="107"/>
      <c r="G35" s="107"/>
    </row>
    <row r="36" spans="1:7" ht="17.25" customHeight="1" x14ac:dyDescent="0.25">
      <c r="A36" s="107"/>
      <c r="B36" s="107"/>
      <c r="C36" s="107"/>
      <c r="D36" s="107"/>
      <c r="E36" s="107"/>
      <c r="F36" s="107"/>
      <c r="G36" s="107"/>
    </row>
    <row r="37" spans="1:7" ht="17.25" customHeight="1" x14ac:dyDescent="0.25">
      <c r="A37" s="107"/>
      <c r="B37" s="107"/>
      <c r="C37" s="107"/>
      <c r="D37" s="107"/>
      <c r="E37" s="107"/>
      <c r="F37" s="107"/>
      <c r="G37" s="107"/>
    </row>
    <row r="38" spans="1:7" ht="17.25" customHeight="1" x14ac:dyDescent="0.25">
      <c r="A38" s="107"/>
      <c r="B38" s="107"/>
      <c r="C38" s="107"/>
      <c r="D38" s="107"/>
      <c r="E38" s="107"/>
      <c r="F38" s="107"/>
      <c r="G38" s="107"/>
    </row>
    <row r="39" spans="1:7" ht="15.75" customHeight="1" x14ac:dyDescent="0.25">
      <c r="A39" s="107"/>
      <c r="B39" s="107"/>
      <c r="C39" s="107"/>
      <c r="D39" s="107"/>
      <c r="E39" s="107"/>
      <c r="F39" s="107"/>
      <c r="G39" s="107"/>
    </row>
    <row r="40" spans="1:7" ht="15.75" customHeight="1" x14ac:dyDescent="0.25">
      <c r="A40" s="108" t="s">
        <v>104</v>
      </c>
      <c r="B40" s="107"/>
      <c r="C40" s="107"/>
      <c r="D40" s="107"/>
      <c r="E40" s="107"/>
      <c r="F40" s="107"/>
      <c r="G40" s="107"/>
    </row>
    <row r="41" spans="1:7" x14ac:dyDescent="0.3">
      <c r="A41" s="106" t="s">
        <v>105</v>
      </c>
    </row>
    <row r="42" spans="1:7" x14ac:dyDescent="0.3">
      <c r="A42" s="106" t="s">
        <v>324</v>
      </c>
    </row>
  </sheetData>
  <mergeCells count="6">
    <mergeCell ref="A8:D8"/>
    <mergeCell ref="A1:D1"/>
    <mergeCell ref="A2:D2"/>
    <mergeCell ref="A3:D3"/>
    <mergeCell ref="A4:D4"/>
    <mergeCell ref="A6:D6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718E1-BAFB-4A2E-9EB4-9E2CB3E20D86}">
  <sheetPr>
    <tabColor rgb="FFFF0000"/>
  </sheetPr>
  <dimension ref="A1:J52"/>
  <sheetViews>
    <sheetView view="pageBreakPreview" topLeftCell="A7" zoomScale="95" zoomScaleNormal="100" zoomScaleSheetLayoutView="95" workbookViewId="0">
      <selection activeCell="M27" sqref="M27"/>
    </sheetView>
  </sheetViews>
  <sheetFormatPr baseColWidth="10" defaultRowHeight="12.75" x14ac:dyDescent="0.2"/>
  <cols>
    <col min="1" max="1" width="4.5703125" style="219" customWidth="1"/>
    <col min="2" max="2" width="5.7109375" style="219" customWidth="1"/>
    <col min="3" max="3" width="16.85546875" style="219" customWidth="1"/>
    <col min="4" max="4" width="7.7109375" style="219" customWidth="1"/>
    <col min="5" max="5" width="8.5703125" style="219" customWidth="1"/>
    <col min="6" max="6" width="10.5703125" style="219" customWidth="1"/>
    <col min="7" max="7" width="7" style="219" customWidth="1"/>
    <col min="8" max="8" width="11.140625" style="219" customWidth="1"/>
    <col min="9" max="9" width="14.7109375" style="219" customWidth="1"/>
    <col min="10" max="10" width="16.42578125" style="219" customWidth="1"/>
    <col min="11" max="16384" width="11.42578125" style="99"/>
  </cols>
  <sheetData>
    <row r="1" spans="1:10" ht="14.25" x14ac:dyDescent="0.2">
      <c r="A1" s="673" t="s">
        <v>233</v>
      </c>
      <c r="B1" s="673"/>
      <c r="C1" s="673"/>
      <c r="D1" s="673"/>
      <c r="E1" s="673"/>
      <c r="F1" s="673"/>
      <c r="G1" s="673"/>
      <c r="H1" s="673"/>
      <c r="I1" s="673"/>
      <c r="J1" s="673"/>
    </row>
    <row r="2" spans="1:10" ht="14.25" x14ac:dyDescent="0.2">
      <c r="A2" s="673" t="s">
        <v>232</v>
      </c>
      <c r="B2" s="673"/>
      <c r="C2" s="673"/>
      <c r="D2" s="673"/>
      <c r="E2" s="673"/>
      <c r="F2" s="673"/>
      <c r="G2" s="673"/>
      <c r="H2" s="673"/>
      <c r="I2" s="673"/>
      <c r="J2" s="673"/>
    </row>
    <row r="3" spans="1:10" ht="14.25" x14ac:dyDescent="0.2">
      <c r="A3" s="674" t="s">
        <v>66</v>
      </c>
      <c r="B3" s="674"/>
      <c r="C3" s="674"/>
      <c r="D3" s="674"/>
      <c r="E3" s="674"/>
      <c r="F3" s="674"/>
      <c r="G3" s="674"/>
      <c r="H3" s="674"/>
      <c r="I3" s="674"/>
      <c r="J3" s="674"/>
    </row>
    <row r="4" spans="1:10" ht="9" customHeight="1" x14ac:dyDescent="0.25">
      <c r="A4" s="675"/>
      <c r="B4" s="676"/>
      <c r="C4" s="676"/>
      <c r="D4" s="676"/>
      <c r="E4" s="676"/>
      <c r="F4" s="676"/>
      <c r="G4" s="676"/>
      <c r="H4" s="676"/>
      <c r="I4" s="676"/>
      <c r="J4" s="676"/>
    </row>
    <row r="5" spans="1:10" ht="32.25" customHeight="1" x14ac:dyDescent="0.2">
      <c r="A5" s="677" t="s">
        <v>109</v>
      </c>
      <c r="B5" s="677"/>
      <c r="C5" s="677"/>
      <c r="D5" s="677"/>
      <c r="E5" s="677"/>
      <c r="F5" s="677"/>
      <c r="G5" s="677"/>
      <c r="H5" s="677"/>
      <c r="I5" s="677"/>
      <c r="J5" s="677"/>
    </row>
    <row r="6" spans="1:10" x14ac:dyDescent="0.2">
      <c r="A6" s="672"/>
      <c r="B6" s="672"/>
      <c r="C6" s="672"/>
      <c r="D6" s="672"/>
      <c r="E6" s="672"/>
      <c r="F6" s="672"/>
      <c r="G6" s="672"/>
      <c r="H6" s="672"/>
      <c r="I6" s="99"/>
      <c r="J6" s="99"/>
    </row>
    <row r="7" spans="1:10" ht="15" x14ac:dyDescent="0.25">
      <c r="A7" s="680" t="s">
        <v>234</v>
      </c>
      <c r="B7" s="680"/>
      <c r="C7" s="680"/>
      <c r="D7" s="680"/>
      <c r="E7" s="680"/>
      <c r="F7" s="680"/>
      <c r="G7" s="680"/>
      <c r="H7" s="680"/>
      <c r="I7" s="680"/>
      <c r="J7" s="680"/>
    </row>
    <row r="8" spans="1:10" ht="15" customHeight="1" x14ac:dyDescent="0.25">
      <c r="A8" s="680" t="s">
        <v>235</v>
      </c>
      <c r="B8" s="680"/>
      <c r="C8" s="680"/>
      <c r="D8" s="680"/>
      <c r="E8" s="680"/>
      <c r="F8" s="680"/>
      <c r="G8" s="680"/>
      <c r="H8" s="680"/>
      <c r="I8" s="680"/>
      <c r="J8" s="680"/>
    </row>
    <row r="9" spans="1:10" ht="16.5" thickBot="1" x14ac:dyDescent="0.3">
      <c r="A9" s="150"/>
      <c r="B9" s="151"/>
      <c r="C9" s="151"/>
      <c r="D9" s="151"/>
      <c r="E9" s="152"/>
      <c r="F9" s="152"/>
      <c r="G9" s="153" t="s">
        <v>236</v>
      </c>
      <c r="H9" s="151"/>
      <c r="I9" s="154"/>
      <c r="J9" s="155">
        <f>'OBRA + INTERVENTORIA'!F49</f>
        <v>294946999.86354691</v>
      </c>
    </row>
    <row r="10" spans="1:10" x14ac:dyDescent="0.2">
      <c r="A10" s="156"/>
      <c r="B10" s="157" t="s">
        <v>1</v>
      </c>
      <c r="C10" s="158"/>
      <c r="D10" s="159" t="s">
        <v>237</v>
      </c>
      <c r="E10" s="159" t="s">
        <v>238</v>
      </c>
      <c r="F10" s="159" t="s">
        <v>239</v>
      </c>
      <c r="G10" s="159" t="s">
        <v>240</v>
      </c>
      <c r="H10" s="159" t="s">
        <v>38</v>
      </c>
      <c r="I10" s="159" t="s">
        <v>38</v>
      </c>
      <c r="J10" s="160" t="s">
        <v>33</v>
      </c>
    </row>
    <row r="11" spans="1:10" x14ac:dyDescent="0.2">
      <c r="A11" s="161"/>
      <c r="B11" s="162"/>
      <c r="C11" s="163"/>
      <c r="D11" s="164"/>
      <c r="E11" s="165" t="s">
        <v>241</v>
      </c>
      <c r="F11" s="164"/>
      <c r="G11" s="164"/>
      <c r="H11" s="165" t="s">
        <v>239</v>
      </c>
      <c r="I11" s="164"/>
      <c r="J11" s="166"/>
    </row>
    <row r="12" spans="1:10" x14ac:dyDescent="0.2">
      <c r="A12" s="167">
        <v>1</v>
      </c>
      <c r="B12" s="681" t="s">
        <v>242</v>
      </c>
      <c r="C12" s="682"/>
      <c r="D12" s="168"/>
      <c r="E12" s="168"/>
      <c r="F12" s="168"/>
      <c r="G12" s="168"/>
      <c r="H12" s="168"/>
      <c r="I12" s="169">
        <f>SUM(I13:I13)</f>
        <v>589893.99972709385</v>
      </c>
      <c r="J12" s="170">
        <f>I12/J9</f>
        <v>2E-3</v>
      </c>
    </row>
    <row r="13" spans="1:10" x14ac:dyDescent="0.2">
      <c r="A13" s="161"/>
      <c r="B13" s="171" t="s">
        <v>243</v>
      </c>
      <c r="C13" s="172"/>
      <c r="D13" s="168"/>
      <c r="E13" s="168"/>
      <c r="F13" s="173"/>
      <c r="G13" s="173"/>
      <c r="H13" s="174"/>
      <c r="I13" s="175">
        <f>J9*0.2/100</f>
        <v>589893.99972709385</v>
      </c>
      <c r="J13" s="170"/>
    </row>
    <row r="14" spans="1:10" x14ac:dyDescent="0.2">
      <c r="A14" s="176">
        <v>2</v>
      </c>
      <c r="B14" s="681" t="s">
        <v>244</v>
      </c>
      <c r="C14" s="682"/>
      <c r="D14" s="168"/>
      <c r="E14" s="168"/>
      <c r="F14" s="168"/>
      <c r="G14" s="173"/>
      <c r="H14" s="174"/>
      <c r="I14" s="177">
        <f>SUM(H15:H17)</f>
        <v>35447250</v>
      </c>
      <c r="J14" s="178">
        <f>I14/J9</f>
        <v>0.12018176152461009</v>
      </c>
    </row>
    <row r="15" spans="1:10" x14ac:dyDescent="0.2">
      <c r="A15" s="179"/>
      <c r="B15" s="171" t="s">
        <v>322</v>
      </c>
      <c r="C15" s="180"/>
      <c r="D15" s="181">
        <v>1</v>
      </c>
      <c r="E15" s="181">
        <v>3</v>
      </c>
      <c r="F15" s="173">
        <v>3200000</v>
      </c>
      <c r="G15" s="168">
        <v>1.5649999999999999</v>
      </c>
      <c r="H15" s="174">
        <f>F15*G15*E15*D15</f>
        <v>15024000</v>
      </c>
      <c r="I15" s="182"/>
      <c r="J15" s="183"/>
    </row>
    <row r="16" spans="1:10" x14ac:dyDescent="0.2">
      <c r="A16" s="179"/>
      <c r="B16" s="171" t="s">
        <v>246</v>
      </c>
      <c r="C16" s="180"/>
      <c r="D16" s="181">
        <v>1</v>
      </c>
      <c r="E16" s="181">
        <v>3</v>
      </c>
      <c r="F16" s="173">
        <v>1850000</v>
      </c>
      <c r="G16" s="168">
        <v>1.5649999999999999</v>
      </c>
      <c r="H16" s="174">
        <f>F16*G16*E16*D16</f>
        <v>8685750</v>
      </c>
      <c r="I16" s="182"/>
      <c r="J16" s="183"/>
    </row>
    <row r="17" spans="1:10" x14ac:dyDescent="0.2">
      <c r="A17" s="161"/>
      <c r="B17" s="171" t="s">
        <v>245</v>
      </c>
      <c r="C17" s="180"/>
      <c r="D17" s="181">
        <v>1</v>
      </c>
      <c r="E17" s="181">
        <v>3</v>
      </c>
      <c r="F17" s="173">
        <v>2500000</v>
      </c>
      <c r="G17" s="168">
        <v>1.5649999999999999</v>
      </c>
      <c r="H17" s="174">
        <f>F17*G17*E17*D17</f>
        <v>11737500</v>
      </c>
      <c r="I17" s="182"/>
      <c r="J17" s="183"/>
    </row>
    <row r="18" spans="1:10" ht="12.75" customHeight="1" x14ac:dyDescent="0.2">
      <c r="A18" s="176">
        <v>3</v>
      </c>
      <c r="B18" s="683" t="s">
        <v>247</v>
      </c>
      <c r="C18" s="684"/>
      <c r="D18" s="684"/>
      <c r="E18" s="684"/>
      <c r="F18" s="684"/>
      <c r="G18" s="684"/>
      <c r="H18" s="685"/>
      <c r="I18" s="177">
        <f>SUM(I19:I19)</f>
        <v>884840.99959064065</v>
      </c>
      <c r="J18" s="184">
        <f>I18/J9</f>
        <v>2.9999999999999996E-3</v>
      </c>
    </row>
    <row r="19" spans="1:10" x14ac:dyDescent="0.2">
      <c r="A19" s="185"/>
      <c r="B19" s="686" t="s">
        <v>248</v>
      </c>
      <c r="C19" s="687"/>
      <c r="D19" s="168"/>
      <c r="E19" s="168"/>
      <c r="F19" s="168"/>
      <c r="G19" s="186"/>
      <c r="H19" s="174"/>
      <c r="I19" s="175">
        <f>J9*0.3/100</f>
        <v>884840.99959064065</v>
      </c>
      <c r="J19" s="184"/>
    </row>
    <row r="20" spans="1:10" x14ac:dyDescent="0.2">
      <c r="A20" s="176">
        <v>4</v>
      </c>
      <c r="B20" s="688" t="s">
        <v>249</v>
      </c>
      <c r="C20" s="689"/>
      <c r="D20" s="168"/>
      <c r="E20" s="168"/>
      <c r="F20" s="168"/>
      <c r="G20" s="186"/>
      <c r="H20" s="174"/>
      <c r="I20" s="177">
        <f>SUM(H21:H22)</f>
        <v>8685750</v>
      </c>
      <c r="J20" s="178">
        <f>I20/J9</f>
        <v>2.9448511102056776E-2</v>
      </c>
    </row>
    <row r="21" spans="1:10" x14ac:dyDescent="0.2">
      <c r="A21" s="179"/>
      <c r="B21" s="690" t="s">
        <v>250</v>
      </c>
      <c r="C21" s="691"/>
      <c r="D21" s="181">
        <v>1</v>
      </c>
      <c r="E21" s="181">
        <v>3</v>
      </c>
      <c r="F21" s="173">
        <v>1850000</v>
      </c>
      <c r="G21" s="168">
        <f>G17</f>
        <v>1.5649999999999999</v>
      </c>
      <c r="H21" s="174">
        <f>D21*E21*F21*G21</f>
        <v>8685750</v>
      </c>
      <c r="I21" s="182"/>
      <c r="J21" s="183"/>
    </row>
    <row r="22" spans="1:10" x14ac:dyDescent="0.2">
      <c r="A22" s="161"/>
      <c r="B22" s="187"/>
      <c r="C22" s="180"/>
      <c r="D22" s="168"/>
      <c r="E22" s="168"/>
      <c r="F22" s="174"/>
      <c r="G22" s="173"/>
      <c r="H22" s="174"/>
      <c r="I22" s="182"/>
      <c r="J22" s="183"/>
    </row>
    <row r="23" spans="1:10" x14ac:dyDescent="0.2">
      <c r="A23" s="176">
        <v>5</v>
      </c>
      <c r="B23" s="692" t="s">
        <v>251</v>
      </c>
      <c r="C23" s="693"/>
      <c r="D23" s="168"/>
      <c r="E23" s="168"/>
      <c r="F23" s="168"/>
      <c r="G23" s="168"/>
      <c r="H23" s="174"/>
      <c r="I23" s="188">
        <f>H24+H25</f>
        <v>0</v>
      </c>
      <c r="J23" s="184">
        <f>I23/J9</f>
        <v>0</v>
      </c>
    </row>
    <row r="24" spans="1:10" x14ac:dyDescent="0.2">
      <c r="A24" s="179"/>
      <c r="B24" s="690" t="s">
        <v>252</v>
      </c>
      <c r="C24" s="691"/>
      <c r="D24" s="181">
        <v>0</v>
      </c>
      <c r="E24" s="181">
        <v>0</v>
      </c>
      <c r="F24" s="173">
        <v>0</v>
      </c>
      <c r="G24" s="168">
        <v>0</v>
      </c>
      <c r="H24" s="174">
        <f>E24*F24*G24</f>
        <v>0</v>
      </c>
      <c r="I24" s="175">
        <f>J9*0/100</f>
        <v>0</v>
      </c>
      <c r="J24" s="183"/>
    </row>
    <row r="25" spans="1:10" x14ac:dyDescent="0.2">
      <c r="A25" s="161"/>
      <c r="B25" s="690" t="s">
        <v>253</v>
      </c>
      <c r="C25" s="691"/>
      <c r="D25" s="181">
        <v>0</v>
      </c>
      <c r="E25" s="181">
        <v>0</v>
      </c>
      <c r="F25" s="173">
        <v>0</v>
      </c>
      <c r="G25" s="168">
        <v>0</v>
      </c>
      <c r="H25" s="174">
        <f>E25*F25*G25</f>
        <v>0</v>
      </c>
      <c r="I25" s="175">
        <f>J9*0/100</f>
        <v>0</v>
      </c>
      <c r="J25" s="183"/>
    </row>
    <row r="26" spans="1:10" x14ac:dyDescent="0.2">
      <c r="A26" s="176">
        <v>6</v>
      </c>
      <c r="B26" s="678" t="s">
        <v>254</v>
      </c>
      <c r="C26" s="679"/>
      <c r="D26" s="168"/>
      <c r="E26" s="168"/>
      <c r="F26" s="168"/>
      <c r="G26" s="168"/>
      <c r="H26" s="174"/>
      <c r="I26" s="188">
        <f>+I27</f>
        <v>58989.399972709383</v>
      </c>
      <c r="J26" s="189">
        <f>I26/J9</f>
        <v>2.0000000000000001E-4</v>
      </c>
    </row>
    <row r="27" spans="1:10" x14ac:dyDescent="0.2">
      <c r="A27" s="176"/>
      <c r="B27" s="690" t="s">
        <v>255</v>
      </c>
      <c r="C27" s="691"/>
      <c r="D27" s="168"/>
      <c r="E27" s="181"/>
      <c r="F27" s="168"/>
      <c r="G27" s="168"/>
      <c r="H27" s="174"/>
      <c r="I27" s="182">
        <f>J9*0.02/100</f>
        <v>58989.399972709383</v>
      </c>
      <c r="J27" s="184"/>
    </row>
    <row r="28" spans="1:10" x14ac:dyDescent="0.2">
      <c r="A28" s="161"/>
      <c r="B28" s="187"/>
      <c r="C28" s="180"/>
      <c r="D28" s="168"/>
      <c r="E28" s="168"/>
      <c r="F28" s="168"/>
      <c r="G28" s="168"/>
      <c r="H28" s="174"/>
      <c r="I28" s="182"/>
      <c r="J28" s="183"/>
    </row>
    <row r="29" spans="1:10" x14ac:dyDescent="0.2">
      <c r="A29" s="167">
        <v>7</v>
      </c>
      <c r="B29" s="190" t="s">
        <v>256</v>
      </c>
      <c r="C29" s="191"/>
      <c r="D29" s="168"/>
      <c r="E29" s="168"/>
      <c r="F29" s="168"/>
      <c r="G29" s="168"/>
      <c r="H29" s="174"/>
      <c r="I29" s="188">
        <f>SUM(I30:I30)</f>
        <v>2359575.9989083754</v>
      </c>
      <c r="J29" s="184">
        <f>I29/J9</f>
        <v>8.0000000000000002E-3</v>
      </c>
    </row>
    <row r="30" spans="1:10" x14ac:dyDescent="0.2">
      <c r="A30" s="179"/>
      <c r="B30" s="694" t="s">
        <v>257</v>
      </c>
      <c r="C30" s="695"/>
      <c r="D30" s="168"/>
      <c r="E30" s="168"/>
      <c r="F30" s="168"/>
      <c r="G30" s="168"/>
      <c r="H30" s="174"/>
      <c r="I30" s="182">
        <f>J9*0.008</f>
        <v>2359575.9989083754</v>
      </c>
      <c r="J30" s="183"/>
    </row>
    <row r="31" spans="1:10" x14ac:dyDescent="0.2">
      <c r="A31" s="179"/>
      <c r="B31" s="187"/>
      <c r="C31" s="180"/>
      <c r="D31" s="168"/>
      <c r="E31" s="168"/>
      <c r="F31" s="168"/>
      <c r="G31" s="168"/>
      <c r="H31" s="174"/>
      <c r="I31" s="182"/>
      <c r="J31" s="184"/>
    </row>
    <row r="32" spans="1:10" x14ac:dyDescent="0.2">
      <c r="A32" s="161"/>
      <c r="B32" s="187"/>
      <c r="C32" s="180"/>
      <c r="D32" s="168"/>
      <c r="E32" s="168"/>
      <c r="F32" s="168"/>
      <c r="G32" s="168"/>
      <c r="H32" s="174"/>
      <c r="I32" s="182"/>
      <c r="J32" s="183"/>
    </row>
    <row r="33" spans="1:10" x14ac:dyDescent="0.2">
      <c r="A33" s="176">
        <v>9</v>
      </c>
      <c r="B33" s="699" t="s">
        <v>258</v>
      </c>
      <c r="C33" s="679"/>
      <c r="D33" s="168"/>
      <c r="E33" s="168"/>
      <c r="F33" s="168"/>
      <c r="G33" s="168"/>
      <c r="H33" s="174"/>
      <c r="I33" s="188">
        <f>SUM(I34:I38)</f>
        <v>34508798.984034985</v>
      </c>
      <c r="J33" s="184">
        <f>I33/J9</f>
        <v>0.11699999999999999</v>
      </c>
    </row>
    <row r="34" spans="1:10" x14ac:dyDescent="0.2">
      <c r="A34" s="179"/>
      <c r="B34" s="694" t="s">
        <v>259</v>
      </c>
      <c r="C34" s="695"/>
      <c r="D34" s="168"/>
      <c r="E34" s="168"/>
      <c r="F34" s="168"/>
      <c r="G34" s="168"/>
      <c r="H34" s="174"/>
      <c r="I34" s="192">
        <f>$J$9*1.5/100</f>
        <v>4424204.9979532035</v>
      </c>
      <c r="J34" s="193"/>
    </row>
    <row r="35" spans="1:10" x14ac:dyDescent="0.2">
      <c r="A35" s="167"/>
      <c r="B35" s="694" t="s">
        <v>260</v>
      </c>
      <c r="C35" s="695"/>
      <c r="D35" s="168"/>
      <c r="E35" s="168"/>
      <c r="F35" s="168"/>
      <c r="G35" s="168"/>
      <c r="H35" s="174"/>
      <c r="I35" s="192">
        <f>$J$9*4/100</f>
        <v>11797879.994541876</v>
      </c>
      <c r="J35" s="193"/>
    </row>
    <row r="36" spans="1:10" x14ac:dyDescent="0.2">
      <c r="A36" s="167"/>
      <c r="B36" s="694" t="s">
        <v>261</v>
      </c>
      <c r="C36" s="695"/>
      <c r="D36" s="168"/>
      <c r="E36" s="168"/>
      <c r="F36" s="168"/>
      <c r="G36" s="168"/>
      <c r="H36" s="174"/>
      <c r="I36" s="192">
        <f>$J$9*1.2/100</f>
        <v>3539363.9983625626</v>
      </c>
      <c r="J36" s="193"/>
    </row>
    <row r="37" spans="1:10" ht="15" x14ac:dyDescent="0.25">
      <c r="A37" s="179"/>
      <c r="B37" s="694" t="s">
        <v>262</v>
      </c>
      <c r="C37" s="695"/>
      <c r="D37" s="168"/>
      <c r="E37" s="168"/>
      <c r="F37" s="168"/>
      <c r="G37" s="168"/>
      <c r="H37" s="174"/>
      <c r="I37" s="192">
        <f>$J$9*0/100</f>
        <v>0</v>
      </c>
      <c r="J37" s="194"/>
    </row>
    <row r="38" spans="1:10" x14ac:dyDescent="0.2">
      <c r="A38" s="167"/>
      <c r="B38" s="195" t="s">
        <v>263</v>
      </c>
      <c r="C38" s="196"/>
      <c r="D38" s="168"/>
      <c r="E38" s="168"/>
      <c r="F38" s="168"/>
      <c r="G38" s="168"/>
      <c r="H38" s="174"/>
      <c r="I38" s="197">
        <f>J9*0.05</f>
        <v>14747349.993177347</v>
      </c>
      <c r="J38" s="193"/>
    </row>
    <row r="39" spans="1:10" x14ac:dyDescent="0.2">
      <c r="A39" s="167"/>
      <c r="B39" s="198" t="s">
        <v>264</v>
      </c>
      <c r="C39" s="196"/>
      <c r="D39" s="168"/>
      <c r="E39" s="168"/>
      <c r="F39" s="168"/>
      <c r="G39" s="168"/>
      <c r="H39" s="174"/>
      <c r="I39" s="199"/>
      <c r="J39" s="200">
        <f>+J33+J29+J26+J23+J20+J18+J14+J12</f>
        <v>0.27983027262666688</v>
      </c>
    </row>
    <row r="40" spans="1:10" x14ac:dyDescent="0.2">
      <c r="A40" s="179"/>
      <c r="B40" s="201" t="s">
        <v>265</v>
      </c>
      <c r="C40" s="202"/>
      <c r="D40" s="168"/>
      <c r="E40" s="168"/>
      <c r="F40" s="168"/>
      <c r="G40" s="168"/>
      <c r="H40" s="174"/>
      <c r="I40" s="197"/>
      <c r="J40" s="184">
        <v>0</v>
      </c>
    </row>
    <row r="41" spans="1:10" ht="13.5" thickBot="1" x14ac:dyDescent="0.25">
      <c r="A41" s="167"/>
      <c r="B41" s="203" t="s">
        <v>266</v>
      </c>
      <c r="C41" s="204"/>
      <c r="D41" s="205"/>
      <c r="E41" s="205"/>
      <c r="F41" s="205"/>
      <c r="G41" s="205"/>
      <c r="H41" s="206"/>
      <c r="I41" s="207"/>
      <c r="J41" s="208">
        <v>7.0000000000000007E-2</v>
      </c>
    </row>
    <row r="42" spans="1:10" ht="16.5" thickBot="1" x14ac:dyDescent="0.3">
      <c r="A42" s="209"/>
      <c r="B42" s="696" t="s">
        <v>267</v>
      </c>
      <c r="C42" s="697"/>
      <c r="D42" s="697"/>
      <c r="E42" s="697"/>
      <c r="F42" s="697"/>
      <c r="G42" s="697"/>
      <c r="H42" s="697"/>
      <c r="I42" s="698"/>
      <c r="J42" s="210">
        <f>SUM(J39:J41)</f>
        <v>0.34983027262666688</v>
      </c>
    </row>
    <row r="43" spans="1:10" x14ac:dyDescent="0.2">
      <c r="A43" s="151"/>
      <c r="B43" s="152"/>
      <c r="C43" s="151"/>
      <c r="D43" s="151"/>
      <c r="E43" s="211"/>
      <c r="F43" s="212"/>
      <c r="G43" s="213"/>
      <c r="H43" s="151"/>
      <c r="I43" s="214"/>
      <c r="J43" s="151"/>
    </row>
    <row r="44" spans="1:10" ht="15" x14ac:dyDescent="0.25">
      <c r="A44" s="151"/>
      <c r="B44" s="150" t="s">
        <v>268</v>
      </c>
      <c r="C44" s="152"/>
      <c r="D44" s="215">
        <f>J39</f>
        <v>0.27983027262666688</v>
      </c>
      <c r="E44" s="211"/>
      <c r="F44" s="211"/>
      <c r="G44" s="151"/>
      <c r="H44" s="151"/>
      <c r="I44" s="214"/>
      <c r="J44" s="151"/>
    </row>
    <row r="45" spans="1:10" ht="15" x14ac:dyDescent="0.25">
      <c r="A45" s="151"/>
      <c r="B45" s="150" t="s">
        <v>265</v>
      </c>
      <c r="C45" s="152"/>
      <c r="D45" s="216">
        <f>J40</f>
        <v>0</v>
      </c>
      <c r="E45" s="211"/>
      <c r="F45" s="211"/>
      <c r="G45" s="213"/>
      <c r="H45" s="151"/>
      <c r="I45" s="151"/>
      <c r="J45" s="151"/>
    </row>
    <row r="46" spans="1:10" ht="15" x14ac:dyDescent="0.25">
      <c r="A46" s="151"/>
      <c r="B46" s="150" t="s">
        <v>269</v>
      </c>
      <c r="C46" s="152"/>
      <c r="D46" s="216">
        <f>J41</f>
        <v>7.0000000000000007E-2</v>
      </c>
      <c r="E46" s="211"/>
      <c r="F46" s="211"/>
      <c r="G46" s="151"/>
      <c r="H46" s="151"/>
      <c r="I46" s="151"/>
      <c r="J46" s="151"/>
    </row>
    <row r="47" spans="1:10" x14ac:dyDescent="0.2">
      <c r="A47" s="99"/>
      <c r="B47" s="99"/>
      <c r="C47" s="99"/>
      <c r="D47" s="99"/>
      <c r="E47" s="99"/>
      <c r="F47" s="99"/>
      <c r="G47" s="99"/>
      <c r="H47" s="99"/>
      <c r="I47" s="99"/>
      <c r="J47" s="99"/>
    </row>
    <row r="48" spans="1:10" x14ac:dyDescent="0.2">
      <c r="A48" s="99"/>
      <c r="B48" s="99"/>
      <c r="C48" s="99"/>
      <c r="D48" s="217"/>
      <c r="E48" s="99"/>
      <c r="F48" s="99"/>
      <c r="G48" s="99"/>
      <c r="H48" s="99"/>
      <c r="I48" s="99"/>
      <c r="J48" s="99"/>
    </row>
    <row r="49" spans="2:3" s="99" customFormat="1" ht="14.25" x14ac:dyDescent="0.2">
      <c r="C49" s="153"/>
    </row>
    <row r="50" spans="2:3" s="99" customFormat="1" ht="15" x14ac:dyDescent="0.25">
      <c r="C50" s="150"/>
    </row>
    <row r="51" spans="2:3" s="99" customFormat="1" x14ac:dyDescent="0.2">
      <c r="B51" s="218" t="s">
        <v>104</v>
      </c>
      <c r="C51" s="151"/>
    </row>
    <row r="52" spans="2:3" s="99" customFormat="1" ht="14.25" x14ac:dyDescent="0.2">
      <c r="B52" s="99" t="s">
        <v>105</v>
      </c>
      <c r="C52" s="153"/>
    </row>
  </sheetData>
  <mergeCells count="26">
    <mergeCell ref="B37:C37"/>
    <mergeCell ref="B42:I42"/>
    <mergeCell ref="B27:C27"/>
    <mergeCell ref="B30:C30"/>
    <mergeCell ref="B33:C33"/>
    <mergeCell ref="B34:C34"/>
    <mergeCell ref="B35:C35"/>
    <mergeCell ref="B36:C36"/>
    <mergeCell ref="B26:C26"/>
    <mergeCell ref="A7:J7"/>
    <mergeCell ref="A8:J8"/>
    <mergeCell ref="B12:C12"/>
    <mergeCell ref="B14:C14"/>
    <mergeCell ref="B18:H18"/>
    <mergeCell ref="B19:C19"/>
    <mergeCell ref="B20:C20"/>
    <mergeCell ref="B21:C21"/>
    <mergeCell ref="B23:C23"/>
    <mergeCell ref="B24:C24"/>
    <mergeCell ref="B25:C25"/>
    <mergeCell ref="A6:H6"/>
    <mergeCell ref="A1:J1"/>
    <mergeCell ref="A2:J2"/>
    <mergeCell ref="A3:J3"/>
    <mergeCell ref="A4:J4"/>
    <mergeCell ref="A5:J5"/>
  </mergeCells>
  <printOptions horizontalCentered="1"/>
  <pageMargins left="0.47244094488188981" right="0.39370078740157483" top="0.98425196850393704" bottom="0.55118110236220474" header="3.937007874015748E-2" footer="0"/>
  <pageSetup paperSize="9" scale="91" orientation="portrait" horizontalDpi="4294967294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DEF30-9B48-4C62-A4E8-5D928E94BF7E}">
  <sheetPr>
    <tabColor rgb="FFFFFF00"/>
  </sheetPr>
  <dimension ref="A1:AS47"/>
  <sheetViews>
    <sheetView view="pageBreakPreview" zoomScale="84" zoomScaleNormal="100" zoomScaleSheetLayoutView="84" workbookViewId="0">
      <selection activeCell="AS14" sqref="AS14"/>
    </sheetView>
  </sheetViews>
  <sheetFormatPr baseColWidth="10" defaultRowHeight="12.75" x14ac:dyDescent="0.2"/>
  <cols>
    <col min="1" max="1" width="5.85546875" style="260" customWidth="1"/>
    <col min="2" max="2" width="47" style="260" customWidth="1"/>
    <col min="3" max="3" width="1.42578125" style="260" customWidth="1"/>
    <col min="4" max="4" width="1.28515625" style="260" customWidth="1"/>
    <col min="5" max="5" width="2.140625" style="260" customWidth="1"/>
    <col min="6" max="6" width="1.28515625" style="260" customWidth="1"/>
    <col min="7" max="7" width="1.5703125" style="260" customWidth="1"/>
    <col min="8" max="8" width="1.42578125" style="260" customWidth="1"/>
    <col min="9" max="9" width="6.140625" style="260" customWidth="1"/>
    <col min="10" max="11" width="1.5703125" style="260" customWidth="1"/>
    <col min="12" max="12" width="1.7109375" style="260" customWidth="1"/>
    <col min="13" max="13" width="1.42578125" style="260" customWidth="1"/>
    <col min="14" max="14" width="1.28515625" style="260" customWidth="1"/>
    <col min="15" max="15" width="1.5703125" style="260" customWidth="1"/>
    <col min="16" max="16" width="1.42578125" style="260" customWidth="1"/>
    <col min="17" max="22" width="2" style="260" hidden="1" customWidth="1"/>
    <col min="23" max="23" width="0.7109375" style="260" hidden="1" customWidth="1"/>
    <col min="24" max="25" width="1.7109375" style="260" customWidth="1"/>
    <col min="26" max="26" width="1.140625" style="260" customWidth="1"/>
    <col min="27" max="27" width="1.7109375" style="260" customWidth="1"/>
    <col min="28" max="28" width="1.42578125" style="260" customWidth="1"/>
    <col min="29" max="29" width="1.5703125" style="260" customWidth="1"/>
    <col min="30" max="30" width="1.85546875" style="260" customWidth="1"/>
    <col min="31" max="33" width="1.5703125" style="260" customWidth="1"/>
    <col min="34" max="34" width="1.140625" style="260" customWidth="1"/>
    <col min="35" max="35" width="1.42578125" style="260" customWidth="1"/>
    <col min="36" max="36" width="1.85546875" style="260" customWidth="1"/>
    <col min="37" max="37" width="2.28515625" style="260" customWidth="1"/>
    <col min="38" max="39" width="11" style="151" customWidth="1"/>
    <col min="40" max="42" width="11.42578125" style="151"/>
    <col min="43" max="43" width="13.85546875" style="151" customWidth="1"/>
    <col min="44" max="44" width="13.28515625" style="151" customWidth="1"/>
    <col min="45" max="45" width="14" style="151" customWidth="1"/>
    <col min="46" max="16384" width="11.42578125" style="151"/>
  </cols>
  <sheetData>
    <row r="1" spans="1:45" ht="15" customHeight="1" x14ac:dyDescent="0.2">
      <c r="A1" s="700" t="s">
        <v>233</v>
      </c>
      <c r="B1" s="700"/>
      <c r="C1" s="700"/>
      <c r="D1" s="700"/>
      <c r="E1" s="700"/>
      <c r="F1" s="700"/>
      <c r="G1" s="700"/>
      <c r="H1" s="700"/>
      <c r="I1" s="700"/>
      <c r="J1" s="700"/>
      <c r="K1" s="700"/>
      <c r="L1" s="700"/>
      <c r="M1" s="700"/>
      <c r="N1" s="700"/>
      <c r="O1" s="700"/>
      <c r="P1" s="700"/>
      <c r="Q1" s="700"/>
      <c r="R1" s="700"/>
      <c r="S1" s="700"/>
      <c r="T1" s="700"/>
      <c r="U1" s="700"/>
      <c r="V1" s="700"/>
      <c r="W1" s="700"/>
      <c r="X1" s="700"/>
      <c r="Y1" s="700"/>
      <c r="Z1" s="700"/>
      <c r="AA1" s="700"/>
      <c r="AB1" s="700"/>
      <c r="AC1" s="700"/>
      <c r="AD1" s="700"/>
      <c r="AE1" s="700"/>
      <c r="AF1" s="700"/>
      <c r="AG1" s="700"/>
      <c r="AH1" s="700"/>
      <c r="AI1" s="700"/>
      <c r="AJ1" s="700"/>
      <c r="AK1" s="700"/>
      <c r="AL1" s="700"/>
      <c r="AM1" s="700"/>
      <c r="AN1" s="700"/>
      <c r="AO1" s="700"/>
      <c r="AP1" s="700"/>
      <c r="AQ1" s="700"/>
      <c r="AR1" s="700"/>
      <c r="AS1" s="700"/>
    </row>
    <row r="2" spans="1:45" ht="15" customHeight="1" x14ac:dyDescent="0.25">
      <c r="A2" s="680" t="s">
        <v>232</v>
      </c>
      <c r="B2" s="680"/>
      <c r="C2" s="680"/>
      <c r="D2" s="680"/>
      <c r="E2" s="680"/>
      <c r="F2" s="680"/>
      <c r="G2" s="680"/>
      <c r="H2" s="680"/>
      <c r="I2" s="680"/>
      <c r="J2" s="680"/>
      <c r="K2" s="680"/>
      <c r="L2" s="680"/>
      <c r="M2" s="680"/>
      <c r="N2" s="680"/>
      <c r="O2" s="680"/>
      <c r="P2" s="680"/>
      <c r="Q2" s="680"/>
      <c r="R2" s="680"/>
      <c r="S2" s="680"/>
      <c r="T2" s="680"/>
      <c r="U2" s="680"/>
      <c r="V2" s="680"/>
      <c r="W2" s="680"/>
      <c r="X2" s="680"/>
      <c r="Y2" s="680"/>
      <c r="Z2" s="680"/>
      <c r="AA2" s="680"/>
      <c r="AB2" s="680"/>
      <c r="AC2" s="680"/>
      <c r="AD2" s="680"/>
      <c r="AE2" s="680"/>
      <c r="AF2" s="680"/>
      <c r="AG2" s="680"/>
      <c r="AH2" s="680"/>
      <c r="AI2" s="680"/>
      <c r="AJ2" s="680"/>
      <c r="AK2" s="680"/>
      <c r="AL2" s="680"/>
      <c r="AM2" s="680"/>
      <c r="AN2" s="680"/>
      <c r="AO2" s="680"/>
      <c r="AP2" s="680"/>
      <c r="AQ2" s="680"/>
      <c r="AR2" s="680"/>
      <c r="AS2" s="680"/>
    </row>
    <row r="3" spans="1:45" ht="15" customHeight="1" x14ac:dyDescent="0.25">
      <c r="A3" s="680" t="s">
        <v>66</v>
      </c>
      <c r="B3" s="680"/>
      <c r="C3" s="680"/>
      <c r="D3" s="680"/>
      <c r="E3" s="680"/>
      <c r="F3" s="680"/>
      <c r="G3" s="680"/>
      <c r="H3" s="680"/>
      <c r="I3" s="680"/>
      <c r="J3" s="680"/>
      <c r="K3" s="680"/>
      <c r="L3" s="680"/>
      <c r="M3" s="680"/>
      <c r="N3" s="680"/>
      <c r="O3" s="680"/>
      <c r="P3" s="680"/>
      <c r="Q3" s="680"/>
      <c r="R3" s="680"/>
      <c r="S3" s="680"/>
      <c r="T3" s="680"/>
      <c r="U3" s="680"/>
      <c r="V3" s="680"/>
      <c r="W3" s="680"/>
      <c r="X3" s="680"/>
      <c r="Y3" s="680"/>
      <c r="Z3" s="680"/>
      <c r="AA3" s="680"/>
      <c r="AB3" s="680"/>
      <c r="AC3" s="680"/>
      <c r="AD3" s="680"/>
      <c r="AE3" s="680"/>
      <c r="AF3" s="680"/>
      <c r="AG3" s="680"/>
      <c r="AH3" s="680"/>
      <c r="AI3" s="680"/>
      <c r="AJ3" s="680"/>
      <c r="AK3" s="680"/>
      <c r="AL3" s="680"/>
      <c r="AM3" s="680"/>
      <c r="AN3" s="680"/>
      <c r="AO3" s="680"/>
      <c r="AP3" s="680"/>
      <c r="AQ3" s="680"/>
      <c r="AR3" s="680"/>
      <c r="AS3" s="680"/>
    </row>
    <row r="4" spans="1:45" ht="14.25" customHeight="1" x14ac:dyDescent="0.2">
      <c r="A4" s="704"/>
      <c r="B4" s="704"/>
      <c r="C4" s="704"/>
      <c r="D4" s="704"/>
      <c r="E4" s="704"/>
      <c r="F4" s="704"/>
      <c r="G4" s="704"/>
      <c r="H4" s="704"/>
      <c r="I4" s="704"/>
      <c r="J4" s="704"/>
      <c r="K4" s="704"/>
      <c r="L4" s="704"/>
      <c r="M4" s="704"/>
      <c r="N4" s="704"/>
      <c r="O4" s="704"/>
      <c r="P4" s="704"/>
      <c r="Q4" s="704"/>
      <c r="R4" s="704"/>
      <c r="S4" s="704"/>
      <c r="T4" s="704"/>
      <c r="U4" s="704"/>
      <c r="V4" s="704"/>
      <c r="W4" s="704"/>
      <c r="X4" s="704"/>
      <c r="Y4" s="704"/>
      <c r="Z4" s="704"/>
      <c r="AA4" s="704"/>
      <c r="AB4" s="704"/>
      <c r="AC4" s="704"/>
      <c r="AD4" s="704"/>
      <c r="AE4" s="704"/>
      <c r="AF4" s="704"/>
      <c r="AG4" s="704"/>
      <c r="AH4" s="704"/>
      <c r="AI4" s="704"/>
      <c r="AJ4" s="704"/>
      <c r="AK4" s="704"/>
      <c r="AL4" s="704"/>
      <c r="AM4" s="704"/>
    </row>
    <row r="5" spans="1:45" ht="14.25" x14ac:dyDescent="0.2">
      <c r="A5" s="705"/>
      <c r="B5" s="705"/>
      <c r="C5" s="705"/>
      <c r="D5" s="705"/>
      <c r="E5" s="705"/>
      <c r="F5" s="705"/>
      <c r="G5" s="705"/>
      <c r="H5" s="705"/>
      <c r="I5" s="705"/>
      <c r="J5" s="705"/>
      <c r="K5" s="705"/>
      <c r="L5" s="705"/>
      <c r="M5" s="705"/>
      <c r="N5" s="705"/>
      <c r="O5" s="705"/>
      <c r="P5" s="705"/>
      <c r="Q5" s="705"/>
      <c r="R5" s="705"/>
      <c r="S5" s="705"/>
      <c r="T5" s="705"/>
      <c r="U5" s="705"/>
      <c r="V5" s="705"/>
      <c r="W5" s="705"/>
      <c r="X5" s="705"/>
      <c r="Y5" s="705"/>
      <c r="Z5" s="705"/>
      <c r="AA5" s="705"/>
      <c r="AB5" s="705"/>
      <c r="AC5" s="705"/>
      <c r="AD5" s="705"/>
      <c r="AE5" s="705"/>
      <c r="AF5" s="705"/>
      <c r="AG5" s="705"/>
      <c r="AH5" s="705"/>
      <c r="AI5" s="705"/>
      <c r="AJ5" s="705"/>
      <c r="AK5" s="705"/>
    </row>
    <row r="6" spans="1:45" ht="18" customHeight="1" x14ac:dyDescent="0.2">
      <c r="A6" s="712" t="s">
        <v>270</v>
      </c>
      <c r="B6" s="712"/>
      <c r="C6" s="712"/>
      <c r="D6" s="712"/>
      <c r="E6" s="712"/>
      <c r="F6" s="712"/>
      <c r="G6" s="712"/>
      <c r="H6" s="712"/>
      <c r="I6" s="712"/>
      <c r="J6" s="712"/>
      <c r="K6" s="712"/>
      <c r="L6" s="712"/>
      <c r="M6" s="712"/>
      <c r="N6" s="712"/>
      <c r="O6" s="712"/>
      <c r="P6" s="712"/>
      <c r="Q6" s="712"/>
      <c r="R6" s="712"/>
      <c r="S6" s="712"/>
      <c r="T6" s="712"/>
      <c r="U6" s="712"/>
      <c r="V6" s="712"/>
      <c r="W6" s="712"/>
      <c r="X6" s="712"/>
      <c r="Y6" s="712"/>
      <c r="Z6" s="712"/>
      <c r="AA6" s="712"/>
      <c r="AB6" s="712"/>
      <c r="AC6" s="712"/>
      <c r="AD6" s="712"/>
      <c r="AE6" s="712"/>
      <c r="AF6" s="712"/>
      <c r="AG6" s="712"/>
      <c r="AH6" s="712"/>
      <c r="AI6" s="712"/>
      <c r="AJ6" s="712"/>
      <c r="AK6" s="712"/>
      <c r="AL6" s="712"/>
      <c r="AM6" s="712"/>
      <c r="AN6" s="712"/>
      <c r="AO6" s="712"/>
      <c r="AP6" s="712"/>
      <c r="AQ6" s="712"/>
      <c r="AR6" s="712"/>
      <c r="AS6" s="712"/>
    </row>
    <row r="7" spans="1:45" ht="18" customHeight="1" x14ac:dyDescent="0.2">
      <c r="A7" s="709" t="s">
        <v>109</v>
      </c>
      <c r="B7" s="710"/>
      <c r="C7" s="710"/>
      <c r="D7" s="710"/>
      <c r="E7" s="710"/>
      <c r="F7" s="710"/>
      <c r="G7" s="710"/>
      <c r="H7" s="710"/>
      <c r="I7" s="710"/>
      <c r="J7" s="710"/>
      <c r="K7" s="710"/>
      <c r="L7" s="710"/>
      <c r="M7" s="710"/>
      <c r="N7" s="710"/>
      <c r="O7" s="710"/>
      <c r="P7" s="710"/>
      <c r="Q7" s="710"/>
      <c r="R7" s="710"/>
      <c r="S7" s="710"/>
      <c r="T7" s="710"/>
      <c r="U7" s="710"/>
      <c r="V7" s="710"/>
      <c r="W7" s="710"/>
      <c r="X7" s="710"/>
      <c r="Y7" s="710"/>
      <c r="Z7" s="710"/>
      <c r="AA7" s="710"/>
      <c r="AB7" s="710"/>
      <c r="AC7" s="710"/>
      <c r="AD7" s="710"/>
      <c r="AE7" s="710"/>
      <c r="AF7" s="710"/>
      <c r="AG7" s="710"/>
      <c r="AH7" s="710"/>
      <c r="AI7" s="710"/>
      <c r="AJ7" s="710"/>
      <c r="AK7" s="710"/>
      <c r="AL7" s="710"/>
      <c r="AM7" s="710"/>
      <c r="AN7" s="710"/>
      <c r="AO7" s="710"/>
      <c r="AP7" s="710"/>
      <c r="AQ7" s="710"/>
      <c r="AR7" s="710"/>
      <c r="AS7" s="711"/>
    </row>
    <row r="8" spans="1:45" s="226" customFormat="1" ht="11.25" x14ac:dyDescent="0.2">
      <c r="A8" s="338" t="s">
        <v>271</v>
      </c>
      <c r="B8" s="338" t="s">
        <v>272</v>
      </c>
      <c r="C8" s="706" t="s">
        <v>273</v>
      </c>
      <c r="D8" s="707"/>
      <c r="E8" s="707"/>
      <c r="F8" s="707"/>
      <c r="G8" s="707"/>
      <c r="H8" s="707"/>
      <c r="I8" s="708"/>
      <c r="J8" s="706" t="s">
        <v>274</v>
      </c>
      <c r="K8" s="707"/>
      <c r="L8" s="707"/>
      <c r="M8" s="707"/>
      <c r="N8" s="707"/>
      <c r="O8" s="707"/>
      <c r="P8" s="708"/>
      <c r="Q8" s="224"/>
      <c r="R8" s="224"/>
      <c r="S8" s="224"/>
      <c r="T8" s="224"/>
      <c r="U8" s="224"/>
      <c r="V8" s="224"/>
      <c r="W8" s="224"/>
      <c r="X8" s="706" t="s">
        <v>275</v>
      </c>
      <c r="Y8" s="707"/>
      <c r="Z8" s="707"/>
      <c r="AA8" s="707"/>
      <c r="AB8" s="707"/>
      <c r="AC8" s="707"/>
      <c r="AD8" s="708"/>
      <c r="AE8" s="706" t="s">
        <v>276</v>
      </c>
      <c r="AF8" s="707"/>
      <c r="AG8" s="707"/>
      <c r="AH8" s="707"/>
      <c r="AI8" s="707"/>
      <c r="AJ8" s="707"/>
      <c r="AK8" s="708"/>
      <c r="AL8" s="339" t="s">
        <v>277</v>
      </c>
      <c r="AM8" s="339" t="s">
        <v>278</v>
      </c>
      <c r="AN8" s="339" t="s">
        <v>362</v>
      </c>
      <c r="AO8" s="339" t="s">
        <v>363</v>
      </c>
      <c r="AP8" s="339" t="s">
        <v>364</v>
      </c>
      <c r="AQ8" s="339" t="s">
        <v>365</v>
      </c>
      <c r="AR8" s="339" t="s">
        <v>366</v>
      </c>
      <c r="AS8" s="339" t="s">
        <v>367</v>
      </c>
    </row>
    <row r="9" spans="1:45" s="226" customFormat="1" ht="11.25" x14ac:dyDescent="0.2">
      <c r="A9" s="220"/>
      <c r="B9" s="220"/>
      <c r="C9" s="221"/>
      <c r="D9" s="222"/>
      <c r="E9" s="222"/>
      <c r="F9" s="222"/>
      <c r="G9" s="222"/>
      <c r="H9" s="222"/>
      <c r="I9" s="223"/>
      <c r="J9" s="221"/>
      <c r="K9" s="222"/>
      <c r="L9" s="222"/>
      <c r="M9" s="222"/>
      <c r="N9" s="222"/>
      <c r="O9" s="222"/>
      <c r="P9" s="223"/>
      <c r="Q9" s="227"/>
      <c r="R9" s="227"/>
      <c r="S9" s="227"/>
      <c r="T9" s="227"/>
      <c r="U9" s="227"/>
      <c r="V9" s="227"/>
      <c r="W9" s="227"/>
      <c r="X9" s="222"/>
      <c r="Y9" s="222"/>
      <c r="Z9" s="222"/>
      <c r="AA9" s="222"/>
      <c r="AB9" s="222"/>
      <c r="AC9" s="222"/>
      <c r="AD9" s="223"/>
      <c r="AE9" s="222"/>
      <c r="AF9" s="222"/>
      <c r="AG9" s="222"/>
      <c r="AH9" s="222"/>
      <c r="AI9" s="222"/>
      <c r="AJ9" s="222"/>
      <c r="AK9" s="223"/>
      <c r="AL9" s="191"/>
      <c r="AM9" s="191"/>
      <c r="AN9" s="191"/>
      <c r="AO9" s="191"/>
      <c r="AP9" s="191"/>
      <c r="AQ9" s="191"/>
      <c r="AR9" s="191"/>
      <c r="AS9" s="191"/>
    </row>
    <row r="10" spans="1:45" s="226" customFormat="1" ht="11.25" x14ac:dyDescent="0.2">
      <c r="A10" s="220"/>
      <c r="B10" s="228"/>
      <c r="C10" s="221"/>
      <c r="D10" s="222"/>
      <c r="E10" s="222"/>
      <c r="F10" s="222"/>
      <c r="G10" s="222"/>
      <c r="H10" s="222"/>
      <c r="I10" s="223"/>
      <c r="J10" s="221"/>
      <c r="K10" s="222"/>
      <c r="L10" s="222"/>
      <c r="M10" s="222"/>
      <c r="N10" s="222"/>
      <c r="O10" s="222"/>
      <c r="P10" s="223"/>
      <c r="Q10" s="227"/>
      <c r="R10" s="227"/>
      <c r="S10" s="227"/>
      <c r="T10" s="227"/>
      <c r="U10" s="227"/>
      <c r="V10" s="227"/>
      <c r="W10" s="227"/>
      <c r="X10" s="222"/>
      <c r="Y10" s="222"/>
      <c r="Z10" s="222"/>
      <c r="AA10" s="222"/>
      <c r="AB10" s="222"/>
      <c r="AC10" s="222"/>
      <c r="AD10" s="223"/>
      <c r="AE10" s="222"/>
      <c r="AF10" s="222"/>
      <c r="AG10" s="222"/>
      <c r="AH10" s="222"/>
      <c r="AI10" s="222"/>
      <c r="AJ10" s="222"/>
      <c r="AK10" s="223"/>
      <c r="AL10" s="191"/>
      <c r="AM10" s="191"/>
      <c r="AN10" s="191"/>
      <c r="AO10" s="191"/>
      <c r="AP10" s="191"/>
      <c r="AQ10" s="191"/>
      <c r="AR10" s="191"/>
      <c r="AS10" s="191"/>
    </row>
    <row r="11" spans="1:45" s="226" customFormat="1" ht="11.25" x14ac:dyDescent="0.2">
      <c r="A11" s="229"/>
      <c r="B11" s="229"/>
      <c r="C11" s="701">
        <f>'OBRA + INTERVENTORIA'!F16</f>
        <v>25230000</v>
      </c>
      <c r="D11" s="702"/>
      <c r="E11" s="702"/>
      <c r="F11" s="702"/>
      <c r="G11" s="702"/>
      <c r="H11" s="702"/>
      <c r="I11" s="703"/>
      <c r="J11" s="701"/>
      <c r="K11" s="702"/>
      <c r="L11" s="702"/>
      <c r="M11" s="702"/>
      <c r="N11" s="702"/>
      <c r="O11" s="702"/>
      <c r="P11" s="703"/>
      <c r="Q11" s="232"/>
      <c r="R11" s="232"/>
      <c r="S11" s="232"/>
      <c r="T11" s="232"/>
      <c r="U11" s="232"/>
      <c r="V11" s="232"/>
      <c r="W11" s="232"/>
      <c r="X11" s="702"/>
      <c r="Y11" s="702"/>
      <c r="Z11" s="702"/>
      <c r="AA11" s="702"/>
      <c r="AB11" s="702"/>
      <c r="AC11" s="702"/>
      <c r="AD11" s="703"/>
      <c r="AE11" s="702"/>
      <c r="AF11" s="702"/>
      <c r="AG11" s="702"/>
      <c r="AH11" s="702"/>
      <c r="AI11" s="702"/>
      <c r="AJ11" s="702"/>
      <c r="AK11" s="703"/>
      <c r="AL11" s="233"/>
      <c r="AM11" s="233"/>
      <c r="AN11" s="191"/>
      <c r="AO11" s="191"/>
      <c r="AP11" s="191"/>
      <c r="AQ11" s="191"/>
      <c r="AR11" s="191"/>
      <c r="AS11" s="191"/>
    </row>
    <row r="12" spans="1:45" s="226" customFormat="1" ht="18" customHeight="1" x14ac:dyDescent="0.2">
      <c r="A12" s="234">
        <v>1</v>
      </c>
      <c r="B12" s="235" t="s">
        <v>50</v>
      </c>
      <c r="C12" s="717"/>
      <c r="D12" s="718"/>
      <c r="E12" s="718"/>
      <c r="F12" s="718"/>
      <c r="G12" s="718"/>
      <c r="H12" s="718"/>
      <c r="I12" s="719"/>
      <c r="J12" s="236"/>
      <c r="K12" s="236"/>
      <c r="L12" s="236"/>
      <c r="M12" s="236"/>
      <c r="N12" s="236"/>
      <c r="O12" s="236"/>
      <c r="P12" s="237"/>
      <c r="Q12" s="232"/>
      <c r="R12" s="232"/>
      <c r="S12" s="232"/>
      <c r="T12" s="232"/>
      <c r="U12" s="232"/>
      <c r="V12" s="232"/>
      <c r="W12" s="232"/>
      <c r="X12" s="236"/>
      <c r="Y12" s="236"/>
      <c r="Z12" s="236"/>
      <c r="AA12" s="236"/>
      <c r="AB12" s="236"/>
      <c r="AC12" s="236"/>
      <c r="AD12" s="237"/>
      <c r="AE12" s="236"/>
      <c r="AF12" s="236"/>
      <c r="AG12" s="236"/>
      <c r="AH12" s="236"/>
      <c r="AI12" s="236"/>
      <c r="AJ12" s="236"/>
      <c r="AK12" s="237"/>
      <c r="AL12" s="346"/>
      <c r="AM12" s="347"/>
      <c r="AN12" s="191"/>
      <c r="AO12" s="191"/>
      <c r="AP12" s="191"/>
      <c r="AQ12" s="191"/>
      <c r="AR12" s="191"/>
      <c r="AS12" s="191"/>
    </row>
    <row r="13" spans="1:45" s="226" customFormat="1" ht="11.25" x14ac:dyDescent="0.2">
      <c r="A13" s="234"/>
      <c r="B13" s="235"/>
      <c r="C13" s="701">
        <f>'OBRA + INTERVENTORIA'!F23/3</f>
        <v>20020455.8286823</v>
      </c>
      <c r="D13" s="702"/>
      <c r="E13" s="702"/>
      <c r="F13" s="702"/>
      <c r="G13" s="702"/>
      <c r="H13" s="702"/>
      <c r="I13" s="703"/>
      <c r="J13" s="701">
        <f>C13</f>
        <v>20020455.8286823</v>
      </c>
      <c r="K13" s="702"/>
      <c r="L13" s="702"/>
      <c r="M13" s="702"/>
      <c r="N13" s="702"/>
      <c r="O13" s="702"/>
      <c r="P13" s="703"/>
      <c r="Q13" s="232"/>
      <c r="R13" s="232"/>
      <c r="S13" s="232"/>
      <c r="T13" s="232"/>
      <c r="U13" s="232"/>
      <c r="V13" s="232"/>
      <c r="W13" s="232"/>
      <c r="X13" s="701">
        <f>C13</f>
        <v>20020455.8286823</v>
      </c>
      <c r="Y13" s="702"/>
      <c r="Z13" s="702"/>
      <c r="AA13" s="702"/>
      <c r="AB13" s="702"/>
      <c r="AC13" s="702"/>
      <c r="AD13" s="703"/>
      <c r="AE13" s="701"/>
      <c r="AF13" s="702"/>
      <c r="AG13" s="702"/>
      <c r="AH13" s="702"/>
      <c r="AI13" s="702"/>
      <c r="AJ13" s="702"/>
      <c r="AK13" s="703"/>
      <c r="AL13" s="233"/>
      <c r="AM13" s="233"/>
      <c r="AN13" s="191"/>
      <c r="AO13" s="191"/>
      <c r="AP13" s="191"/>
      <c r="AQ13" s="191"/>
      <c r="AR13" s="191"/>
      <c r="AS13" s="191"/>
    </row>
    <row r="14" spans="1:45" s="226" customFormat="1" ht="17.25" customHeight="1" x14ac:dyDescent="0.2">
      <c r="A14" s="234">
        <v>2</v>
      </c>
      <c r="B14" s="235" t="s">
        <v>52</v>
      </c>
      <c r="C14" s="340"/>
      <c r="D14" s="341"/>
      <c r="E14" s="341"/>
      <c r="F14" s="341"/>
      <c r="G14" s="341"/>
      <c r="H14" s="341"/>
      <c r="I14" s="342"/>
      <c r="J14" s="343"/>
      <c r="K14" s="343"/>
      <c r="L14" s="343"/>
      <c r="M14" s="343"/>
      <c r="N14" s="343"/>
      <c r="O14" s="343"/>
      <c r="P14" s="344"/>
      <c r="Q14" s="345"/>
      <c r="R14" s="345"/>
      <c r="S14" s="345"/>
      <c r="T14" s="345"/>
      <c r="U14" s="345"/>
      <c r="V14" s="345"/>
      <c r="W14" s="345"/>
      <c r="X14" s="343"/>
      <c r="Y14" s="343"/>
      <c r="Z14" s="343"/>
      <c r="AA14" s="343"/>
      <c r="AB14" s="343"/>
      <c r="AC14" s="343"/>
      <c r="AD14" s="344"/>
      <c r="AE14" s="242"/>
      <c r="AF14" s="242"/>
      <c r="AG14" s="242"/>
      <c r="AH14" s="242"/>
      <c r="AI14" s="242"/>
      <c r="AJ14" s="242"/>
      <c r="AK14" s="243"/>
      <c r="AL14" s="347"/>
      <c r="AM14" s="347"/>
      <c r="AN14" s="191"/>
      <c r="AO14" s="191"/>
      <c r="AP14" s="191"/>
      <c r="AQ14" s="191"/>
      <c r="AR14" s="191"/>
      <c r="AS14" s="191"/>
    </row>
    <row r="15" spans="1:45" s="226" customFormat="1" ht="11.25" x14ac:dyDescent="0.2">
      <c r="A15" s="229"/>
      <c r="B15" s="245"/>
      <c r="C15" s="701"/>
      <c r="D15" s="702"/>
      <c r="E15" s="702"/>
      <c r="F15" s="702"/>
      <c r="G15" s="702"/>
      <c r="H15" s="702"/>
      <c r="I15" s="703"/>
      <c r="J15" s="713">
        <f>'OBRA + INTERVENTORIA'!F28/5</f>
        <v>14047716.300000001</v>
      </c>
      <c r="K15" s="714"/>
      <c r="L15" s="702"/>
      <c r="M15" s="702"/>
      <c r="N15" s="702"/>
      <c r="O15" s="702"/>
      <c r="P15" s="703"/>
      <c r="Q15" s="232"/>
      <c r="R15" s="232"/>
      <c r="S15" s="232"/>
      <c r="T15" s="232"/>
      <c r="U15" s="232"/>
      <c r="V15" s="232"/>
      <c r="W15" s="232"/>
      <c r="X15" s="701">
        <f>J15</f>
        <v>14047716.300000001</v>
      </c>
      <c r="Y15" s="702"/>
      <c r="Z15" s="702"/>
      <c r="AA15" s="702"/>
      <c r="AB15" s="702"/>
      <c r="AC15" s="702"/>
      <c r="AD15" s="703"/>
      <c r="AE15" s="701">
        <f>J15</f>
        <v>14047716.300000001</v>
      </c>
      <c r="AF15" s="702"/>
      <c r="AG15" s="702"/>
      <c r="AH15" s="702"/>
      <c r="AI15" s="702"/>
      <c r="AJ15" s="702"/>
      <c r="AK15" s="703"/>
      <c r="AL15" s="233">
        <f>J15</f>
        <v>14047716.300000001</v>
      </c>
      <c r="AM15" s="233">
        <f>J15</f>
        <v>14047716.300000001</v>
      </c>
      <c r="AN15" s="191"/>
      <c r="AO15" s="191"/>
      <c r="AP15" s="191"/>
      <c r="AQ15" s="191"/>
      <c r="AR15" s="191"/>
      <c r="AS15" s="191"/>
    </row>
    <row r="16" spans="1:45" s="226" customFormat="1" ht="17.25" customHeight="1" x14ac:dyDescent="0.2">
      <c r="A16" s="234">
        <v>3</v>
      </c>
      <c r="B16" s="235" t="s">
        <v>74</v>
      </c>
      <c r="C16" s="239"/>
      <c r="D16" s="240"/>
      <c r="E16" s="240"/>
      <c r="F16" s="240"/>
      <c r="G16" s="240"/>
      <c r="H16" s="240"/>
      <c r="I16" s="241"/>
      <c r="J16" s="251"/>
      <c r="K16" s="251"/>
      <c r="L16" s="348"/>
      <c r="M16" s="348"/>
      <c r="N16" s="348"/>
      <c r="O16" s="348"/>
      <c r="P16" s="349"/>
      <c r="Q16" s="348"/>
      <c r="R16" s="348"/>
      <c r="S16" s="252"/>
      <c r="T16" s="252"/>
      <c r="U16" s="252"/>
      <c r="V16" s="252"/>
      <c r="W16" s="252"/>
      <c r="X16" s="348"/>
      <c r="Y16" s="348"/>
      <c r="Z16" s="348"/>
      <c r="AA16" s="348"/>
      <c r="AB16" s="348"/>
      <c r="AC16" s="348"/>
      <c r="AD16" s="349"/>
      <c r="AE16" s="348"/>
      <c r="AF16" s="348"/>
      <c r="AG16" s="348"/>
      <c r="AH16" s="348"/>
      <c r="AI16" s="348"/>
      <c r="AJ16" s="348"/>
      <c r="AK16" s="349"/>
      <c r="AL16" s="238"/>
      <c r="AM16" s="238"/>
      <c r="AN16" s="191"/>
      <c r="AO16" s="191"/>
      <c r="AP16" s="191"/>
      <c r="AQ16" s="191"/>
      <c r="AR16" s="191"/>
      <c r="AS16" s="191"/>
    </row>
    <row r="17" spans="1:45" s="226" customFormat="1" ht="11.25" x14ac:dyDescent="0.2">
      <c r="A17" s="229"/>
      <c r="B17" s="245"/>
      <c r="C17" s="701"/>
      <c r="D17" s="702"/>
      <c r="E17" s="702"/>
      <c r="F17" s="702"/>
      <c r="G17" s="702"/>
      <c r="H17" s="702"/>
      <c r="I17" s="703"/>
      <c r="J17" s="715"/>
      <c r="K17" s="716"/>
      <c r="L17" s="702"/>
      <c r="M17" s="702"/>
      <c r="N17" s="702"/>
      <c r="O17" s="702"/>
      <c r="P17" s="703"/>
      <c r="Q17" s="232"/>
      <c r="R17" s="232"/>
      <c r="S17" s="232"/>
      <c r="T17" s="232"/>
      <c r="U17" s="232"/>
      <c r="V17" s="232"/>
      <c r="W17" s="232"/>
      <c r="X17" s="702"/>
      <c r="Y17" s="702"/>
      <c r="Z17" s="702"/>
      <c r="AA17" s="702"/>
      <c r="AB17" s="702"/>
      <c r="AC17" s="702"/>
      <c r="AD17" s="703"/>
      <c r="AE17" s="702"/>
      <c r="AF17" s="702"/>
      <c r="AG17" s="702"/>
      <c r="AH17" s="702"/>
      <c r="AI17" s="702"/>
      <c r="AJ17" s="702"/>
      <c r="AK17" s="703"/>
      <c r="AL17" s="233">
        <f>'OBRA + INTERVENTORIA'!F34/5</f>
        <v>3422366.95</v>
      </c>
      <c r="AM17" s="233">
        <f>AL17</f>
        <v>3422366.95</v>
      </c>
      <c r="AN17" s="256">
        <f>AL17</f>
        <v>3422366.95</v>
      </c>
      <c r="AO17" s="256">
        <f>AL17</f>
        <v>3422366.95</v>
      </c>
      <c r="AP17" s="256">
        <f>AL17</f>
        <v>3422366.95</v>
      </c>
      <c r="AQ17" s="191"/>
      <c r="AR17" s="191"/>
      <c r="AS17" s="191"/>
    </row>
    <row r="18" spans="1:45" s="226" customFormat="1" ht="17.25" customHeight="1" x14ac:dyDescent="0.2">
      <c r="A18" s="234">
        <v>4</v>
      </c>
      <c r="B18" s="235" t="s">
        <v>76</v>
      </c>
      <c r="C18" s="720"/>
      <c r="D18" s="721"/>
      <c r="E18" s="721"/>
      <c r="F18" s="721"/>
      <c r="G18" s="721"/>
      <c r="H18" s="721"/>
      <c r="I18" s="722"/>
      <c r="J18" s="246"/>
      <c r="K18" s="246"/>
      <c r="L18" s="242"/>
      <c r="M18" s="242"/>
      <c r="N18" s="242"/>
      <c r="O18" s="242"/>
      <c r="P18" s="243"/>
      <c r="Q18" s="244"/>
      <c r="R18" s="244"/>
      <c r="S18" s="244"/>
      <c r="T18" s="244"/>
      <c r="U18" s="244"/>
      <c r="V18" s="244"/>
      <c r="W18" s="244"/>
      <c r="X18" s="246"/>
      <c r="Y18" s="246"/>
      <c r="Z18" s="242"/>
      <c r="AA18" s="242"/>
      <c r="AB18" s="242"/>
      <c r="AC18" s="242"/>
      <c r="AD18" s="243"/>
      <c r="AE18" s="246"/>
      <c r="AF18" s="246"/>
      <c r="AG18" s="242"/>
      <c r="AH18" s="242"/>
      <c r="AI18" s="242"/>
      <c r="AJ18" s="242"/>
      <c r="AK18" s="243"/>
      <c r="AL18" s="350"/>
      <c r="AM18" s="350"/>
      <c r="AN18" s="351"/>
      <c r="AO18" s="351"/>
      <c r="AP18" s="351"/>
      <c r="AQ18" s="191"/>
      <c r="AR18" s="191"/>
      <c r="AS18" s="191"/>
    </row>
    <row r="19" spans="1:45" s="226" customFormat="1" ht="11.25" x14ac:dyDescent="0.2">
      <c r="A19" s="229"/>
      <c r="B19" s="229"/>
      <c r="C19" s="701"/>
      <c r="D19" s="702"/>
      <c r="E19" s="702"/>
      <c r="F19" s="702"/>
      <c r="G19" s="702"/>
      <c r="H19" s="702"/>
      <c r="I19" s="703"/>
      <c r="J19" s="701"/>
      <c r="K19" s="702"/>
      <c r="L19" s="702"/>
      <c r="M19" s="702"/>
      <c r="N19" s="702"/>
      <c r="O19" s="702"/>
      <c r="P19" s="703"/>
      <c r="Q19" s="232"/>
      <c r="R19" s="232"/>
      <c r="S19" s="232"/>
      <c r="T19" s="232"/>
      <c r="U19" s="232"/>
      <c r="V19" s="232"/>
      <c r="W19" s="232"/>
      <c r="X19" s="702"/>
      <c r="Y19" s="702"/>
      <c r="Z19" s="702"/>
      <c r="AA19" s="702"/>
      <c r="AB19" s="702"/>
      <c r="AC19" s="702"/>
      <c r="AD19" s="703"/>
      <c r="AE19" s="702"/>
      <c r="AF19" s="702"/>
      <c r="AG19" s="702"/>
      <c r="AH19" s="702"/>
      <c r="AI19" s="702"/>
      <c r="AJ19" s="702"/>
      <c r="AK19" s="703"/>
      <c r="AL19" s="233"/>
      <c r="AM19" s="233">
        <f>'OBRA + INTERVENTORIA'!F38/3</f>
        <v>6166666.666666667</v>
      </c>
      <c r="AN19" s="256">
        <f>AM19</f>
        <v>6166666.666666667</v>
      </c>
      <c r="AO19" s="256">
        <f>AM19</f>
        <v>6166666.666666667</v>
      </c>
      <c r="AP19" s="191"/>
      <c r="AQ19" s="191"/>
      <c r="AR19" s="191"/>
      <c r="AS19" s="191"/>
    </row>
    <row r="20" spans="1:45" s="226" customFormat="1" ht="11.25" x14ac:dyDescent="0.2">
      <c r="A20" s="247">
        <v>5</v>
      </c>
      <c r="B20" s="248" t="s">
        <v>79</v>
      </c>
      <c r="C20" s="230"/>
      <c r="D20" s="230"/>
      <c r="E20" s="230"/>
      <c r="F20" s="230"/>
      <c r="G20" s="230"/>
      <c r="H20" s="230"/>
      <c r="I20" s="231"/>
      <c r="J20" s="230"/>
      <c r="K20" s="230"/>
      <c r="L20" s="230"/>
      <c r="M20" s="230"/>
      <c r="N20" s="230"/>
      <c r="O20" s="230"/>
      <c r="P20" s="231"/>
      <c r="Q20" s="232"/>
      <c r="R20" s="232"/>
      <c r="S20" s="232"/>
      <c r="T20" s="232"/>
      <c r="U20" s="232"/>
      <c r="V20" s="232"/>
      <c r="W20" s="232"/>
      <c r="X20" s="723"/>
      <c r="Y20" s="723"/>
      <c r="Z20" s="723"/>
      <c r="AA20" s="723"/>
      <c r="AB20" s="723"/>
      <c r="AC20" s="723"/>
      <c r="AD20" s="724"/>
      <c r="AE20" s="725"/>
      <c r="AF20" s="723"/>
      <c r="AG20" s="723"/>
      <c r="AH20" s="723"/>
      <c r="AI20" s="723"/>
      <c r="AJ20" s="723"/>
      <c r="AK20" s="724"/>
      <c r="AL20" s="352"/>
      <c r="AM20" s="353"/>
      <c r="AN20" s="354"/>
      <c r="AO20" s="354"/>
      <c r="AP20" s="191"/>
      <c r="AQ20" s="191"/>
      <c r="AR20" s="191"/>
      <c r="AS20" s="191"/>
    </row>
    <row r="21" spans="1:45" s="226" customFormat="1" ht="11.25" x14ac:dyDescent="0.2">
      <c r="A21" s="247"/>
      <c r="B21" s="249"/>
      <c r="C21" s="701"/>
      <c r="D21" s="702"/>
      <c r="E21" s="702"/>
      <c r="F21" s="702"/>
      <c r="G21" s="702"/>
      <c r="H21" s="702"/>
      <c r="I21" s="703"/>
      <c r="J21" s="701"/>
      <c r="K21" s="702"/>
      <c r="L21" s="702"/>
      <c r="M21" s="702"/>
      <c r="N21" s="702"/>
      <c r="O21" s="702"/>
      <c r="P21" s="703"/>
      <c r="Q21" s="232"/>
      <c r="R21" s="232"/>
      <c r="S21" s="232"/>
      <c r="T21" s="232"/>
      <c r="U21" s="232"/>
      <c r="V21" s="232"/>
      <c r="W21" s="232"/>
      <c r="X21" s="702"/>
      <c r="Y21" s="702"/>
      <c r="Z21" s="702"/>
      <c r="AA21" s="702"/>
      <c r="AB21" s="702"/>
      <c r="AC21" s="702"/>
      <c r="AD21" s="703"/>
      <c r="AE21" s="701"/>
      <c r="AF21" s="702"/>
      <c r="AG21" s="702"/>
      <c r="AH21" s="702"/>
      <c r="AI21" s="702"/>
      <c r="AJ21" s="702"/>
      <c r="AK21" s="703"/>
      <c r="AL21" s="233"/>
      <c r="AM21" s="233"/>
      <c r="AN21" s="191"/>
      <c r="AO21" s="191"/>
      <c r="AP21" s="358">
        <f>'OBRA + INTERVENTORIA'!F47/4</f>
        <v>25951304.031875003</v>
      </c>
      <c r="AQ21" s="358">
        <f>AP21</f>
        <v>25951304.031875003</v>
      </c>
      <c r="AR21" s="358">
        <f>AP21</f>
        <v>25951304.031875003</v>
      </c>
      <c r="AS21" s="358">
        <f>AP21</f>
        <v>25951304.031875003</v>
      </c>
    </row>
    <row r="22" spans="1:45" s="226" customFormat="1" ht="11.25" x14ac:dyDescent="0.2">
      <c r="A22" s="247">
        <v>6</v>
      </c>
      <c r="B22" s="248" t="s">
        <v>82</v>
      </c>
      <c r="C22" s="246"/>
      <c r="D22" s="246"/>
      <c r="E22" s="246"/>
      <c r="F22" s="246"/>
      <c r="G22" s="246"/>
      <c r="H22" s="246"/>
      <c r="I22" s="250"/>
      <c r="J22" s="246"/>
      <c r="K22" s="246"/>
      <c r="L22" s="246"/>
      <c r="M22" s="246"/>
      <c r="N22" s="246"/>
      <c r="O22" s="246"/>
      <c r="P22" s="250"/>
      <c r="Q22" s="244"/>
      <c r="R22" s="244"/>
      <c r="S22" s="244"/>
      <c r="T22" s="244"/>
      <c r="U22" s="244"/>
      <c r="V22" s="244"/>
      <c r="W22" s="244"/>
      <c r="X22" s="246"/>
      <c r="Y22" s="246"/>
      <c r="Z22" s="246"/>
      <c r="AA22" s="246"/>
      <c r="AB22" s="246"/>
      <c r="AC22" s="246"/>
      <c r="AD22" s="250"/>
      <c r="AE22" s="246"/>
      <c r="AF22" s="246"/>
      <c r="AG22" s="246"/>
      <c r="AH22" s="246"/>
      <c r="AI22" s="246"/>
      <c r="AJ22" s="246"/>
      <c r="AK22" s="250"/>
      <c r="AL22" s="347"/>
      <c r="AM22" s="347"/>
      <c r="AN22" s="191"/>
      <c r="AO22" s="191"/>
      <c r="AP22" s="357"/>
      <c r="AQ22" s="355"/>
      <c r="AR22" s="355"/>
      <c r="AS22" s="355"/>
    </row>
    <row r="23" spans="1:45" s="226" customFormat="1" ht="11.25" x14ac:dyDescent="0.2">
      <c r="A23" s="247"/>
      <c r="B23" s="249"/>
      <c r="C23" s="701"/>
      <c r="D23" s="702"/>
      <c r="E23" s="702"/>
      <c r="F23" s="702"/>
      <c r="G23" s="702"/>
      <c r="H23" s="702"/>
      <c r="I23" s="703"/>
      <c r="J23" s="701"/>
      <c r="K23" s="702"/>
      <c r="L23" s="702"/>
      <c r="M23" s="702"/>
      <c r="N23" s="702"/>
      <c r="O23" s="702"/>
      <c r="P23" s="703"/>
      <c r="Q23" s="232"/>
      <c r="R23" s="232"/>
      <c r="S23" s="232"/>
      <c r="T23" s="232"/>
      <c r="U23" s="232"/>
      <c r="V23" s="232"/>
      <c r="W23" s="232"/>
      <c r="X23" s="702"/>
      <c r="Y23" s="702"/>
      <c r="Z23" s="702"/>
      <c r="AA23" s="702"/>
      <c r="AB23" s="702"/>
      <c r="AC23" s="702"/>
      <c r="AD23" s="703"/>
      <c r="AE23" s="701"/>
      <c r="AF23" s="702"/>
      <c r="AG23" s="702"/>
      <c r="AH23" s="702"/>
      <c r="AI23" s="702"/>
      <c r="AJ23" s="702"/>
      <c r="AK23" s="703"/>
      <c r="AL23" s="233"/>
      <c r="AM23" s="233"/>
      <c r="AN23" s="191"/>
      <c r="AO23" s="191"/>
      <c r="AP23" s="191"/>
      <c r="AQ23" s="191"/>
      <c r="AR23" s="191"/>
      <c r="AS23" s="191"/>
    </row>
    <row r="24" spans="1:45" s="226" customFormat="1" ht="11.25" x14ac:dyDescent="0.2">
      <c r="A24" s="247"/>
      <c r="B24" s="248"/>
      <c r="C24" s="726"/>
      <c r="D24" s="727"/>
      <c r="E24" s="727"/>
      <c r="F24" s="727"/>
      <c r="G24" s="727"/>
      <c r="H24" s="727"/>
      <c r="I24" s="728"/>
      <c r="J24" s="726"/>
      <c r="K24" s="727"/>
      <c r="L24" s="727"/>
      <c r="M24" s="727"/>
      <c r="N24" s="727"/>
      <c r="O24" s="727"/>
      <c r="P24" s="728"/>
      <c r="Q24" s="244"/>
      <c r="R24" s="244"/>
      <c r="S24" s="244"/>
      <c r="T24" s="244"/>
      <c r="U24" s="244"/>
      <c r="V24" s="244"/>
      <c r="W24" s="244"/>
      <c r="X24" s="727"/>
      <c r="Y24" s="727"/>
      <c r="Z24" s="727"/>
      <c r="AA24" s="727"/>
      <c r="AB24" s="727"/>
      <c r="AC24" s="727"/>
      <c r="AD24" s="728"/>
      <c r="AE24" s="726"/>
      <c r="AF24" s="727"/>
      <c r="AG24" s="727"/>
      <c r="AH24" s="727"/>
      <c r="AI24" s="727"/>
      <c r="AJ24" s="727"/>
      <c r="AK24" s="728"/>
      <c r="AL24" s="346"/>
      <c r="AM24" s="347"/>
      <c r="AN24" s="346"/>
      <c r="AO24" s="346"/>
      <c r="AP24" s="191"/>
      <c r="AQ24" s="191"/>
      <c r="AR24" s="191"/>
      <c r="AS24" s="191"/>
    </row>
    <row r="25" spans="1:45" s="226" customFormat="1" ht="11.25" x14ac:dyDescent="0.2">
      <c r="A25" s="247"/>
      <c r="B25" s="249"/>
      <c r="C25" s="726"/>
      <c r="D25" s="727"/>
      <c r="E25" s="727"/>
      <c r="F25" s="727"/>
      <c r="G25" s="727"/>
      <c r="H25" s="727"/>
      <c r="I25" s="728"/>
      <c r="J25" s="726"/>
      <c r="K25" s="727"/>
      <c r="L25" s="727"/>
      <c r="M25" s="727"/>
      <c r="N25" s="727"/>
      <c r="O25" s="727"/>
      <c r="P25" s="728"/>
      <c r="Q25" s="244"/>
      <c r="R25" s="244"/>
      <c r="S25" s="244"/>
      <c r="T25" s="244"/>
      <c r="U25" s="244"/>
      <c r="V25" s="244"/>
      <c r="W25" s="244"/>
      <c r="X25" s="727"/>
      <c r="Y25" s="727"/>
      <c r="Z25" s="727"/>
      <c r="AA25" s="727"/>
      <c r="AB25" s="727"/>
      <c r="AC25" s="727"/>
      <c r="AD25" s="728"/>
      <c r="AE25" s="726"/>
      <c r="AF25" s="727"/>
      <c r="AG25" s="727"/>
      <c r="AH25" s="727"/>
      <c r="AI25" s="727"/>
      <c r="AJ25" s="727"/>
      <c r="AK25" s="728"/>
      <c r="AL25" s="346"/>
      <c r="AM25" s="346"/>
      <c r="AN25" s="346"/>
      <c r="AO25" s="346"/>
      <c r="AP25" s="191"/>
      <c r="AQ25" s="191"/>
      <c r="AR25" s="191"/>
      <c r="AS25" s="191"/>
    </row>
    <row r="26" spans="1:45" s="226" customFormat="1" ht="11.25" x14ac:dyDescent="0.2">
      <c r="A26" s="247"/>
      <c r="B26" s="248"/>
      <c r="C26" s="246"/>
      <c r="D26" s="246"/>
      <c r="E26" s="246"/>
      <c r="F26" s="246"/>
      <c r="G26" s="246"/>
      <c r="H26" s="246"/>
      <c r="I26" s="250"/>
      <c r="J26" s="246"/>
      <c r="K26" s="246"/>
      <c r="L26" s="246"/>
      <c r="M26" s="246"/>
      <c r="N26" s="246"/>
      <c r="O26" s="246"/>
      <c r="P26" s="250"/>
      <c r="Q26" s="244"/>
      <c r="R26" s="244"/>
      <c r="S26" s="244"/>
      <c r="T26" s="244"/>
      <c r="U26" s="244"/>
      <c r="V26" s="244"/>
      <c r="W26" s="244"/>
      <c r="X26" s="246"/>
      <c r="Y26" s="246"/>
      <c r="Z26" s="246"/>
      <c r="AA26" s="246"/>
      <c r="AB26" s="246"/>
      <c r="AC26" s="246"/>
      <c r="AD26" s="250"/>
      <c r="AE26" s="246"/>
      <c r="AF26" s="246"/>
      <c r="AG26" s="246"/>
      <c r="AH26" s="246"/>
      <c r="AI26" s="246"/>
      <c r="AJ26" s="246"/>
      <c r="AK26" s="250"/>
      <c r="AL26" s="346"/>
      <c r="AM26" s="346"/>
      <c r="AN26" s="346"/>
      <c r="AO26" s="346"/>
      <c r="AP26" s="191"/>
      <c r="AQ26" s="191"/>
      <c r="AR26" s="191"/>
      <c r="AS26" s="191"/>
    </row>
    <row r="27" spans="1:45" s="226" customFormat="1" ht="11.25" x14ac:dyDescent="0.2">
      <c r="A27" s="247"/>
      <c r="B27" s="249"/>
      <c r="C27" s="246"/>
      <c r="D27" s="246"/>
      <c r="E27" s="246"/>
      <c r="F27" s="246"/>
      <c r="G27" s="246"/>
      <c r="H27" s="246"/>
      <c r="I27" s="250"/>
      <c r="J27" s="246"/>
      <c r="K27" s="246"/>
      <c r="L27" s="246"/>
      <c r="M27" s="246"/>
      <c r="N27" s="246"/>
      <c r="O27" s="246"/>
      <c r="P27" s="250"/>
      <c r="Q27" s="244"/>
      <c r="R27" s="244"/>
      <c r="S27" s="244"/>
      <c r="T27" s="244"/>
      <c r="U27" s="244"/>
      <c r="V27" s="244"/>
      <c r="W27" s="244"/>
      <c r="X27" s="727"/>
      <c r="Y27" s="727"/>
      <c r="Z27" s="727"/>
      <c r="AA27" s="727"/>
      <c r="AB27" s="727"/>
      <c r="AC27" s="727"/>
      <c r="AD27" s="728"/>
      <c r="AE27" s="726"/>
      <c r="AF27" s="727"/>
      <c r="AG27" s="727"/>
      <c r="AH27" s="727"/>
      <c r="AI27" s="727"/>
      <c r="AJ27" s="727"/>
      <c r="AK27" s="728"/>
      <c r="AL27" s="356"/>
      <c r="AM27" s="356"/>
      <c r="AN27" s="346"/>
      <c r="AO27" s="346"/>
      <c r="AP27" s="191"/>
      <c r="AQ27" s="191"/>
      <c r="AR27" s="191"/>
      <c r="AS27" s="191"/>
    </row>
    <row r="28" spans="1:45" s="226" customFormat="1" ht="11.25" x14ac:dyDescent="0.2">
      <c r="A28" s="247"/>
      <c r="B28" s="253"/>
      <c r="C28" s="246"/>
      <c r="D28" s="246"/>
      <c r="E28" s="246"/>
      <c r="F28" s="246"/>
      <c r="G28" s="246"/>
      <c r="H28" s="246"/>
      <c r="I28" s="250"/>
      <c r="J28" s="246"/>
      <c r="K28" s="246"/>
      <c r="L28" s="246"/>
      <c r="M28" s="246"/>
      <c r="N28" s="246"/>
      <c r="O28" s="246"/>
      <c r="P28" s="250"/>
      <c r="Q28" s="244"/>
      <c r="R28" s="244"/>
      <c r="S28" s="244"/>
      <c r="T28" s="244"/>
      <c r="U28" s="244"/>
      <c r="V28" s="244"/>
      <c r="W28" s="244"/>
      <c r="X28" s="246"/>
      <c r="Y28" s="246"/>
      <c r="Z28" s="246"/>
      <c r="AA28" s="246"/>
      <c r="AB28" s="246"/>
      <c r="AC28" s="246"/>
      <c r="AD28" s="250"/>
      <c r="AE28" s="246"/>
      <c r="AF28" s="246"/>
      <c r="AG28" s="246"/>
      <c r="AH28" s="246"/>
      <c r="AI28" s="246"/>
      <c r="AJ28" s="246"/>
      <c r="AK28" s="250"/>
      <c r="AL28" s="346"/>
      <c r="AM28" s="346"/>
      <c r="AN28" s="346"/>
      <c r="AO28" s="346"/>
      <c r="AP28" s="191"/>
      <c r="AQ28" s="191"/>
      <c r="AR28" s="191"/>
      <c r="AS28" s="191"/>
    </row>
    <row r="29" spans="1:45" s="226" customFormat="1" ht="11.25" x14ac:dyDescent="0.2">
      <c r="A29" s="234"/>
      <c r="B29" s="253"/>
      <c r="C29" s="242"/>
      <c r="D29" s="242"/>
      <c r="E29" s="242"/>
      <c r="F29" s="242"/>
      <c r="G29" s="242"/>
      <c r="H29" s="242"/>
      <c r="I29" s="243"/>
      <c r="J29" s="242"/>
      <c r="K29" s="242"/>
      <c r="L29" s="242"/>
      <c r="M29" s="242"/>
      <c r="N29" s="242"/>
      <c r="O29" s="242"/>
      <c r="P29" s="243"/>
      <c r="Q29" s="244"/>
      <c r="R29" s="244"/>
      <c r="S29" s="244"/>
      <c r="T29" s="244"/>
      <c r="U29" s="244"/>
      <c r="V29" s="244"/>
      <c r="W29" s="244"/>
      <c r="X29" s="727"/>
      <c r="Y29" s="727"/>
      <c r="Z29" s="727"/>
      <c r="AA29" s="727"/>
      <c r="AB29" s="727"/>
      <c r="AC29" s="727"/>
      <c r="AD29" s="728"/>
      <c r="AE29" s="726"/>
      <c r="AF29" s="727"/>
      <c r="AG29" s="727"/>
      <c r="AH29" s="727"/>
      <c r="AI29" s="727"/>
      <c r="AJ29" s="727"/>
      <c r="AK29" s="728"/>
      <c r="AL29" s="356"/>
      <c r="AM29" s="356"/>
      <c r="AN29" s="346"/>
      <c r="AO29" s="346"/>
      <c r="AP29" s="191"/>
      <c r="AQ29" s="191"/>
      <c r="AR29" s="191"/>
      <c r="AS29" s="191"/>
    </row>
    <row r="30" spans="1:45" s="226" customFormat="1" ht="11.25" x14ac:dyDescent="0.2">
      <c r="A30" s="234"/>
      <c r="B30" s="253"/>
      <c r="C30" s="242"/>
      <c r="D30" s="242"/>
      <c r="E30" s="242"/>
      <c r="F30" s="242"/>
      <c r="G30" s="242"/>
      <c r="H30" s="242"/>
      <c r="I30" s="243"/>
      <c r="J30" s="242"/>
      <c r="K30" s="242"/>
      <c r="L30" s="242"/>
      <c r="M30" s="242"/>
      <c r="N30" s="242"/>
      <c r="O30" s="242"/>
      <c r="P30" s="243"/>
      <c r="Q30" s="244"/>
      <c r="R30" s="244"/>
      <c r="S30" s="244"/>
      <c r="T30" s="244"/>
      <c r="U30" s="244"/>
      <c r="V30" s="244"/>
      <c r="W30" s="244"/>
      <c r="X30" s="246"/>
      <c r="Y30" s="246"/>
      <c r="Z30" s="246"/>
      <c r="AA30" s="246"/>
      <c r="AB30" s="246"/>
      <c r="AC30" s="246"/>
      <c r="AD30" s="250"/>
      <c r="AE30" s="246"/>
      <c r="AF30" s="246"/>
      <c r="AG30" s="246"/>
      <c r="AH30" s="246"/>
      <c r="AI30" s="246"/>
      <c r="AJ30" s="246"/>
      <c r="AK30" s="250"/>
      <c r="AL30" s="356"/>
      <c r="AM30" s="356"/>
      <c r="AN30" s="346"/>
      <c r="AO30" s="346"/>
      <c r="AP30" s="191"/>
      <c r="AQ30" s="191"/>
      <c r="AR30" s="191"/>
      <c r="AS30" s="191"/>
    </row>
    <row r="31" spans="1:45" s="226" customFormat="1" ht="11.25" x14ac:dyDescent="0.2">
      <c r="A31" s="234"/>
      <c r="B31" s="253"/>
      <c r="C31" s="726"/>
      <c r="D31" s="727"/>
      <c r="E31" s="727"/>
      <c r="F31" s="727"/>
      <c r="G31" s="727"/>
      <c r="H31" s="727"/>
      <c r="I31" s="728"/>
      <c r="J31" s="726"/>
      <c r="K31" s="727"/>
      <c r="L31" s="727"/>
      <c r="M31" s="727"/>
      <c r="N31" s="727"/>
      <c r="O31" s="727"/>
      <c r="P31" s="728"/>
      <c r="Q31" s="244"/>
      <c r="R31" s="244"/>
      <c r="S31" s="244"/>
      <c r="T31" s="244"/>
      <c r="U31" s="244"/>
      <c r="V31" s="244"/>
      <c r="W31" s="244"/>
      <c r="X31" s="727"/>
      <c r="Y31" s="727"/>
      <c r="Z31" s="727"/>
      <c r="AA31" s="727"/>
      <c r="AB31" s="727"/>
      <c r="AC31" s="727"/>
      <c r="AD31" s="728"/>
      <c r="AE31" s="726"/>
      <c r="AF31" s="727"/>
      <c r="AG31" s="727"/>
      <c r="AH31" s="727"/>
      <c r="AI31" s="727"/>
      <c r="AJ31" s="727"/>
      <c r="AK31" s="728"/>
      <c r="AL31" s="356"/>
      <c r="AM31" s="356"/>
      <c r="AN31" s="346"/>
      <c r="AO31" s="346"/>
      <c r="AP31" s="191"/>
      <c r="AQ31" s="191"/>
      <c r="AR31" s="191"/>
      <c r="AS31" s="191"/>
    </row>
    <row r="32" spans="1:45" s="226" customFormat="1" ht="11.25" x14ac:dyDescent="0.2">
      <c r="A32" s="234"/>
      <c r="B32" s="253"/>
      <c r="C32" s="726"/>
      <c r="D32" s="727"/>
      <c r="E32" s="727"/>
      <c r="F32" s="727"/>
      <c r="G32" s="727"/>
      <c r="H32" s="727"/>
      <c r="I32" s="728"/>
      <c r="J32" s="242"/>
      <c r="K32" s="242"/>
      <c r="L32" s="242"/>
      <c r="M32" s="242"/>
      <c r="N32" s="242"/>
      <c r="O32" s="242"/>
      <c r="P32" s="243"/>
      <c r="Q32" s="244"/>
      <c r="R32" s="244"/>
      <c r="S32" s="244"/>
      <c r="T32" s="244"/>
      <c r="U32" s="244"/>
      <c r="V32" s="244"/>
      <c r="W32" s="244"/>
      <c r="X32" s="246"/>
      <c r="Y32" s="246"/>
      <c r="Z32" s="246"/>
      <c r="AA32" s="246"/>
      <c r="AB32" s="246"/>
      <c r="AC32" s="246"/>
      <c r="AD32" s="250"/>
      <c r="AE32" s="246"/>
      <c r="AF32" s="246"/>
      <c r="AG32" s="246"/>
      <c r="AH32" s="246"/>
      <c r="AI32" s="246"/>
      <c r="AJ32" s="246"/>
      <c r="AK32" s="250"/>
      <c r="AL32" s="356"/>
      <c r="AM32" s="356"/>
      <c r="AN32" s="346"/>
      <c r="AO32" s="346"/>
      <c r="AP32" s="191"/>
      <c r="AQ32" s="191"/>
      <c r="AR32" s="191"/>
      <c r="AS32" s="191"/>
    </row>
    <row r="33" spans="1:45" s="226" customFormat="1" ht="11.25" x14ac:dyDescent="0.2">
      <c r="A33" s="234"/>
      <c r="B33" s="253"/>
      <c r="C33" s="236"/>
      <c r="D33" s="236"/>
      <c r="E33" s="236"/>
      <c r="F33" s="236"/>
      <c r="G33" s="236"/>
      <c r="H33" s="236"/>
      <c r="I33" s="237"/>
      <c r="J33" s="236"/>
      <c r="K33" s="236"/>
      <c r="L33" s="236"/>
      <c r="M33" s="236"/>
      <c r="N33" s="236"/>
      <c r="O33" s="236"/>
      <c r="P33" s="237"/>
      <c r="Q33" s="232"/>
      <c r="R33" s="232"/>
      <c r="S33" s="232"/>
      <c r="T33" s="232"/>
      <c r="U33" s="232"/>
      <c r="V33" s="232"/>
      <c r="W33" s="232"/>
      <c r="X33" s="236"/>
      <c r="Y33" s="236"/>
      <c r="Z33" s="236"/>
      <c r="AA33" s="236"/>
      <c r="AB33" s="236"/>
      <c r="AC33" s="236"/>
      <c r="AD33" s="237"/>
      <c r="AE33" s="236"/>
      <c r="AF33" s="236"/>
      <c r="AG33" s="236"/>
      <c r="AH33" s="236"/>
      <c r="AI33" s="236"/>
      <c r="AJ33" s="236"/>
      <c r="AK33" s="237"/>
      <c r="AL33" s="191"/>
      <c r="AM33" s="191"/>
      <c r="AN33" s="191"/>
      <c r="AO33" s="191"/>
      <c r="AP33" s="191"/>
      <c r="AQ33" s="191"/>
      <c r="AR33" s="191"/>
      <c r="AS33" s="191"/>
    </row>
    <row r="34" spans="1:45" s="226" customFormat="1" ht="16.5" customHeight="1" x14ac:dyDescent="0.3">
      <c r="A34" s="254"/>
      <c r="B34" s="228" t="s">
        <v>279</v>
      </c>
      <c r="C34" s="735" t="s">
        <v>273</v>
      </c>
      <c r="D34" s="736"/>
      <c r="E34" s="736"/>
      <c r="F34" s="736"/>
      <c r="G34" s="736"/>
      <c r="H34" s="736"/>
      <c r="I34" s="737"/>
      <c r="J34" s="735" t="s">
        <v>274</v>
      </c>
      <c r="K34" s="736"/>
      <c r="L34" s="736"/>
      <c r="M34" s="736"/>
      <c r="N34" s="736"/>
      <c r="O34" s="736"/>
      <c r="P34" s="737"/>
      <c r="Q34" s="227"/>
      <c r="R34" s="227"/>
      <c r="S34" s="227"/>
      <c r="T34" s="227"/>
      <c r="U34" s="227"/>
      <c r="V34" s="227"/>
      <c r="W34" s="227"/>
      <c r="X34" s="735" t="s">
        <v>275</v>
      </c>
      <c r="Y34" s="736"/>
      <c r="Z34" s="736"/>
      <c r="AA34" s="736"/>
      <c r="AB34" s="736"/>
      <c r="AC34" s="736"/>
      <c r="AD34" s="737"/>
      <c r="AE34" s="735" t="s">
        <v>276</v>
      </c>
      <c r="AF34" s="736"/>
      <c r="AG34" s="736"/>
      <c r="AH34" s="736"/>
      <c r="AI34" s="736"/>
      <c r="AJ34" s="736"/>
      <c r="AK34" s="737"/>
      <c r="AL34" s="225" t="s">
        <v>277</v>
      </c>
      <c r="AM34" s="225" t="s">
        <v>278</v>
      </c>
      <c r="AN34" s="191"/>
      <c r="AO34" s="191"/>
      <c r="AP34" s="191"/>
      <c r="AQ34" s="191"/>
      <c r="AR34" s="191"/>
      <c r="AS34" s="191"/>
    </row>
    <row r="35" spans="1:45" s="226" customFormat="1" ht="11.25" x14ac:dyDescent="0.2">
      <c r="A35" s="738" t="s">
        <v>280</v>
      </c>
      <c r="B35" s="738"/>
      <c r="C35" s="739">
        <f>C11+C13</f>
        <v>45250455.828682303</v>
      </c>
      <c r="D35" s="740"/>
      <c r="E35" s="740"/>
      <c r="F35" s="740"/>
      <c r="G35" s="740"/>
      <c r="H35" s="740"/>
      <c r="I35" s="741"/>
      <c r="J35" s="739">
        <f>J13+J15</f>
        <v>34068172.1286823</v>
      </c>
      <c r="K35" s="740"/>
      <c r="L35" s="740"/>
      <c r="M35" s="740"/>
      <c r="N35" s="740"/>
      <c r="O35" s="740"/>
      <c r="P35" s="741"/>
      <c r="Q35" s="224"/>
      <c r="R35" s="224"/>
      <c r="S35" s="224"/>
      <c r="T35" s="224"/>
      <c r="U35" s="224"/>
      <c r="V35" s="224"/>
      <c r="W35" s="224"/>
      <c r="X35" s="739">
        <f>X13+X15</f>
        <v>34068172.1286823</v>
      </c>
      <c r="Y35" s="740"/>
      <c r="Z35" s="740"/>
      <c r="AA35" s="740"/>
      <c r="AB35" s="740"/>
      <c r="AC35" s="740"/>
      <c r="AD35" s="741"/>
      <c r="AE35" s="739">
        <f>AE15</f>
        <v>14047716.300000001</v>
      </c>
      <c r="AF35" s="740"/>
      <c r="AG35" s="740"/>
      <c r="AH35" s="740"/>
      <c r="AI35" s="740"/>
      <c r="AJ35" s="740"/>
      <c r="AK35" s="741"/>
      <c r="AL35" s="255">
        <f>AL15+AL17</f>
        <v>17470083.25</v>
      </c>
      <c r="AM35" s="255">
        <f>AM15+AM17+AM19</f>
        <v>23636749.916666668</v>
      </c>
      <c r="AN35" s="255">
        <f>AN17+AN19</f>
        <v>9589033.6166666672</v>
      </c>
      <c r="AO35" s="255">
        <f>AO17+AO19</f>
        <v>9589033.6166666672</v>
      </c>
      <c r="AP35" s="255">
        <f>AP17+AP21</f>
        <v>29373670.981875002</v>
      </c>
      <c r="AQ35" s="359">
        <f>AQ21</f>
        <v>25951304.031875003</v>
      </c>
      <c r="AR35" s="359">
        <f>AR21</f>
        <v>25951304.031875003</v>
      </c>
      <c r="AS35" s="359">
        <f>AS21</f>
        <v>25951304.031875003</v>
      </c>
    </row>
    <row r="36" spans="1:45" s="226" customFormat="1" ht="11.25" x14ac:dyDescent="0.2">
      <c r="A36" s="733" t="s">
        <v>281</v>
      </c>
      <c r="B36" s="734"/>
      <c r="C36" s="701">
        <f>C35</f>
        <v>45250455.828682303</v>
      </c>
      <c r="D36" s="702"/>
      <c r="E36" s="702"/>
      <c r="F36" s="702"/>
      <c r="G36" s="702"/>
      <c r="H36" s="702"/>
      <c r="I36" s="703"/>
      <c r="J36" s="701">
        <f>C36+J35</f>
        <v>79318627.957364604</v>
      </c>
      <c r="K36" s="702"/>
      <c r="L36" s="702"/>
      <c r="M36" s="702"/>
      <c r="N36" s="702"/>
      <c r="O36" s="702"/>
      <c r="P36" s="703"/>
      <c r="Q36" s="227"/>
      <c r="R36" s="227"/>
      <c r="S36" s="227"/>
      <c r="T36" s="227"/>
      <c r="U36" s="227"/>
      <c r="V36" s="227"/>
      <c r="W36" s="227"/>
      <c r="X36" s="701">
        <f>J36+X35</f>
        <v>113386800.0860469</v>
      </c>
      <c r="Y36" s="702"/>
      <c r="Z36" s="702"/>
      <c r="AA36" s="702"/>
      <c r="AB36" s="702"/>
      <c r="AC36" s="702"/>
      <c r="AD36" s="703"/>
      <c r="AE36" s="701">
        <f>X36+AE35</f>
        <v>127434516.3860469</v>
      </c>
      <c r="AF36" s="702"/>
      <c r="AG36" s="702"/>
      <c r="AH36" s="702"/>
      <c r="AI36" s="702"/>
      <c r="AJ36" s="702"/>
      <c r="AK36" s="703"/>
      <c r="AL36" s="256">
        <f>AE36+AL35</f>
        <v>144904599.63604689</v>
      </c>
      <c r="AM36" s="256">
        <f t="shared" ref="AM36:AS36" si="0">AL36+AM35</f>
        <v>168541349.55271354</v>
      </c>
      <c r="AN36" s="256">
        <f t="shared" si="0"/>
        <v>178130383.16938022</v>
      </c>
      <c r="AO36" s="256">
        <f t="shared" si="0"/>
        <v>187719416.78604689</v>
      </c>
      <c r="AP36" s="256">
        <f t="shared" si="0"/>
        <v>217093087.76792189</v>
      </c>
      <c r="AQ36" s="358">
        <f t="shared" si="0"/>
        <v>243044391.79979691</v>
      </c>
      <c r="AR36" s="358">
        <f t="shared" si="0"/>
        <v>268995695.83167189</v>
      </c>
      <c r="AS36" s="358">
        <f t="shared" si="0"/>
        <v>294946999.86354691</v>
      </c>
    </row>
    <row r="37" spans="1:45" s="226" customFormat="1" ht="11.25" x14ac:dyDescent="0.2">
      <c r="A37" s="729" t="s">
        <v>282</v>
      </c>
      <c r="B37" s="729"/>
      <c r="C37" s="701">
        <f>AS36</f>
        <v>294946999.86354691</v>
      </c>
      <c r="D37" s="702"/>
      <c r="E37" s="702"/>
      <c r="F37" s="702"/>
      <c r="G37" s="702"/>
      <c r="H37" s="702"/>
      <c r="I37" s="703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7"/>
      <c r="AE37" s="227"/>
      <c r="AF37" s="227"/>
      <c r="AG37" s="227"/>
      <c r="AH37" s="227"/>
      <c r="AI37" s="227"/>
      <c r="AJ37" s="227"/>
      <c r="AK37" s="227"/>
    </row>
    <row r="38" spans="1:45" s="226" customFormat="1" ht="11.25" x14ac:dyDescent="0.2">
      <c r="A38" s="729" t="s">
        <v>283</v>
      </c>
      <c r="B38" s="729"/>
      <c r="C38" s="701">
        <f>C37*35%</f>
        <v>103231449.95224141</v>
      </c>
      <c r="D38" s="702"/>
      <c r="E38" s="702"/>
      <c r="F38" s="702"/>
      <c r="G38" s="702"/>
      <c r="H38" s="702"/>
      <c r="I38" s="703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7"/>
      <c r="AE38" s="227"/>
      <c r="AF38" s="227"/>
      <c r="AG38" s="227"/>
      <c r="AH38" s="227"/>
      <c r="AI38" s="227"/>
      <c r="AJ38" s="227"/>
      <c r="AK38" s="227"/>
    </row>
    <row r="39" spans="1:45" s="226" customFormat="1" ht="11.25" x14ac:dyDescent="0.2">
      <c r="A39" s="729" t="s">
        <v>284</v>
      </c>
      <c r="B39" s="729"/>
      <c r="C39" s="730">
        <f>C37+C38</f>
        <v>398178449.81578833</v>
      </c>
      <c r="D39" s="731"/>
      <c r="E39" s="731"/>
      <c r="F39" s="731"/>
      <c r="G39" s="731"/>
      <c r="H39" s="731"/>
      <c r="I39" s="732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7"/>
      <c r="AE39" s="227"/>
      <c r="AF39" s="227"/>
      <c r="AG39" s="227"/>
      <c r="AH39" s="227"/>
      <c r="AI39" s="227"/>
      <c r="AJ39" s="227"/>
      <c r="AK39" s="227"/>
    </row>
    <row r="40" spans="1:45" s="226" customFormat="1" ht="11.25" x14ac:dyDescent="0.2">
      <c r="A40" s="257"/>
      <c r="B40" s="257"/>
      <c r="C40" s="258"/>
      <c r="D40" s="258"/>
      <c r="E40" s="258"/>
      <c r="F40" s="258"/>
      <c r="G40" s="258"/>
      <c r="H40" s="258"/>
      <c r="I40" s="258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7"/>
      <c r="AE40" s="227"/>
      <c r="AF40" s="227"/>
      <c r="AG40" s="227"/>
      <c r="AH40" s="227"/>
      <c r="AI40" s="227"/>
      <c r="AJ40" s="227"/>
      <c r="AK40" s="227"/>
    </row>
    <row r="41" spans="1:45" s="226" customFormat="1" ht="11.25" x14ac:dyDescent="0.2">
      <c r="A41" s="257"/>
      <c r="B41" s="257"/>
      <c r="C41" s="258"/>
      <c r="D41" s="258"/>
      <c r="E41" s="258"/>
      <c r="F41" s="258"/>
      <c r="G41" s="258"/>
      <c r="H41" s="258"/>
      <c r="I41" s="258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7"/>
      <c r="AE41" s="227"/>
      <c r="AF41" s="227"/>
      <c r="AG41" s="227"/>
      <c r="AH41" s="227"/>
      <c r="AI41" s="227"/>
      <c r="AJ41" s="227"/>
      <c r="AK41" s="227"/>
    </row>
    <row r="42" spans="1:45" s="226" customFormat="1" ht="11.25" x14ac:dyDescent="0.2">
      <c r="A42" s="257"/>
      <c r="B42" s="257"/>
      <c r="C42" s="258"/>
      <c r="D42" s="258"/>
      <c r="E42" s="258"/>
      <c r="F42" s="258"/>
      <c r="G42" s="258"/>
      <c r="H42" s="258"/>
      <c r="I42" s="258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7"/>
      <c r="AE42" s="227"/>
      <c r="AF42" s="227"/>
      <c r="AG42" s="227"/>
      <c r="AH42" s="227"/>
      <c r="AI42" s="227"/>
      <c r="AJ42" s="227"/>
      <c r="AK42" s="227"/>
    </row>
    <row r="43" spans="1:45" s="226" customFormat="1" ht="11.25" x14ac:dyDescent="0.2">
      <c r="A43" s="257"/>
      <c r="B43" s="257"/>
      <c r="C43" s="258"/>
      <c r="D43" s="258"/>
      <c r="E43" s="258"/>
      <c r="F43" s="258"/>
      <c r="G43" s="258"/>
      <c r="H43" s="258"/>
      <c r="I43" s="258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7"/>
      <c r="AE43" s="227"/>
      <c r="AF43" s="227"/>
      <c r="AG43" s="227"/>
      <c r="AH43" s="227"/>
      <c r="AI43" s="227"/>
      <c r="AJ43" s="227"/>
      <c r="AK43" s="227"/>
    </row>
    <row r="44" spans="1:45" s="226" customFormat="1" ht="11.25" x14ac:dyDescent="0.2">
      <c r="A44" s="227"/>
      <c r="B44" s="259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7"/>
      <c r="AE44" s="227"/>
      <c r="AF44" s="227"/>
      <c r="AG44" s="227"/>
      <c r="AH44" s="227"/>
      <c r="AI44" s="227"/>
      <c r="AJ44" s="227"/>
      <c r="AK44" s="227"/>
    </row>
    <row r="45" spans="1:45" s="226" customFormat="1" ht="15" x14ac:dyDescent="0.25">
      <c r="A45" s="227"/>
      <c r="B45" s="150" t="s">
        <v>104</v>
      </c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7"/>
      <c r="AE45" s="227"/>
      <c r="AF45" s="227"/>
      <c r="AG45" s="227"/>
      <c r="AH45" s="227"/>
      <c r="AI45" s="227"/>
      <c r="AJ45" s="227"/>
      <c r="AK45" s="227"/>
    </row>
    <row r="46" spans="1:45" s="226" customFormat="1" ht="11.25" x14ac:dyDescent="0.2">
      <c r="A46" s="227"/>
      <c r="B46" s="226" t="s">
        <v>105</v>
      </c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7"/>
      <c r="AE46" s="227"/>
      <c r="AF46" s="227"/>
      <c r="AG46" s="227"/>
      <c r="AH46" s="227"/>
      <c r="AI46" s="227"/>
      <c r="AJ46" s="227"/>
      <c r="AK46" s="227"/>
    </row>
    <row r="47" spans="1:45" ht="14.25" x14ac:dyDescent="0.2">
      <c r="B47" s="261"/>
    </row>
  </sheetData>
  <mergeCells count="80">
    <mergeCell ref="A35:B35"/>
    <mergeCell ref="C35:I35"/>
    <mergeCell ref="J35:P35"/>
    <mergeCell ref="X36:AD36"/>
    <mergeCell ref="AE36:AK36"/>
    <mergeCell ref="X35:AD35"/>
    <mergeCell ref="AE35:AK35"/>
    <mergeCell ref="C32:I32"/>
    <mergeCell ref="C34:I34"/>
    <mergeCell ref="J34:P34"/>
    <mergeCell ref="X34:AD34"/>
    <mergeCell ref="AE34:AK34"/>
    <mergeCell ref="A39:B39"/>
    <mergeCell ref="C39:I39"/>
    <mergeCell ref="A36:B36"/>
    <mergeCell ref="C36:I36"/>
    <mergeCell ref="J36:P36"/>
    <mergeCell ref="A37:B37"/>
    <mergeCell ref="C37:I37"/>
    <mergeCell ref="A38:B38"/>
    <mergeCell ref="C38:I38"/>
    <mergeCell ref="X29:AD29"/>
    <mergeCell ref="AE29:AK29"/>
    <mergeCell ref="C31:I31"/>
    <mergeCell ref="J31:P31"/>
    <mergeCell ref="X31:AD31"/>
    <mergeCell ref="AE31:AK31"/>
    <mergeCell ref="C25:I25"/>
    <mergeCell ref="J25:P25"/>
    <mergeCell ref="X25:AD25"/>
    <mergeCell ref="AE25:AK25"/>
    <mergeCell ref="X27:AD27"/>
    <mergeCell ref="AE27:AK27"/>
    <mergeCell ref="C23:I23"/>
    <mergeCell ref="J23:P23"/>
    <mergeCell ref="X23:AD23"/>
    <mergeCell ref="AE23:AK23"/>
    <mergeCell ref="C24:I24"/>
    <mergeCell ref="J24:P24"/>
    <mergeCell ref="X24:AD24"/>
    <mergeCell ref="AE24:AK24"/>
    <mergeCell ref="C18:I18"/>
    <mergeCell ref="X20:AD20"/>
    <mergeCell ref="AE20:AK20"/>
    <mergeCell ref="C21:I21"/>
    <mergeCell ref="J21:P21"/>
    <mergeCell ref="X21:AD21"/>
    <mergeCell ref="AE21:AK21"/>
    <mergeCell ref="C19:I19"/>
    <mergeCell ref="J19:P19"/>
    <mergeCell ref="X19:AD19"/>
    <mergeCell ref="AE19:AK19"/>
    <mergeCell ref="C12:I12"/>
    <mergeCell ref="C13:I13"/>
    <mergeCell ref="J13:P13"/>
    <mergeCell ref="X13:AD13"/>
    <mergeCell ref="AE13:AK13"/>
    <mergeCell ref="C15:I15"/>
    <mergeCell ref="J15:P15"/>
    <mergeCell ref="X15:AD15"/>
    <mergeCell ref="AE15:AK15"/>
    <mergeCell ref="C17:I17"/>
    <mergeCell ref="J17:P17"/>
    <mergeCell ref="X17:AD17"/>
    <mergeCell ref="AE17:AK17"/>
    <mergeCell ref="A1:AS1"/>
    <mergeCell ref="C11:I11"/>
    <mergeCell ref="J11:P11"/>
    <mergeCell ref="X11:AD11"/>
    <mergeCell ref="AE11:AK11"/>
    <mergeCell ref="A4:AM4"/>
    <mergeCell ref="A5:AK5"/>
    <mergeCell ref="C8:I8"/>
    <mergeCell ref="J8:P8"/>
    <mergeCell ref="X8:AD8"/>
    <mergeCell ref="AE8:AK8"/>
    <mergeCell ref="A2:AS2"/>
    <mergeCell ref="A3:AS3"/>
    <mergeCell ref="A7:AS7"/>
    <mergeCell ref="A6:AS6"/>
  </mergeCells>
  <pageMargins left="0.9055118110236221" right="0.70866141732283472" top="0.74803149606299213" bottom="0.74803149606299213" header="0.31496062992125984" footer="0.31496062992125984"/>
  <pageSetup scale="61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1090C-AC50-49E6-8BA4-EF869EDA4DA5}">
  <sheetPr>
    <tabColor rgb="FF00B0F0"/>
  </sheetPr>
  <dimension ref="A1:L48"/>
  <sheetViews>
    <sheetView view="pageBreakPreview" topLeftCell="A16" zoomScale="87" zoomScaleNormal="100" zoomScaleSheetLayoutView="87" workbookViewId="0">
      <selection activeCell="Q28" sqref="Q28"/>
    </sheetView>
  </sheetViews>
  <sheetFormatPr baseColWidth="10" defaultRowHeight="15" x14ac:dyDescent="0.25"/>
  <cols>
    <col min="1" max="9" width="11.42578125" style="105"/>
    <col min="10" max="10" width="13.140625" style="105" bestFit="1" customWidth="1"/>
    <col min="11" max="16384" width="11.42578125" style="105"/>
  </cols>
  <sheetData>
    <row r="1" spans="1:9" x14ac:dyDescent="0.25">
      <c r="A1" s="745" t="s">
        <v>285</v>
      </c>
      <c r="B1" s="746"/>
      <c r="C1" s="746"/>
      <c r="D1" s="746"/>
      <c r="E1" s="747"/>
      <c r="F1" s="745" t="s">
        <v>9</v>
      </c>
      <c r="G1" s="746"/>
      <c r="H1" s="746"/>
      <c r="I1" s="747"/>
    </row>
    <row r="2" spans="1:9" x14ac:dyDescent="0.25">
      <c r="A2" s="748"/>
      <c r="B2" s="749"/>
      <c r="C2" s="749"/>
      <c r="D2" s="749"/>
      <c r="E2" s="750"/>
      <c r="F2" s="748"/>
      <c r="G2" s="749"/>
      <c r="H2" s="749"/>
      <c r="I2" s="750"/>
    </row>
    <row r="3" spans="1:9" ht="15.75" thickBot="1" x14ac:dyDescent="0.3">
      <c r="A3" s="751"/>
      <c r="B3" s="752"/>
      <c r="C3" s="752"/>
      <c r="D3" s="752"/>
      <c r="E3" s="753"/>
      <c r="F3" s="751"/>
      <c r="G3" s="752"/>
      <c r="H3" s="752"/>
      <c r="I3" s="753"/>
    </row>
    <row r="4" spans="1:9" x14ac:dyDescent="0.25">
      <c r="A4" s="262"/>
      <c r="B4" s="263"/>
      <c r="C4" s="263"/>
      <c r="D4" s="263"/>
      <c r="E4" s="263"/>
      <c r="F4" s="263"/>
      <c r="G4" s="263"/>
      <c r="H4" s="263"/>
      <c r="I4" s="264"/>
    </row>
    <row r="5" spans="1:9" ht="17.25" customHeight="1" x14ac:dyDescent="0.25">
      <c r="A5" s="262" t="s">
        <v>10</v>
      </c>
      <c r="B5" s="754" t="str">
        <f>'OBRA + INTERVENTORIA'!B7:F7</f>
        <v>CONSTRUCCION DE PUENTES EN CONCRETO REFORZADO EN VIAS TERCIARIAS (CORREGIMIENTO EL TIGRE) DEL MUNICIPIO DE CAUCASIA DEPARTAMENTO DE ANTIOQUIA</v>
      </c>
      <c r="C5" s="754"/>
      <c r="D5" s="754"/>
      <c r="E5" s="754"/>
      <c r="F5" s="754"/>
      <c r="G5" s="754"/>
      <c r="H5" s="754"/>
      <c r="I5" s="755"/>
    </row>
    <row r="6" spans="1:9" ht="22.5" customHeight="1" x14ac:dyDescent="0.25">
      <c r="A6" s="262" t="s">
        <v>11</v>
      </c>
      <c r="B6" s="754"/>
      <c r="C6" s="754"/>
      <c r="D6" s="754"/>
      <c r="E6" s="754"/>
      <c r="F6" s="754"/>
      <c r="G6" s="754"/>
      <c r="H6" s="754"/>
      <c r="I6" s="755"/>
    </row>
    <row r="7" spans="1:9" x14ac:dyDescent="0.25">
      <c r="A7" s="262" t="s">
        <v>12</v>
      </c>
      <c r="B7" s="263"/>
      <c r="C7" s="756" t="s">
        <v>301</v>
      </c>
      <c r="D7" s="756"/>
      <c r="E7" s="756"/>
      <c r="F7" s="756"/>
      <c r="G7" s="756"/>
      <c r="H7" s="756"/>
      <c r="I7" s="757"/>
    </row>
    <row r="8" spans="1:9" x14ac:dyDescent="0.25">
      <c r="A8" s="265"/>
      <c r="B8" s="263"/>
      <c r="C8" s="756"/>
      <c r="D8" s="756"/>
      <c r="E8" s="756"/>
      <c r="F8" s="756"/>
      <c r="G8" s="756"/>
      <c r="H8" s="756"/>
      <c r="I8" s="757"/>
    </row>
    <row r="9" spans="1:9" x14ac:dyDescent="0.25">
      <c r="A9" s="262" t="s">
        <v>286</v>
      </c>
      <c r="B9" s="263"/>
      <c r="C9" s="263"/>
      <c r="D9" s="263"/>
      <c r="E9" s="263"/>
      <c r="F9" s="263"/>
      <c r="G9" s="263"/>
      <c r="H9" s="266" t="s">
        <v>13</v>
      </c>
      <c r="I9" s="267" t="s">
        <v>3</v>
      </c>
    </row>
    <row r="10" spans="1:9" ht="15.75" thickBot="1" x14ac:dyDescent="0.3">
      <c r="A10" s="268" t="s">
        <v>14</v>
      </c>
      <c r="B10" s="269"/>
      <c r="C10" s="269"/>
      <c r="D10" s="269"/>
      <c r="E10" s="269"/>
      <c r="F10" s="269"/>
      <c r="G10" s="269"/>
      <c r="H10" s="269"/>
      <c r="I10" s="270"/>
    </row>
    <row r="11" spans="1:9" x14ac:dyDescent="0.25">
      <c r="A11" s="758" t="s">
        <v>15</v>
      </c>
      <c r="B11" s="759"/>
      <c r="C11" s="759"/>
      <c r="D11" s="759"/>
      <c r="E11" s="760"/>
      <c r="F11" s="271" t="s">
        <v>16</v>
      </c>
      <c r="G11" s="271" t="s">
        <v>17</v>
      </c>
      <c r="H11" s="271" t="s">
        <v>18</v>
      </c>
      <c r="I11" s="272" t="s">
        <v>19</v>
      </c>
    </row>
    <row r="12" spans="1:9" x14ac:dyDescent="0.25">
      <c r="A12" s="742" t="s">
        <v>20</v>
      </c>
      <c r="B12" s="743"/>
      <c r="C12" s="743"/>
      <c r="D12" s="743"/>
      <c r="E12" s="744"/>
      <c r="F12" s="273"/>
      <c r="G12" s="273"/>
      <c r="H12" s="274"/>
      <c r="I12" s="275">
        <f>ROUND(I38*0.05,)+23</f>
        <v>10334</v>
      </c>
    </row>
    <row r="13" spans="1:9" x14ac:dyDescent="0.25">
      <c r="A13" s="742" t="s">
        <v>41</v>
      </c>
      <c r="B13" s="743"/>
      <c r="C13" s="743"/>
      <c r="D13" s="743"/>
      <c r="E13" s="744"/>
      <c r="F13" s="273">
        <v>1</v>
      </c>
      <c r="G13" s="274">
        <v>150000</v>
      </c>
      <c r="H13" s="276">
        <f>H35</f>
        <v>3</v>
      </c>
      <c r="I13" s="275">
        <f>+ROUND((F13*G13)/H13,0)</f>
        <v>50000</v>
      </c>
    </row>
    <row r="14" spans="1:9" x14ac:dyDescent="0.25">
      <c r="A14" s="761" t="s">
        <v>287</v>
      </c>
      <c r="B14" s="762"/>
      <c r="C14" s="762"/>
      <c r="D14" s="762"/>
      <c r="E14" s="763"/>
      <c r="F14" s="277">
        <v>2</v>
      </c>
      <c r="G14" s="278">
        <v>15000</v>
      </c>
      <c r="H14" s="279">
        <f>H35</f>
        <v>3</v>
      </c>
      <c r="I14" s="280">
        <f>ROUND(F14*G14/H14,)</f>
        <v>10000</v>
      </c>
    </row>
    <row r="15" spans="1:9" x14ac:dyDescent="0.25">
      <c r="A15" s="742"/>
      <c r="B15" s="743"/>
      <c r="C15" s="743"/>
      <c r="D15" s="743"/>
      <c r="E15" s="744"/>
      <c r="F15" s="273"/>
      <c r="G15" s="274"/>
      <c r="H15" s="274"/>
      <c r="I15" s="275"/>
    </row>
    <row r="16" spans="1:9" ht="15.75" thickBot="1" x14ac:dyDescent="0.3">
      <c r="A16" s="764"/>
      <c r="B16" s="765"/>
      <c r="C16" s="765"/>
      <c r="D16" s="765"/>
      <c r="E16" s="766"/>
      <c r="F16" s="281"/>
      <c r="G16" s="282"/>
      <c r="H16" s="282"/>
      <c r="I16" s="283"/>
    </row>
    <row r="17" spans="1:9" ht="15.75" thickBot="1" x14ac:dyDescent="0.3">
      <c r="A17" s="262"/>
      <c r="B17" s="263"/>
      <c r="C17" s="263"/>
      <c r="D17" s="263"/>
      <c r="E17" s="263"/>
      <c r="F17" s="263"/>
      <c r="G17" s="284"/>
      <c r="H17" s="285" t="s">
        <v>21</v>
      </c>
      <c r="I17" s="286">
        <f>ROUND(SUM(I12:I16),0)</f>
        <v>70334</v>
      </c>
    </row>
    <row r="18" spans="1:9" ht="15.75" thickBot="1" x14ac:dyDescent="0.3">
      <c r="A18" s="262" t="s">
        <v>22</v>
      </c>
      <c r="B18" s="263"/>
      <c r="C18" s="263"/>
      <c r="D18" s="263"/>
      <c r="E18" s="263"/>
      <c r="F18" s="263"/>
      <c r="G18" s="284"/>
      <c r="H18" s="284"/>
      <c r="I18" s="264"/>
    </row>
    <row r="19" spans="1:9" x14ac:dyDescent="0.25">
      <c r="A19" s="758" t="s">
        <v>15</v>
      </c>
      <c r="B19" s="759"/>
      <c r="C19" s="759"/>
      <c r="D19" s="759"/>
      <c r="E19" s="760"/>
      <c r="F19" s="271" t="s">
        <v>23</v>
      </c>
      <c r="G19" s="287" t="s">
        <v>24</v>
      </c>
      <c r="H19" s="287" t="s">
        <v>6</v>
      </c>
      <c r="I19" s="272" t="s">
        <v>19</v>
      </c>
    </row>
    <row r="20" spans="1:9" x14ac:dyDescent="0.25">
      <c r="A20" s="742" t="s">
        <v>42</v>
      </c>
      <c r="B20" s="743"/>
      <c r="C20" s="743"/>
      <c r="D20" s="743"/>
      <c r="E20" s="744"/>
      <c r="F20" s="288" t="s">
        <v>288</v>
      </c>
      <c r="G20" s="278">
        <v>45000</v>
      </c>
      <c r="H20" s="274">
        <v>8.5</v>
      </c>
      <c r="I20" s="289">
        <f>ROUND(H20*G20,)</f>
        <v>382500</v>
      </c>
    </row>
    <row r="21" spans="1:9" x14ac:dyDescent="0.25">
      <c r="A21" s="742" t="s">
        <v>302</v>
      </c>
      <c r="B21" s="743"/>
      <c r="C21" s="743"/>
      <c r="D21" s="743"/>
      <c r="E21" s="744"/>
      <c r="F21" s="288" t="s">
        <v>3</v>
      </c>
      <c r="G21" s="278">
        <v>80000</v>
      </c>
      <c r="H21" s="274">
        <v>1.85</v>
      </c>
      <c r="I21" s="289">
        <f>ROUND(H21*G21,)</f>
        <v>148000</v>
      </c>
    </row>
    <row r="22" spans="1:9" x14ac:dyDescent="0.25">
      <c r="A22" s="742" t="s">
        <v>45</v>
      </c>
      <c r="B22" s="743"/>
      <c r="C22" s="743"/>
      <c r="D22" s="743"/>
      <c r="E22" s="744"/>
      <c r="F22" s="288" t="s">
        <v>46</v>
      </c>
      <c r="G22" s="274">
        <v>50</v>
      </c>
      <c r="H22" s="274">
        <v>150</v>
      </c>
      <c r="I22" s="289">
        <f>ROUND(H22*G22,)</f>
        <v>7500</v>
      </c>
    </row>
    <row r="23" spans="1:9" x14ac:dyDescent="0.25">
      <c r="A23" s="742"/>
      <c r="B23" s="743"/>
      <c r="C23" s="743"/>
      <c r="D23" s="743"/>
      <c r="E23" s="744"/>
      <c r="F23" s="288"/>
      <c r="G23" s="274"/>
      <c r="H23" s="290"/>
      <c r="I23" s="289"/>
    </row>
    <row r="24" spans="1:9" x14ac:dyDescent="0.25">
      <c r="A24" s="742"/>
      <c r="B24" s="743"/>
      <c r="C24" s="743"/>
      <c r="D24" s="743"/>
      <c r="E24" s="744"/>
      <c r="F24" s="291"/>
      <c r="G24" s="290"/>
      <c r="H24" s="290"/>
      <c r="I24" s="292"/>
    </row>
    <row r="25" spans="1:9" ht="15.75" thickBot="1" x14ac:dyDescent="0.3">
      <c r="A25" s="771"/>
      <c r="B25" s="772"/>
      <c r="C25" s="772"/>
      <c r="D25" s="772"/>
      <c r="E25" s="773"/>
      <c r="F25" s="293"/>
      <c r="G25" s="294"/>
      <c r="H25" s="294"/>
      <c r="I25" s="295"/>
    </row>
    <row r="26" spans="1:9" ht="15.75" thickBot="1" x14ac:dyDescent="0.3">
      <c r="A26" s="262"/>
      <c r="B26" s="263"/>
      <c r="C26" s="263"/>
      <c r="D26" s="263"/>
      <c r="E26" s="263"/>
      <c r="F26" s="263"/>
      <c r="G26" s="284"/>
      <c r="H26" s="285" t="s">
        <v>21</v>
      </c>
      <c r="I26" s="296">
        <f>SUM(I20:I25)</f>
        <v>538000</v>
      </c>
    </row>
    <row r="27" spans="1:9" ht="15.75" thickBot="1" x14ac:dyDescent="0.3">
      <c r="A27" s="262" t="s">
        <v>289</v>
      </c>
      <c r="B27" s="263"/>
      <c r="C27" s="263"/>
      <c r="D27" s="263"/>
      <c r="E27" s="263"/>
      <c r="F27" s="263"/>
      <c r="G27" s="263"/>
      <c r="H27" s="263"/>
      <c r="I27" s="264"/>
    </row>
    <row r="28" spans="1:9" x14ac:dyDescent="0.25">
      <c r="A28" s="758" t="s">
        <v>26</v>
      </c>
      <c r="B28" s="759"/>
      <c r="C28" s="759"/>
      <c r="D28" s="760"/>
      <c r="E28" s="297" t="s">
        <v>115</v>
      </c>
      <c r="F28" s="271" t="s">
        <v>27</v>
      </c>
      <c r="G28" s="271" t="s">
        <v>290</v>
      </c>
      <c r="H28" s="271" t="s">
        <v>28</v>
      </c>
      <c r="I28" s="272" t="s">
        <v>19</v>
      </c>
    </row>
    <row r="29" spans="1:9" x14ac:dyDescent="0.25">
      <c r="A29" s="774" t="str">
        <f>+A21</f>
        <v>Material mixto</v>
      </c>
      <c r="B29" s="775"/>
      <c r="C29" s="775"/>
      <c r="D29" s="776"/>
      <c r="E29" s="298">
        <v>1.1000000000000001</v>
      </c>
      <c r="F29" s="299">
        <v>50</v>
      </c>
      <c r="G29" s="299">
        <f>E29*F29</f>
        <v>55.000000000000007</v>
      </c>
      <c r="H29" s="300">
        <v>1100</v>
      </c>
      <c r="I29" s="301">
        <f>+H29*G29</f>
        <v>60500.000000000007</v>
      </c>
    </row>
    <row r="30" spans="1:9" x14ac:dyDescent="0.25">
      <c r="A30" s="777"/>
      <c r="B30" s="778"/>
      <c r="C30" s="778"/>
      <c r="D30" s="779"/>
      <c r="E30" s="302"/>
      <c r="F30" s="303"/>
      <c r="G30" s="304"/>
      <c r="H30" s="304"/>
      <c r="I30" s="289"/>
    </row>
    <row r="31" spans="1:9" ht="15.75" thickBot="1" x14ac:dyDescent="0.3">
      <c r="A31" s="742"/>
      <c r="B31" s="743"/>
      <c r="C31" s="743"/>
      <c r="D31" s="743"/>
      <c r="E31" s="744"/>
      <c r="F31" s="303"/>
      <c r="G31" s="305"/>
      <c r="H31" s="305"/>
      <c r="I31" s="295"/>
    </row>
    <row r="32" spans="1:9" ht="15.75" thickBot="1" x14ac:dyDescent="0.3">
      <c r="A32" s="262"/>
      <c r="B32" s="263"/>
      <c r="C32" s="263"/>
      <c r="D32" s="263"/>
      <c r="E32" s="263"/>
      <c r="F32" s="263"/>
      <c r="G32" s="263"/>
      <c r="H32" s="285" t="s">
        <v>21</v>
      </c>
      <c r="I32" s="306">
        <f>SUM(I29:I31)</f>
        <v>60500.000000000007</v>
      </c>
    </row>
    <row r="33" spans="1:12" ht="15.75" thickBot="1" x14ac:dyDescent="0.3">
      <c r="A33" s="262" t="s">
        <v>29</v>
      </c>
      <c r="B33" s="263"/>
      <c r="C33" s="263"/>
      <c r="D33" s="263"/>
      <c r="E33" s="263"/>
      <c r="F33" s="263"/>
      <c r="G33" s="263"/>
      <c r="H33" s="263"/>
      <c r="I33" s="264"/>
    </row>
    <row r="34" spans="1:12" x14ac:dyDescent="0.25">
      <c r="A34" s="758" t="s">
        <v>30</v>
      </c>
      <c r="B34" s="759"/>
      <c r="C34" s="759"/>
      <c r="D34" s="759"/>
      <c r="E34" s="271"/>
      <c r="F34" s="780" t="s">
        <v>31</v>
      </c>
      <c r="G34" s="781"/>
      <c r="H34" s="307" t="s">
        <v>18</v>
      </c>
      <c r="I34" s="308" t="s">
        <v>19</v>
      </c>
    </row>
    <row r="35" spans="1:12" x14ac:dyDescent="0.25">
      <c r="A35" s="767" t="str">
        <f>'Mano de Obra'!B17</f>
        <v>CUADRILLA 6</v>
      </c>
      <c r="B35" s="768"/>
      <c r="C35" s="768"/>
      <c r="D35" s="768"/>
      <c r="E35" s="278"/>
      <c r="F35" s="769">
        <f>'Mano de Obra'!D17</f>
        <v>618644.5</v>
      </c>
      <c r="G35" s="770"/>
      <c r="H35" s="279">
        <v>3</v>
      </c>
      <c r="I35" s="309">
        <f>ROUND(F35/H35,)</f>
        <v>206215</v>
      </c>
    </row>
    <row r="36" spans="1:12" x14ac:dyDescent="0.25">
      <c r="A36" s="782"/>
      <c r="B36" s="783"/>
      <c r="C36" s="783"/>
      <c r="D36" s="783"/>
      <c r="E36" s="274"/>
      <c r="F36" s="784"/>
      <c r="G36" s="785"/>
      <c r="H36" s="274"/>
      <c r="I36" s="289"/>
    </row>
    <row r="37" spans="1:12" ht="15.75" thickBot="1" x14ac:dyDescent="0.3">
      <c r="A37" s="786"/>
      <c r="B37" s="787"/>
      <c r="C37" s="787"/>
      <c r="D37" s="787"/>
      <c r="E37" s="310"/>
      <c r="F37" s="788"/>
      <c r="G37" s="789"/>
      <c r="H37" s="311"/>
      <c r="I37" s="270"/>
    </row>
    <row r="38" spans="1:12" ht="15.75" thickBot="1" x14ac:dyDescent="0.3">
      <c r="A38" s="262"/>
      <c r="B38" s="263"/>
      <c r="C38" s="263"/>
      <c r="D38" s="263"/>
      <c r="E38" s="284"/>
      <c r="F38" s="284"/>
      <c r="G38" s="284"/>
      <c r="H38" s="285" t="s">
        <v>21</v>
      </c>
      <c r="I38" s="306">
        <f>SUM(I35:I37)</f>
        <v>206215</v>
      </c>
    </row>
    <row r="39" spans="1:12" ht="15.75" thickBot="1" x14ac:dyDescent="0.3">
      <c r="A39" s="262"/>
      <c r="B39" s="263"/>
      <c r="C39" s="263"/>
      <c r="D39" s="263"/>
      <c r="E39" s="284"/>
      <c r="F39" s="284"/>
      <c r="G39" s="284"/>
      <c r="H39" s="284"/>
      <c r="I39" s="312"/>
    </row>
    <row r="40" spans="1:12" ht="15.75" thickBot="1" x14ac:dyDescent="0.3">
      <c r="A40" s="262"/>
      <c r="B40" s="263"/>
      <c r="C40" s="263"/>
      <c r="D40" s="263"/>
      <c r="E40" s="284"/>
      <c r="F40" s="313" t="s">
        <v>8</v>
      </c>
      <c r="G40" s="263"/>
      <c r="H40" s="314"/>
      <c r="I40" s="315">
        <f>+I38+I32+I26+I17</f>
        <v>875049</v>
      </c>
      <c r="J40" s="333">
        <v>1250000</v>
      </c>
      <c r="L40" s="316">
        <f>I40-J40</f>
        <v>-374951</v>
      </c>
    </row>
    <row r="41" spans="1:12" ht="15.75" thickBot="1" x14ac:dyDescent="0.3">
      <c r="A41" s="262" t="s">
        <v>32</v>
      </c>
      <c r="B41" s="263"/>
      <c r="C41" s="263"/>
      <c r="D41" s="263"/>
      <c r="E41" s="284"/>
      <c r="F41" s="284"/>
      <c r="G41" s="284"/>
      <c r="H41" s="284"/>
      <c r="I41" s="264"/>
    </row>
    <row r="42" spans="1:12" x14ac:dyDescent="0.25">
      <c r="A42" s="758" t="s">
        <v>15</v>
      </c>
      <c r="B42" s="759"/>
      <c r="C42" s="759"/>
      <c r="D42" s="759"/>
      <c r="E42" s="759"/>
      <c r="F42" s="759"/>
      <c r="G42" s="760"/>
      <c r="H42" s="317" t="s">
        <v>33</v>
      </c>
      <c r="I42" s="318" t="s">
        <v>34</v>
      </c>
    </row>
    <row r="43" spans="1:12" x14ac:dyDescent="0.25">
      <c r="A43" s="742" t="s">
        <v>35</v>
      </c>
      <c r="B43" s="743"/>
      <c r="C43" s="743"/>
      <c r="D43" s="743"/>
      <c r="E43" s="743"/>
      <c r="F43" s="743"/>
      <c r="G43" s="744"/>
      <c r="H43" s="319">
        <v>0</v>
      </c>
      <c r="I43" s="289">
        <f>I40*H43/100</f>
        <v>0</v>
      </c>
    </row>
    <row r="44" spans="1:12" x14ac:dyDescent="0.25">
      <c r="A44" s="742" t="s">
        <v>36</v>
      </c>
      <c r="B44" s="743"/>
      <c r="C44" s="743"/>
      <c r="D44" s="743"/>
      <c r="E44" s="743"/>
      <c r="F44" s="743"/>
      <c r="G44" s="744"/>
      <c r="H44" s="319">
        <v>0</v>
      </c>
      <c r="I44" s="289">
        <f>I40*H44/100</f>
        <v>0</v>
      </c>
    </row>
    <row r="45" spans="1:12" ht="15.75" thickBot="1" x14ac:dyDescent="0.3">
      <c r="A45" s="771" t="s">
        <v>37</v>
      </c>
      <c r="B45" s="772"/>
      <c r="C45" s="772"/>
      <c r="D45" s="772"/>
      <c r="E45" s="772"/>
      <c r="F45" s="772"/>
      <c r="G45" s="773"/>
      <c r="H45" s="320">
        <v>0</v>
      </c>
      <c r="I45" s="289">
        <f>I40*H45/100</f>
        <v>0</v>
      </c>
    </row>
    <row r="46" spans="1:12" ht="15.75" thickBot="1" x14ac:dyDescent="0.3">
      <c r="A46" s="262"/>
      <c r="B46" s="263"/>
      <c r="C46" s="263"/>
      <c r="D46" s="263"/>
      <c r="E46" s="284"/>
      <c r="F46" s="284"/>
      <c r="G46" s="284"/>
      <c r="H46" s="285" t="s">
        <v>21</v>
      </c>
      <c r="I46" s="306">
        <f>SUM(I43:I45)</f>
        <v>0</v>
      </c>
    </row>
    <row r="47" spans="1:12" ht="15.75" thickBot="1" x14ac:dyDescent="0.3">
      <c r="A47" s="262"/>
      <c r="B47" s="263"/>
      <c r="C47" s="263"/>
      <c r="D47" s="263"/>
      <c r="E47" s="284"/>
      <c r="F47" s="284"/>
      <c r="G47" s="284"/>
      <c r="H47" s="284"/>
      <c r="I47" s="264"/>
    </row>
    <row r="48" spans="1:12" ht="15.75" thickBot="1" x14ac:dyDescent="0.3">
      <c r="A48" s="268"/>
      <c r="B48" s="269"/>
      <c r="C48" s="269"/>
      <c r="D48" s="269"/>
      <c r="E48" s="321"/>
      <c r="F48" s="322"/>
      <c r="G48" s="323"/>
      <c r="H48" s="323" t="s">
        <v>38</v>
      </c>
      <c r="I48" s="315">
        <f>I40+I46</f>
        <v>875049</v>
      </c>
    </row>
  </sheetData>
  <mergeCells count="33">
    <mergeCell ref="A44:G44"/>
    <mergeCell ref="A45:G45"/>
    <mergeCell ref="A36:D36"/>
    <mergeCell ref="F36:G36"/>
    <mergeCell ref="A37:D37"/>
    <mergeCell ref="F37:G37"/>
    <mergeCell ref="A42:G42"/>
    <mergeCell ref="A43:G43"/>
    <mergeCell ref="A35:D35"/>
    <mergeCell ref="F35:G35"/>
    <mergeCell ref="A21:E21"/>
    <mergeCell ref="A22:E22"/>
    <mergeCell ref="A23:E23"/>
    <mergeCell ref="A24:E24"/>
    <mergeCell ref="A25:E25"/>
    <mergeCell ref="A28:D28"/>
    <mergeCell ref="A29:D29"/>
    <mergeCell ref="A30:D30"/>
    <mergeCell ref="A31:E31"/>
    <mergeCell ref="A34:D34"/>
    <mergeCell ref="F34:G34"/>
    <mergeCell ref="A20:E20"/>
    <mergeCell ref="A1:E3"/>
    <mergeCell ref="F1:I3"/>
    <mergeCell ref="B5:I6"/>
    <mergeCell ref="C7:I8"/>
    <mergeCell ref="A11:E11"/>
    <mergeCell ref="A12:E12"/>
    <mergeCell ref="A13:E13"/>
    <mergeCell ref="A14:E14"/>
    <mergeCell ref="A15:E15"/>
    <mergeCell ref="A16:E16"/>
    <mergeCell ref="A19:E19"/>
  </mergeCell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12</vt:i4>
      </vt:variant>
    </vt:vector>
  </HeadingPairs>
  <TitlesOfParts>
    <vt:vector size="21" baseType="lpstr">
      <vt:lpstr>PRESUPUESTO OFICIAL OBRA</vt:lpstr>
      <vt:lpstr>FM</vt:lpstr>
      <vt:lpstr>INTERV</vt:lpstr>
      <vt:lpstr>OBRA + INTERVENTORIA</vt:lpstr>
      <vt:lpstr>APU </vt:lpstr>
      <vt:lpstr>Mano de Obra</vt:lpstr>
      <vt:lpstr>AIU </vt:lpstr>
      <vt:lpstr>PROGRAMACION</vt:lpstr>
      <vt:lpstr>APA</vt:lpstr>
      <vt:lpstr>'AIU '!Área_de_impresión</vt:lpstr>
      <vt:lpstr>APA!Área_de_impresión</vt:lpstr>
      <vt:lpstr>'APU '!Área_de_impresión</vt:lpstr>
      <vt:lpstr>FM!Área_de_impresión</vt:lpstr>
      <vt:lpstr>INTERV!Área_de_impresión</vt:lpstr>
      <vt:lpstr>'Mano de Obra'!Área_de_impresión</vt:lpstr>
      <vt:lpstr>'OBRA + INTERVENTORIA'!Área_de_impresión</vt:lpstr>
      <vt:lpstr>'PRESUPUESTO OFICIAL OBRA'!Área_de_impresión</vt:lpstr>
      <vt:lpstr>PROGRAMACION!Área_de_impresión</vt:lpstr>
      <vt:lpstr>FM!Títulos_a_imprimir</vt:lpstr>
      <vt:lpstr>'OBRA + INTERVENTORIA'!Títulos_a_imprimir</vt:lpstr>
      <vt:lpstr>'PRESUPUESTO OFICIAL OBRA'!Títulos_a_imprimir</vt:lpstr>
    </vt:vector>
  </TitlesOfParts>
  <Company>Dark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JHOAN ESTIVEN RODRIGUEZ</dc:creator>
  <cp:lastModifiedBy>Manuel Muñoz</cp:lastModifiedBy>
  <cp:lastPrinted>2025-09-24T21:33:04Z</cp:lastPrinted>
  <dcterms:created xsi:type="dcterms:W3CDTF">2008-05-08T02:45:50Z</dcterms:created>
  <dcterms:modified xsi:type="dcterms:W3CDTF">2025-10-30T02:06:12Z</dcterms:modified>
</cp:coreProperties>
</file>