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camc2\OneDrive\Documentos\Documentos\IDU-2025\ESTUDIO DE SECTOR\ESPACIO PUBLICO\PLIEGO DEFINITIVO\FORMULARIOS DEFINITIVOS\"/>
    </mc:Choice>
  </mc:AlternateContent>
  <xr:revisionPtr revIDLastSave="0" documentId="13_ncr:1_{3DE8C5C3-FEEA-4FA6-81CF-62D0CA913F0E}" xr6:coauthVersionLast="47" xr6:coauthVersionMax="47" xr10:uidLastSave="{00000000-0000-0000-0000-000000000000}"/>
  <bookViews>
    <workbookView xWindow="-108" yWindow="-108" windowWidth="23256" windowHeight="12456" xr2:uid="{00000000-000D-0000-FFFF-FFFF00000000}"/>
  </bookViews>
  <sheets>
    <sheet name="PROPUESTA ECONÓMICA" sheetId="2" r:id="rId1"/>
    <sheet name="INDICAR CÓDIGO DEL ITEM DE PAGO" sheetId="3" r:id="rId2"/>
  </sheets>
  <definedNames>
    <definedName name="_xlnm._FilterDatabase" localSheetId="0" hidden="1">'PROPUESTA ECONÓMICA'!$V$12:$W$12</definedName>
    <definedName name="_xlnm.Print_Area" localSheetId="0">'PROPUESTA ECONÓMICA'!$A$1:$U$581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537" i="2" l="1"/>
  <c r="R22" i="2" l="1"/>
  <c r="L79" i="2"/>
  <c r="L112" i="2" l="1"/>
  <c r="L118" i="2"/>
  <c r="L130" i="2"/>
  <c r="L143" i="2"/>
  <c r="L149" i="2"/>
  <c r="L161" i="2"/>
  <c r="L167" i="2"/>
  <c r="L171" i="2"/>
  <c r="L187" i="2"/>
  <c r="L203" i="2"/>
  <c r="L224" i="2"/>
  <c r="L245" i="2"/>
  <c r="L430" i="2"/>
  <c r="R21" i="2"/>
  <c r="L529" i="2"/>
  <c r="L514" i="2"/>
  <c r="L493" i="2"/>
  <c r="L395" i="2"/>
  <c r="L391" i="2"/>
  <c r="L388" i="2"/>
  <c r="L379" i="2"/>
  <c r="L363" i="2"/>
  <c r="L354" i="2"/>
  <c r="L339" i="2"/>
  <c r="L324" i="2"/>
  <c r="L306" i="2"/>
  <c r="L289" i="2"/>
  <c r="L267" i="2"/>
  <c r="L531" i="2" l="1"/>
  <c r="P242" i="2"/>
  <c r="Q17" i="2"/>
  <c r="Q16" i="2"/>
  <c r="R16" i="2" s="1"/>
  <c r="Q14" i="2"/>
  <c r="R14" i="2" s="1"/>
  <c r="P528" i="2"/>
  <c r="P527" i="2"/>
  <c r="P526" i="2"/>
  <c r="P525" i="2"/>
  <c r="P524" i="2"/>
  <c r="P523" i="2"/>
  <c r="P521" i="2"/>
  <c r="P520" i="2"/>
  <c r="P518" i="2"/>
  <c r="P517" i="2"/>
  <c r="P513" i="2"/>
  <c r="P512" i="2"/>
  <c r="P511" i="2"/>
  <c r="P510" i="2"/>
  <c r="P509" i="2"/>
  <c r="P508" i="2"/>
  <c r="P507" i="2"/>
  <c r="P504" i="2"/>
  <c r="P503" i="2"/>
  <c r="P502" i="2"/>
  <c r="P501" i="2"/>
  <c r="P500" i="2"/>
  <c r="P499" i="2"/>
  <c r="P497" i="2"/>
  <c r="P492" i="2"/>
  <c r="P491" i="2"/>
  <c r="P490" i="2"/>
  <c r="P489" i="2"/>
  <c r="P488" i="2"/>
  <c r="P487" i="2"/>
  <c r="P486" i="2"/>
  <c r="P485" i="2"/>
  <c r="P482" i="2"/>
  <c r="P481" i="2"/>
  <c r="P480" i="2"/>
  <c r="P479" i="2"/>
  <c r="P477" i="2"/>
  <c r="P476" i="2"/>
  <c r="P475" i="2"/>
  <c r="P474" i="2"/>
  <c r="P473" i="2"/>
  <c r="P472" i="2"/>
  <c r="P471" i="2"/>
  <c r="P470" i="2"/>
  <c r="P469" i="2"/>
  <c r="P468" i="2"/>
  <c r="P467" i="2"/>
  <c r="P466" i="2"/>
  <c r="P465" i="2"/>
  <c r="P464" i="2"/>
  <c r="P463" i="2"/>
  <c r="P462" i="2"/>
  <c r="P461" i="2"/>
  <c r="P460" i="2"/>
  <c r="P459" i="2"/>
  <c r="P458" i="2"/>
  <c r="P457" i="2"/>
  <c r="P456" i="2"/>
  <c r="P455" i="2"/>
  <c r="P452" i="2"/>
  <c r="P449" i="2"/>
  <c r="P447" i="2"/>
  <c r="P446" i="2"/>
  <c r="P444" i="2"/>
  <c r="P443" i="2"/>
  <c r="P442" i="2"/>
  <c r="P440" i="2"/>
  <c r="P438" i="2"/>
  <c r="P437" i="2"/>
  <c r="P436" i="2"/>
  <c r="Q452" i="2" l="1"/>
  <c r="Q520" i="2"/>
  <c r="Q486" i="2"/>
  <c r="Q447" i="2"/>
  <c r="Q443" i="2"/>
  <c r="Q499" i="2"/>
  <c r="Q449" i="2"/>
  <c r="R17" i="2"/>
  <c r="Q480" i="2"/>
  <c r="Q440" i="2"/>
  <c r="Q482" i="2"/>
  <c r="Q488" i="2"/>
  <c r="Q501" i="2"/>
  <c r="Q525" i="2"/>
  <c r="Q490" i="2"/>
  <c r="Q491" i="2"/>
  <c r="Q492" i="2"/>
  <c r="Q518" i="2"/>
  <c r="Q527" i="2"/>
  <c r="Q523" i="2"/>
  <c r="Q524" i="2"/>
  <c r="Q526" i="2"/>
  <c r="Q528" i="2"/>
  <c r="Q521" i="2"/>
  <c r="Q517" i="2"/>
  <c r="Q508" i="2"/>
  <c r="Q510" i="2"/>
  <c r="Q512" i="2"/>
  <c r="Q513" i="2"/>
  <c r="Q507" i="2"/>
  <c r="Q509" i="2"/>
  <c r="Q511" i="2"/>
  <c r="Q503" i="2"/>
  <c r="Q500" i="2"/>
  <c r="Q502" i="2"/>
  <c r="Q504" i="2"/>
  <c r="Q497" i="2"/>
  <c r="Q485" i="2"/>
  <c r="Q487" i="2"/>
  <c r="Q489" i="2"/>
  <c r="Q479" i="2"/>
  <c r="Q481" i="2"/>
  <c r="Q456" i="2"/>
  <c r="Q458" i="2"/>
  <c r="Q460" i="2"/>
  <c r="Q462" i="2"/>
  <c r="Q464" i="2"/>
  <c r="Q466" i="2"/>
  <c r="Q468" i="2"/>
  <c r="Q470" i="2"/>
  <c r="Q472" i="2"/>
  <c r="Q474" i="2"/>
  <c r="Q476" i="2"/>
  <c r="Q455" i="2"/>
  <c r="Q457" i="2"/>
  <c r="Q459" i="2"/>
  <c r="Q461" i="2"/>
  <c r="Q463" i="2"/>
  <c r="Q465" i="2"/>
  <c r="Q467" i="2"/>
  <c r="Q469" i="2"/>
  <c r="Q471" i="2"/>
  <c r="Q473" i="2"/>
  <c r="Q475" i="2"/>
  <c r="Q477" i="2"/>
  <c r="Q446" i="2"/>
  <c r="Q444" i="2"/>
  <c r="Q442" i="2"/>
  <c r="Q437" i="2"/>
  <c r="Q438" i="2"/>
  <c r="Q436" i="2"/>
  <c r="R452" i="2" l="1"/>
  <c r="R520" i="2"/>
  <c r="R486" i="2"/>
  <c r="R447" i="2"/>
  <c r="R443" i="2"/>
  <c r="R499" i="2"/>
  <c r="R449" i="2"/>
  <c r="S449" i="2"/>
  <c r="R480" i="2"/>
  <c r="S480" i="2"/>
  <c r="R440" i="2"/>
  <c r="R482" i="2"/>
  <c r="R488" i="2"/>
  <c r="R501" i="2"/>
  <c r="R525" i="2"/>
  <c r="R490" i="2"/>
  <c r="R491" i="2"/>
  <c r="R492" i="2"/>
  <c r="R518" i="2"/>
  <c r="R527" i="2"/>
  <c r="R523" i="2"/>
  <c r="R524" i="2"/>
  <c r="R526" i="2"/>
  <c r="R528" i="2"/>
  <c r="R521" i="2"/>
  <c r="S521" i="2"/>
  <c r="R517" i="2"/>
  <c r="R508" i="2"/>
  <c r="R510" i="2"/>
  <c r="R512" i="2"/>
  <c r="R513" i="2"/>
  <c r="R507" i="2"/>
  <c r="R509" i="2"/>
  <c r="R511" i="2"/>
  <c r="R503" i="2"/>
  <c r="R500" i="2"/>
  <c r="R502" i="2"/>
  <c r="R504" i="2"/>
  <c r="R497" i="2"/>
  <c r="R485" i="2"/>
  <c r="S485" i="2" s="1"/>
  <c r="R487" i="2"/>
  <c r="R489" i="2"/>
  <c r="R479" i="2"/>
  <c r="R481" i="2"/>
  <c r="R456" i="2"/>
  <c r="R458" i="2"/>
  <c r="R460" i="2"/>
  <c r="R462" i="2"/>
  <c r="R464" i="2"/>
  <c r="R466" i="2"/>
  <c r="R468" i="2"/>
  <c r="S468" i="2" s="1"/>
  <c r="R470" i="2"/>
  <c r="S470" i="2"/>
  <c r="R472" i="2"/>
  <c r="R474" i="2"/>
  <c r="R476" i="2"/>
  <c r="S476" i="2" s="1"/>
  <c r="R455" i="2"/>
  <c r="S455" i="2" s="1"/>
  <c r="R457" i="2"/>
  <c r="R459" i="2"/>
  <c r="R461" i="2"/>
  <c r="R463" i="2"/>
  <c r="R465" i="2"/>
  <c r="R467" i="2"/>
  <c r="R469" i="2"/>
  <c r="S469" i="2" s="1"/>
  <c r="R471" i="2"/>
  <c r="R473" i="2"/>
  <c r="R475" i="2"/>
  <c r="R477" i="2"/>
  <c r="R446" i="2"/>
  <c r="R444" i="2"/>
  <c r="R442" i="2"/>
  <c r="R437" i="2"/>
  <c r="R438" i="2"/>
  <c r="S438" i="2"/>
  <c r="R436" i="2"/>
  <c r="S507" i="2" l="1"/>
  <c r="S474" i="2"/>
  <c r="S452" i="2"/>
  <c r="S459" i="2"/>
  <c r="S504" i="2"/>
  <c r="S513" i="2"/>
  <c r="S526" i="2"/>
  <c r="S525" i="2"/>
  <c r="S444" i="2"/>
  <c r="S481" i="2"/>
  <c r="S502" i="2"/>
  <c r="S512" i="2"/>
  <c r="S524" i="2"/>
  <c r="S501" i="2"/>
  <c r="S499" i="2"/>
  <c r="S463" i="2"/>
  <c r="S509" i="2"/>
  <c r="S520" i="2"/>
  <c r="S472" i="2"/>
  <c r="S473" i="2"/>
  <c r="S442" i="2"/>
  <c r="S457" i="2"/>
  <c r="S446" i="2"/>
  <c r="S479" i="2"/>
  <c r="S500" i="2"/>
  <c r="S510" i="2"/>
  <c r="S523" i="2"/>
  <c r="S488" i="2"/>
  <c r="S443" i="2"/>
  <c r="S462" i="2"/>
  <c r="S492" i="2"/>
  <c r="S475" i="2"/>
  <c r="S497" i="2"/>
  <c r="S528" i="2"/>
  <c r="S490" i="2"/>
  <c r="S471" i="2"/>
  <c r="S456" i="2"/>
  <c r="S466" i="2"/>
  <c r="S489" i="2"/>
  <c r="S503" i="2"/>
  <c r="S508" i="2"/>
  <c r="S527" i="2"/>
  <c r="S482" i="2"/>
  <c r="S447" i="2"/>
  <c r="S461" i="2"/>
  <c r="S460" i="2"/>
  <c r="S491" i="2"/>
  <c r="S437" i="2"/>
  <c r="S458" i="2"/>
  <c r="S467" i="2"/>
  <c r="S436" i="2"/>
  <c r="S477" i="2"/>
  <c r="S465" i="2"/>
  <c r="S464" i="2"/>
  <c r="S487" i="2"/>
  <c r="S511" i="2"/>
  <c r="S517" i="2"/>
  <c r="S518" i="2"/>
  <c r="S440" i="2"/>
  <c r="S486" i="2"/>
  <c r="P423" i="2"/>
  <c r="P385" i="2"/>
  <c r="P384" i="2"/>
  <c r="P401" i="2"/>
  <c r="P400" i="2"/>
  <c r="P377" i="2"/>
  <c r="P369" i="2"/>
  <c r="P368" i="2"/>
  <c r="P361" i="2"/>
  <c r="P345" i="2"/>
  <c r="P344" i="2"/>
  <c r="P330" i="2"/>
  <c r="P329" i="2"/>
  <c r="P320" i="2"/>
  <c r="P312" i="2"/>
  <c r="P311" i="2"/>
  <c r="P282" i="2"/>
  <c r="P274" i="2"/>
  <c r="P273" i="2"/>
  <c r="P33" i="2"/>
  <c r="R543" i="2" l="1"/>
  <c r="R541" i="2"/>
  <c r="R533" i="2"/>
  <c r="L535" i="2"/>
  <c r="P419" i="2"/>
  <c r="P418" i="2"/>
  <c r="P417" i="2"/>
  <c r="P416" i="2"/>
  <c r="P415" i="2"/>
  <c r="P413" i="2"/>
  <c r="P412" i="2"/>
  <c r="P411" i="2"/>
  <c r="P410" i="2"/>
  <c r="P409" i="2"/>
  <c r="P408" i="2"/>
  <c r="P407" i="2"/>
  <c r="P406" i="2"/>
  <c r="P323" i="2"/>
  <c r="P322" i="2"/>
  <c r="P321" i="2"/>
  <c r="P319" i="2"/>
  <c r="P318" i="2"/>
  <c r="P317" i="2"/>
  <c r="P316" i="2"/>
  <c r="P315" i="2"/>
  <c r="P314" i="2"/>
  <c r="P313" i="2"/>
  <c r="P310" i="2"/>
  <c r="P309" i="2"/>
  <c r="P308" i="2"/>
  <c r="P338" i="2"/>
  <c r="P337" i="2"/>
  <c r="P336" i="2"/>
  <c r="P335" i="2"/>
  <c r="P334" i="2"/>
  <c r="P333" i="2"/>
  <c r="P332" i="2"/>
  <c r="P331" i="2"/>
  <c r="P328" i="2"/>
  <c r="P327" i="2"/>
  <c r="P326" i="2"/>
  <c r="P353" i="2"/>
  <c r="P352" i="2"/>
  <c r="P351" i="2"/>
  <c r="P350" i="2"/>
  <c r="P349" i="2"/>
  <c r="P348" i="2"/>
  <c r="P347" i="2"/>
  <c r="P346" i="2"/>
  <c r="P343" i="2"/>
  <c r="P342" i="2"/>
  <c r="P341" i="2"/>
  <c r="P362" i="2"/>
  <c r="P360" i="2"/>
  <c r="P359" i="2"/>
  <c r="P358" i="2"/>
  <c r="P378" i="2"/>
  <c r="P376" i="2"/>
  <c r="P375" i="2"/>
  <c r="P374" i="2"/>
  <c r="P373" i="2"/>
  <c r="P372" i="2"/>
  <c r="P371" i="2"/>
  <c r="P370" i="2"/>
  <c r="P367" i="2"/>
  <c r="P366" i="2"/>
  <c r="P365" i="2"/>
  <c r="P387" i="2"/>
  <c r="P386" i="2"/>
  <c r="P383" i="2"/>
  <c r="P382" i="2"/>
  <c r="P381" i="2"/>
  <c r="P390" i="2"/>
  <c r="P394" i="2"/>
  <c r="P393" i="2"/>
  <c r="P429" i="2"/>
  <c r="P428" i="2"/>
  <c r="P427" i="2"/>
  <c r="P426" i="2"/>
  <c r="P425" i="2"/>
  <c r="P424" i="2"/>
  <c r="P422" i="2"/>
  <c r="P421" i="2"/>
  <c r="P420" i="2"/>
  <c r="P405" i="2"/>
  <c r="P404" i="2"/>
  <c r="P403" i="2"/>
  <c r="P402" i="2"/>
  <c r="P399" i="2"/>
  <c r="P398" i="2"/>
  <c r="P433" i="2"/>
  <c r="P255" i="2"/>
  <c r="P217" i="2"/>
  <c r="P216" i="2"/>
  <c r="P215" i="2"/>
  <c r="P214" i="2"/>
  <c r="P213" i="2"/>
  <c r="P212" i="2"/>
  <c r="P211" i="2"/>
  <c r="P210" i="2"/>
  <c r="P209" i="2"/>
  <c r="P208" i="2"/>
  <c r="P197" i="2"/>
  <c r="P196" i="2"/>
  <c r="P195" i="2"/>
  <c r="P194" i="2"/>
  <c r="P193" i="2"/>
  <c r="P192" i="2"/>
  <c r="P176" i="2"/>
  <c r="P182" i="2"/>
  <c r="P181" i="2"/>
  <c r="P180" i="2"/>
  <c r="P179" i="2"/>
  <c r="P178" i="2"/>
  <c r="P155" i="2"/>
  <c r="P154" i="2"/>
  <c r="P137" i="2"/>
  <c r="P136" i="2"/>
  <c r="P125" i="2"/>
  <c r="P124" i="2"/>
  <c r="P106" i="2"/>
  <c r="P105" i="2"/>
  <c r="P104" i="2"/>
  <c r="P103" i="2"/>
  <c r="P102" i="2"/>
  <c r="P101" i="2"/>
  <c r="P100" i="2"/>
  <c r="P99" i="2"/>
  <c r="P98" i="2"/>
  <c r="P97" i="2"/>
  <c r="P87" i="2"/>
  <c r="P86" i="2"/>
  <c r="P67" i="2"/>
  <c r="P66" i="2"/>
  <c r="P65" i="2"/>
  <c r="P64" i="2"/>
  <c r="P63" i="2"/>
  <c r="P62" i="2"/>
  <c r="P61" i="2"/>
  <c r="P60" i="2"/>
  <c r="P59" i="2"/>
  <c r="P49" i="2"/>
  <c r="P48" i="2"/>
  <c r="P47" i="2"/>
  <c r="P223" i="2"/>
  <c r="P222" i="2"/>
  <c r="P221" i="2"/>
  <c r="P220" i="2"/>
  <c r="P219" i="2"/>
  <c r="P218" i="2"/>
  <c r="P206" i="2"/>
  <c r="P202" i="2"/>
  <c r="P201" i="2"/>
  <c r="P200" i="2"/>
  <c r="P199" i="2"/>
  <c r="P198" i="2"/>
  <c r="P191" i="2"/>
  <c r="P189" i="2"/>
  <c r="P186" i="2"/>
  <c r="P185" i="2"/>
  <c r="P184" i="2"/>
  <c r="P183" i="2"/>
  <c r="P177" i="2"/>
  <c r="P175" i="2"/>
  <c r="P173" i="2"/>
  <c r="P170" i="2"/>
  <c r="P169" i="2"/>
  <c r="P166" i="2"/>
  <c r="P165" i="2"/>
  <c r="P160" i="2"/>
  <c r="P159" i="2"/>
  <c r="P158" i="2"/>
  <c r="P157" i="2"/>
  <c r="P156" i="2"/>
  <c r="P153" i="2"/>
  <c r="P152" i="2"/>
  <c r="P151" i="2"/>
  <c r="P148" i="2"/>
  <c r="P147" i="2"/>
  <c r="P146" i="2"/>
  <c r="P145" i="2"/>
  <c r="P142" i="2"/>
  <c r="P141" i="2"/>
  <c r="P140" i="2"/>
  <c r="P139" i="2"/>
  <c r="P138" i="2"/>
  <c r="P135" i="2"/>
  <c r="P134" i="2"/>
  <c r="P133" i="2"/>
  <c r="P78" i="2"/>
  <c r="P77" i="2"/>
  <c r="P76" i="2"/>
  <c r="P75" i="2"/>
  <c r="P72" i="2"/>
  <c r="P71" i="2"/>
  <c r="P70" i="2"/>
  <c r="P69" i="2"/>
  <c r="P68" i="2"/>
  <c r="P58" i="2"/>
  <c r="P57" i="2"/>
  <c r="P56" i="2"/>
  <c r="P52" i="2"/>
  <c r="P51" i="2"/>
  <c r="P50" i="2"/>
  <c r="P46" i="2"/>
  <c r="P45" i="2"/>
  <c r="P44" i="2"/>
  <c r="P43" i="2"/>
  <c r="P42" i="2"/>
  <c r="P39" i="2"/>
  <c r="P38" i="2"/>
  <c r="P37" i="2"/>
  <c r="P111" i="2"/>
  <c r="P110" i="2"/>
  <c r="P109" i="2"/>
  <c r="P108" i="2"/>
  <c r="P107" i="2"/>
  <c r="P96" i="2"/>
  <c r="P95" i="2"/>
  <c r="P94" i="2"/>
  <c r="P90" i="2"/>
  <c r="P89" i="2"/>
  <c r="P88" i="2"/>
  <c r="P85" i="2"/>
  <c r="P84" i="2"/>
  <c r="P83" i="2"/>
  <c r="P82" i="2"/>
  <c r="P81" i="2"/>
  <c r="P117" i="2"/>
  <c r="P116" i="2"/>
  <c r="P115" i="2"/>
  <c r="P114" i="2"/>
  <c r="S17" i="2"/>
  <c r="S16" i="2"/>
  <c r="S14" i="2"/>
  <c r="Q433" i="2" l="1"/>
  <c r="S533" i="2"/>
  <c r="S541" i="2"/>
  <c r="S543" i="2"/>
  <c r="P284" i="2" l="1"/>
  <c r="P275" i="2"/>
  <c r="P243" i="2"/>
  <c r="P238" i="2"/>
  <c r="P234" i="2"/>
  <c r="P126" i="2"/>
  <c r="P121" i="2"/>
  <c r="P265" i="2"/>
  <c r="P264" i="2"/>
  <c r="P263" i="2"/>
  <c r="P262" i="2"/>
  <c r="P261" i="2"/>
  <c r="P260" i="2"/>
  <c r="P259" i="2"/>
  <c r="P258" i="2"/>
  <c r="P257" i="2"/>
  <c r="P129" i="2"/>
  <c r="P128" i="2"/>
  <c r="P127" i="2"/>
  <c r="P123" i="2"/>
  <c r="P122" i="2"/>
  <c r="P120" i="2"/>
  <c r="C9" i="3" l="1"/>
  <c r="P296" i="2" l="1"/>
  <c r="P292" i="2"/>
  <c r="R549" i="2"/>
  <c r="R547" i="2"/>
  <c r="R545" i="2"/>
  <c r="P286" i="2"/>
  <c r="P285" i="2"/>
  <c r="P283" i="2"/>
  <c r="P241" i="2"/>
  <c r="S545" i="2" l="1"/>
  <c r="S547" i="2"/>
  <c r="S549" i="2"/>
  <c r="P305" i="2"/>
  <c r="P304" i="2"/>
  <c r="P303" i="2"/>
  <c r="P302" i="2"/>
  <c r="P301" i="2"/>
  <c r="P300" i="2"/>
  <c r="P299" i="2"/>
  <c r="P298" i="2"/>
  <c r="P297" i="2"/>
  <c r="P295" i="2"/>
  <c r="P294" i="2"/>
  <c r="P293" i="2"/>
  <c r="P288" i="2"/>
  <c r="P287" i="2"/>
  <c r="P281" i="2"/>
  <c r="P280" i="2"/>
  <c r="P279" i="2"/>
  <c r="P278" i="2"/>
  <c r="P277" i="2"/>
  <c r="P276" i="2"/>
  <c r="P272" i="2"/>
  <c r="P271" i="2"/>
  <c r="P269" i="2"/>
  <c r="P266" i="2"/>
  <c r="P256" i="2"/>
  <c r="P254" i="2"/>
  <c r="P253" i="2"/>
  <c r="P252" i="2"/>
  <c r="P251" i="2"/>
  <c r="P250" i="2"/>
  <c r="P248" i="2"/>
  <c r="P244" i="2"/>
  <c r="P240" i="2"/>
  <c r="P239" i="2"/>
  <c r="P237" i="2"/>
  <c r="P236" i="2"/>
  <c r="P235" i="2"/>
  <c r="P233" i="2"/>
  <c r="P232" i="2"/>
  <c r="P231" i="2"/>
  <c r="P230" i="2"/>
  <c r="P229" i="2"/>
  <c r="P228" i="2"/>
  <c r="P226" i="2"/>
  <c r="P34" i="2"/>
  <c r="O557" i="2" l="1"/>
  <c r="R556" i="2"/>
  <c r="R555" i="2"/>
  <c r="R554" i="2"/>
  <c r="S554" i="2" l="1"/>
  <c r="S555" i="2"/>
  <c r="S556" i="2"/>
  <c r="R557" i="2"/>
  <c r="S557" i="2" l="1"/>
  <c r="Q242" i="2"/>
  <c r="Q361" i="2"/>
  <c r="Q345" i="2"/>
  <c r="Q368" i="2"/>
  <c r="Q401" i="2"/>
  <c r="R401" i="2" s="1"/>
  <c r="Q400" i="2"/>
  <c r="Q320" i="2"/>
  <c r="Q311" i="2"/>
  <c r="Q312" i="2"/>
  <c r="Q384" i="2"/>
  <c r="Q273" i="2"/>
  <c r="Q377" i="2"/>
  <c r="Q329" i="2"/>
  <c r="Q385" i="2"/>
  <c r="R385" i="2" s="1"/>
  <c r="Q369" i="2"/>
  <c r="Q282" i="2"/>
  <c r="Q274" i="2"/>
  <c r="Q344" i="2"/>
  <c r="Q330" i="2"/>
  <c r="Q423" i="2"/>
  <c r="Q427" i="2"/>
  <c r="Q418" i="2"/>
  <c r="Q409" i="2"/>
  <c r="Q399" i="2"/>
  <c r="Q382" i="2"/>
  <c r="Q371" i="2"/>
  <c r="Q346" i="2"/>
  <c r="Q334" i="2"/>
  <c r="Q322" i="2"/>
  <c r="Q313" i="2"/>
  <c r="Q181" i="2"/>
  <c r="Q170" i="2"/>
  <c r="Q156" i="2"/>
  <c r="Q136" i="2"/>
  <c r="Q66" i="2"/>
  <c r="Q58" i="2"/>
  <c r="Q38" i="2"/>
  <c r="Q429" i="2"/>
  <c r="Q411" i="2"/>
  <c r="Q360" i="2"/>
  <c r="Q315" i="2"/>
  <c r="Q202" i="2"/>
  <c r="Q88" i="2"/>
  <c r="Q42" i="2"/>
  <c r="Q115" i="2"/>
  <c r="Q336" i="2"/>
  <c r="Q117" i="2"/>
  <c r="Q125" i="2"/>
  <c r="Q386" i="2"/>
  <c r="Q326" i="2"/>
  <c r="Q214" i="2"/>
  <c r="Q107" i="2"/>
  <c r="Q78" i="2"/>
  <c r="Q76" i="2"/>
  <c r="Q390" i="2"/>
  <c r="Q375" i="2"/>
  <c r="Q365" i="2"/>
  <c r="Q350" i="2"/>
  <c r="Q338" i="2"/>
  <c r="Q328" i="2"/>
  <c r="Q317" i="2"/>
  <c r="Q216" i="2"/>
  <c r="Q208" i="2"/>
  <c r="Q101" i="2"/>
  <c r="Q51" i="2"/>
  <c r="Q373" i="2"/>
  <c r="Q99" i="2"/>
  <c r="Q49" i="2"/>
  <c r="Q97" i="2"/>
  <c r="Q420" i="2"/>
  <c r="Q403" i="2"/>
  <c r="Q348" i="2"/>
  <c r="Q68" i="2"/>
  <c r="Q105" i="2"/>
  <c r="Q47" i="2"/>
  <c r="Q37" i="2"/>
  <c r="Q422" i="2"/>
  <c r="Q323" i="2"/>
  <c r="Q177" i="2"/>
  <c r="Q211" i="2"/>
  <c r="Q60" i="2"/>
  <c r="Q184" i="2"/>
  <c r="Q140" i="2"/>
  <c r="Q404" i="2"/>
  <c r="Q146" i="2"/>
  <c r="Q416" i="2"/>
  <c r="Q77" i="2"/>
  <c r="Q215" i="2"/>
  <c r="Q419" i="2"/>
  <c r="Q370" i="2"/>
  <c r="Q417" i="2"/>
  <c r="Q142" i="2"/>
  <c r="Q333" i="2"/>
  <c r="Q194" i="2"/>
  <c r="Q46" i="2"/>
  <c r="Q59" i="2"/>
  <c r="Q393" i="2"/>
  <c r="Q71" i="2"/>
  <c r="Q85" i="2"/>
  <c r="Q179" i="2"/>
  <c r="Q116" i="2"/>
  <c r="Q176" i="2"/>
  <c r="R176" i="2" s="1"/>
  <c r="Q353" i="2"/>
  <c r="Q104" i="2"/>
  <c r="Q108" i="2"/>
  <c r="Q308" i="2"/>
  <c r="Q309" i="2"/>
  <c r="Q89" i="2"/>
  <c r="Q173" i="2"/>
  <c r="Q158" i="2"/>
  <c r="Q394" i="2"/>
  <c r="Q413" i="2"/>
  <c r="Q199" i="2"/>
  <c r="Q424" i="2"/>
  <c r="Q39" i="2"/>
  <c r="Q98" i="2"/>
  <c r="Q152" i="2"/>
  <c r="Q383" i="2"/>
  <c r="Q86" i="2"/>
  <c r="Q84" i="2"/>
  <c r="Q153" i="2"/>
  <c r="Q405" i="2"/>
  <c r="Q70" i="2"/>
  <c r="Q327" i="2"/>
  <c r="Q44" i="2"/>
  <c r="Q189" i="2"/>
  <c r="Q310" i="2"/>
  <c r="Q381" i="2"/>
  <c r="Q69" i="2"/>
  <c r="Q67" i="2"/>
  <c r="Q342" i="2"/>
  <c r="Q343" i="2"/>
  <c r="Q212" i="2"/>
  <c r="Q183" i="2"/>
  <c r="Q72" i="2"/>
  <c r="Q387" i="2"/>
  <c r="Q157" i="2"/>
  <c r="Q210" i="2"/>
  <c r="Q135" i="2"/>
  <c r="Q358" i="2"/>
  <c r="Q124" i="2"/>
  <c r="Q65" i="2"/>
  <c r="Q63" i="2"/>
  <c r="Q195" i="2"/>
  <c r="Q421" i="2"/>
  <c r="Q220" i="2"/>
  <c r="Q366" i="2"/>
  <c r="Q82" i="2"/>
  <c r="Q221" i="2"/>
  <c r="Q367" i="2"/>
  <c r="Q148" i="2"/>
  <c r="Q408" i="2"/>
  <c r="Q166" i="2"/>
  <c r="Q372" i="2"/>
  <c r="Q96" i="2"/>
  <c r="Q151" i="2"/>
  <c r="Q186" i="2"/>
  <c r="Q428" i="2"/>
  <c r="Q175" i="2"/>
  <c r="Q316" i="2"/>
  <c r="Q141" i="2"/>
  <c r="Q218" i="2"/>
  <c r="Q321" i="2"/>
  <c r="Q337" i="2"/>
  <c r="Q133" i="2"/>
  <c r="Q102" i="2"/>
  <c r="Q352" i="2"/>
  <c r="Q192" i="2"/>
  <c r="Q64" i="2"/>
  <c r="Q48" i="2"/>
  <c r="Q198" i="2"/>
  <c r="Q213" i="2"/>
  <c r="Q374" i="2"/>
  <c r="Q154" i="2"/>
  <c r="Q376" i="2"/>
  <c r="Q95" i="2"/>
  <c r="Q61" i="2"/>
  <c r="Q378" i="2"/>
  <c r="Q222" i="2"/>
  <c r="Q114" i="2"/>
  <c r="Q185" i="2"/>
  <c r="Q349" i="2"/>
  <c r="Q138" i="2"/>
  <c r="Q223" i="2"/>
  <c r="Q206" i="2"/>
  <c r="Q362" i="2"/>
  <c r="Q103" i="2"/>
  <c r="Q56" i="2"/>
  <c r="Q169" i="2"/>
  <c r="Q182" i="2"/>
  <c r="Q50" i="2"/>
  <c r="Q75" i="2"/>
  <c r="Q145" i="2"/>
  <c r="Q137" i="2"/>
  <c r="Q412" i="2"/>
  <c r="Q87" i="2"/>
  <c r="Q406" i="2"/>
  <c r="Q331" i="2"/>
  <c r="Q332" i="2"/>
  <c r="Q201" i="2"/>
  <c r="Q165" i="2"/>
  <c r="Q415" i="2"/>
  <c r="Q178" i="2"/>
  <c r="Q160" i="2"/>
  <c r="Q83" i="2"/>
  <c r="Q209" i="2"/>
  <c r="Q219" i="2"/>
  <c r="Q255" i="2"/>
  <c r="R255" i="2" s="1"/>
  <c r="Q335" i="2"/>
  <c r="Q147" i="2"/>
  <c r="Q155" i="2"/>
  <c r="Q81" i="2"/>
  <c r="Q407" i="2"/>
  <c r="Q43" i="2"/>
  <c r="Q180" i="2"/>
  <c r="Q318" i="2"/>
  <c r="Q402" i="2"/>
  <c r="Q359" i="2"/>
  <c r="Q100" i="2"/>
  <c r="Q319" i="2"/>
  <c r="Q62" i="2"/>
  <c r="Q106" i="2"/>
  <c r="Q110" i="2"/>
  <c r="Q341" i="2"/>
  <c r="Q52" i="2"/>
  <c r="Q90" i="2"/>
  <c r="Q191" i="2"/>
  <c r="Q217" i="2"/>
  <c r="Q398" i="2"/>
  <c r="Q314" i="2"/>
  <c r="Q159" i="2"/>
  <c r="Q193" i="2"/>
  <c r="Q134" i="2"/>
  <c r="Q139" i="2"/>
  <c r="Q57" i="2"/>
  <c r="Q196" i="2"/>
  <c r="Q94" i="2"/>
  <c r="Q347" i="2"/>
  <c r="Q109" i="2"/>
  <c r="Q197" i="2"/>
  <c r="Q410" i="2"/>
  <c r="Q425" i="2"/>
  <c r="Q426" i="2"/>
  <c r="Q45" i="2"/>
  <c r="Q351" i="2"/>
  <c r="Q200" i="2"/>
  <c r="Q111" i="2"/>
  <c r="Q284" i="2"/>
  <c r="R284" i="2" s="1"/>
  <c r="Q129" i="2"/>
  <c r="Q262" i="2"/>
  <c r="Q238" i="2"/>
  <c r="Q275" i="2"/>
  <c r="Q33" i="2"/>
  <c r="Q128" i="2"/>
  <c r="Q263" i="2"/>
  <c r="Q122" i="2"/>
  <c r="Q120" i="2"/>
  <c r="Q257" i="2"/>
  <c r="Q121" i="2"/>
  <c r="Q234" i="2"/>
  <c r="Q265" i="2"/>
  <c r="Q243" i="2"/>
  <c r="R243" i="2" s="1"/>
  <c r="Q259" i="2"/>
  <c r="Q123" i="2"/>
  <c r="Q261" i="2"/>
  <c r="Q264" i="2"/>
  <c r="Q258" i="2"/>
  <c r="Q260" i="2"/>
  <c r="Q126" i="2"/>
  <c r="Q127" i="2"/>
  <c r="Q292" i="2"/>
  <c r="Q283" i="2"/>
  <c r="Q296" i="2"/>
  <c r="Q286" i="2"/>
  <c r="Q241" i="2"/>
  <c r="Q285" i="2"/>
  <c r="Q235" i="2"/>
  <c r="Q278" i="2"/>
  <c r="Q230" i="2"/>
  <c r="Q237" i="2"/>
  <c r="Q248" i="2"/>
  <c r="Q233" i="2"/>
  <c r="Q295" i="2"/>
  <c r="Q231" i="2"/>
  <c r="Q250" i="2"/>
  <c r="Q256" i="2"/>
  <c r="Q281" i="2"/>
  <c r="Q34" i="2"/>
  <c r="Q287" i="2"/>
  <c r="Q300" i="2"/>
  <c r="Q305" i="2"/>
  <c r="Q239" i="2"/>
  <c r="Q254" i="2"/>
  <c r="Q303" i="2"/>
  <c r="Q301" i="2"/>
  <c r="Q240" i="2"/>
  <c r="Q269" i="2"/>
  <c r="Q244" i="2"/>
  <c r="Q271" i="2"/>
  <c r="Q266" i="2"/>
  <c r="Q299" i="2"/>
  <c r="Q297" i="2"/>
  <c r="Q229" i="2"/>
  <c r="Q253" i="2"/>
  <c r="Q252" i="2"/>
  <c r="Q304" i="2"/>
  <c r="Q279" i="2"/>
  <c r="Q288" i="2"/>
  <c r="Q280" i="2"/>
  <c r="Q298" i="2"/>
  <c r="Q293" i="2"/>
  <c r="Q302" i="2"/>
  <c r="Q276" i="2"/>
  <c r="Q228" i="2"/>
  <c r="Q236" i="2"/>
  <c r="Q251" i="2"/>
  <c r="Q277" i="2"/>
  <c r="Q232" i="2"/>
  <c r="Q294" i="2"/>
  <c r="Q272" i="2"/>
  <c r="Q226" i="2"/>
  <c r="R242" i="2" l="1"/>
  <c r="R312" i="2"/>
  <c r="R282" i="2"/>
  <c r="R320" i="2"/>
  <c r="S385" i="2"/>
  <c r="R400" i="2"/>
  <c r="R274" i="2"/>
  <c r="R311" i="2"/>
  <c r="R369" i="2"/>
  <c r="R329" i="2"/>
  <c r="S401" i="2"/>
  <c r="R423" i="2"/>
  <c r="R377" i="2"/>
  <c r="R368" i="2"/>
  <c r="R330" i="2"/>
  <c r="R273" i="2"/>
  <c r="R345" i="2"/>
  <c r="R344" i="2"/>
  <c r="R384" i="2"/>
  <c r="R361" i="2"/>
  <c r="R406" i="2"/>
  <c r="R408" i="2"/>
  <c r="R411" i="2"/>
  <c r="R410" i="2"/>
  <c r="R413" i="2"/>
  <c r="R412" i="2"/>
  <c r="R415" i="2"/>
  <c r="R418" i="2"/>
  <c r="R407" i="2"/>
  <c r="R409" i="2"/>
  <c r="R417" i="2"/>
  <c r="R416" i="2"/>
  <c r="R419" i="2"/>
  <c r="R309" i="2"/>
  <c r="R313" i="2"/>
  <c r="R310" i="2"/>
  <c r="R315" i="2"/>
  <c r="R319" i="2"/>
  <c r="R318" i="2"/>
  <c r="R316" i="2"/>
  <c r="R322" i="2"/>
  <c r="R321" i="2"/>
  <c r="R314" i="2"/>
  <c r="R317" i="2"/>
  <c r="R308" i="2"/>
  <c r="R323" i="2"/>
  <c r="R328" i="2"/>
  <c r="R333" i="2"/>
  <c r="R332" i="2"/>
  <c r="R335" i="2"/>
  <c r="R334" i="2"/>
  <c r="R337" i="2"/>
  <c r="R336" i="2"/>
  <c r="R327" i="2"/>
  <c r="R331" i="2"/>
  <c r="R326" i="2"/>
  <c r="R338" i="2"/>
  <c r="R342" i="2"/>
  <c r="R346" i="2"/>
  <c r="R343" i="2"/>
  <c r="R350" i="2"/>
  <c r="R349" i="2"/>
  <c r="R348" i="2"/>
  <c r="R352" i="2"/>
  <c r="R351" i="2"/>
  <c r="R347" i="2"/>
  <c r="R341" i="2"/>
  <c r="R353" i="2"/>
  <c r="R360" i="2"/>
  <c r="R359" i="2"/>
  <c r="R358" i="2"/>
  <c r="R362" i="2"/>
  <c r="R370" i="2"/>
  <c r="R367" i="2"/>
  <c r="R371" i="2"/>
  <c r="R374" i="2"/>
  <c r="R376" i="2"/>
  <c r="R375" i="2"/>
  <c r="R372" i="2"/>
  <c r="R373" i="2"/>
  <c r="R366" i="2"/>
  <c r="R365" i="2"/>
  <c r="R378" i="2"/>
  <c r="R383" i="2"/>
  <c r="R382" i="2"/>
  <c r="R386" i="2"/>
  <c r="R381" i="2"/>
  <c r="R387" i="2"/>
  <c r="R390" i="2"/>
  <c r="R393" i="2"/>
  <c r="R394" i="2"/>
  <c r="R402" i="2"/>
  <c r="R399" i="2"/>
  <c r="R398" i="2"/>
  <c r="R405" i="2"/>
  <c r="R425" i="2"/>
  <c r="R424" i="2"/>
  <c r="R404" i="2"/>
  <c r="R427" i="2"/>
  <c r="R426" i="2"/>
  <c r="R403" i="2"/>
  <c r="R420" i="2"/>
  <c r="R422" i="2"/>
  <c r="R421" i="2"/>
  <c r="R429" i="2"/>
  <c r="R428" i="2"/>
  <c r="R433" i="2"/>
  <c r="S255" i="2"/>
  <c r="R212" i="2"/>
  <c r="R214" i="2"/>
  <c r="R211" i="2"/>
  <c r="R213" i="2"/>
  <c r="R216" i="2"/>
  <c r="R209" i="2"/>
  <c r="R208" i="2"/>
  <c r="R215" i="2"/>
  <c r="R210" i="2"/>
  <c r="R217" i="2"/>
  <c r="R194" i="2"/>
  <c r="R196" i="2"/>
  <c r="R192" i="2"/>
  <c r="R193" i="2"/>
  <c r="R195" i="2"/>
  <c r="R197" i="2"/>
  <c r="S176" i="2"/>
  <c r="R179" i="2"/>
  <c r="R181" i="2"/>
  <c r="R178" i="2"/>
  <c r="R180" i="2"/>
  <c r="R182" i="2"/>
  <c r="R154" i="2"/>
  <c r="R155" i="2"/>
  <c r="R136" i="2"/>
  <c r="R137" i="2"/>
  <c r="R124" i="2"/>
  <c r="R125" i="2"/>
  <c r="R105" i="2"/>
  <c r="R103" i="2"/>
  <c r="R98" i="2"/>
  <c r="R101" i="2"/>
  <c r="R102" i="2"/>
  <c r="R97" i="2"/>
  <c r="R104" i="2"/>
  <c r="R100" i="2"/>
  <c r="R99" i="2"/>
  <c r="R106" i="2"/>
  <c r="R86" i="2"/>
  <c r="R87" i="2"/>
  <c r="R60" i="2"/>
  <c r="R59" i="2"/>
  <c r="R63" i="2"/>
  <c r="R65" i="2"/>
  <c r="R67" i="2"/>
  <c r="R64" i="2"/>
  <c r="R61" i="2"/>
  <c r="R66" i="2"/>
  <c r="R62" i="2"/>
  <c r="R48" i="2"/>
  <c r="R47" i="2"/>
  <c r="R49" i="2"/>
  <c r="R133" i="2"/>
  <c r="R169" i="2"/>
  <c r="R145" i="2"/>
  <c r="R173" i="2"/>
  <c r="R134" i="2"/>
  <c r="R146" i="2"/>
  <c r="R135" i="2"/>
  <c r="R175" i="2"/>
  <c r="R138" i="2"/>
  <c r="R177" i="2"/>
  <c r="R139" i="2"/>
  <c r="R141" i="2"/>
  <c r="R186" i="2"/>
  <c r="R152" i="2"/>
  <c r="R151" i="2"/>
  <c r="R189" i="2"/>
  <c r="R165" i="2"/>
  <c r="R206" i="2"/>
  <c r="R184" i="2"/>
  <c r="R148" i="2"/>
  <c r="R156" i="2"/>
  <c r="R198" i="2"/>
  <c r="R219" i="2"/>
  <c r="R153" i="2"/>
  <c r="R191" i="2"/>
  <c r="R218" i="2"/>
  <c r="R147" i="2"/>
  <c r="R142" i="2"/>
  <c r="R158" i="2"/>
  <c r="R200" i="2"/>
  <c r="R221" i="2"/>
  <c r="R157" i="2"/>
  <c r="R199" i="2"/>
  <c r="R220" i="2"/>
  <c r="R183" i="2"/>
  <c r="R140" i="2"/>
  <c r="R185" i="2"/>
  <c r="R170" i="2"/>
  <c r="R160" i="2"/>
  <c r="R202" i="2"/>
  <c r="R166" i="2"/>
  <c r="R223" i="2"/>
  <c r="R159" i="2"/>
  <c r="R201" i="2"/>
  <c r="R222" i="2"/>
  <c r="R42" i="2"/>
  <c r="R46" i="2"/>
  <c r="R50" i="2"/>
  <c r="R37" i="2"/>
  <c r="R38" i="2"/>
  <c r="R51" i="2"/>
  <c r="R39" i="2"/>
  <c r="R52" i="2"/>
  <c r="R57" i="2"/>
  <c r="R76" i="2"/>
  <c r="R56" i="2"/>
  <c r="R75" i="2"/>
  <c r="R43" i="2"/>
  <c r="R68" i="2"/>
  <c r="R58" i="2"/>
  <c r="R45" i="2"/>
  <c r="R70" i="2"/>
  <c r="R69" i="2"/>
  <c r="R44" i="2"/>
  <c r="R72" i="2"/>
  <c r="R78" i="2"/>
  <c r="R71" i="2"/>
  <c r="R77" i="2"/>
  <c r="R82" i="2"/>
  <c r="R83" i="2"/>
  <c r="R88" i="2"/>
  <c r="R85" i="2"/>
  <c r="R90" i="2"/>
  <c r="R89" i="2"/>
  <c r="R81" i="2"/>
  <c r="R95" i="2"/>
  <c r="R94" i="2"/>
  <c r="R84" i="2"/>
  <c r="R107" i="2"/>
  <c r="R96" i="2"/>
  <c r="R109" i="2"/>
  <c r="R108" i="2"/>
  <c r="R111" i="2"/>
  <c r="R110" i="2"/>
  <c r="R115" i="2"/>
  <c r="R114" i="2"/>
  <c r="R117" i="2"/>
  <c r="R116" i="2"/>
  <c r="S284" i="2"/>
  <c r="R238" i="2"/>
  <c r="R126" i="2"/>
  <c r="R234" i="2"/>
  <c r="R275" i="2"/>
  <c r="R121" i="2"/>
  <c r="R33" i="2"/>
  <c r="S243" i="2"/>
  <c r="R260" i="2"/>
  <c r="R258" i="2"/>
  <c r="R257" i="2"/>
  <c r="R262" i="2"/>
  <c r="R265" i="2"/>
  <c r="R259" i="2"/>
  <c r="R264" i="2"/>
  <c r="R261" i="2"/>
  <c r="R263" i="2"/>
  <c r="R127" i="2"/>
  <c r="R122" i="2"/>
  <c r="R129" i="2"/>
  <c r="R120" i="2"/>
  <c r="R123" i="2"/>
  <c r="R128" i="2"/>
  <c r="R296" i="2"/>
  <c r="R292" i="2"/>
  <c r="R286" i="2"/>
  <c r="R283" i="2"/>
  <c r="R285" i="2"/>
  <c r="R241" i="2"/>
  <c r="R287" i="2"/>
  <c r="R281" i="2"/>
  <c r="R280" i="2"/>
  <c r="R279" i="2"/>
  <c r="R278" i="2"/>
  <c r="R277" i="2"/>
  <c r="R276" i="2"/>
  <c r="R272" i="2"/>
  <c r="R271" i="2"/>
  <c r="R240" i="2"/>
  <c r="R239" i="2"/>
  <c r="R237" i="2"/>
  <c r="R236" i="2"/>
  <c r="R235" i="2"/>
  <c r="R233" i="2"/>
  <c r="R232" i="2"/>
  <c r="R34" i="2"/>
  <c r="R226" i="2"/>
  <c r="R228" i="2"/>
  <c r="R229" i="2"/>
  <c r="R230" i="2"/>
  <c r="R231" i="2"/>
  <c r="R244" i="2"/>
  <c r="R248" i="2"/>
  <c r="R250" i="2"/>
  <c r="R251" i="2"/>
  <c r="R252" i="2"/>
  <c r="R253" i="2"/>
  <c r="R254" i="2"/>
  <c r="R256" i="2"/>
  <c r="R266" i="2"/>
  <c r="R269" i="2"/>
  <c r="R288" i="2"/>
  <c r="R293" i="2"/>
  <c r="R294" i="2"/>
  <c r="R295" i="2"/>
  <c r="R297" i="2"/>
  <c r="R298" i="2"/>
  <c r="R299" i="2"/>
  <c r="R300" i="2"/>
  <c r="R301" i="2"/>
  <c r="R302" i="2"/>
  <c r="R303" i="2"/>
  <c r="R304" i="2"/>
  <c r="R305" i="2"/>
  <c r="S433" i="2" l="1"/>
  <c r="S242" i="2"/>
  <c r="S116" i="2"/>
  <c r="S56" i="2"/>
  <c r="S175" i="2"/>
  <c r="S33" i="2"/>
  <c r="S117" i="2"/>
  <c r="S107" i="2"/>
  <c r="S88" i="2"/>
  <c r="S69" i="2"/>
  <c r="S76" i="2"/>
  <c r="S46" i="2"/>
  <c r="S160" i="2"/>
  <c r="S221" i="2"/>
  <c r="S219" i="2"/>
  <c r="S135" i="2"/>
  <c r="S47" i="2"/>
  <c r="S63" i="2"/>
  <c r="S104" i="2"/>
  <c r="S124" i="2"/>
  <c r="S181" i="2"/>
  <c r="S194" i="2"/>
  <c r="S211" i="2"/>
  <c r="S422" i="2"/>
  <c r="S405" i="2"/>
  <c r="S372" i="2"/>
  <c r="S348" i="2"/>
  <c r="S331" i="2"/>
  <c r="S328" i="2"/>
  <c r="S318" i="2"/>
  <c r="S417" i="2"/>
  <c r="S411" i="2"/>
  <c r="S330" i="2"/>
  <c r="S274" i="2"/>
  <c r="S114" i="2"/>
  <c r="S84" i="2"/>
  <c r="S83" i="2"/>
  <c r="S70" i="2"/>
  <c r="S57" i="2"/>
  <c r="S42" i="2"/>
  <c r="S170" i="2"/>
  <c r="S200" i="2"/>
  <c r="S198" i="2"/>
  <c r="S152" i="2"/>
  <c r="S146" i="2"/>
  <c r="S48" i="2"/>
  <c r="S59" i="2"/>
  <c r="S97" i="2"/>
  <c r="S137" i="2"/>
  <c r="S179" i="2"/>
  <c r="S217" i="2"/>
  <c r="S214" i="2"/>
  <c r="S420" i="2"/>
  <c r="S398" i="2"/>
  <c r="S386" i="2"/>
  <c r="S375" i="2"/>
  <c r="S359" i="2"/>
  <c r="S349" i="2"/>
  <c r="S327" i="2"/>
  <c r="S323" i="2"/>
  <c r="S319" i="2"/>
  <c r="S409" i="2"/>
  <c r="S408" i="2"/>
  <c r="S368" i="2"/>
  <c r="S400" i="2"/>
  <c r="S85" i="2"/>
  <c r="S202" i="2"/>
  <c r="S94" i="2"/>
  <c r="S45" i="2"/>
  <c r="S222" i="2"/>
  <c r="S158" i="2"/>
  <c r="S62" i="2"/>
  <c r="S60" i="2"/>
  <c r="S136" i="2"/>
  <c r="S110" i="2"/>
  <c r="S58" i="2"/>
  <c r="S201" i="2"/>
  <c r="S140" i="2"/>
  <c r="S141" i="2"/>
  <c r="S101" i="2"/>
  <c r="S197" i="2"/>
  <c r="S426" i="2"/>
  <c r="S353" i="2"/>
  <c r="S337" i="2"/>
  <c r="S310" i="2"/>
  <c r="S361" i="2"/>
  <c r="S320" i="2"/>
  <c r="S111" i="2"/>
  <c r="S81" i="2"/>
  <c r="S71" i="2"/>
  <c r="S68" i="2"/>
  <c r="S51" i="2"/>
  <c r="S159" i="2"/>
  <c r="S183" i="2"/>
  <c r="S147" i="2"/>
  <c r="S184" i="2"/>
  <c r="S139" i="2"/>
  <c r="S145" i="2"/>
  <c r="S61" i="2"/>
  <c r="S86" i="2"/>
  <c r="S98" i="2"/>
  <c r="S154" i="2"/>
  <c r="S195" i="2"/>
  <c r="S208" i="2"/>
  <c r="S427" i="2"/>
  <c r="S394" i="2"/>
  <c r="S378" i="2"/>
  <c r="S371" i="2"/>
  <c r="S346" i="2"/>
  <c r="S334" i="2"/>
  <c r="S314" i="2"/>
  <c r="S313" i="2"/>
  <c r="S415" i="2"/>
  <c r="S384" i="2"/>
  <c r="S282" i="2"/>
  <c r="S50" i="2"/>
  <c r="S157" i="2"/>
  <c r="S115" i="2"/>
  <c r="S52" i="2"/>
  <c r="S156" i="2"/>
  <c r="S134" i="2"/>
  <c r="S102" i="2"/>
  <c r="S210" i="2"/>
  <c r="S382" i="2"/>
  <c r="S376" i="2"/>
  <c r="S350" i="2"/>
  <c r="S315" i="2"/>
  <c r="S406" i="2"/>
  <c r="S77" i="2"/>
  <c r="S142" i="2"/>
  <c r="S173" i="2"/>
  <c r="S155" i="2"/>
  <c r="S215" i="2"/>
  <c r="S374" i="2"/>
  <c r="S343" i="2"/>
  <c r="S423" i="2"/>
  <c r="S108" i="2"/>
  <c r="S89" i="2"/>
  <c r="S78" i="2"/>
  <c r="S43" i="2"/>
  <c r="S38" i="2"/>
  <c r="S223" i="2"/>
  <c r="S220" i="2"/>
  <c r="S218" i="2"/>
  <c r="S206" i="2"/>
  <c r="S177" i="2"/>
  <c r="S169" i="2"/>
  <c r="S64" i="2"/>
  <c r="S106" i="2"/>
  <c r="S103" i="2"/>
  <c r="S182" i="2"/>
  <c r="S193" i="2"/>
  <c r="S209" i="2"/>
  <c r="S428" i="2"/>
  <c r="S404" i="2"/>
  <c r="S367" i="2"/>
  <c r="S347" i="2"/>
  <c r="S342" i="2"/>
  <c r="S335" i="2"/>
  <c r="S321" i="2"/>
  <c r="S309" i="2"/>
  <c r="S412" i="2"/>
  <c r="S344" i="2"/>
  <c r="S329" i="2"/>
  <c r="S312" i="2"/>
  <c r="S96" i="2"/>
  <c r="S44" i="2"/>
  <c r="S153" i="2"/>
  <c r="S82" i="2"/>
  <c r="S185" i="2"/>
  <c r="S186" i="2"/>
  <c r="S212" i="2"/>
  <c r="S403" i="2"/>
  <c r="S399" i="2"/>
  <c r="S360" i="2"/>
  <c r="S336" i="2"/>
  <c r="S407" i="2"/>
  <c r="S377" i="2"/>
  <c r="S95" i="2"/>
  <c r="S39" i="2"/>
  <c r="S148" i="2"/>
  <c r="S66" i="2"/>
  <c r="S87" i="2"/>
  <c r="S402" i="2"/>
  <c r="S383" i="2"/>
  <c r="S317" i="2"/>
  <c r="S418" i="2"/>
  <c r="S109" i="2"/>
  <c r="S90" i="2"/>
  <c r="S72" i="2"/>
  <c r="S75" i="2"/>
  <c r="S37" i="2"/>
  <c r="S166" i="2"/>
  <c r="S199" i="2"/>
  <c r="S191" i="2"/>
  <c r="S165" i="2"/>
  <c r="S138" i="2"/>
  <c r="S133" i="2"/>
  <c r="S67" i="2"/>
  <c r="S99" i="2"/>
  <c r="S105" i="2"/>
  <c r="S180" i="2"/>
  <c r="S192" i="2"/>
  <c r="S216" i="2"/>
  <c r="S429" i="2"/>
  <c r="S424" i="2"/>
  <c r="R391" i="2"/>
  <c r="S366" i="2"/>
  <c r="S370" i="2"/>
  <c r="S351" i="2"/>
  <c r="S338" i="2"/>
  <c r="S332" i="2"/>
  <c r="S322" i="2"/>
  <c r="S419" i="2"/>
  <c r="S413" i="2"/>
  <c r="S345" i="2"/>
  <c r="S369" i="2"/>
  <c r="S49" i="2"/>
  <c r="S65" i="2"/>
  <c r="S100" i="2"/>
  <c r="S125" i="2"/>
  <c r="S178" i="2"/>
  <c r="S196" i="2"/>
  <c r="S213" i="2"/>
  <c r="S421" i="2"/>
  <c r="S425" i="2"/>
  <c r="S387" i="2"/>
  <c r="S373" i="2"/>
  <c r="S362" i="2"/>
  <c r="S352" i="2"/>
  <c r="S333" i="2"/>
  <c r="S316" i="2"/>
  <c r="S416" i="2"/>
  <c r="S410" i="2"/>
  <c r="S273" i="2"/>
  <c r="S311" i="2"/>
  <c r="R529" i="2"/>
  <c r="R395" i="2"/>
  <c r="R363" i="2"/>
  <c r="R388" i="2"/>
  <c r="R324" i="2"/>
  <c r="R354" i="2"/>
  <c r="R379" i="2"/>
  <c r="R339" i="2"/>
  <c r="R430" i="2"/>
  <c r="R514" i="2"/>
  <c r="R493" i="2"/>
  <c r="S308" i="2"/>
  <c r="S341" i="2"/>
  <c r="S365" i="2"/>
  <c r="S326" i="2"/>
  <c r="S358" i="2"/>
  <c r="S381" i="2"/>
  <c r="S390" i="2"/>
  <c r="S393" i="2"/>
  <c r="R224" i="2"/>
  <c r="R187" i="2"/>
  <c r="R149" i="2"/>
  <c r="R203" i="2"/>
  <c r="S189" i="2"/>
  <c r="R171" i="2"/>
  <c r="R161" i="2"/>
  <c r="R167" i="2"/>
  <c r="S151" i="2"/>
  <c r="R143" i="2"/>
  <c r="R79" i="2"/>
  <c r="R73" i="2"/>
  <c r="R40" i="2"/>
  <c r="R53" i="2"/>
  <c r="R91" i="2"/>
  <c r="R112" i="2"/>
  <c r="R118" i="2"/>
  <c r="S126" i="2"/>
  <c r="S275" i="2"/>
  <c r="S258" i="2"/>
  <c r="S128" i="2"/>
  <c r="S264" i="2"/>
  <c r="S127" i="2"/>
  <c r="S265" i="2"/>
  <c r="S260" i="2"/>
  <c r="S123" i="2"/>
  <c r="S263" i="2"/>
  <c r="S261" i="2"/>
  <c r="S238" i="2"/>
  <c r="S120" i="2"/>
  <c r="S129" i="2"/>
  <c r="S257" i="2"/>
  <c r="S121" i="2"/>
  <c r="S234" i="2"/>
  <c r="S262" i="2"/>
  <c r="S259" i="2"/>
  <c r="S122" i="2"/>
  <c r="R130" i="2"/>
  <c r="S292" i="2"/>
  <c r="S303" i="2"/>
  <c r="S230" i="2"/>
  <c r="S233" i="2"/>
  <c r="S293" i="2"/>
  <c r="S228" i="2"/>
  <c r="S279" i="2"/>
  <c r="S288" i="2"/>
  <c r="S236" i="2"/>
  <c r="S280" i="2"/>
  <c r="S300" i="2"/>
  <c r="S248" i="2"/>
  <c r="S226" i="2"/>
  <c r="S237" i="2"/>
  <c r="S272" i="2"/>
  <c r="S281" i="2"/>
  <c r="S287" i="2"/>
  <c r="S304" i="2"/>
  <c r="S252" i="2"/>
  <c r="S277" i="2"/>
  <c r="S229" i="2"/>
  <c r="S278" i="2"/>
  <c r="S283" i="2"/>
  <c r="S302" i="2"/>
  <c r="S250" i="2"/>
  <c r="S235" i="2"/>
  <c r="S286" i="2"/>
  <c r="S301" i="2"/>
  <c r="S271" i="2"/>
  <c r="S299" i="2"/>
  <c r="S269" i="2"/>
  <c r="S256" i="2"/>
  <c r="S244" i="2"/>
  <c r="S239" i="2"/>
  <c r="S241" i="2"/>
  <c r="S305" i="2"/>
  <c r="S232" i="2"/>
  <c r="S295" i="2"/>
  <c r="S294" i="2"/>
  <c r="S251" i="2"/>
  <c r="S298" i="2"/>
  <c r="S254" i="2"/>
  <c r="S240" i="2"/>
  <c r="S297" i="2"/>
  <c r="S266" i="2"/>
  <c r="S253" i="2"/>
  <c r="S231" i="2"/>
  <c r="S34" i="2"/>
  <c r="S276" i="2"/>
  <c r="S285" i="2"/>
  <c r="S296" i="2"/>
  <c r="R19" i="2"/>
  <c r="R35" i="2"/>
  <c r="R289" i="2"/>
  <c r="R267" i="2"/>
  <c r="R306" i="2"/>
  <c r="R245" i="2"/>
  <c r="R20" i="2" l="1"/>
  <c r="S20" i="2" s="1"/>
  <c r="S19" i="2"/>
  <c r="R531" i="2"/>
  <c r="S391" i="2"/>
  <c r="S514" i="2"/>
  <c r="S40" i="2"/>
  <c r="S73" i="2"/>
  <c r="S79" i="2"/>
  <c r="S187" i="2"/>
  <c r="S149" i="2"/>
  <c r="S143" i="2"/>
  <c r="S118" i="2"/>
  <c r="S224" i="2"/>
  <c r="S91" i="2"/>
  <c r="S53" i="2"/>
  <c r="S171" i="2"/>
  <c r="S112" i="2"/>
  <c r="S167" i="2"/>
  <c r="S395" i="2"/>
  <c r="S339" i="2"/>
  <c r="S363" i="2"/>
  <c r="S388" i="2"/>
  <c r="R537" i="2"/>
  <c r="S379" i="2"/>
  <c r="S324" i="2"/>
  <c r="S354" i="2"/>
  <c r="S430" i="2"/>
  <c r="S529" i="2"/>
  <c r="S306" i="2"/>
  <c r="S289" i="2"/>
  <c r="S267" i="2"/>
  <c r="S245" i="2"/>
  <c r="S203" i="2"/>
  <c r="S35" i="2"/>
  <c r="S161" i="2"/>
  <c r="S130" i="2"/>
  <c r="R535" i="2" l="1"/>
  <c r="S493" i="2"/>
  <c r="R24" i="2"/>
  <c r="S24" i="2" s="1"/>
  <c r="S531" i="2"/>
  <c r="S535" i="2" s="1"/>
  <c r="R539" i="2" l="1"/>
  <c r="S539" i="2" l="1"/>
  <c r="R551" i="2"/>
  <c r="S551" i="2" s="1"/>
  <c r="S21" i="2"/>
  <c r="S22" i="2"/>
</calcChain>
</file>

<file path=xl/sharedStrings.xml><?xml version="1.0" encoding="utf-8"?>
<sst xmlns="http://schemas.openxmlformats.org/spreadsheetml/2006/main" count="1088" uniqueCount="514">
  <si>
    <t>FORMULARIO 1</t>
  </si>
  <si>
    <t>Nº</t>
  </si>
  <si>
    <t xml:space="preserve">ESPECIFICACIONES </t>
  </si>
  <si>
    <t>DESCRIPCION</t>
  </si>
  <si>
    <t>UND.</t>
  </si>
  <si>
    <t>CANTIDAD</t>
  </si>
  <si>
    <t xml:space="preserve">VALOR TOTAL                                </t>
  </si>
  <si>
    <t>GENERAL</t>
  </si>
  <si>
    <t>PARTICULAR</t>
  </si>
  <si>
    <t>ÍTEM DE PAGO</t>
  </si>
  <si>
    <t>DESCRIPCIÓN</t>
  </si>
  <si>
    <t>VERIFICACIÓN</t>
  </si>
  <si>
    <t>Subtotal</t>
  </si>
  <si>
    <t>PORCENTAJE</t>
  </si>
  <si>
    <t>ADMINISTRACION</t>
  </si>
  <si>
    <t>A=</t>
  </si>
  <si>
    <t>IMPREVISTO</t>
  </si>
  <si>
    <t>I=</t>
  </si>
  <si>
    <t>UTILIDAD</t>
  </si>
  <si>
    <t>U=</t>
  </si>
  <si>
    <t>TOTAL A.I.U</t>
  </si>
  <si>
    <t>A.I.U.=</t>
  </si>
  <si>
    <t>PROPUESTA ECONÓMICA</t>
  </si>
  <si>
    <t>M2</t>
  </si>
  <si>
    <t>VALOR UNITARIO CON A.I.U.</t>
  </si>
  <si>
    <t>VALOR UNITARIO SIN AIU OFERTADO</t>
  </si>
  <si>
    <t>VALOR UNITARIO CON AIU
CORREGIDO</t>
  </si>
  <si>
    <t>VALOR UNITARIO CON AIU CORREGIDO x CANTIDAD</t>
  </si>
  <si>
    <t>UN</t>
  </si>
  <si>
    <t>ML</t>
  </si>
  <si>
    <t>M3</t>
  </si>
  <si>
    <t>REPLANTEO GENERAL</t>
  </si>
  <si>
    <t>IMPRIMACION CON EMULSION ASFALTICA CRL-0 (SUMINISTRO, BARRIDO SUPERFICIE Y RIEGO MECANICO)</t>
  </si>
  <si>
    <t>PORCENTAJE OFERTADO</t>
  </si>
  <si>
    <t>TRANSPORTE Y DISPOSICION FINAL DE ESCOMBROS EN SITIO AUTORIZADO (DISTANCIA DE TRANSPORTE 28 KM)</t>
  </si>
  <si>
    <t>EXCAVACION MANUAL PARA REDES PROFUNDIDAD 0M - 2M (INCLUYE CARGUE)</t>
  </si>
  <si>
    <t>RELLENO PARA REDES EN ARENA DE PEÑA (SUMINISTRO, EXTENDIDO, HUMEDECIMIENTO Y COMPACTACIÓN)</t>
  </si>
  <si>
    <t>TUBERIA PVC U.M. EXT CORRUGADO/INT LISO U.M. NORMA NTC 3722-1 D=12" (INCLUYE SUMINISTRO E INSTALACIÓN)</t>
  </si>
  <si>
    <t>Código</t>
  </si>
  <si>
    <t>CCE-EICP-FM-14</t>
  </si>
  <si>
    <t>Versión</t>
  </si>
  <si>
    <t>[La entidad podrá utilizar este formato para la presentación de los análisis de precios unitarios del contratista en la oportunidad prevista en el numeral 8.1. del Documento Base]</t>
  </si>
  <si>
    <t>INSTITUTO DE DESARROLLO URBANO</t>
  </si>
  <si>
    <t>VERSIÓN</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</si>
  <si>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</si>
  <si>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</si>
  <si>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</si>
  <si>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</si>
  <si>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</si>
  <si>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</si>
  <si>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</si>
  <si>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</si>
  <si>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</si>
  <si>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</si>
  <si>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</si>
  <si>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</si>
  <si>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</si>
  <si>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</si>
  <si>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</si>
  <si>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</si>
  <si>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</si>
  <si>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</si>
  <si>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</si>
  <si>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</si>
  <si>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</si>
  <si>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</si>
  <si>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</si>
  <si>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</si>
  <si>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</si>
  <si>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</si>
  <si>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</si>
  <si>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</si>
  <si>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</si>
  <si>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</si>
  <si>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</si>
  <si>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</si>
  <si>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</si>
  <si>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</si>
  <si>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</si>
  <si>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</si>
  <si>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</si>
  <si>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</si>
  <si>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</si>
  <si>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</si>
  <si>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</si>
  <si>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</si>
  <si>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</si>
  <si>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</si>
  <si>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</si>
  <si>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</si>
  <si>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</si>
  <si>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</si>
  <si>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</si>
  <si>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VALOR UNITARIO SIN A.I.U.</t>
  </si>
  <si>
    <t>VALOR UNITARIO SIN AIU
CORREGIDO</t>
  </si>
  <si>
    <t>PRESUPUESTO OFICIAL ESTIMADO</t>
  </si>
  <si>
    <t>MOBILIARIO URBANO</t>
  </si>
  <si>
    <t>NOMBRE DEL PROPONENTE</t>
  </si>
  <si>
    <t>FIRMA DEL PROPONENTE O SU REPRESENTANTE LEGAL</t>
  </si>
  <si>
    <t>DEMOLICIÓN PISOS DE CONCRETO (ESPESOR VARIABLE HASTA 0.10 M. INCLUYE CARGUE). NO INCLUYE TRANSPORTE Y DISPOSICIÓN FINAL DE SOBRANTES.</t>
  </si>
  <si>
    <t>EXCAVACION MANUAL EN MATERIAL COMUN. INCLUYE CARGUE.</t>
  </si>
  <si>
    <t>DEMARCACION LINEA CONTINUA A=0.12M (E=2.3MM,TERMOPLÁSTICA. INC. SUMINISTRO Y APLICACIÓN CON EQUIPO. INCL. MICROESFERAS)</t>
  </si>
  <si>
    <t>FLECHA DIRECCIONAL "DE FRENTE" (E=2.3MM,TERMOPLÁSTICA. INC. SUMINISTRO Y APLICACIÓN CON EQUIPO. INC MICROESFERAS). MARCA VIAL PARA VELOCIDADES MENORES O IGUALES A 60 KM/H AREA DE LA MARCA: 1.20 M2.</t>
  </si>
  <si>
    <t>EXCAVACIÓN MECÁNICA EN MATERIAL COMÚN (INCLUYE CARGUE)</t>
  </si>
  <si>
    <t>GEOTEXTIL TEJIDO CON RESISTENCIA A LA TENSION METODO TIRA ANCHA SENTIDO LONGITUDINAL: ENTRE 40 KN/M Y 43 KN/M. PARA SEPARACION SUBRASANTE/CAPAS GRANULARES. (INCLUYE SUMINISTRO E INSTALACION).</t>
  </si>
  <si>
    <t>TRANSPORTE Y DISPOSICIÓN FINAL DE ESCOMBROS EN SITIO AUTORIZADO (DISTANCIA DE TRANSPORTE 21 KM). A DISTANCIA MAYOR DEL ACARREO LIBRE (90 M) EN SITIO AUTORIZADO POR LA ENTIDAD AMBIENTAL COMPETENTE.</t>
  </si>
  <si>
    <t>RIEGO DE LIGA CON EMULSION ASFALTICA CRR-1 (SUMINISTRO, BARRIDO SUPERFICIE Y RIEGO MECANICO)</t>
  </si>
  <si>
    <t>SARDINEL TIPO A10 (SUMINISTRO E INSTALACIÓN. INCLUYE 3CM MORTERO 2000 PSI)</t>
  </si>
  <si>
    <t>PROTECTOR DE ARBOL DE DOS TUBOS TIPO M91 (INCLUYE SUMINISTRO E INSTALACIÓN. NO INCLUYE BASES)</t>
  </si>
  <si>
    <t>CICLORUTA</t>
  </si>
  <si>
    <t>NIVELACION Y COMPACTACIÓN DE SUBRASANTE</t>
  </si>
  <si>
    <t>RELLENO EN RECEBO COMUN (SUMINISTRO E INSTALACIÓN EXTENDIDO MANUAL, HUMEDECIMIENTO Y COMPACTACIÓN TRANSPORTE A 28 KM).</t>
  </si>
  <si>
    <t>CILINDRO POZO INSP. EN MAMPOSTERIA E=0.25M (INC. SUMIN. Y CONST, ACERO PARA ESCALERAS, GEOTEXTIL NO TEJIDO CON RESISTENCIA A LA TENSION GRAB: ENTRE 450 N Y 500 N Y PAÑETE IMPERMEAB.)</t>
  </si>
  <si>
    <t>TUBERIA PVC U.M. EXT CORRUGADO/INT LISO U.M. NORMA NTC 3722-1 D=18" (INCLUYE SUMINISTRO E INSTALACIÓN)</t>
  </si>
  <si>
    <t>UN/MES</t>
  </si>
  <si>
    <t>DISEÑO PARA REHABILITACION/RECONSTRUCCION DE ESPACIO PÚBLICO Y CICLORUTAS ASOCIADAS  (INCLUYE PROCESAMIENTO Y ENTREGA DE LA INFORMACIÓN)</t>
  </si>
  <si>
    <t>VALOR UNITARIO SIN IVA</t>
  </si>
  <si>
    <t>F.M.</t>
  </si>
  <si>
    <t>MALLA VIAL</t>
  </si>
  <si>
    <t>LEVANTAMIENTO DE DAÑOS PARA MANTENIMIENTO DE VIAS - (INCLUYE PERSONAL DE APOYO, PROCESAMIENTO Y ENTREGA DE LA INFORMACIÓN)</t>
  </si>
  <si>
    <t>DISEÑO PARA REHABILITACION O RECONSTRUCCION DE VIAS (INCLUYE PROCESAMIENTO Y ENTREGA DE LA INFORMACIÓN)</t>
  </si>
  <si>
    <t>OBRAS DE CONSERVACIÓN</t>
  </si>
  <si>
    <t>CONSERVACION PROGRAMADA - ESPACIO PUBLICO Y CICLOINFRAESTRUCTURA</t>
  </si>
  <si>
    <t>MANTENIMIENTO RUTINARIO ESPACIO PUBLICO - CICLORUTAS - BICICARRIL</t>
  </si>
  <si>
    <t>MANTENIMIENTO RUTINARIO ANDEN</t>
  </si>
  <si>
    <t>MANTENIMIENTO RUTINARIO DE ESPACIO PÚBLICO EN ADOQUÍN O LOSETA INCLUYE SELLO DE JUNTAS, BARRIDO, RETIRO MANUAL DE CAPA VEGETAL Y TRANSPORTE Y DISPOSICION DE ESCOMBROS A 21KM.</t>
  </si>
  <si>
    <t>MANTENIMIENTO RUTINARIO DE ESPACIO PÚBLICO EN CONCRETO INCLUYE SELLO DE JUNTAS Y RETIRO MANUAL DE CAPA VEGETAL, TRANSPORTE Y DISPOSICION DE ESCOMBROS A 21KM.</t>
  </si>
  <si>
    <t>MANTENIMIENTO RUTINARIO CICLORUTA</t>
  </si>
  <si>
    <t>MANTENIMIENTO RUTINARIO DE CICLORUTA SOBRE ANDÉN, EN ADOQUÍN. INCLUYE SELLO DE JUNTAS, BARRIDO, RETIRO MANUAL DE CAPA VEGETAL Y TRANSPORTE Y DISPOSICION DE ESCOMBROS A 21KM.</t>
  </si>
  <si>
    <t>MANTENIMIENTO RUTINARIO DE CICLORUTA SOBRE ANDÉN, EN CONCRETO. INCLUYE SELLO DE JUNTAS Y RETIRO MANUAL DE CAPA VEGETAL, TRANSPORTE Y DISPOSICION DE ESCOMBROS A 21KM.</t>
  </si>
  <si>
    <t>MANTENIMIENTO RUTINARIO DE CICLORUTA SOBRE ANDÉN, EN PAVIMENTO FLEXIBLE. INCLUYE SELLO DE GRIETAS Y SELLO DE FISURAS.</t>
  </si>
  <si>
    <t>MANTENIMIENTO RUTINARIO BICICARRIL</t>
  </si>
  <si>
    <t>MANTENIMIENTO RUTINARIO DE BICICARRIL EN PAVIMENTO FLEXIBLE SOBRE MALLA VIAL TRONCAL. INCLUYE SELLO DE GRIETAS, SELLO DE FISURAS, Y PARCHEO.</t>
  </si>
  <si>
    <t>MANTENIMIENTO RUTINARIO DE BICICARRIL EN CONCRETO SOBRE MALLA VIAL TRONCAL.  INCLUYE SELLO DE JUNTAS Y RETIRO MANUAL DE CAPA VEGETAL, TRANSPORTE Y DISPOSICION DE ESCOMBROS A 21KM.</t>
  </si>
  <si>
    <t>MANTENIMIENTO RUTINARIO DE BICICARRIL EN PAVIMENTO FLEXIBLE SOBRE MALLA VIAL ARTERIAL.  INCLUYE SELLO DE GRIETAS, SELLO DE FISURAS, Y PARCHEO.</t>
  </si>
  <si>
    <t>MANTENIMIENTO RUTINARIO DE BICICARRIL EN CONCRETO SOBRE MALLA VIAL ARTERIAL.  INCLUYE SELLO DE JUNTAS Y RETIRO MANUAL DE CAPA VEGETAL, TRANSPORTE Y DISPOSICION DE ESCOMBROS A 21KM.</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</si>
  <si>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</si>
  <si>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</si>
  <si>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 xml:space="preserve">MANTENIMIENTO RUTINARIO DE BICICARRIL EN CONCRETO SOBRE MALLA VIAL INTERMEDIA. INCLUYE SELLO DE JUNTAS, SELLO DE FISURAS, RETIRO MANUAL DE CAPA VEGETAL, TRANSPORTE Y DISPOSICION DE ESCOMBROS A 21KM. </t>
  </si>
  <si>
    <t>MANTENIMIENTO RUTINARIO DE BICICARRIL EN PAVIMENTO FLEXIBLE SOBRE MALLA VIAL LOCAL.  INCLUYE SELLO DE GRIETAS, SELLO DE FISURAS Y PARCHEO.</t>
  </si>
  <si>
    <t>MANTENIMIENTO RUTINARIO DE BICICARRIL EN CONCRETO SOBRE MALLA VIAL LOCAL. INCLUYE SELLADO DE JUNTAS, SELLO DE FISURAS Y RETIRO MANUAL DE CAPA VEGETAL, TRANSPORTE Y DISPOSICION DE ESCOMBROS A 21KM.</t>
  </si>
  <si>
    <t>MANTENIMIENTO RUTINARIO DE BICICARRIL EN ADOQUÍN SOBRE MALLA VIAL LOCAL.  INCLUYE SELLO DE JUNTAS, TRANSPORTE Y DISPOSICION DE ESCOMBROS A 21KM.</t>
  </si>
  <si>
    <t>MANTENIMIENTO RUTINARIO DE BICICARRIL EN ADOQUÍN SOBRE MALLA VIAL INTERMEDIA,  INCLUYE SELLO DE JUNTAS, TRANSPORTE Y DISPOSICION DE ESCOMBROS A 21KM.</t>
  </si>
  <si>
    <t>MANTENIMIENTO PERIODICO ANDEN</t>
  </si>
  <si>
    <t>MANTENIMIENTO PERIODICO ESPACIO PÚBLICO EN ADOQUÍN DE CONCRETO TR LIVIANO SOBRE MORTERO. INCLUYE RETIRO Y LIMPIEZA ADOQUÍN E INSTALAR EL MISMO. EMBOQUILLADA CON ARENA CEMENTO 5:1., TRANSPORTE Y DISPOSICION DE ESCOMBROS A 21KM.</t>
  </si>
  <si>
    <t>MANTENIMIENTO PERIODICO DE ESPACIO PÚBLICO EN CONCRETO  INCLUYE DEMOLICIÓN, RETIRO Y REEMPLAZO DEL MATERIAL, TRANSPORTE Y DISPOSICION DE ESCOMBROS A 21KM.</t>
  </si>
  <si>
    <t>MANTENIMIENTO PERIODICO DE ESPACIO PÚBLICO EN CONCRETO ESTAMPADO INCLUYE DEMOLICIÓN, RETIRO Y REEMPLAZO DEL MATERIAL, JUEGO DE MOLDES, CURADOR, DESMOLDANTE, TRANSPORTE Y DISPOSICION DE ESCOMBROS A 21KM.</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</si>
  <si>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</si>
  <si>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</si>
  <si>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</si>
  <si>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</si>
  <si>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</si>
  <si>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</si>
  <si>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</si>
  <si>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MANTENIMIENTO PERIODICO ESPACIO PÚBLICO EN ADOQUÍN DE ARCILLA TRAFICO LIVIANO SOBRE MORTERO. INCLUYE RETIRO Y LIMPIEZA ADOQUÍN E INSTALAR EL MISMO,TRANSPORTE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</si>
  <si>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</si>
  <si>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LIVIANO SOBRE ARENA. INCLUYE RETIRO Y LIMPIEZA ADOQUÍN E INSTALAR EL MISMO. EMBOQUILLADA CON ARENA CEMENTO 5:1., TRANSPORTE Y DISPOSICION DE ESCOMBROS A 21KM</t>
  </si>
  <si>
    <t>MANTENIMIENTO PERIODICO ESPACIO PÚBLICO EN ADOQUÍN DE CONCRETO TR. PESADO SOBRE ARENA. INCLUYE RETIRO Y LIMPIEZA ADOQUÍN E INSTALAR NUEVO. EMBOQUILLADA CON ARENA CEMENTO 5:1., TRANSPORTE Y DISPOSICION DE ESCOMBROS A 21KM</t>
  </si>
  <si>
    <t>MANTENIMIENTO PERIODICO DE ESPACIO PUBLICO LOSETA A-50 SOBRE ARENA. INCLUYE RETIRO LOSETA E INSTALAR NUEVA, TRANSPORTE Y DISPOSICION DE ESCOMBROS A 21KM</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</si>
  <si>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</si>
  <si>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</si>
  <si>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MANTENIMIENTO PERIODICO CICLORUTA</t>
  </si>
  <si>
    <t>MANTENIMIENTO PERIODICO DE CICLORRUTA SOBRE ANDÉN, EN ADOQUÍN DE CONCRETO SOBRE MORTERO. INCLUYE RETIRO Y LIMPIEZA ADOQUÍN E INSTALAR NUEVO, BORDILLO, SEÑALIZACIÓN, DEMARCACIÓN Y TRANSPORTE Y DISPOSICION DE ESCOMBROS A 21KM.</t>
  </si>
  <si>
    <t>MANTENIMIENTO PERIODICO DE CICLORRUTA SOBRE ANDÉN, EN ADOQUÍN DE ARCILLA SOBRE MORTERO. INCLUYE RETIRO Y LIMPIEZA ADOQUÍN E INSTALAR NUEVO, BORDILLO, SEÑALIZACIÓN, DEMARCACIÓN Y TRANSPORTE Y DISPOSICION DE ESCOMBROS A 21KM.</t>
  </si>
  <si>
    <t>MANTENIMIENTO PERIODICO DE CICLORUTA SOBRE ANDÉN, EN PAVIMENTO EN CONCRETO PARA CICLORRUTA.   INCLUYE DEMOLICIÓN, RETIRO Y REEMPLAZO DEL MATERIAL, SEÑALIZACIÓN, DEMARCACIÓN Y TRANSPORTE Y DISPOSICION DE ESCOMBROS A 21KM.</t>
  </si>
  <si>
    <t>MANTENIMIENTO PERIODICO DE CICLORUTA SOBRE ANDÉN, EN PAVIMENTO FLEXIBLE. (INCLUYE DEMOLICIÓN, CORTE, RIEGO DE LIGA, SEÑALIZACIÓN, DEMARCACIÓN, BORDILLO Y TRANSPORTE Y DISPOSICION DE ESCOMBROS A 21KM.).</t>
  </si>
  <si>
    <t>MANTENIMIENTO PERIODICO BICICARRIL</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</si>
  <si>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</si>
  <si>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CONCRETO SOBRE MALLA VIAL TRONCAL. INCLUYE DEMOLICION, SELLADO DE JUNTAS, REPOSICIÓN DE LOSA, ELEMENTO SEGREGADOR, DEMARCACION,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</si>
  <si>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</si>
  <si>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CONCRETO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</si>
  <si>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</si>
  <si>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</si>
  <si>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CONCRETO SOBRE MALLA VIAL INTERMEDIA.  INCLUYE DEMOLICION, SELLADO DE JUNTAS, REPOSICIÓN DE LOSA, ELEMENTO SEGREGADOR, DEMARCACION,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</si>
  <si>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</si>
  <si>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CONCRETO SOBRE MALLA VIAL LOCAL.  INCLUYE DEMOLICION, SELLADO DE JUNTAS, REPOSICIÓN DE LOSA, ELEMENTO SEGREGADOR, DEMARCACION, TRANSPORTE Y DISPOSICION DE ESCOMBROS A 21KM.</t>
  </si>
  <si>
    <t>MANTENIMIENTO PERIODICO  DE BICICARRIL EN ADOQUÍN DE CONCRETO SOBRE MALLA VIAL LOCAL. INCLUYE RETIRO Y LIMPIEZA ADOQUÍN E INSTALAR NUEVO. EMBOQUILLADA CON ARENA CEMENTO 5:1., TRANSPORTE Y DISPOSICION DE ESCOMBROS A 21KM.</t>
  </si>
  <si>
    <t>REHABILITACION ESPACIO PUBLICO - CICLORUTAS - BICICARRIL</t>
  </si>
  <si>
    <t>REHABILITACION ANDENES</t>
  </si>
  <si>
    <t>REHABILITACION ZONA VERDE E=10 CM. INCLUYE DESCAPOTE, SIEMBRA DE GRAMA, TIERRA NEGRA Y RETIRO DE MATERIAL ORGANICO. NO INCLUYE REDES.</t>
  </si>
  <si>
    <t>REHABILITACION DE ESPACIO PÚBLICO EN CONCRETO GRAVA COMÚN DE 3000 PSI. INCLUYE DEMOLICIÓN RETIRO Y REEMPLAZO DEL MATERIAL, EXCAVACIÓN, SARDINEL, BORDILLO, TRANSPORTE Y DISPOSICION DE ESCOMBROS A 21.</t>
  </si>
  <si>
    <t>REHABILITACIÓN DE ESPACIO PÚBLICO EN CONCRETO ESTAMPADO INCLUYE DEMOLICIÓN RETIRO Y REEMPLAZO DEL MATERIAL, EXCAVACIÓN, JUEGO DE MOLDES, CURADOR, DESMOLDANTE, TRANSPORTE Y DISPOSICION DE ESCOMBROS A 21KM.</t>
  </si>
  <si>
    <t>REHABILITACION DE ESPACIO PUBLICO EN ADOQUIN DE ARCILLA TRAFICO LIVIANO SOBRE MORTERO. RETIRO ADOQUIN E INSTALAR NUEVO, INCLUYE EXCAVACIÓN, SARDINEL, BORDILLO, TRANSPORTE Y DISPOSICION DE ESCOMBROS A 21KM.</t>
  </si>
  <si>
    <t>REHABILITACION DE ESPACIO PÚBLICO EN ADOQUIN DE ARCILLA TRAFICO PESADO SOBRE MORTERO. RETIRO ADOQUIN E INSTALAR NUEVO, INCLUYE EXCAVACIÓN, SARDINEL, BORDILLO, TRANSPORTE Y DISPOSICION DE ESCOMBROS A 21KM.</t>
  </si>
  <si>
    <t>REHABILITACION DE ESPACIO PÚBLICO EN ADOQUIN DE CONCRETO TRAFICO LIVIANO BASE MORTERO. RETIRO ADOQUIN E INSTALAR NUEVO, INCLUYE EXCAVACIÓN, SARDINEL, BORDILLO, TRANSPORTE Y DISPOSICION DE ESCOMBROS A 21KM.</t>
  </si>
  <si>
    <t>REHABILITACION DE ESPACIO PÚBLICO EN ADOQUIN DE CONCRETO TRAFICO PESADO (20X10X8CM) BASE MORTERO. RETIRO ADOQUIN E INSTALAR NUEVO, INCLUYE SARDINEL, BORDILLO, EXCAVACIÓN, TRANSPORTE Y DISPOSICION DE ESCOMBROS A 21KM.</t>
  </si>
  <si>
    <t>REHABILITACION DE ESPACIO PÚBLICO EN LOSETA SOBRE MORTERO. RETIRO ADOQUIN E INSTALAR NUEVO, INCLUYE SARDINEL, BORDILLO, EXCAVACIÓN, TRANSPORTE Y DISPOSICION DE ESCOMBROS A 21KM.</t>
  </si>
  <si>
    <t>REHABILITACION DE ESPACIO PÚBLICO EN ADOQUÍN DE PIEDRA SOBRE MORTERO. RETIRO ADOQUIN E INSTALAR NUEVO, INCLUYE SARDINEL, BORDILLO, EXCAVACIÓN, TRANSPORTE Y DISPOSICION DE ESCOMBROS A 21KM.</t>
  </si>
  <si>
    <t>REHABILITACION DE ESPACIO PÚBLICO EN TABLETA A-20 SOBRE MORTERO. RETIRO ADOQUIN E INSTALAR NUEVO, INCLUYE EXCAVACIÓN, SARDINEL, BORDILLO, TRANSPORTE Y DISPOSICION DE ESCOMBROS A 21KM.</t>
  </si>
  <si>
    <t>REHABILITACION DE ESPACIO PUBLICO EN ADOQUIN ECOLOGICO EN CONCRETO DE 40 X 40 X 8CM - GRAMOQUIN,  SOBRE ARENA. RETIRO ADOQUIN E INSTALAR NUEVO, INCLUYE EXCAVACIÓN, SARDINEL, BORDILLO, TRANSPORTE Y DISPOSICION DE ESCOMBROS A 21KM.</t>
  </si>
  <si>
    <t>REHABILITACION DE ESPACIO PUBLICO EN ADOQUIN DE ARCILLA TRAFICO LIVIANO SOBRE ARENA. RETIRO ADOQUIN E INSTALAR NUEVO, INCLUYE EXCAVACIÓN, SARDINEL, BORDILLO, TRANSPORTE Y DISPOSICION DE ESCOMBROS A 21KM</t>
  </si>
  <si>
    <t>REHABILITACION DE ESPACIO PÚBLICO EN ADOQUIN DE ARCILLA TRAFICO PESADO SOBRE ARENA. RETIRO ADOQUIN E INSTALAR NUEVO, INCLUYE EXCAVACIÓN, SARDINEL, BORDILLO, TRANSPORTE Y DISPOSICION DE ESCOMBROS A 21KM</t>
  </si>
  <si>
    <t>REHABILITACION DE ESPACIO PÚBLICO EN ADOQUIN DE CONCRETO TRAFICO PESADO (20X10X8CM) BASE ARENA. RETIRO ADOQUIN E INSTALAR NUEVO, INCLUYE SARDINEL, BORDILLO, EXCAVACIÓN, TRANSPORTE Y DISPOSICION DE ESCOMBROS A 21KM</t>
  </si>
  <si>
    <t>REHABILITACION DE ESPACIO PÚBLICO EN ADOQUIN DE CONCRETO TRAFICO LIVIANO BASE ARENA. RETIRO ADOQUIN E INSTALAR NUEVO, INCLUYE EXCAVACIÓN, SARDINEL, BORDILLO, TRANSPORTE Y DISPOSICION DE ESCOMBROS A 21KM</t>
  </si>
  <si>
    <t>REHABILITACION DE ESPACIO PUBLICO EN ADOQUIN DE ARCILLA TRAFICO LIVIANO SOBRE ARENA. RETIRO ADOQUIN E INSTALAR NUEVO, INCLUYE EXCAVACIÓN, SARDINEL, BORDILLO, INCLUYE MOBILIARIO, INCLUYE TRANSPORTE Y DISPOSICION DE ESCOMBROS A 21KM</t>
  </si>
  <si>
    <t>REHABILITACION DE ESPACIO PÚBLICO EN LOSETA SOBRE MORTERO. RETIRO ADOQUIN E INSTALAR NUEVO, INCLUYE SARDINEL, BORDILLO, EXCAVACIÓN, INCLUYE MOBILIARIO, INCLUYE TRANSPORTE Y DISPOSICION DE ESCOMBROS A 21KM</t>
  </si>
  <si>
    <t>REHABILITACION DE ESPACIO PÚBLICO EN CONCRETO GRAVA COMÚN DE 3000 PSI. INCLUYE DEMOLICIÓN RETIRO Y REEMPLAZO DEL MATERIAL, EXCAVACIÓN, SARDINEL, BORDILLO, INCLUYE MOBILIARIO, INCLUYE TRANSPORTE Y DISPOSICION DE ESCOMBROS A 2</t>
  </si>
  <si>
    <t>REHABILITACION CICLORUTA</t>
  </si>
  <si>
    <t>REHABILITACION DE CICLORUTA SOBRE ANDÉN, EN PAVIMENTO FLEXIBLE E=0,07 M.  (INCLUYE BORDILLO, SEÑALIZACIÓN, DEMARCACIÓN Y TRANSPORTE Y DISPOSICION DE ESCOMBROS A 21KM. ).</t>
  </si>
  <si>
    <t>REHABILITACION DE CICLORRUTA SOBRE ANDÉN, EN CONCRETO. INCLUYE DEMOLICIÓN RETIRO Y REEMPLAZO DEL MATERIAL, BORDILLO, SEÑALIZACIÓN, DEMARCACIÓN Y TRANSPORTE Y DISPOSICION DE ESCOMBROS A 21KM.</t>
  </si>
  <si>
    <t>REHABILITACION DE CICLORRUTA SOBRE ANDÉN, EN ADOQUIN DE ARCILLA SOBRE MORTERO. RETIRO ADOQUIN E INSTALAR NUEVO,  BORDILLO, SEÑALIZACIÓN, DEMARCACIÓN Y TRANSPORTE Y DISPOSICION DE ESCOMBROS A 21KM.</t>
  </si>
  <si>
    <t>REHABILITACION DE CICLORRUTA SOBRE ANDÉN, EN ADOQUIN DE CONCRETO TRAFICO LIVIANO BASE MORTERO. INCLUYE RETIRO ADOQUIN E INSTALAR NUEVO,  BORDILLO, SEÑALIZACIÓN, DEMARCACIÓN Y TRANSPORTE Y DISPOSICION DE ESCOMBROS A 21KM.</t>
  </si>
  <si>
    <t>REHABILITACION BICICARRIL</t>
  </si>
  <si>
    <t>REHABILITACION DE BICICARRIL EN PAVIMENTO FLEXIBLE SOBRE MALLA VIAL TRONCAL. INCLUYE FRESADO, IMPRIMACION, RIEGO DE LIGA, GEOTEXTIL, ELEMENTO SEGREGADOR, DEMARCACION, TRANSPORTE Y DISPOSICION DE ESCOMBROS A 21KM.</t>
  </si>
  <si>
    <t>REHABILITACION DE BICICARRIL EN CONCRETO SOBRE MALLA VIAL TRONCAL. INCLUYE DEMOLICION, SELLADO DE JUNTAS, GEOTEXTIL, ELEMENTO SEGREGADOR, DEMARCACION, TRANSPORTE Y DISPOSICION DE ESCOMBROS A 21KM.</t>
  </si>
  <si>
    <t>REHABILITACION DE BICICARRIL EN PAVIMENTO FLEXIBLE SOBRE MALLA VIAL ARTERIAL. INCLUYE FRESADO, IMPRIMACION, RIEGO DE LIGA, GEOTEXTIL, ELEMENTO SEGREGADOR, DEMARCACION, TRANSPORTE Y DISPOSICION DE ESCOMBROS A 21KM.</t>
  </si>
  <si>
    <t>REHABILITACION DE BICICARRIL EN CONCRETO SOBRE MALLA VIAL ARTERIAL. INCLUYE DEMOLICION, SELLADO DE JUNTAS, GEOTEXTIL, ELEMENTO SEGREGADOR, DEMARCACION, TRANSPORTE Y DISPOSICION DE ESCOMBROS A 21KM.</t>
  </si>
  <si>
    <t>REHABILITACION DE BICICARRIL EN ADOQUIN DE CONCRETO SOBRE MALLA VIAL  ARTERIAL.  INCLUYE RETIRO ADOQUIN E INSTALAR NUEVO, INCLUYE EXCAVACIÓN, SUBBASE GRANULAR, ELEMENTO SEGREGADOR, DEMARCACIÓN, TRANSPORTE Y DISPOSICION DE ESCOMBROS A 21KM.</t>
  </si>
  <si>
    <t>REHABILITACION DE BICICARRIL EN PAVIMENTO FLEXIBLE SOBRE MALLA VIAL INTERMEDIA. INCLUYE FRESADO, IMPRIMACION, RIEGO DE LIGA, GEOTEXTIL, ELEMENTO SEGREGADOR, DEMARCACION, TRANSPORTE Y DISPOSICION DE ESCOMBROS A 21KM.</t>
  </si>
  <si>
    <t>REHABILITACION DE BICICARRIL EN CONCRETO SOBRE MALLA VIAL INTERMEDIA. INCLUYE DEMOLICION, SELLADO DE JUNTAS, GEOTEXTIL, ELEMENTO SEGREGADOR, DEMARCACION, TRANSPORTE Y DISPOSICION DE ESCOMBROS A 21KM.</t>
  </si>
  <si>
    <t>REHABILITACION DE BICICARRIL EN PAVIMENTO FLEXIBLE SOBRE MALLA VIAL LOCAL. INCLUYE FRESADO, IMPRIMACION, RIEGO DE LIGA, GEOTEXTIL, ELEMENTO SEGREGADOR, DEMARCACION, TRANSPORTE Y DISPOSICION DE ESCOMBROS A 21KM.</t>
  </si>
  <si>
    <t>REHABILITACION DE BICICARRIL EN CONCRETO SOBRE MALLA VIAL LOCAL. INCLUYE DEMOLICION, SELLADO DE JUNTAS, GEOTEXTIL, ELEMENTO SEGREGADOR, DEMARCACION, TRANSPORTE Y DISPOSICION DE ESCOMBROS A 21KM.</t>
  </si>
  <si>
    <t>REHABILITACION DE BICICARRIL EN ADOQUIN DE CONCRETO SOBRE MALLA VIAL  LOCAL.  INCLUYE RETIRO ADOQUIN E INSTALAR NUEVO, INCLUYE EXCAVACIÓN, SUBBASE GRANULAR, ELEMENTO SEGREGADOR, DEMARCACIÓN, TRANSPORTE Y DISPOSICION DE ESCOMBROS A 21KM.</t>
  </si>
  <si>
    <t>RECONSTRUCCION ESPACIO PUBLICO - CICLORUTAS - BICICARRIL</t>
  </si>
  <si>
    <t>RECONSTRUCCION ANDENES</t>
  </si>
  <si>
    <t>RECONSTRUCCIÓN DE ESPACIO PÚBLICO EN CONCRETO DE 3000 PSI, INCLUYE DEMOLICIÓN RETIRO Y REEMPLAZO DEL MATERIAL, EXCAVACIÓN, SARDINEL, BORDILLO,  TRANSPORTE Y DISPOSICION DE ESCOMBROS A 21KM.</t>
  </si>
  <si>
    <t>RECONSTRUCCIÓN DE ESPACIO PÚBLICO EN CONCRETO ESTAMPADO INCLUYE DEMOLICIÓN RETIRO Y REEMPLAZO DEL MATERIAL, SARDINEL, BORDILLO, JUEGO DE MOLDES, CURADOR, DESMOLDANTE, TRANSPORTE Y DISPOSICION DE ESCOMBROS A 21KM.</t>
  </si>
  <si>
    <t>RECONSTRUCCION ESPACIO PUBLICO ADOQUIN ARCILLA TRAFICO LIVIANO SOBRE MORTERO. INCL. RETIRO ADOQUIN E INSTALAR NUEVO. INCLUYE SARDINEL, BORDILLO, EXCAVACIÓN, NIVELACIÓN Y COMPACTACIÓN DE SUBRASANTE, TRANSPORTE Y DISPOSICION DE ESCOMBROS A 21KM.</t>
  </si>
  <si>
    <t>RECONSTRUCCION ESPACIO PÚBLICO ADOQUIN ARCILLA TRAFICO PESADO SOBRE MORTERO.  INCL. RETIRO ADOQUIN E INSTALAR NUEVO, INCLUYE SARDINEL, BORDILLO, EXCAVACIÓN, NIVELACIÓN Y COMPACTACIÓN DE SUBRASANTE, TRANSPORTE Y DISPOSICION DE ESCOMBROS A 21KM.</t>
  </si>
  <si>
    <t xml:space="preserve">RECONSTRUCCIÓN ESPACIO PÚBLICO ADOQUIN EN CONCRETO A-25 TRAFICO LIVIANO 200X100X60MM SOBRE MORTERO. INCLUYE RETIRO ADOQUIN E INSTALAR NUEVO, EXCAVACIÓN, BORDILLO, SARDINEL, TRANSPORTE Y DISPOSICION DE ESCOMBROS A 21KM. </t>
  </si>
  <si>
    <t xml:space="preserve">RECONSTRUCCIÓN ESPACIO PUBLICO ADOQUIN EN CONCRETO A-25 TRAFICO PESADO 200X100X80MM SOBRE MORTERO.  INCLUYE RETIRO ADOQUIN E INSTALAR NUEVO, EXCAVACIÓN, BORDILLO, SARDINEL, TRANSPORTE Y DISPOSICION DE ESCOMBROS A 21KM. </t>
  </si>
  <si>
    <t xml:space="preserve">RECONSTRUCCION ESPACIO PUBLICO LOSETA SOBRE MORTERO.  INCLUYE RETIRO ADOQUIN E INSTALAR NUEVO, EXCAVACIÓN, BORDILLO, SARDINEL, TRANSPORTE Y DISPOSICION DE ESCOMBROS A 21KM. </t>
  </si>
  <si>
    <t>RECONSTRUCCION ESPACIO PUBLICO EN TABLETA A-20. INCLUYE RETIRO TABLETA E INSTALAR NUEVA, INCLUYE  SARDINEL, BORDILLO, EXCAVACIÓN, NIVELACIÓN Y COMPACTACIÓN DE SUBRASANTE, TRANSPORTE Y DISPOSICION DE ESCOMBROS A 21KM.</t>
  </si>
  <si>
    <t xml:space="preserve">RECONSTRUCCIÓN ESPACIO PUBLICO EN ADOQUIN DE PIEDRA. INCLUYE RETIRO ADOQUIN E INSTALAR NUEVO, EXCAVACIÓN, BORDILLO, SARDINEL, TRANSPORTE Y DISPOSICION DE ESCOMBROS A 21KM. </t>
  </si>
  <si>
    <t>RECONSTRUCCION ESPACIO PUBLICO EN ADOQUIN ECOLOGICO EN CONCRETO DE 40 X 40 X 8CM - GRAMOQUIN, SOBRE ARENA. INCLUYE RETIRO ADOQUIN E INSTALAR NUEVO, INCLUYE SARDINEL, BORDILLO, EXCAVACIÓN, NIVELACIÓN Y COMPACTACIÓN DE SUBRASANTE, TRANSPORTE Y DISPOSICION DE ESCOMBROS A 21KM.</t>
  </si>
  <si>
    <t>RECONSTRUCCION CICLORUTA</t>
  </si>
  <si>
    <t>RECONSTRUCCION DE CICLORUTA SOBRE ANDÉN, EN PAVIMENTO FLEXIBLE E=0,07 M. (INCLUYE DEMOLICIÓN RETIRO Y REEMPLAZO DEL MATERIAL, NIVELACIÓN Y COMPACTACIÓN, RIEGO, IMPRIMACIÓN, GEOTEXTIL, BORDILLO, SEÑALIZACIÓN, DEMARCACIÓN Y TRANSPORTE Y DISPOSICION DE ESCOMBROS A 21KM. ).</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</si>
  <si>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</si>
  <si>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</si>
  <si>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</si>
  <si>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RECONSTRUCCION BICICARRIL</t>
  </si>
  <si>
    <t>RECONSTRUCCION DE BICICARRIL EN PAVIMENTO  FLEXIBLE SOBRE MALLA VIAL TRONCAL. INCLUYE FRESADO, EXCAVACION, BASE GRANULAR, SUBBASE, ESTABILIZACION DE SUBRASANTE, GEOTEXTIL, MEZCLA ASFALTICA, ELEMENTO SEGREGADOR, DEMARCACION, TRANSPORTE Y DISPOSICION DE ESCOMBROS A 21KM.</t>
  </si>
  <si>
    <t>RECONSTRUCCION DE BICICARRIL EN CONCRETO SOBRE MALLA VIAL TRONCAL.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</si>
  <si>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ARTERIAL. INCLUYE FRESADO, EXCAVACION, BASE GRANULAR, SUBBASE, ESTABILIZACION DE SUBRASANTE, GEOTEXTIL, MEZCLA ASFALTICA, ELEMENTO SEGREGADOR, DEMARCACION, TRANSPORTE Y DISPOSICION DE ESCOMBROS A 21KM.</t>
  </si>
  <si>
    <t>RECONSTRUCCION DE BICICARRIL EN CONCRETO SOBRE MALLA VIAL ARTERIAL.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</si>
  <si>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ARTERIAL. INCLUYE RETIRO ADOQUIN E INSTALAR NUEVO. INCLUYE EXCAVACION, ESTABILIZACION DE SUBRASANTE, SUBBASE, BASE GRANULAR, GEOTEXTIL, ELEMENTO SEGREGADOR, DEMARCACION, TRANSPORTE Y DISPOSICION DE ESCOMBROS A 21KM.</t>
  </si>
  <si>
    <t>RECONSTRUCCION DE BICICARRIL EN PAVIMENTO  FLEXIBLE SOBRE MALLA VIAL INTERMEDIA. INCLUYE FRESADO, EXCAVACION, BASE GRANULAR, SUBBASE, ESTABILIZACION DE SUBRASANTE, GEOTEXTIL, MEZCLA ASFALTICA, ELEMENTO SEGREGADOR, DEMARCACION, TRANSPORTE Y DISPOSICION DE ESCOMBROS A 21KM.</t>
  </si>
  <si>
    <t>RECONSTRUCCION DE BICICARRIL EN CONCRETO SOBRE MALLA VIAL INTERMEDIA.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</si>
  <si>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LOCAL. INCLUYE FRESADO, EXCAVACION, BASE GRANULAR, SUBBASE, ESTABILIZACION DE SUBRASANTE, GEOTEXTIL, MEZCLA ASFALTICA, ELEMENTO SEGREGADOR, DEMARCACION, TRANSPORTE Y DISPOSICION DE ESCOMBROS A 21KM.</t>
  </si>
  <si>
    <t>RECONSTRUCCION DE BICICARRIL EN CONCRETO SOBRE MALLA VIAL LOCAL.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</si>
  <si>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LOCAL. INCLUYE RETIRO ADOQUIN E INSTALAR NUEVO. INCLUYE EXCAVACION, ESTABILIZACION DE SUBRASANTE, SUBBASE, BASE GRANULAR, GEOTEXTIL, ELEMENTO SEGREGADOR, DEMARCACION, TRANSPORTE Y DISPOSICION DE ESCOMBROS A 21KM.</t>
  </si>
  <si>
    <t>CONSERVACION PROGRAMADA - MALLA VIAL</t>
  </si>
  <si>
    <t>MANTENIMIENTO RUTINARIO MALLA VIAL</t>
  </si>
  <si>
    <t>RUTINARIO MALLA VIAL ARTERIAL</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</si>
  <si>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</si>
  <si>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</si>
  <si>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RUTINARIO MALLA VIAL INTERMEDIA</t>
  </si>
  <si>
    <t>MANTENIMIENTO RUTINARIO DE MALLA VIAL INTERMEDIA EN CONCRETO ASFÁLTICO (INCLUYE SELLO DE FISURAS, SELLO DE GRIETAS, LIMPIEZA DE  SUMIDEROS Y LIMPIEZA DE  POZOS)</t>
  </si>
  <si>
    <t>MANTENIMIENTO RUTINARIO DE MALLA VIAL INTERMEDIA EN CONCRETO HIDRAULICO, (INCLUYE SELLO JUNTAS, SELLO DE FISURAS, LIMPIEZA DE  SUMIDEROS Y LIMPIEZA DE  POZOS)</t>
  </si>
  <si>
    <t>PERIODICO MALLA VIAL ARTERIAL</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</si>
  <si>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</si>
  <si>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PERIODICO DE MALLA VIAL ARTERIAL EN CONCRETO HIDRAULICO</t>
  </si>
  <si>
    <t>LIMPIEZA DE POZOS (INCLUYE CARGUE, RETIRO Y DISPOSICIÓN FINAL DE SOBRANTES)</t>
  </si>
  <si>
    <t>LIMPIEZA DE SUMIDEROS (INCLUYE CARGUE, RETIRO Y DISPOSICIÓN FINAL DE SOBRANTES)</t>
  </si>
  <si>
    <t>SELLADO DE JUNTAS EN PAVIMENTO DE CONCRETO HIDRAULICO (INCLUYE LIMPIEZA, SUMINISTRO E INSTALACIÓN DE FONDO Y SELLANTE)</t>
  </si>
  <si>
    <t>DEMARCACION PASO PEATONAL-CEBRA (E=2.3MM,TERMOPLÁSTICA. INC. SUMINISTRO Y APLICACIÓN CON EQUIPO. INC MICROESFERAS)</t>
  </si>
  <si>
    <t>EXCAVACIÓN MECÁNICA EN MATERIAL COMÚN - HORARIO NOCTURNO. (INCLUYE CARGUE)</t>
  </si>
  <si>
    <t>DEMOLICIÓN PISOS DE CONCRETO - HORARIO NOCTURNO. (INCLUYE CARGUE). NO INCLUYE TRANSPORTE Y DISPOSICIÓN FINAL DE SOBRANTES.</t>
  </si>
  <si>
    <t>LOSA DE CONCRETO MR45 - HORARIO NOCTURNO. (SUMINISTRO, FORMALETEADO, COLOCACIÓN, CURADO, JUNTAS Y ACABADO. INCLUYE CANASTILLA PASA JUNTA.</t>
  </si>
  <si>
    <t>CORTE DE VARILLA DE DIÁMETRO VARIADO ENTRE 1/2" A 1 1/4".</t>
  </si>
  <si>
    <t>BASE GRANULAR CLASE A (BGA_BG38) (Suministro, Extendido, Nivelación, Humedecimiento y Compactación con vibrocompactador)</t>
  </si>
  <si>
    <t>PERIODICO MALLA VIAL INTERMEDIA</t>
  </si>
  <si>
    <t>MANTENIMIENTO PERIÓDICO DE MALLA VIAL INTERMEDIA EN CONCRETO ASFÁLTICO, (INCLUYE 50% BACHEO-3 ML SELLO DE GRIETAS, LIMPIEZA DE  SUMIDEROS, LIMPIEZA DE  POZOS, TRANSPORTE Y DISPOSICION DE ESCOMBROS A 21KM.  HORARIO NOCTURNO</t>
  </si>
  <si>
    <t>MANTENIMIENTO PERIÓDICO DE MALLA VIAL INTERMEDIA EN CONCRETO HIDRÁULICO</t>
  </si>
  <si>
    <t>REHABILITACION MALLA VIAL</t>
  </si>
  <si>
    <t>REHABILITACION MALLA VIAL ARTERIAL</t>
  </si>
  <si>
    <t>REHABILITACION  DE MALLA VIAL ARTERIAL EN PAVIMENTO FLEXIBLE  e=0.26, INCLUYE DEMOLICIÓN, EXCAVACIÓN, IMPRIMACIÓN, RIEGO, DEMARCACIÓN, TRANSPORTE Y DISPOSICION DE ESCOMBROS A 21KM.</t>
  </si>
  <si>
    <t>REHABILITACION DE MALLA VIAL ARTERIAL EN PAVIMENTO HIDRAULICO MR 45 e=0.25</t>
  </si>
  <si>
    <t>DEMOLICIÓN PISOS DE CONCRETO (INCLUYE CARGUE). NO INCLUYE TRANSPORTE Y DISPOSICIÓN FINAL DE SOBRANTES.</t>
  </si>
  <si>
    <t>LOSA DE CONCRETO MR45 (SUMINISTRO, FORMALETEADO, COLOCACIÓN Y ACABADO. NO INCLUYE ACERO, CURADO, JUNTAS)</t>
  </si>
  <si>
    <t>CURADO DE LOSAS DE CONCRETO (SUMINISTRO Y APLICACIÓN)</t>
  </si>
  <si>
    <t>CORTE DE PAVIMENTO - INCLUYE EQUIPO: CORTADORA DE CONCRETO INCLUYE OPERARIO Y COMBUSTIBLE. INCLUYE DISCO DIAMANTADO ASFALTO-CONCRETO 350 MM, AGUA Y MANO DE OBRA</t>
  </si>
  <si>
    <t>AGREGADOS RECICLADOS PARA SUBBASE GRANULAR (AR_SBG50) (Suministro, Extendido, Nivelación, Humedecimiento y Compactación con vibrocompactador)</t>
  </si>
  <si>
    <t>MEZCLA ASFÁLTICA EN CALIENTE DENSA MD25 CON CEMENTO ASFÁLTICO (Suministro, Extendido, Nivelación y Compactación mecanica con vibrocompactador y compactador de llantas)</t>
  </si>
  <si>
    <t>REHABILITACION MALLA VIAL INTERMEDIA</t>
  </si>
  <si>
    <t>REHABILITACIÓN DE MALLA VIAL INTERMEDIA EN PAVIMENTO FLEXIBLE e= 0.17m  (NO INCLUYE SARDINEL), INCLUYE DEMOLICIÓN, EXCAVACIÓN, RIEGO, IMPRIMACIÓN, DEMARCACIÓN, TRANSPORTE Y DISPOSICION DE ESCOMBROS A 21KM.</t>
  </si>
  <si>
    <t>REHABILITACIÓN DE MALLA VIAL INTERMEDIA EN PAVIMENTO RÍGIDO</t>
  </si>
  <si>
    <t>DEMOLICION PAVIMENTO ASFALTICO (INCLUYE CARGUE). NO INCLUYE TRANSPORTE Y DISPOSICIÓN FINAL DE SOBRANTES.</t>
  </si>
  <si>
    <t>RECONSTRUCCION MALLA VIAL ARTERIAL</t>
  </si>
  <si>
    <t>RECONSTRUCCION MALLA VIAL</t>
  </si>
  <si>
    <t>RECONSTRUCCIÓN  DE MALLA VIAL ARTERIAL EN PAVIMENTO FLEXIBLE  e=0.26, INCLUYE DEMOLICIÓN, EXCAVACIÓN, ESTABILIZACIÓN DE SUBRASANTE, IMPRIMACIÓN, RIEGO, DEMARCACIÓN, TRANSPORTE Y DISPOSICION DE ESCOMBROS A 21KM.</t>
  </si>
  <si>
    <t>RECONSTRUCCIÓN DE MALLA VIAL ARTERIAL EN PAVIMENTO HIDRÁULICO  MR 45 e=0.30</t>
  </si>
  <si>
    <t>ESTABILIZACIÓN DE SUBRASANTE CON RAJÓN (SUMINISTRO, EXTENDIDO, NIVELACIÓN Y COMPACTACIÓN MANUAL. NO INCLUYE MATERIAL DE SELLO)</t>
  </si>
  <si>
    <t>RECONSTRUCCION MALLA VIAL INTERMEDIA</t>
  </si>
  <si>
    <t>RECONSTRUCCION DE MALLA VIAL INTERMEDIA EN PAVIMENTO FLEXIBLE e=0.17 (NO INCLUYE SARDINEL), INCLUYE DEMOLICIÓN, EXCAVACIÓN, ESTABILIZACIÓN DE SUBRASANTE, RIEGO, IMPRIMACIÓN, DEMARCACIÓN, TRANSPORTE Y DISPOSICION DE ESCOMBROS A 21KM.</t>
  </si>
  <si>
    <t>RECONSTRUCCIÓN DE MALLA VIAL INTERMEDIA EN LOSAS EN CONCRETO HIDRÁULICO MR-45 e=0.20m</t>
  </si>
  <si>
    <t>MEZCLA ASFÁLTICA EN CALIENTE TIPO DENSO MD20 ASFALTO 60-70 (INCLUYE SUMINISTRO, EXTENDIDO, NIVELACIÓN, COMPACTACIÓN  MECANICA CON VIBROCOMPACTADOR Y COMPACTADOR DE LLANTAS, FACTOR DE COMPACTACION Y TRANSPORTE DE MATERIAL A 21 KMS)</t>
  </si>
  <si>
    <t>CONSERVACIÓN REACCION</t>
  </si>
  <si>
    <t>PARCHEO EN PAVIMENTO FLEXIBLE e=0.14m.</t>
  </si>
  <si>
    <t>REPLANTEO GENERAL - HORARIO NOCTURNO</t>
  </si>
  <si>
    <t>DEMOLICION PAVIMENTO ASFALTICO (ESPESOR VARIABLE. INCLUYE CARGUE). NO INCLUYE TRANSPORTE Y DISPOSICIÓN FINAL DE SOBRANTES.</t>
  </si>
  <si>
    <t>CORTE DE PAVIMENTO (HORARIO NOCTURNO) - INCLUYE EQUIPO: CORTADORA DE CONCRETO INCLUYE OPERARIO Y COMBUSTIBLE. INCLUYE DISCO DIAMANTADO ASFALTO-CONCRETO 350 MM, AGUA Y MANO DE OBRA.</t>
  </si>
  <si>
    <t>IMPRIMACIÓN CON EMULSIÓN ASFÁLTICA CRL-0 - HORARIO NOCTURNO. (SUMINISTRO, BARRIDO SUPERFICIE Y RIEGO)</t>
  </si>
  <si>
    <t>RIEGO DE LIGA CON EMULSIÓN ASFÁLTICA CRR-1 - HORARIO NOCTURNO. (SUMINISTRO, BARRIDO SUPERFICIE Y RIEGO)</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</si>
  <si>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</si>
  <si>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</si>
  <si>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</si>
  <si>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CA 14. (SUMINISTRO, EXTENDIDO  Y NIVELACIÓN MANUAL, COMPACTACIÓN MECÁNICA CON VIBROCOMPACTADOR TÁNDEM PEQUEÑO, INCLUYE OPERARIO Y COMBUSTIBLE).</t>
  </si>
  <si>
    <t>BACHEO EN PAVIMENTO FLEXIBLE E= 0.14M. (INCLUYE DEMOLICIÓN MANUAL Y CARGUE DE PAVIMENTO FLEXIBLE DE E=0.14M, TRANSPORTE Y DISPOSICIÓN FINAL DE ESCOMBROS, EXCAVACIÓN Y REPOSICIÓN BASE GRANULAR CLASE A (BG_A) E=0.20M, BASE ASFALTICA MD19)</t>
  </si>
  <si>
    <t>BASE GRANULAR CLASE A (BG_A) (SUMINISTRO, EXTENDIDO MANUAL, HUMEDECIMIENTO Y COMPACTACIÓN)</t>
  </si>
  <si>
    <t>FRESADO Y REPOSICIÓN DE PAVIMENTO FLEXIBLE E=0.18 M. (INCLUYE CARGUE)</t>
  </si>
  <si>
    <t>FRESADO PAVIMENTO ASFÁLTICO - HORARIO NOCTURNO. (INCLUYE CARGUE) INCLUYE AGUA, PUNTAS. NO INCLUYE TRANSPORTE DE MAQUINARIA, TRANSPORTE DEL FRESADO NI DISPOSICIÓN FINAL).</t>
  </si>
  <si>
    <t>FRESADO PAVIMENTO ASFÁLTICO (INCLUYE CARGUE) INCLUYE AGUA, PUNTAS. NO INCLUYE TRANSPORTE DE MAQUINARIA, TRANSPORTE DEL FRESADO NI DISPOSICIÓN FINAL).</t>
  </si>
  <si>
    <t>REPOSICIÓN DE LOSA DE CONCRETO MR45 E=0.20 M . INCLUYE ACERO DE REFUERZO, DEMOLICIÓN DE PISOS DE CONCRETO, TRANSPORTE Y DISPOSICIÓN FINAL DE ESCOMBROS.</t>
  </si>
  <si>
    <t>CURADO DE LOSAS DE CONCRETO - HORARIO NOCTURNO. (SUMINISTRO Y APLICACIÓN)</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</si>
  <si>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</si>
  <si>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</si>
  <si>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</si>
  <si>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</si>
  <si>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CONSERVACIÓN PROGRAMADA Y CONSERVACIÓN POR REACCIÓN</t>
  </si>
  <si>
    <t>ACTIVIDADES PUNTUALES</t>
  </si>
  <si>
    <t>REPOSICION BOLARDO M63 INCLUYE EXCAVACION CARGUE Y DISPOSICION FINAL DE ESCOMBROS Y BASE EN CONCRETO DE 1500PSI</t>
  </si>
  <si>
    <t>RETIRO DE CANECAS, SEÑALES DE TRANSITO PROTECTORES DE ARBOLES. INCLUYE REPARACION DEL SITIO EN CONCRETO DE 1500 PSI HECHO EN OBRA Y SUBBASE GRANULAR B-200 E=0.35M DISTANCIA DE TRANSPORTE 21KM.</t>
  </si>
  <si>
    <t>CANECA TIPO M120 (EN MALLA METÁLICA. INCLUYE SUMINISTRO E INSTALACIÓN. INCLUYE BASE EN CONCRETO 3000 PSI, PREMEZCLADO</t>
  </si>
  <si>
    <t>SEGREGADOR BICICLETA (TACHON PLASTICO O CAUCHO ALTA RESISTENCIA COMO POLIPROPILENO DE ALTO IMPACTO, CON ESTRUCTURA DE REFUERZO, ELEMENTOS REFLECTIVOS DE ALTA EFICIENCIA. TIPO TRANSMILENIO 40.5CMX15CMX8.5CM). SUMIN. E INSTAL.</t>
  </si>
  <si>
    <t>RELLENO EN TIERRA NEGRA PARA EMPRADIZACION (SUMINISTRO Y EXTENDIDO)</t>
  </si>
  <si>
    <t>SIEMBRA DE GRAMA (INCLUYE SUMINISTRO E INSTALACIÓN. NO INCLUYE TIERRA NEGRA)</t>
  </si>
  <si>
    <t>FRANJA DE AJUSTE EN CONCRETO 3000 PSI E= 10 CM ANCHO ENTRE 12-20CM</t>
  </si>
  <si>
    <t>RETIRO DE ADOQUIN SOBRE MORTERO</t>
  </si>
  <si>
    <t>SUBBASE GRANULAR PEA CLASE B - (SBG_PEA_B_50). SUMINISTRO, EXTENDIDO MANUAL, NIVELACIÓN MANUAL Y COMPACTACIÓN MECÁNICA CON VIBROCOMPACTADOR TÁNDEM PEQUEÑO, INCLUYE OPERARIO Y COMBUSTIBLE).</t>
  </si>
  <si>
    <t>LAVADO DE ANDENES. INCLUYE ALQUILER DE HIDROLAVADORA 1300W. INCLUYE IMPLEMENTOS DE ASEO (DETERGENTE INDUSTRIAL), TRANSPORTE, AGUA, COMBUSTIBLE Y MANO DE OBRA.</t>
  </si>
  <si>
    <t>SELLANTE BASE EN POLIMERO PARA SELLO DE FISURAS EN ALTURA, SUMINISTRO Y COLOCACIÓN, (ANCHO JUNTA APROX. 25MM PROFUNDIDAD APROX. 12MM).</t>
  </si>
  <si>
    <t>HIDROPROTECCIÓN Y LAVADO (INCLUYE ALQUILER DE HIDROLAVADORA 1300W. INCLUYE HIDROSELLANTE, ELEMENTOS DE ASEO (DETERGENTE INDUSTRIAL). TRANSPORTE, AGUA, COMBUSTIBLE Y MANO DE OBRA).</t>
  </si>
  <si>
    <t>SUBBASE GRANULAR CLASE C (SBG_C) (SUMINISTRO, EXTENDIDO, NIVELACIÓN, HUMEDECIMIENTO Y COMPACTACIÓN CON VIBROCOMPACTADOR)</t>
  </si>
  <si>
    <t>MANTENIMIENTO DE PISO EN PIEDRA.(INCLUYE RETIRO DE PIEZAS SUELTAS Y REINSTALACIÓN,INCLUYE MORTERO DE PEGA 1:3, ÁREA DE NIVELACIÓN E HIDROPROTECCIÓN Y LAVADO)</t>
  </si>
  <si>
    <t>RIEGO DE LIGA CON EMULSION ASFALTICA CRR-2 (SUMINISTRO, BARRIDO SUPERFICIE Y RIEGO MECANICO)</t>
  </si>
  <si>
    <t>BASE GRANULAR CLASE B (BG_B) (SUMINISTRO, EXTENDIDO, NIVELACIÓN, HUMEDECIMIENTO Y COMPACTACIÓN CON VIBROCOMPACTADOR)</t>
  </si>
  <si>
    <t>BORDILLO PREFABRICADO A80 (SUMINISTRO E INSTALACIÓN. INCLUYE 3CM MORTERO DE NIVELACIÓN 2000 PSI)</t>
  </si>
  <si>
    <t>BASE GRANULAR CLASE C (BG_C) (SUMINISTRO, EXTENDIDO, NIVELACIÓN, HUMEDECIMIENTO Y COMPACTACIÓN CON VIBROCOMPACTADOR)</t>
  </si>
  <si>
    <t>ACCESO TEMPORAL A PREDIOS</t>
  </si>
  <si>
    <t>ACCESO TEMPORAL A VIVIENDA EN MADERA. SUMINISTRO Y CONSTRUCCIÓN.</t>
  </si>
  <si>
    <t>ACTIVIDADES COMPLEMENTARIAS</t>
  </si>
  <si>
    <t>TORRE DE ILUMINACIÓN DE 4 BOMBILLAS DE 1000 WATS CADA UNA. ALQUILER. INCLUYE COMBUSTIBLE A.C.P.M.</t>
  </si>
  <si>
    <t>PLANTA ELECTRICA POTENCIA ELÉCTRICA GENERADA 4KW - INCLUYE COMBUSTIBLE</t>
  </si>
  <si>
    <t>HR</t>
  </si>
  <si>
    <t xml:space="preserve">REDES </t>
  </si>
  <si>
    <t>ESPACIO PUBLICO</t>
  </si>
  <si>
    <t>REPARACIÓN DE ACOMETIDA HIDRÁULICA DE LA CAJILLA HACIA EL PREDIO (INCLUYE EL RETIRO DE LA TUBERÍA EXISTENTE E INSTALACIÓN DE TUBERÍA NUEVA).</t>
  </si>
  <si>
    <t>ACOMETIDA DOMICILIARIA DE 1/2". SUMINISTRO E INSTALACIÓN. (INCLUYE TUBERIA PF D=1/2", REGISTROS Y ACCESORIOS, LOG. PROM. = 6.50M).</t>
  </si>
  <si>
    <t>CAJILLA PLASTICA Y TAPA EN POLIPROPILENO PARA MEDIDOR. SUMINISTRO E INSTALACION</t>
  </si>
  <si>
    <t>CAJA DE INSPECCIÓN DE 0.6X0.6M (H=0.6M. INCLUYE SUMINISTRO Y CONSTRUCCIÓN. INCLUYE MARCO Y TAPA. NO INC. BASE Y CAÑUELA)</t>
  </si>
  <si>
    <t>MARCO Y TAPA PARA SUMIDERO 0.52M X 0.90M EAAB NP-023. SUMINISTRO E INSTALACIÓN</t>
  </si>
  <si>
    <t>TUBERIA PVC U.M. EXT CORRUGADO/INT LISO U.M. NORMA NTC 3722-1 D=6" (INCLUYE SUMINISTRO E INSTALACIÓN)</t>
  </si>
  <si>
    <t>TUBERIA PVC SANITARIA D=4" TIPO U.S. (INCLUYE SUMINISTRO E INSTALACIÓN)</t>
  </si>
  <si>
    <t>NIVELACIÓN DE POZO (HASTA RASANTE EN CONCRETO 3000 PSI HECHO EN OBRA, H=0.15M. INCLUYE SUMINISTRO Y CONSTRUCCIÓN)</t>
  </si>
  <si>
    <t>DEMOLICION SUMIDERO EXISTENTE (INCLUYE CARGUE)</t>
  </si>
  <si>
    <t>SUMIDERO ALCANTARILLADO PLUVIAL EN ANDEN NS-047-1V4 EAAB</t>
  </si>
  <si>
    <t>TUBERIA PVC U.M. EXT CORRUGADO/INT LISO U.M. NORMA NTC 3722-1 D=10" (INCLUYE SUMINISTRO E INSTALACIÓN)</t>
  </si>
  <si>
    <t>LIMPIEZA DE CÁRCAMOS (INCLUYE CARGUE, RETIRO Y DISPOSICIÓN FINAL DE SOBRANTES, CON EL 60% DE COLMATACIÓN)</t>
  </si>
  <si>
    <t>RELLENO EN MATERIAL SELECCIONADO PROVENIENTE DE LA EXCAVACIÓN (EXTENDIDO MANUAL, HUMEDECIMIENTO Y COMPACTACIÓN)</t>
  </si>
  <si>
    <t>RELLENO EN TRITURADO DE 3/4`` (INCLUYE TRANSPORTE, SUMINISTRO, EXTENDIDO MANUAL Y COLOCACIÓN)</t>
  </si>
  <si>
    <t>RELLENO CON MEZCLA DE GRAVILLA DE 3/4" Y ARENA DE RIO (RELACIÓN 1:1) SUMINISTRO Y COLOCACIÓN. (INCLUYE TRANSPORTE, SUMINISTRO, EXTENDIDO MANUAL Y COLOCACIÓN).</t>
  </si>
  <si>
    <t>PLACA CUBIERTA D=1.70M POZO INSPEC. (PREFABRICADA. INCLUYE SUMINISTRO E INSTALACIÓN. INCLUYE TAPA)</t>
  </si>
  <si>
    <t>TUBERIA CONCRETO D=10" CL. II SIN REFUERZO (INCLUYE SUMINISTRO E INSTALACIÓN)</t>
  </si>
  <si>
    <t>TUBERIA CONCRETO D=18" CL. II SIN REFUERZO (INCLUYE SUMINISTRO E INSTALACIÓN)</t>
  </si>
  <si>
    <t>TUBERIA PVC U.M. EXT CORRUGADO/INT LISO U.M. NORMA NTC 3722-1 D=4" (INCLUYE SUMINISTRO E INSTALACIÓN)</t>
  </si>
  <si>
    <t>SISTEMA DE GESTIÓN AMBIENTAL, SEGURIDAD Y SALUD EN EL TRABAJO</t>
  </si>
  <si>
    <t>A</t>
  </si>
  <si>
    <t>COMPONENTE A. PERSONAL</t>
  </si>
  <si>
    <t>PERSONAL DE BRIGADA Y ASEO (INCLUYE HERRAMIENTA MENOR). SUMINISTRO.</t>
  </si>
  <si>
    <t>H/ME</t>
  </si>
  <si>
    <t>B</t>
  </si>
  <si>
    <t xml:space="preserve">COMPONTE B. MANEJO AMBIENTAL EN LA EJECUCIÓN DE LAS ACTIVIDADES CONSTRUCTIVAS </t>
  </si>
  <si>
    <t>B1</t>
  </si>
  <si>
    <t xml:space="preserve"> MANEJO DE CAMPAMENTOS FIJOS Y/O TEMPORALES</t>
  </si>
  <si>
    <t>BAÑO TIPO FLUSHING - ALQUILER MANTENIMIENTO Y ASEO DE BAÑOS PORTÁTILES VIP MENSUAL_(Según Apéndice Bioseguridad Covid 19_V1 y V2)</t>
  </si>
  <si>
    <t>ALQUILER CARPA VESTIER 2.0M X 2.0M CON ESTRUCTURA, TECHO Y LATERALES EN LONA.</t>
  </si>
  <si>
    <t>POLISOMBRA VERDE PARA CERRAMIENTO. (INCLUYE SUMINISTRO E INSTALACION).</t>
  </si>
  <si>
    <t>B2</t>
  </si>
  <si>
    <t>MANEJO DE MATERIALES DE CONSTRUCCIÓN</t>
  </si>
  <si>
    <t>ALQUILER DE CERRAMIENTO TIPO 3, CONSTA DE SEÑALIZADORES TUBULARES PLASTICOS SEPARADOS ENTRE SI MAXIMO 3MTS TRIPLE CINTA PELIGRO CAL 4 (INCLUYE INSTALACIÓN, MANTENIMEINTO Y DESINSTALACIÓN).</t>
  </si>
  <si>
    <t>ML/ME</t>
  </si>
  <si>
    <t>B3</t>
  </si>
  <si>
    <t>MANEJO INTEGRAL DE RESIDUOS SÓLIDOS</t>
  </si>
  <si>
    <t>CANECA PLÁSTICA NEGRA DE 55 GALONES CON TAPA PLANA.</t>
  </si>
  <si>
    <t>BOLSA PARA BASURA TIPO INDUSTRIAL NEGRA DE 60 x 90 Cm CALIBRE 2 (PAQUETE DE 30 UNIDADES)</t>
  </si>
  <si>
    <t>B4</t>
  </si>
  <si>
    <t>CONTROL DE EMISIONES ATMOSFÉRICAS</t>
  </si>
  <si>
    <t>ALQUILER DE CERRAMIENTO TIPO 1: CONSTA DE SEÑALIZADORES TUBULARES PLÁSTICOS, TRIPLE CINTA PELIGRO CAL. 4, POLISOMBRA 65% PARA CERRAMIENTO. (INCLUYE INSTALACIÓN, MANTENIMIENTO Y DESINSTALACIÓN).</t>
  </si>
  <si>
    <t>ML/MES</t>
  </si>
  <si>
    <t>PLASTICO NEGRO CALIBRE 6</t>
  </si>
  <si>
    <t>B5</t>
  </si>
  <si>
    <t>MANEJO INTEGRAL DE CUERPOS DE AGUA Y SUMIDEROS</t>
  </si>
  <si>
    <t>PROTECCION A SUMIDEROS. (INCLUYE SUMINISTRO Y COLOCACION DE BOLSAS DE LONA Y GEOTEXTIL NO TEJIDO CON RESISTENCIA A LA TENSION GRAB DE 400 N).</t>
  </si>
  <si>
    <t>C</t>
  </si>
  <si>
    <t>COMPONTE C. MANEJO DE LA VEGETACIÓN Y DEL PAISAJE</t>
  </si>
  <si>
    <t>C1</t>
  </si>
  <si>
    <t>MANEJO DE LA VEGETACIÓN EXISTENTE Y DE ACTIVIDADES DE DISEÑO PAISAJÍSTICO</t>
  </si>
  <si>
    <t>PROTECCIÓN A ÁRBOLES (INCLUYE SUMINISTRO Y COLOCACIÓN DE DURMIENTES DE 2.90M X 0.04M X 0.04M Y POLISOMBRA AL 47% DE TAL MANERA QUE GARANTICE LA PROTECCIÓN AL INDIVIDUO VEGETAL.</t>
  </si>
  <si>
    <t>D</t>
  </si>
  <si>
    <t>COMPONTE D.  GESTIÓN EN SEGURIDAD Y SALUD EN EL TRABAJO</t>
  </si>
  <si>
    <t>D1</t>
  </si>
  <si>
    <t xml:space="preserve"> GESTIÓN EN SEGURIDAD Y SALUD EN EL TRABAJO</t>
  </si>
  <si>
    <t>BOTA DE CAUCHO CON PUNTERA Y ENTRESUELA EN ACERO,  CINTA AMARILLA</t>
  </si>
  <si>
    <t>PAR</t>
  </si>
  <si>
    <t>BOTA CUERO LISA NEGRA SEGURIDAD PUNTERA DE ACERO</t>
  </si>
  <si>
    <t>PROTECTOR AUDITIVO TIPO TAPON INSERCION EN SILICONA CON CORDEL EN ESTUCHE</t>
  </si>
  <si>
    <t>PROTECTOR AUDITIVO TIPO COPA</t>
  </si>
  <si>
    <t>MASCARILLA DESECHABLE</t>
  </si>
  <si>
    <t>MASCARILLA DESECHABLE CON VALVULA CONTRA POLVO Y PARTICULAS NO TOXICAS</t>
  </si>
  <si>
    <t>RESPIRADOR ELASTOMÉRICO MEDIA CARA</t>
  </si>
  <si>
    <t>FILTRO PARTICULAS PARA RESPIRADOR</t>
  </si>
  <si>
    <t>CASCO DE SEGURIDAD DIELECTRICO</t>
  </si>
  <si>
    <t>BARBUQUEJO EN REATA CON MENTONERA CON TRES APOYOS PARA CASCO</t>
  </si>
  <si>
    <t>GAFAS DE SEGURIDAD</t>
  </si>
  <si>
    <t>IMPERMEABLE INDUSTRIAL PVC CON CAPUCHA EN NYLON</t>
  </si>
  <si>
    <t>OVEROL IMPERMEABLE INDUSTRIAL AMARILLO 2 PIEZAS CON CAPUCHA</t>
  </si>
  <si>
    <t>OVEROL EN DRILL DOS PIEZAS, CAMISA Y PANTALÓN</t>
  </si>
  <si>
    <t>PETO EN CARNAZA</t>
  </si>
  <si>
    <t>GUANTE SOLDADOR</t>
  </si>
  <si>
    <t>GUANTES DE VAQUETA</t>
  </si>
  <si>
    <t>GUANTE NITRILO 13" RESISTENTE CONTRA QUIMICOS COMBUSTIBLES SOLVENTES GRASAS</t>
  </si>
  <si>
    <t xml:space="preserve">GUANTE DE CARNAZA LARGO REFORZADO </t>
  </si>
  <si>
    <t>GUANTE CAUCHO NEGRO CORRUGADO CALIBRE 35</t>
  </si>
  <si>
    <t>BOTIQUIN TIPO A DOTADO PORTÁTIL</t>
  </si>
  <si>
    <t>CAMILLA FÉRULA ESPINAL LARGA - FEL PARA ADULTO (POLIETILENO). INCLUYE ARNES TIPO ARAÑA CON SECCIONES REFLECTIVAS</t>
  </si>
  <si>
    <t>EXTINTOR POLVO QUIMICO SECO DE 20LB TIPO ABC METALICO CON GANCHO Y AVISO</t>
  </si>
  <si>
    <t>D2</t>
  </si>
  <si>
    <t xml:space="preserve">EXÁMENES OCUPACIONALES </t>
  </si>
  <si>
    <t>EXÁMEN MÉDICO OCUPACIONAL DE INGRESO O RETIRO</t>
  </si>
  <si>
    <t>EXAMEN DE AUDIOMETRÍA DE INGRESO O EGRESO</t>
  </si>
  <si>
    <t>EXAMEN DE OPTOMETRÍA DE INGRESO O EGRESO</t>
  </si>
  <si>
    <t>EXAMEN DE ESPIROMETRÍA DE INGRESO O EGRESO</t>
  </si>
  <si>
    <t>E</t>
  </si>
  <si>
    <t>COMPONENTE E. PLAN DE SEÑALIZACIÓN</t>
  </si>
  <si>
    <t>E1</t>
  </si>
  <si>
    <t>MANEJO SEÑALIZACIÓN FRENTE DE OBRA</t>
  </si>
  <si>
    <t>CINTA PARA SEÑALIZACION DE 500MT X 4" PELIGRO CALIBRE 3.5</t>
  </si>
  <si>
    <t>ROLLO</t>
  </si>
  <si>
    <t>ALQUILER SEÑAL VERTICAL GRUPO I (75X75CM) (INCLUYE SUMINISTRO E INSTALACIÓN)</t>
  </si>
  <si>
    <t>ALQUILER SEÑAL VERTICAL GRUPO I (60X60CM) (INCLUYE SUMINISTRO E INSTALACIÓN)</t>
  </si>
  <si>
    <t>CONOS H= 0,9- 1,0mt</t>
  </si>
  <si>
    <t>BARRERA RELLENABLE (1.45x0.45x0.55m) CON CINTA RET</t>
  </si>
  <si>
    <t>PALETA PARE-SIGA REGLAMENTADA</t>
  </si>
  <si>
    <t>ALQUILER DE SEÑAL LUMINOSA BIDIRECCIONAL 1.50M X 0.50M (INCLUYE INSTALACIÓN, MANTENIMIENTO Y DESINSTALACIÓN).</t>
  </si>
  <si>
    <t>SEÑALIZACION TUBULAR COLOMBINA PLASTICA</t>
  </si>
  <si>
    <t>COMPONENTE B.  PLAN DE GESTIÓN SOCIAL</t>
  </si>
  <si>
    <t>PROGRAMA DE INFORMACIÓN</t>
  </si>
  <si>
    <t>VÍDEO BEAM - ALQUILER POR DIA</t>
  </si>
  <si>
    <t>DIA</t>
  </si>
  <si>
    <t>PROGRAMA DE DIVULGACIÓN AL CIUDADANO</t>
  </si>
  <si>
    <t>IMPRESIÓN HOJA CARTA, A 1X0 TINTAS EN PAPEL BOND DE 75 GR.</t>
  </si>
  <si>
    <t>VOLANTES TAMAÑO 1/2 CARTA POLICROMÍA COTE DE 115 GR.</t>
  </si>
  <si>
    <t>PLEGABLES DE SOSTENIBILIDAD EN TRES CUERPOS TAMAÑO CARTA A 4X4 TINTAS EN PROPALCOTE.</t>
  </si>
  <si>
    <t>AFICHE TAMAÑO MEDIO PLIEGO A 4X0 TINTAS EN PROPALCOTE DE 115 GR.</t>
  </si>
  <si>
    <t>VOLANTES TAMAÑO CARTA POLICROMÍA DE 114 GR.</t>
  </si>
  <si>
    <t xml:space="preserve">VALLA MÓVIL DE PISO, UNA CARA, DE 1.80M X 1.20M, EN LÁMINA GALVANIZADA CALIBRE 20, ÁNGULO EN HIERRO DE 2 X 1-1/8" IMPRESO EN VINILO ADHESIVO. IMPRESIÓN 720 DPI; TINTAS PARA EXTERIORES. </t>
  </si>
  <si>
    <t>PROGRAMA DE ATENCIÓN AL CIUDADANO</t>
  </si>
  <si>
    <t>B.3.1</t>
  </si>
  <si>
    <t>ADECUACIÓN DEL PUNTO IDU-ATENCIÓN AL CIUDADANO</t>
  </si>
  <si>
    <t>TARIFA MES - SERVICIO TELEFONIA LOCAL ILIMITADA E INTERNET ILIMITADO VELOCIDAD PROMEDIO (80-500 MB) ESTRATO 3</t>
  </si>
  <si>
    <t>MES</t>
  </si>
  <si>
    <t>CARTELERA TIPO PUNTO IDU DE 1.00M X 1.00M EN ALUMINIO ANODIZADO, CON PAÑO COLOR GRIS, CENEFA SUPERIOR, PUERTAS CORREDIZAS, LOGO INSTITUCIONAL. INCLUYE SUMINISTRO E INSTALACION.</t>
  </si>
  <si>
    <t>TARIFA MES - ARRIENDO OFICINA INCL. ADMINISTRACIÓN, SERVICIOS PÚBLICOS, COMUNICACIONES</t>
  </si>
  <si>
    <t>M2/MES</t>
  </si>
  <si>
    <t>PUESTO DE TRABAJO - ESCRITORIO 75x120x50</t>
  </si>
  <si>
    <t>SILLA ESCRITORIO GIRATORIA CON BRAZOS</t>
  </si>
  <si>
    <t>PORTÁTILES - Procesador minimo: intel, Core i3 4005U, celeron o similar, Memoria RAM de 4 GB(2x2048 MB) Disco duro de 500gb a 7200 rpm Pantalla LED HP BrightView widescreen alta definición con 35,6 cm</t>
  </si>
  <si>
    <t>CAMARA FOTOGRAFICA DIGITAL COMPACTA. ALQUILER. DE 16.2 MEGAPIXELES. MEMORIA DE 6 GB. VIDEO HD CON PAUSA Y ZOOM. INCLUYE TRANSPORTE, SOPORTE TECNICO.</t>
  </si>
  <si>
    <t>PLAN DE MANEJO DE TRAFICO</t>
  </si>
  <si>
    <t xml:space="preserve">PERSONAL </t>
  </si>
  <si>
    <t>BANDERERO (INCLUYE ALQUILER DE PALETA PARE-SIGA EN POLIETILENO).</t>
  </si>
  <si>
    <t>BANDERERO (INCLUYE ALQUILER DE PALETA PARE-SIGA EN POLIETILENO). HORARIO NOCTURNO</t>
  </si>
  <si>
    <t>COMPONENTE B.  SEÑALIZACION TEMPORAL</t>
  </si>
  <si>
    <t>COMPONENTE C.  CANALIZACIÓN DE TRÁNSITO</t>
  </si>
  <si>
    <t>CANALIZACIÓN DE TRÁFICO (INSTALACIÓN, MANTENIMIENTO Y DESINSTALACIÓN MENSUAL) CON SEÑALIZADORES TUBULARES COLOMBINA PLÁSTICA Y TRIPLE CINTA DE SEÑALIZACIÓN (INCLUYE ALQUILER DE SEÑALIZADORES TUBULARES). LONGITUD 3 METROS.</t>
  </si>
  <si>
    <t>PASACALLE EN BANNER 13 ONZAS MATE, DE 7.00m x 1.00m, INCLUYE UN PALO DE 1,20m DE LARGO EN CADA EXTREMO. INCLUYE SUMINISTRO E INSTALACION.</t>
  </si>
  <si>
    <t>BARRICADA METÁLICAS C-20 CON TRES BANDEJAS DE 23CM X 150CM. (ALQUILER). INCLUYE TABLERO DE 60CM DE DIAMETRO "DESVIO" REFLECTIVO GRADO INGENIERIA COMERCIAL. SUMINISTRO E INSTALACION Y TRASLADO INTERNO EN OBRA.</t>
  </si>
  <si>
    <t>TOMA DE INFORMACION DE TRANSITO DURANTE LA OBRA (INCLUYE PROCESAMIENTO Y LOGISTICA)</t>
  </si>
  <si>
    <t>SUBTOTAL COSTOS DE INSUMOS Y ACTIVIDADES PARA MANEJO AMBIENTAL-SST-DIAGLOGO CIUDADANO Y COMUNICACIÓN ESTRATÉGICA Y MANEJO DE TRAFICO (INCLUYE A.I.U. PMA-DCyCE-PMT) ( B )</t>
  </si>
  <si>
    <t>SUBTOTAL COSTOS DE OBRAS CIVILES DE CONSERVACIÓN (INCLUYE A.I.U)</t>
  </si>
  <si>
    <t>COSTOS DE ACTIVIDADES ACERO (INCLUYE A.I.U)</t>
  </si>
  <si>
    <t>VALOR DE OBRAS CIVILES DE CONSERVACION Y ACTIVIDADES DE ACERO (INCLUYE A.I.U)  ( A )</t>
  </si>
  <si>
    <t>TOTAL OBRAS LICITACIÓN ( A + B )</t>
  </si>
  <si>
    <t>COSTO ESTIMADO PARA ENSAYOS DE LABORATORIO Y DE CAMPO PARA DIAGNÓSTICO- DISEÑO (INCLUYE CAMBIO DE VIGENCIA E IVA) ( D )</t>
  </si>
  <si>
    <t>COSTO ESTIMADO PARA ENSAYOS DE LABORATORIO Y DE CAMPO PARA ACTIVIDADES DE OBRA (INCLUYE CAMBIO DE VIGENCIA E IVA) ( E )</t>
  </si>
  <si>
    <t>COSTOS PARA AJUSTES POR CAMBIO DE VIGENCIA PARA OBRAS-AIU-PMA-DCyCE-PMT ( F )</t>
  </si>
  <si>
    <t>COSTOS PARA AJUSTES POR CAMBIO DE VIGENCIA DEL ACERO ( G )</t>
  </si>
  <si>
    <t>COSTOS PARA RECONOCIMIENTO POR INCREMENTO M.O NO CALIFICADA - LEY 2101 DE 2021 ( H )</t>
  </si>
  <si>
    <t>VALOR TOTAL ( A + B + C + D + E + F + G + H )</t>
  </si>
  <si>
    <t>DIAGLOGO CIUDADANO Y COMUNICACIÓN ESTRATÉGICA</t>
  </si>
  <si>
    <t>NOTA 1:  Se debe tener en cuenta que el PRECIO UNITARIO incluye el valor de A.I.U.</t>
  </si>
  <si>
    <t xml:space="preserve">NOTA 3: El A.I.U y su discriminación deben estar en porcentaje (%).  </t>
  </si>
  <si>
    <t>NOTA 4:  Los otros aspectos a tener en cuenta en el Presupuesto Oficial Estimado y en la oferta económica corresponden a los descritos en las notas que se encuentran relacionadas en el Estudio y Documentos Previos del presente proceso en el numeral 5.2. Valor Estimado del contrato.</t>
  </si>
  <si>
    <t>Nota 5:  El porcentaje del A.I.U. de los valores unitarios Obras Civiles y Redes y los ítems a pagar por valores unitarios SON OFERTABLES.</t>
  </si>
  <si>
    <t>Nota 6:  Los porcentajes de A.I.U. de Manejo Ambiental-SST, Gestión Diálogo Ciudadano y Comunicación Estratégica y de Manejo de tránsito son FIJOS, NO OFERTABLES.</t>
  </si>
  <si>
    <t xml:space="preserve">Nota 7:  Los valores para ensayos de campo y de laboratorio, NO OFERTABLES. Los insumos de los ensayos de campo y de laboratorio, así como sus precios unitarios, son los contemplados en la base de precios de referencia del IDU vigente al momento de la ejecución del respectivo ensayo. </t>
  </si>
  <si>
    <t>Nota 8:  El valor estimado de AJUSTES para obras, Manejo Ambiental –SST-Gestión Diálogo Ciudadano y Comunicación Estratégica, Manejo de Tránsito, NO OFERTABLES</t>
  </si>
  <si>
    <t>Nota 9:  Se deberá tener en cuenta que no se podrá superar el valor unitario de ninguno de los ítems del Presupuesto Oficial Estimado (POE).</t>
  </si>
  <si>
    <t xml:space="preserve">Nota 10:  Las Actividades de Obras civiles y redes se afectan por el AIU de los valores unitarios obras civiles y redes. 	</t>
  </si>
  <si>
    <t>Nota 11:  Las actividades para Manejo Ambiental-SST-Gestión Diálogo Ciudadano y Comunicación Estratégica y Manejo de Tránsito se afectan por el AIU de los valores unitarios de cada uno de los componentes respectivamente.</t>
  </si>
  <si>
    <t>Nota 12:  El contrato se adjudicará y se suscribirá por el valor del Presupuesto Oficial del proceso. La diferencia entre el Presupuesto Oficial Estimado (POE) y el Presupuesto Ofertado, se deberá destinar para ejecutar las actividades previstas en el proyecto en cada uno de sus componentes, teniendo en cuenta que los recursos son a monto agotable, lo cual se deberá tener en cuenta en la estimación de la oferta económica.</t>
  </si>
  <si>
    <t xml:space="preserve">Nota 13:  Los montos señalados en el Formulario 1, tanto los catalogados como “VALOR FIJO” como los que son OFERTABLES, son valores y cantidades aproximados que permiten estimar el presupuesto oficial  y el alcance de las obras objeto del contrato de conservación, sin que esto signifique compromiso alguno del IDU para garantizar la ejecución de dichos ítems y los respectivos precios unitarios; por lo tanto, atendiendo la naturaleza de los contratos de conservación, cuyos recursos se invierten a monto agotable, los valores y cantidades  que hacen parte del POE corresponden a montos indicativos, producto de un análisis previo por parte de la Entidad, cuyo valor y cantidad final será producto del resultados  de los diagnósticos, los diseños de intervención  previos a la ejecución de  las obras (incluidos los componentes Ambiental - SST, Diálogo Ciudadano y Comunicación Estratégica y Tránsito), de los ensayos de campo y laboratorio efectivamente realizados y de los ajustes realmente causados. Con la presentación de la oferta económica se entienden aceptados los términos anteriores	</t>
  </si>
  <si>
    <t xml:space="preserve">Nota 14:  Para el cálculo del presupuesto oficial estimado, se formularon cantidades para cada uno de los ítems que conforman el mismo, aclarando que estas son indicativas y podrán aumentar, disminuir o suprimirse durante la ejecución del contrato, y esto no será objeto de futuras reclamaciones. </t>
  </si>
  <si>
    <t xml:space="preserve">Nota 15:  Las actividades de DIAGNÓSTICOS, DISEÑOS DE INTERVENCIÓN SON OFERTABLES y ENSAYOS DE LABORATORIO (Incluyen elementos SST) NO SON OFERTABLES, no se afectan por el AIU considerando que corresponden a actividades de consultoría para obras de conservación. Dichos costos son gravados por el IVA.	</t>
  </si>
  <si>
    <t>VALOR BASICO ESTIMADO PARA DIAGNOSTICOS Y DISEÑOS</t>
  </si>
  <si>
    <t>IVA SOBRE EL VALOR BASICO ESTIMADO PARA DIAGNOSTICOS Y DISEÑOS</t>
  </si>
  <si>
    <t>VALOR BASICO ESTIMADO PARA AJUSTES</t>
  </si>
  <si>
    <t>IVA SOBRE EL VALOR BASICO ESTIMADO PARA AJUSTES</t>
  </si>
  <si>
    <t>COSTOS ESTIMADOS PARA DIAGNÓSTICOS Y DISEÑOS DE INTERVENCIÓN (INCLUYEN AJUSTES E IVA) ( C )</t>
  </si>
  <si>
    <t>VALOR UNITARIO SIN IVA
CORREGIDO</t>
  </si>
  <si>
    <t>VALOR UNITARIO CORREGIDO x CANTIDAD</t>
  </si>
  <si>
    <t>Nota 16:  El valor para COSTO DE ACTIVIDADES ACERO es un valor fijo no ofertable. Para efectos del presente proceso el precio del INSUMO de acero es de Mayo del año 2025, en consecuencia el " Io " para el pago de ajustes por cambio de vigencia para estos item, será el del mes de Mayo de 2025.</t>
  </si>
  <si>
    <t>NOTA 17: Los impuestos, tasas o contribuciones aplicables al tipo de contratación de ejecución de obra son los siguientes:
Contribución Especial (Impuesto de Guerra)
ICA (Acuerdo Distrital 780 de 2020)
GMF (Ley 1739 23dic2014 modifica el Estatuto Tributario)
Estampilla Universidad Distrital (Acuerdo 696 de 2017) 
Estampilla procultura (Acuerdo 187  20 dic 2005)
Estampilla pro personas Mayores (Acuerdo 645 de 9 de junio de 2016)
Estampilla Unipedagógica (Dec 584 de 19 dic 2014)
Impuesto sobre la renta
Timbre (Decreto 175 de 2025)
IVA (Consultoría)</t>
  </si>
  <si>
    <t>Nota 18: Los impuestos, costos, etc, que son propias de la actividad de ejecución de obra civil son responsabilidad del contratista de acuerdo a las disposiciones vigentes.</t>
  </si>
  <si>
    <t xml:space="preserve">Nota 19:  El valor a evaluar en cada uno de los grupos será el valor total ofertado establecido en el formulario 1- Presupuesto Oficial, con corrección aritmética. </t>
  </si>
  <si>
    <t>Nota 20: El valor de la construcción no está gravado con el Impuesto a las Ventas, de acuerdo con lo establecido en el Artículo 100 de la Ley 21 de 1992. Lo anterior sin perjuicio del IVA que se aplique sobre la utilidad.</t>
  </si>
  <si>
    <t>ETAPA DE CONSULTORÍA</t>
  </si>
  <si>
    <t>VALOR UNITARIO SIN IVA OFERTADO</t>
  </si>
  <si>
    <t>ESPACIO PUBLICO-CICLORUTA</t>
  </si>
  <si>
    <t>N.A.</t>
  </si>
  <si>
    <t>NOTA 2: Cuando la fracción decimal del peso sea igual o superior a 5 se aproximará por exceso al número entero siguiente del peso y cuando la fracción decimal del peso sea inferior a 5 se aproximará por defecto al número entero del peso.</t>
  </si>
  <si>
    <t>EJECUTAR A PRECIOS UNITARIOS LAS OBRAS Y ACTIVIDADES NECESARIAS PARA LA CONSERVACIÓN DE ESPACIO PÚBLICO Y CICLOINFRAESTRUCTURA EN BOGOTÁ D.C. GRUPO 1</t>
  </si>
  <si>
    <t>IDU-LP-SGI-016-2025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</si>
</sst>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44" formatCode="_-&quot;$&quot;\ * #,##0.00_-;\-&quot;$&quot;\ * #,##0.00_-;_-&quot;$&quot;\ * &quot;-&quot;??_-;_-@_-"/>
    <numFmt numFmtId="43" formatCode="_-* #,##0.00_-;\-* #,##0.00_-;_-* &quot;-&quot;??_-;_-@_-"/>
    <numFmt numFmtId="164" formatCode="0.000"/>
    <numFmt numFmtId="165" formatCode="_ * #,##0.00_ ;_ * \-#,##0.00_ ;_ * &quot;-&quot;??_ ;_ @_ "/>
    <numFmt numFmtId="166" formatCode="_-* #,##0.00_-;\-* #,##0.00_-;_-* &quot;-&quot;??_-;_-@"/>
    <numFmt numFmtId="167" formatCode="&quot;$&quot;\ #,##0.00_);\(&quot;$&quot;\ #,##0.00\)"/>
    <numFmt numFmtId="168" formatCode="0.000%"/>
    <numFmt numFmtId="169" formatCode="_([$$-240A]\ * #,##0.00_);_([$$-240A]\ * \(#,##0.00\);_([$$-240A]\ * &quot;-&quot;??_);_(@_)"/>
    <numFmt numFmtId="170" formatCode="_-[$$-240A]\ * #,##0.00_ ;_-[$$-240A]\ * \-#,##0.00\ ;_-[$$-240A]\ * &quot;-&quot;??_ ;_-@_ "/>
    <numFmt numFmtId="171" formatCode="_ [$$-240A]\ * #,##0.00_ ;_ [$$-240A]\ * \-#,##0.00_ ;_ [$$-240A]\ * &quot;-&quot;??_ ;_ @_ "/>
    <numFmt numFmtId="172" formatCode="_-&quot;$&quot;* #,##0.00_-;\-&quot;$&quot;* #,##0.00_-;_-&quot;$&quot;* &quot;-&quot;??_-;_-@_-"/>
    <numFmt numFmtId="173" formatCode="#,##0.000000000000000"/>
    <numFmt numFmtId="174" formatCode="_ &quot;$&quot;\ * #,##0.00_ ;_ &quot;$&quot;\ * \-#,##0.00_ ;_ &quot;$&quot;\ * &quot;-&quot;??_ ;_ @_ "/>
    <numFmt numFmtId="175" formatCode="&quot;$&quot;\ #,##0.00"/>
    <numFmt numFmtId="176" formatCode="#,##0.0000"/>
    <numFmt numFmtId="177" formatCode="0#.00\ \L\t"/>
    <numFmt numFmtId="178" formatCode="0.0000%"/>
    <numFmt numFmtId="179" formatCode="_-* #,##0.00\ _€_-;\-* #,##0.00\ _€_-;_-* &quot;-&quot;??\ _€_-;_-@_-"/>
    <numFmt numFmtId="180" formatCode="_(&quot;$&quot;\ * #,##0.00_);_(&quot;$&quot;\ * \(#,##0.00\);_(&quot;$&quot;\ * &quot;-&quot;??_);_(@_)"/>
    <numFmt numFmtId="181" formatCode="_ [$€]\ * #,##0.00_ ;_ [$€]\ * \-#,##0.00_ ;_ [$€]\ * &quot;-&quot;??_ ;_ @_ "/>
    <numFmt numFmtId="182" formatCode="_(&quot;$&quot;\ * #,##0_);_(&quot;$&quot;\ * \(#,##0\);_(&quot;$&quot;\ * &quot;-&quot;_);_(@_)"/>
    <numFmt numFmtId="183" formatCode="_-* #,##0.00\ _P_t_a_-;\-* #,##0.00\ _P_t_a_-;_-* &quot;-&quot;??\ _P_t_a_-;_-@_-"/>
  </numFmts>
  <fonts count="64">
    <font>
      <sz val="11"/>
      <color theme="1"/>
      <name val="Calibri"/>
      <family val="2"/>
      <scheme val="minor"/>
    </font>
    <font>
      <sz val="11"/>
      <color theme="1"/>
      <name val="Calibri"/>
      <family val="2"/>
      <scheme val="minor"/>
    </font>
    <font>
      <sz val="11"/>
      <color theme="1"/>
      <name val="Arial Narrow"/>
      <family val="2"/>
    </font>
    <font>
      <sz val="12"/>
      <color theme="1"/>
      <name val="Arial Narrow"/>
      <family val="2"/>
    </font>
    <font>
      <b/>
      <sz val="12"/>
      <color theme="1"/>
      <name val="Arial Narrow"/>
      <family val="2"/>
    </font>
    <font>
      <sz val="10"/>
      <name val="Arial"/>
      <family val="2"/>
    </font>
    <font>
      <sz val="11"/>
      <name val="Arial"/>
      <family val="2"/>
    </font>
    <font>
      <sz val="10"/>
      <color rgb="FF000000"/>
      <name val="Calibri"/>
      <family val="2"/>
      <scheme val="minor"/>
    </font>
    <font>
      <b/>
      <sz val="11"/>
      <color theme="1"/>
      <name val="Arial Narrow"/>
      <family val="2"/>
    </font>
    <font>
      <b/>
      <sz val="12"/>
      <name val="Arial Narrow"/>
      <family val="2"/>
    </font>
    <font>
      <sz val="8"/>
      <color theme="1"/>
      <name val="Arial Narrow"/>
      <family val="2"/>
    </font>
    <font>
      <sz val="10"/>
      <color theme="1"/>
      <name val="Arial Narrow"/>
      <family val="2"/>
    </font>
    <font>
      <sz val="12"/>
      <name val="Arial Narrow"/>
      <family val="2"/>
    </font>
    <font>
      <b/>
      <sz val="14"/>
      <name val="Calibri"/>
      <family val="2"/>
      <scheme val="minor"/>
    </font>
    <font>
      <b/>
      <sz val="14"/>
      <color theme="1"/>
      <name val="Calibri"/>
      <family val="2"/>
      <scheme val="minor"/>
    </font>
    <font>
      <b/>
      <sz val="12"/>
      <color theme="0"/>
      <name val="Arial Narrow"/>
      <family val="2"/>
    </font>
    <font>
      <b/>
      <sz val="12"/>
      <color theme="1"/>
      <name val="Arial"/>
      <family val="2"/>
    </font>
    <font>
      <b/>
      <sz val="10"/>
      <color rgb="FF000000"/>
      <name val="Calibri"/>
      <family val="2"/>
      <scheme val="minor"/>
    </font>
    <font>
      <b/>
      <sz val="11"/>
      <name val="Arial"/>
      <family val="2"/>
    </font>
    <font>
      <sz val="10"/>
      <name val="Arial Narrow"/>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sz val="9"/>
      <name val="Arial Narrow"/>
      <family val="2"/>
    </font>
    <font>
      <b/>
      <sz val="8"/>
      <name val="Arial Narrow"/>
      <family val="2"/>
    </font>
    <font>
      <b/>
      <vertAlign val="superscript"/>
      <sz val="11"/>
      <name val="Arial"/>
      <family val="2"/>
    </font>
    <font>
      <sz val="8"/>
      <name val="Arial Narrow"/>
      <family val="2"/>
    </font>
    <font>
      <b/>
      <sz val="10"/>
      <name val="Arial"/>
      <family val="2"/>
    </font>
    <font>
      <sz val="12"/>
      <color rgb="FF000000"/>
      <name val="Arial Narrow"/>
      <family val="2"/>
    </font>
    <font>
      <b/>
      <sz val="12"/>
      <color rgb="FF000000"/>
      <name val="Arial Narrow"/>
      <family val="2"/>
    </font>
    <font>
      <b/>
      <sz val="14"/>
      <color rgb="FF000000"/>
      <name val="Calibri"/>
      <family val="2"/>
      <scheme val="minor"/>
    </font>
    <font>
      <b/>
      <sz val="15"/>
      <color theme="3"/>
      <name val="Arial"/>
      <family val="2"/>
    </font>
    <font>
      <b/>
      <sz val="13"/>
      <color theme="3"/>
      <name val="Arial"/>
      <family val="2"/>
    </font>
    <font>
      <b/>
      <sz val="11"/>
      <color theme="3"/>
      <name val="Arial"/>
      <family val="2"/>
    </font>
    <font>
      <sz val="10"/>
      <color rgb="FF000000"/>
      <name val="Arial"/>
      <family val="2"/>
    </font>
    <font>
      <sz val="11"/>
      <color indexed="8"/>
      <name val="Arial"/>
      <family val="2"/>
    </font>
    <font>
      <sz val="10"/>
      <color indexed="8"/>
      <name val="Arial"/>
      <family val="2"/>
    </font>
    <font>
      <b/>
      <sz val="9"/>
      <color indexed="8"/>
      <name val="Arial"/>
      <family val="2"/>
    </font>
    <font>
      <sz val="11"/>
      <color indexed="8"/>
      <name val="Calibri"/>
      <family val="2"/>
    </font>
    <font>
      <sz val="12"/>
      <color indexed="8"/>
      <name val="Arial"/>
      <family val="2"/>
    </font>
    <font>
      <sz val="11"/>
      <color indexed="8"/>
      <name val="Times New Roman"/>
      <family val="2"/>
    </font>
    <font>
      <sz val="11"/>
      <color indexed="8"/>
      <name val="Calibri"/>
      <family val="2"/>
      <charset val="1"/>
    </font>
    <font>
      <sz val="10"/>
      <color indexed="8"/>
      <name val="MS Sans Serif"/>
      <family val="2"/>
    </font>
    <font>
      <sz val="10"/>
      <color indexed="8"/>
      <name val="Helvetica Neue"/>
    </font>
    <font>
      <sz val="11"/>
      <color theme="1"/>
      <name val="Arial"/>
      <family val="2"/>
    </font>
    <font>
      <sz val="11"/>
      <color rgb="FF006100"/>
      <name val="Arial"/>
      <family val="2"/>
    </font>
    <font>
      <b/>
      <sz val="11"/>
      <color rgb="FFFA7D00"/>
      <name val="Arial"/>
      <family val="2"/>
    </font>
    <font>
      <b/>
      <sz val="11"/>
      <color theme="0"/>
      <name val="Arial"/>
      <family val="2"/>
    </font>
    <font>
      <sz val="11"/>
      <color rgb="FFFA7D00"/>
      <name val="Arial"/>
      <family val="2"/>
    </font>
    <font>
      <sz val="11"/>
      <color theme="0"/>
      <name val="Arial"/>
      <family val="2"/>
    </font>
    <font>
      <sz val="11"/>
      <color rgb="FF3F3F76"/>
      <name val="Arial"/>
      <family val="2"/>
    </font>
    <font>
      <u/>
      <sz val="8.8000000000000007"/>
      <color theme="10"/>
      <name val="Calibri"/>
      <family val="2"/>
    </font>
    <font>
      <sz val="11"/>
      <color rgb="FF9C0006"/>
      <name val="Arial"/>
      <family val="2"/>
    </font>
    <font>
      <sz val="11"/>
      <color rgb="FF9C5700"/>
      <name val="Arial"/>
      <family val="2"/>
    </font>
    <font>
      <sz val="11"/>
      <color rgb="FF000000"/>
      <name val="Calibri"/>
      <family val="2"/>
    </font>
    <font>
      <sz val="11"/>
      <color theme="1"/>
      <name val="Times New Roman"/>
      <family val="2"/>
    </font>
    <font>
      <sz val="12"/>
      <color theme="1"/>
      <name val="Arial"/>
      <family val="2"/>
    </font>
    <font>
      <b/>
      <sz val="11"/>
      <color rgb="FF3F3F3F"/>
      <name val="Arial"/>
      <family val="2"/>
    </font>
    <font>
      <sz val="11"/>
      <color rgb="FFFF0000"/>
      <name val="Arial"/>
      <family val="2"/>
    </font>
    <font>
      <i/>
      <sz val="11"/>
      <color rgb="FF7F7F7F"/>
      <name val="Arial"/>
      <family val="2"/>
    </font>
    <font>
      <sz val="18"/>
      <color theme="3"/>
      <name val="Arial"/>
      <family val="2"/>
    </font>
    <font>
      <b/>
      <sz val="11"/>
      <color theme="1"/>
      <name val="Arial"/>
      <family val="2"/>
    </font>
  </fonts>
  <fills count="42">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0" tint="-0.249977111117893"/>
        <bgColor indexed="64"/>
      </patternFill>
    </fill>
    <fill>
      <patternFill patternType="solid">
        <fgColor rgb="FFC0DAA2"/>
        <bgColor indexed="64"/>
      </patternFill>
    </fill>
    <fill>
      <patternFill patternType="solid">
        <fgColor rgb="FFC0DAA2"/>
        <bgColor rgb="FFD8D8D8"/>
      </patternFill>
    </fill>
    <fill>
      <patternFill patternType="solid">
        <fgColor rgb="FFC0DAA2"/>
        <bgColor rgb="FFDDD9C3"/>
      </patternFill>
    </fill>
    <fill>
      <patternFill patternType="solid">
        <fgColor rgb="FF94C56C"/>
        <bgColor rgb="FFDDD9C3"/>
      </patternFill>
    </fill>
    <fill>
      <patternFill patternType="solid">
        <fgColor rgb="FF94C56C"/>
        <bgColor indexed="64"/>
      </patternFill>
    </fill>
    <fill>
      <patternFill patternType="solid">
        <fgColor theme="0"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9">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indexed="64"/>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indexed="64"/>
      </top>
      <bottom/>
      <diagonal/>
    </border>
    <border>
      <left style="thin">
        <color rgb="FF000000"/>
      </left>
      <right style="medium">
        <color rgb="FF000000"/>
      </right>
      <top style="medium">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style="medium">
        <color indexed="64"/>
      </left>
      <right/>
      <top style="thin">
        <color auto="1"/>
      </top>
      <bottom/>
      <diagonal/>
    </border>
    <border>
      <left/>
      <right/>
      <top style="thin">
        <color auto="1"/>
      </top>
      <bottom/>
      <diagonal/>
    </border>
    <border>
      <left/>
      <right style="thin">
        <color indexed="64"/>
      </right>
      <top style="thin">
        <color auto="1"/>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thin">
        <color auto="1"/>
      </top>
      <bottom style="medium">
        <color indexed="64"/>
      </bottom>
      <diagonal/>
    </border>
    <border>
      <left style="thick">
        <color indexed="64"/>
      </left>
      <right/>
      <top style="thick">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right style="thin">
        <color indexed="64"/>
      </right>
      <top style="medium">
        <color indexed="64"/>
      </top>
      <bottom/>
      <diagonal/>
    </border>
    <border>
      <left style="thick">
        <color indexed="64"/>
      </left>
      <right style="thick">
        <color indexed="64"/>
      </right>
      <top/>
      <bottom style="medium">
        <color indexed="64"/>
      </bottom>
      <diagonal/>
    </border>
    <border>
      <left/>
      <right style="thin">
        <color indexed="64"/>
      </right>
      <top/>
      <bottom style="medium">
        <color indexed="64"/>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ck">
        <color indexed="64"/>
      </left>
      <right style="thick">
        <color indexed="64"/>
      </right>
      <top style="thin">
        <color auto="1"/>
      </top>
      <bottom style="medium">
        <color indexed="64"/>
      </bottom>
      <diagonal/>
    </border>
    <border>
      <left style="thick">
        <color indexed="64"/>
      </left>
      <right style="thick">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indexed="64"/>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medium">
        <color rgb="FF000000"/>
      </left>
      <right style="thin">
        <color indexed="64"/>
      </right>
      <top/>
      <bottom style="thin">
        <color rgb="FF000000"/>
      </bottom>
      <diagonal/>
    </border>
    <border>
      <left style="thin">
        <color rgb="FF000000"/>
      </left>
      <right style="thin">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ck">
        <color indexed="64"/>
      </left>
      <right style="thick">
        <color auto="1"/>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medium">
        <color rgb="FF000000"/>
      </top>
      <bottom style="medium">
        <color indexed="64"/>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ck">
        <color indexed="64"/>
      </left>
      <right/>
      <top/>
      <bottom style="thin">
        <color indexed="64"/>
      </bottom>
      <diagonal/>
    </border>
    <border>
      <left/>
      <right style="thin">
        <color indexed="64"/>
      </right>
      <top/>
      <bottom/>
      <diagonal/>
    </border>
    <border>
      <left style="thick">
        <color indexed="64"/>
      </left>
      <right/>
      <top style="thin">
        <color indexed="64"/>
      </top>
      <bottom style="thin">
        <color indexed="64"/>
      </bottom>
      <diagonal/>
    </border>
    <border>
      <left style="thick">
        <color indexed="64"/>
      </left>
      <right/>
      <top style="thin">
        <color auto="1"/>
      </top>
      <bottom style="medium">
        <color indexed="64"/>
      </bottom>
      <diagonal/>
    </border>
    <border>
      <left style="thin">
        <color indexed="64"/>
      </left>
      <right style="medium">
        <color indexed="64"/>
      </right>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auto="1"/>
      </top>
      <bottom style="thin">
        <color auto="1"/>
      </bottom>
      <diagonal/>
    </border>
    <border>
      <left style="thick">
        <color indexed="64"/>
      </left>
      <right/>
      <top style="thin">
        <color auto="1"/>
      </top>
      <bottom/>
      <diagonal/>
    </border>
    <border>
      <left/>
      <right/>
      <top style="thick">
        <color indexed="64"/>
      </top>
      <bottom/>
      <diagonal/>
    </border>
    <border>
      <left style="thick">
        <color indexed="64"/>
      </left>
      <right/>
      <top style="medium">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thick">
        <color indexed="64"/>
      </bottom>
      <diagonal/>
    </border>
    <border>
      <left/>
      <right style="thin">
        <color indexed="64"/>
      </right>
      <top style="thick">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medium">
        <color rgb="FF000000"/>
      </top>
      <bottom style="medium">
        <color rgb="FF000000"/>
      </bottom>
      <diagonal/>
    </border>
    <border>
      <left style="medium">
        <color rgb="FF000000"/>
      </left>
      <right/>
      <top/>
      <bottom style="thin">
        <color rgb="FF00000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medium">
        <color indexed="64"/>
      </top>
      <bottom style="medium">
        <color indexed="64"/>
      </bottom>
      <diagonal/>
    </border>
    <border>
      <left/>
      <right/>
      <top/>
      <bottom style="thin">
        <color auto="1"/>
      </bottom>
      <diagonal/>
    </border>
    <border>
      <left/>
      <right/>
      <top style="thin">
        <color auto="1"/>
      </top>
      <bottom style="double">
        <color auto="1"/>
      </bottom>
      <diagonal/>
    </border>
    <border>
      <left style="thin">
        <color rgb="FF000000"/>
      </left>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indexed="64"/>
      </left>
      <right style="thin">
        <color indexed="64"/>
      </right>
      <top style="thin">
        <color rgb="FF000000"/>
      </top>
      <bottom style="thin">
        <color indexed="64"/>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rgb="FF000000"/>
      </top>
      <bottom style="medium">
        <color indexed="64"/>
      </bottom>
      <diagonal/>
    </border>
    <border>
      <left style="thin">
        <color indexed="64"/>
      </left>
      <right style="thin">
        <color indexed="64"/>
      </right>
      <top style="thin">
        <color rgb="FF000000"/>
      </top>
      <bottom style="medium">
        <color indexed="64"/>
      </bottom>
      <diagonal/>
    </border>
    <border>
      <left style="thin">
        <color indexed="64"/>
      </left>
      <right style="thin">
        <color rgb="FF000000"/>
      </right>
      <top style="thin">
        <color rgb="FF000000"/>
      </top>
      <bottom style="medium">
        <color indexed="64"/>
      </bottom>
      <diagonal/>
    </border>
    <border>
      <left style="thin">
        <color rgb="FF000000"/>
      </left>
      <right/>
      <top/>
      <bottom style="medium">
        <color indexed="64"/>
      </bottom>
      <diagonal/>
    </border>
    <border>
      <left style="thin">
        <color rgb="FF000000"/>
      </left>
      <right style="thin">
        <color rgb="FF000000"/>
      </right>
      <top/>
      <bottom style="medium">
        <color indexed="64"/>
      </bottom>
      <diagonal/>
    </border>
    <border>
      <left style="medium">
        <color rgb="FF000000"/>
      </left>
      <right style="thin">
        <color rgb="FF000000"/>
      </right>
      <top style="medium">
        <color rgb="FF000000"/>
      </top>
      <bottom style="medium">
        <color rgb="FF000000"/>
      </bottom>
      <diagonal/>
    </border>
    <border>
      <left style="thick">
        <color indexed="64"/>
      </left>
      <right style="thick">
        <color indexed="64"/>
      </right>
      <top/>
      <bottom style="thick">
        <color indexed="64"/>
      </bottom>
      <diagonal/>
    </border>
    <border>
      <left style="thick">
        <color indexed="64"/>
      </left>
      <right/>
      <top/>
      <bottom style="medium">
        <color indexed="64"/>
      </bottom>
      <diagonal/>
    </border>
    <border>
      <left style="thick">
        <color indexed="64"/>
      </left>
      <right/>
      <top style="medium">
        <color indexed="64"/>
      </top>
      <bottom/>
      <diagonal/>
    </border>
    <border>
      <left style="thick">
        <color indexed="64"/>
      </left>
      <right style="thick">
        <color indexed="64"/>
      </right>
      <top style="medium">
        <color indexed="64"/>
      </top>
      <bottom style="thin">
        <color indexed="64"/>
      </bottom>
      <diagonal/>
    </border>
    <border>
      <left style="thick">
        <color indexed="64"/>
      </left>
      <right style="thick">
        <color indexed="64"/>
      </right>
      <top style="thin">
        <color indexed="64"/>
      </top>
      <bottom style="thin">
        <color auto="1"/>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bottom style="medium">
        <color indexed="64"/>
      </bottom>
      <diagonal/>
    </border>
  </borders>
  <cellStyleXfs count="598">
    <xf numFmtId="0" fontId="0" fillId="0" borderId="0"/>
    <xf numFmtId="44" fontId="1" fillId="0" borderId="0" applyFont="0" applyFill="0" applyBorder="0" applyAlignment="0" applyProtection="0"/>
    <xf numFmtId="0" fontId="1" fillId="0" borderId="0"/>
    <xf numFmtId="0" fontId="1" fillId="0" borderId="0"/>
    <xf numFmtId="0" fontId="5" fillId="0" borderId="0"/>
    <xf numFmtId="0" fontId="5"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0" fontId="5" fillId="0" borderId="0"/>
    <xf numFmtId="172" fontId="5" fillId="0" borderId="0" applyFont="0" applyFill="0" applyBorder="0" applyAlignment="0" applyProtection="0"/>
    <xf numFmtId="0" fontId="5" fillId="0" borderId="0"/>
    <xf numFmtId="0" fontId="1" fillId="0" borderId="0"/>
    <xf numFmtId="0" fontId="5" fillId="0" borderId="0"/>
    <xf numFmtId="174" fontId="5" fillId="0" borderId="0" applyFont="0" applyFill="0" applyBorder="0" applyAlignment="0" applyProtection="0"/>
    <xf numFmtId="0" fontId="1" fillId="0" borderId="0"/>
    <xf numFmtId="177" fontId="5" fillId="0" borderId="0" applyFont="0" applyFill="0" applyBorder="0" applyAlignment="0" applyProtection="0"/>
    <xf numFmtId="9" fontId="5" fillId="0" borderId="0" applyFont="0" applyFill="0" applyBorder="0" applyAlignment="0" applyProtection="0"/>
    <xf numFmtId="174" fontId="5" fillId="0" borderId="0" applyFont="0" applyFill="0" applyBorder="0" applyAlignment="0" applyProtection="0"/>
    <xf numFmtId="0" fontId="22" fillId="0" borderId="0" applyNumberFormat="0" applyFill="0" applyBorder="0" applyAlignment="0" applyProtection="0">
      <alignment vertical="top"/>
      <protection locked="0"/>
    </xf>
    <xf numFmtId="0" fontId="24" fillId="0" borderId="0"/>
    <xf numFmtId="165" fontId="5" fillId="0" borderId="0" applyFont="0" applyFill="0" applyBorder="0" applyAlignment="0" applyProtection="0"/>
    <xf numFmtId="0" fontId="33" fillId="0" borderId="149" applyNumberFormat="0" applyFill="0" applyAlignment="0" applyProtection="0"/>
    <xf numFmtId="0" fontId="34" fillId="0" borderId="150" applyNumberFormat="0" applyFill="0" applyAlignment="0" applyProtection="0"/>
    <xf numFmtId="0" fontId="35" fillId="0" borderId="151" applyNumberFormat="0" applyFill="0" applyAlignment="0" applyProtection="0"/>
    <xf numFmtId="0" fontId="36" fillId="0" borderId="0"/>
    <xf numFmtId="0" fontId="46" fillId="19" borderId="0" applyNumberFormat="0" applyBorder="0" applyAlignment="0" applyProtection="0"/>
    <xf numFmtId="0" fontId="46" fillId="19" borderId="0" applyNumberFormat="0" applyBorder="0" applyAlignment="0" applyProtection="0"/>
    <xf numFmtId="0" fontId="46" fillId="23" borderId="0" applyNumberFormat="0" applyBorder="0" applyAlignment="0" applyProtection="0"/>
    <xf numFmtId="0" fontId="46" fillId="23" borderId="0" applyNumberFormat="0" applyBorder="0" applyAlignment="0" applyProtection="0"/>
    <xf numFmtId="0" fontId="46" fillId="27" borderId="0" applyNumberFormat="0" applyBorder="0" applyAlignment="0" applyProtection="0"/>
    <xf numFmtId="0" fontId="46" fillId="27" borderId="0" applyNumberFormat="0" applyBorder="0" applyAlignment="0" applyProtection="0"/>
    <xf numFmtId="0" fontId="46" fillId="31" borderId="0" applyNumberFormat="0" applyBorder="0" applyAlignment="0" applyProtection="0"/>
    <xf numFmtId="0" fontId="46" fillId="31" borderId="0" applyNumberFormat="0" applyBorder="0" applyAlignment="0" applyProtection="0"/>
    <xf numFmtId="0" fontId="46" fillId="35" borderId="0" applyNumberFormat="0" applyBorder="0" applyAlignment="0" applyProtection="0"/>
    <xf numFmtId="0" fontId="46" fillId="35" borderId="0" applyNumberFormat="0" applyBorder="0" applyAlignment="0" applyProtection="0"/>
    <xf numFmtId="0" fontId="46" fillId="39" borderId="0" applyNumberFormat="0" applyBorder="0" applyAlignment="0" applyProtection="0"/>
    <xf numFmtId="0" fontId="46" fillId="39" borderId="0" applyNumberFormat="0" applyBorder="0" applyAlignment="0" applyProtection="0"/>
    <xf numFmtId="0" fontId="46" fillId="20" borderId="0" applyNumberFormat="0" applyBorder="0" applyAlignment="0" applyProtection="0"/>
    <xf numFmtId="0" fontId="46" fillId="20" borderId="0" applyNumberFormat="0" applyBorder="0" applyAlignment="0" applyProtection="0"/>
    <xf numFmtId="0" fontId="46" fillId="24" borderId="0" applyNumberFormat="0" applyBorder="0" applyAlignment="0" applyProtection="0"/>
    <xf numFmtId="0" fontId="46" fillId="24" borderId="0" applyNumberFormat="0" applyBorder="0" applyAlignment="0" applyProtection="0"/>
    <xf numFmtId="0" fontId="46" fillId="28" borderId="0" applyNumberFormat="0" applyBorder="0" applyAlignment="0" applyProtection="0"/>
    <xf numFmtId="0" fontId="46" fillId="28" borderId="0" applyNumberFormat="0" applyBorder="0" applyAlignment="0" applyProtection="0"/>
    <xf numFmtId="0" fontId="46" fillId="32" borderId="0" applyNumberFormat="0" applyBorder="0" applyAlignment="0" applyProtection="0"/>
    <xf numFmtId="0" fontId="46" fillId="32" borderId="0" applyNumberFormat="0" applyBorder="0" applyAlignment="0" applyProtection="0"/>
    <xf numFmtId="0" fontId="46" fillId="36" borderId="0" applyNumberFormat="0" applyBorder="0" applyAlignment="0" applyProtection="0"/>
    <xf numFmtId="0" fontId="46" fillId="36" borderId="0" applyNumberFormat="0" applyBorder="0" applyAlignment="0" applyProtection="0"/>
    <xf numFmtId="0" fontId="46" fillId="40" borderId="0" applyNumberFormat="0" applyBorder="0" applyAlignment="0" applyProtection="0"/>
    <xf numFmtId="0" fontId="46" fillId="40" borderId="0" applyNumberFormat="0" applyBorder="0" applyAlignment="0" applyProtection="0"/>
    <xf numFmtId="0" fontId="46" fillId="21" borderId="0" applyNumberFormat="0" applyBorder="0" applyAlignment="0" applyProtection="0"/>
    <xf numFmtId="0" fontId="46" fillId="21" borderId="0" applyNumberFormat="0" applyBorder="0" applyAlignment="0" applyProtection="0"/>
    <xf numFmtId="0" fontId="46" fillId="25" borderId="0" applyNumberFormat="0" applyBorder="0" applyAlignment="0" applyProtection="0"/>
    <xf numFmtId="0" fontId="46" fillId="25" borderId="0" applyNumberFormat="0" applyBorder="0" applyAlignment="0" applyProtection="0"/>
    <xf numFmtId="0" fontId="46" fillId="29" borderId="0" applyNumberFormat="0" applyBorder="0" applyAlignment="0" applyProtection="0"/>
    <xf numFmtId="0" fontId="46" fillId="29" borderId="0" applyNumberFormat="0" applyBorder="0" applyAlignment="0" applyProtection="0"/>
    <xf numFmtId="0" fontId="46" fillId="33" borderId="0" applyNumberFormat="0" applyBorder="0" applyAlignment="0" applyProtection="0"/>
    <xf numFmtId="0" fontId="46" fillId="33" borderId="0" applyNumberFormat="0" applyBorder="0" applyAlignment="0" applyProtection="0"/>
    <xf numFmtId="0" fontId="46" fillId="37" borderId="0" applyNumberFormat="0" applyBorder="0" applyAlignment="0" applyProtection="0"/>
    <xf numFmtId="0" fontId="46" fillId="37" borderId="0" applyNumberFormat="0" applyBorder="0" applyAlignment="0" applyProtection="0"/>
    <xf numFmtId="0" fontId="46" fillId="41" borderId="0" applyNumberFormat="0" applyBorder="0" applyAlignment="0" applyProtection="0"/>
    <xf numFmtId="0" fontId="46" fillId="41" borderId="0" applyNumberFormat="0" applyBorder="0" applyAlignment="0" applyProtection="0"/>
    <xf numFmtId="0" fontId="47" fillId="11" borderId="0" applyNumberFormat="0" applyBorder="0" applyAlignment="0" applyProtection="0"/>
    <xf numFmtId="0" fontId="48" fillId="15" borderId="152" applyNumberFormat="0" applyAlignment="0" applyProtection="0"/>
    <xf numFmtId="0" fontId="49" fillId="16" borderId="155" applyNumberFormat="0" applyAlignment="0" applyProtection="0"/>
    <xf numFmtId="0" fontId="50" fillId="0" borderId="154" applyNumberFormat="0" applyFill="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0" fontId="35" fillId="0" borderId="0" applyNumberFormat="0" applyFill="0" applyBorder="0" applyAlignment="0" applyProtection="0"/>
    <xf numFmtId="0" fontId="51" fillId="18" borderId="0" applyNumberFormat="0" applyBorder="0" applyAlignment="0" applyProtection="0"/>
    <xf numFmtId="0" fontId="51" fillId="22" borderId="0" applyNumberFormat="0" applyBorder="0" applyAlignment="0" applyProtection="0"/>
    <xf numFmtId="0" fontId="51" fillId="26" borderId="0" applyNumberFormat="0" applyBorder="0" applyAlignment="0" applyProtection="0"/>
    <xf numFmtId="0" fontId="51" fillId="30" borderId="0" applyNumberFormat="0" applyBorder="0" applyAlignment="0" applyProtection="0"/>
    <xf numFmtId="0" fontId="51" fillId="34" borderId="0" applyNumberFormat="0" applyBorder="0" applyAlignment="0" applyProtection="0"/>
    <xf numFmtId="0" fontId="51" fillId="38" borderId="0" applyNumberFormat="0" applyBorder="0" applyAlignment="0" applyProtection="0"/>
    <xf numFmtId="0" fontId="52" fillId="14" borderId="152" applyNumberFormat="0" applyAlignment="0" applyProtection="0"/>
    <xf numFmtId="0" fontId="53" fillId="0" borderId="0" applyNumberFormat="0" applyFill="0" applyBorder="0" applyAlignment="0" applyProtection="0">
      <alignment vertical="top"/>
      <protection locked="0"/>
    </xf>
    <xf numFmtId="0" fontId="54" fillId="12" borderId="0" applyNumberFormat="0" applyBorder="0" applyAlignment="0" applyProtection="0"/>
    <xf numFmtId="43" fontId="38"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5"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3" fontId="5"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182" fontId="5" fillId="0" borderId="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80" fontId="40" fillId="0" borderId="0" applyFont="0" applyFill="0" applyBorder="0" applyAlignment="0" applyProtection="0"/>
    <xf numFmtId="44" fontId="38" fillId="0" borderId="0" applyFont="0" applyFill="0" applyBorder="0" applyAlignment="0" applyProtection="0"/>
    <xf numFmtId="180"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2" fontId="5"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2" fontId="5"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172" fontId="40"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2" fontId="42"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172" fontId="5"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0" fontId="55" fillId="13" borderId="0" applyNumberFormat="0" applyBorder="0" applyAlignment="0" applyProtection="0"/>
    <xf numFmtId="0" fontId="36" fillId="0" borderId="0"/>
    <xf numFmtId="0" fontId="36" fillId="0" borderId="0"/>
    <xf numFmtId="0" fontId="5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56" fillId="0" borderId="0"/>
    <xf numFmtId="0" fontId="5" fillId="0" borderId="0"/>
    <xf numFmtId="0" fontId="56" fillId="0" borderId="0"/>
    <xf numFmtId="0" fontId="46" fillId="0" borderId="0"/>
    <xf numFmtId="0" fontId="57" fillId="0" borderId="0"/>
    <xf numFmtId="0" fontId="5" fillId="0" borderId="0"/>
    <xf numFmtId="0" fontId="5" fillId="0" borderId="0"/>
    <xf numFmtId="0" fontId="5" fillId="0" borderId="0"/>
    <xf numFmtId="0" fontId="5"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181" fontId="46" fillId="0" borderId="0"/>
    <xf numFmtId="181" fontId="46" fillId="0" borderId="0"/>
    <xf numFmtId="181" fontId="46" fillId="0" borderId="0"/>
    <xf numFmtId="181" fontId="46" fillId="0" borderId="0"/>
    <xf numFmtId="181" fontId="46" fillId="0" borderId="0"/>
    <xf numFmtId="181" fontId="46" fillId="0" borderId="0"/>
    <xf numFmtId="181" fontId="46" fillId="0" borderId="0"/>
    <xf numFmtId="181"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36" fillId="0" borderId="0"/>
    <xf numFmtId="0" fontId="36" fillId="0" borderId="0"/>
    <xf numFmtId="0" fontId="36" fillId="0" borderId="0"/>
    <xf numFmtId="0" fontId="36" fillId="0" borderId="0"/>
    <xf numFmtId="0" fontId="56" fillId="0" borderId="0"/>
    <xf numFmtId="0" fontId="36" fillId="0" borderId="0"/>
    <xf numFmtId="0" fontId="36" fillId="0" borderId="0"/>
    <xf numFmtId="0" fontId="36" fillId="0" borderId="0"/>
    <xf numFmtId="0" fontId="36" fillId="0" borderId="0"/>
    <xf numFmtId="0" fontId="43" fillId="0" borderId="0"/>
    <xf numFmtId="0" fontId="36" fillId="0" borderId="0"/>
    <xf numFmtId="0" fontId="46" fillId="0" borderId="0"/>
    <xf numFmtId="0" fontId="5" fillId="0" borderId="0"/>
    <xf numFmtId="0" fontId="46" fillId="0" borderId="0"/>
    <xf numFmtId="0" fontId="46" fillId="0" borderId="0"/>
    <xf numFmtId="0" fontId="46" fillId="0" borderId="0"/>
    <xf numFmtId="0" fontId="46" fillId="0" borderId="0"/>
    <xf numFmtId="0" fontId="56" fillId="0" borderId="0"/>
    <xf numFmtId="0" fontId="46" fillId="0" borderId="0"/>
    <xf numFmtId="0" fontId="46" fillId="0" borderId="0"/>
    <xf numFmtId="0" fontId="5" fillId="0" borderId="0"/>
    <xf numFmtId="0" fontId="5" fillId="0" borderId="0"/>
    <xf numFmtId="0" fontId="46" fillId="0" borderId="0"/>
    <xf numFmtId="0" fontId="58" fillId="0" borderId="0"/>
    <xf numFmtId="0" fontId="5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44"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5"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6" fillId="0" borderId="0"/>
    <xf numFmtId="0" fontId="46" fillId="0" borderId="0"/>
    <xf numFmtId="0" fontId="44" fillId="0" borderId="0"/>
    <xf numFmtId="0" fontId="46" fillId="0" borderId="0"/>
    <xf numFmtId="0"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5" fillId="0" borderId="0"/>
    <xf numFmtId="0" fontId="5"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56" fillId="0" borderId="0"/>
    <xf numFmtId="0" fontId="36" fillId="0" borderId="0"/>
    <xf numFmtId="0" fontId="38" fillId="0" borderId="0"/>
    <xf numFmtId="0" fontId="44" fillId="0" borderId="0"/>
    <xf numFmtId="0" fontId="36" fillId="0" borderId="0"/>
    <xf numFmtId="0" fontId="36" fillId="0" borderId="0"/>
    <xf numFmtId="0" fontId="56" fillId="0" borderId="0"/>
    <xf numFmtId="0" fontId="36" fillId="0" borderId="0"/>
    <xf numFmtId="0" fontId="36" fillId="0" borderId="0"/>
    <xf numFmtId="0" fontId="5" fillId="0" borderId="0"/>
    <xf numFmtId="0" fontId="45" fillId="0" borderId="0" applyNumberFormat="0" applyFill="0" applyBorder="0" applyProtection="0">
      <alignment vertical="top" wrapText="1"/>
    </xf>
    <xf numFmtId="0" fontId="36" fillId="0" borderId="0"/>
    <xf numFmtId="0" fontId="36" fillId="0" borderId="0"/>
    <xf numFmtId="0" fontId="5" fillId="0" borderId="0"/>
    <xf numFmtId="0" fontId="56" fillId="0" borderId="0"/>
    <xf numFmtId="0" fontId="37" fillId="17" borderId="156" applyNumberFormat="0" applyFont="0" applyAlignment="0" applyProtection="0"/>
    <xf numFmtId="0" fontId="37" fillId="17" borderId="156" applyNumberFormat="0" applyFont="0" applyAlignment="0" applyProtection="0"/>
    <xf numFmtId="9" fontId="38" fillId="0" borderId="0" applyFont="0" applyFill="0" applyBorder="0" applyAlignment="0" applyProtection="0"/>
    <xf numFmtId="9" fontId="37"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8" fillId="0" borderId="0" applyFont="0" applyFill="0" applyBorder="0" applyAlignment="0" applyProtection="0"/>
    <xf numFmtId="9" fontId="5" fillId="0" borderId="0" applyFont="0" applyFill="0" applyBorder="0" applyAlignment="0" applyProtection="0"/>
    <xf numFmtId="9" fontId="41"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0" fontId="59" fillId="15" borderId="153" applyNumberFormat="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3" fillId="0" borderId="157" applyNumberFormat="0" applyFill="0" applyAlignment="0" applyProtection="0"/>
    <xf numFmtId="9" fontId="1" fillId="0" borderId="0" applyFont="0" applyFill="0" applyBorder="0" applyAlignment="0" applyProtection="0"/>
  </cellStyleXfs>
  <cellXfs count="597">
    <xf numFmtId="0" fontId="0" fillId="0" borderId="0" xfId="0"/>
    <xf numFmtId="0" fontId="3" fillId="0" borderId="44" xfId="0" applyFont="1" applyBorder="1" applyAlignment="1">
      <alignment horizontal="center" vertical="center"/>
    </xf>
    <xf numFmtId="164" fontId="3" fillId="0" borderId="45" xfId="0" applyNumberFormat="1" applyFont="1" applyBorder="1" applyAlignment="1">
      <alignment horizontal="center" vertical="center" wrapText="1"/>
    </xf>
    <xf numFmtId="0" fontId="3" fillId="0" borderId="45" xfId="0" applyFont="1" applyBorder="1" applyAlignment="1">
      <alignment horizontal="center" vertical="center"/>
    </xf>
    <xf numFmtId="0" fontId="3" fillId="0" borderId="46" xfId="0" applyFont="1" applyBorder="1" applyAlignment="1">
      <alignment vertical="center" wrapText="1"/>
    </xf>
    <xf numFmtId="165" fontId="3" fillId="0" borderId="46" xfId="0" applyNumberFormat="1" applyFont="1" applyBorder="1" applyAlignment="1">
      <alignment horizontal="center" vertical="center" wrapText="1"/>
    </xf>
    <xf numFmtId="166" fontId="3" fillId="0" borderId="45" xfId="0" applyNumberFormat="1" applyFont="1" applyBorder="1" applyAlignment="1">
      <alignment horizontal="left" vertical="center" wrapText="1"/>
    </xf>
    <xf numFmtId="0" fontId="4" fillId="0" borderId="49" xfId="0" applyFont="1" applyBorder="1" applyAlignment="1">
      <alignment horizontal="left" vertical="center"/>
    </xf>
    <xf numFmtId="164" fontId="3" fillId="0" borderId="50" xfId="0" applyNumberFormat="1" applyFont="1" applyBorder="1" applyAlignment="1">
      <alignment horizontal="center" vertical="center" wrapText="1"/>
    </xf>
    <xf numFmtId="0" fontId="3" fillId="0" borderId="50" xfId="0" applyFont="1" applyBorder="1" applyAlignment="1">
      <alignment horizontal="center" vertical="center"/>
    </xf>
    <xf numFmtId="0" fontId="3" fillId="0" borderId="50" xfId="0" applyFont="1" applyBorder="1" applyAlignment="1">
      <alignment horizontal="justify" vertical="center" wrapText="1"/>
    </xf>
    <xf numFmtId="0" fontId="3" fillId="0" borderId="50" xfId="0" applyFont="1" applyBorder="1" applyAlignment="1">
      <alignment horizontal="center" vertical="center" wrapText="1"/>
    </xf>
    <xf numFmtId="167" fontId="3" fillId="0" borderId="50" xfId="0" applyNumberFormat="1" applyFont="1" applyBorder="1" applyAlignment="1">
      <alignment horizontal="right" vertical="center" wrapText="1"/>
    </xf>
    <xf numFmtId="0" fontId="3" fillId="0" borderId="0" xfId="0" applyFont="1" applyAlignment="1">
      <alignment horizontal="center" vertical="center"/>
    </xf>
    <xf numFmtId="168" fontId="4" fillId="0" borderId="56" xfId="0" applyNumberFormat="1" applyFont="1" applyBorder="1" applyAlignment="1">
      <alignment horizontal="center" vertical="center"/>
    </xf>
    <xf numFmtId="0" fontId="7" fillId="0" borderId="0" xfId="9"/>
    <xf numFmtId="0" fontId="7" fillId="0" borderId="0" xfId="9" applyAlignment="1">
      <alignment horizontal="center" vertical="center" wrapText="1"/>
    </xf>
    <xf numFmtId="0" fontId="7" fillId="0" borderId="0" xfId="9" applyAlignment="1">
      <alignment horizontal="justify" vertical="center" wrapText="1"/>
    </xf>
    <xf numFmtId="0" fontId="7" fillId="0" borderId="0" xfId="9" applyAlignment="1">
      <alignment horizontal="center"/>
    </xf>
    <xf numFmtId="0" fontId="2" fillId="0" borderId="0" xfId="9" applyFont="1"/>
    <xf numFmtId="0" fontId="3" fillId="0" borderId="1" xfId="9" applyFont="1" applyBorder="1"/>
    <xf numFmtId="0" fontId="3" fillId="0" borderId="2" xfId="9" applyFont="1" applyBorder="1"/>
    <xf numFmtId="0" fontId="3" fillId="0" borderId="2" xfId="9" applyFont="1" applyBorder="1" applyAlignment="1">
      <alignment horizontal="center" vertical="center" wrapText="1"/>
    </xf>
    <xf numFmtId="0" fontId="3" fillId="0" borderId="2" xfId="9" applyFont="1" applyBorder="1" applyAlignment="1">
      <alignment horizontal="center"/>
    </xf>
    <xf numFmtId="0" fontId="3" fillId="0" borderId="2" xfId="9" applyFont="1" applyBorder="1" applyAlignment="1">
      <alignment horizontal="justify" vertical="center" wrapText="1"/>
    </xf>
    <xf numFmtId="0" fontId="3" fillId="0" borderId="2" xfId="9" applyFont="1" applyBorder="1" applyAlignment="1">
      <alignment horizontal="center" vertical="center"/>
    </xf>
    <xf numFmtId="0" fontId="3" fillId="0" borderId="3" xfId="9" applyFont="1" applyBorder="1"/>
    <xf numFmtId="0" fontId="2" fillId="0" borderId="1" xfId="9" applyFont="1" applyBorder="1"/>
    <xf numFmtId="0" fontId="2" fillId="0" borderId="2" xfId="9" applyFont="1" applyBorder="1"/>
    <xf numFmtId="0" fontId="2" fillId="0" borderId="3" xfId="9" applyFont="1" applyBorder="1"/>
    <xf numFmtId="0" fontId="3" fillId="0" borderId="4" xfId="9" applyFont="1" applyBorder="1"/>
    <xf numFmtId="0" fontId="4" fillId="0" borderId="24" xfId="9" applyFont="1" applyBorder="1"/>
    <xf numFmtId="0" fontId="5" fillId="0" borderId="25" xfId="9" applyFont="1" applyBorder="1"/>
    <xf numFmtId="0" fontId="13" fillId="0" borderId="25" xfId="9" applyFont="1" applyBorder="1" applyAlignment="1">
      <alignment horizontal="centerContinuous" vertical="center"/>
    </xf>
    <xf numFmtId="0" fontId="13" fillId="0" borderId="26" xfId="9" applyFont="1" applyBorder="1" applyAlignment="1">
      <alignment horizontal="centerContinuous" vertical="center"/>
    </xf>
    <xf numFmtId="0" fontId="3" fillId="0" borderId="5" xfId="9" applyFont="1" applyBorder="1"/>
    <xf numFmtId="0" fontId="2" fillId="0" borderId="4" xfId="9" applyFont="1" applyBorder="1"/>
    <xf numFmtId="0" fontId="2" fillId="0" borderId="5" xfId="9" applyFont="1" applyBorder="1"/>
    <xf numFmtId="0" fontId="4" fillId="0" borderId="61" xfId="9" applyFont="1" applyBorder="1"/>
    <xf numFmtId="0" fontId="14" fillId="0" borderId="0" xfId="9" applyFont="1" applyAlignment="1">
      <alignment horizontal="centerContinuous" vertical="center" wrapText="1"/>
    </xf>
    <xf numFmtId="0" fontId="14" fillId="0" borderId="62" xfId="9" applyFont="1" applyBorder="1" applyAlignment="1">
      <alignment horizontal="centerContinuous" vertical="center" wrapText="1"/>
    </xf>
    <xf numFmtId="0" fontId="4" fillId="0" borderId="61" xfId="9" applyFont="1" applyBorder="1" applyAlignment="1">
      <alignment horizontal="center" wrapText="1"/>
    </xf>
    <xf numFmtId="0" fontId="4" fillId="0" borderId="0" xfId="9" applyFont="1" applyAlignment="1">
      <alignment horizontal="center"/>
    </xf>
    <xf numFmtId="0" fontId="5" fillId="0" borderId="0" xfId="9" applyFont="1"/>
    <xf numFmtId="0" fontId="3" fillId="0" borderId="0" xfId="9" applyFont="1"/>
    <xf numFmtId="0" fontId="4" fillId="2" borderId="9" xfId="9" applyFont="1" applyFill="1" applyBorder="1" applyAlignment="1">
      <alignment horizontal="center" vertical="center" wrapText="1"/>
    </xf>
    <xf numFmtId="0" fontId="4" fillId="0" borderId="10" xfId="9" applyFont="1" applyBorder="1" applyAlignment="1">
      <alignment horizontal="centerContinuous" vertical="center" wrapText="1"/>
    </xf>
    <xf numFmtId="0" fontId="4" fillId="0" borderId="11" xfId="9" applyFont="1" applyBorder="1" applyAlignment="1">
      <alignment horizontal="centerContinuous" vertical="center" wrapText="1"/>
    </xf>
    <xf numFmtId="0" fontId="4" fillId="2" borderId="13" xfId="9" applyFont="1" applyFill="1" applyBorder="1" applyAlignment="1">
      <alignment vertical="center" wrapText="1"/>
    </xf>
    <xf numFmtId="0" fontId="4" fillId="0" borderId="15" xfId="9" applyFont="1" applyBorder="1" applyAlignment="1">
      <alignment horizontal="center" vertical="center" wrapText="1"/>
    </xf>
    <xf numFmtId="44" fontId="5" fillId="0" borderId="0" xfId="1" applyFont="1"/>
    <xf numFmtId="0" fontId="2" fillId="0" borderId="0" xfId="9" applyFont="1" applyProtection="1">
      <protection locked="0"/>
    </xf>
    <xf numFmtId="0" fontId="4" fillId="0" borderId="4" xfId="9" applyFont="1" applyBorder="1"/>
    <xf numFmtId="0" fontId="4" fillId="0" borderId="5" xfId="9" applyFont="1" applyBorder="1"/>
    <xf numFmtId="173" fontId="16" fillId="0" borderId="36" xfId="14" applyNumberFormat="1" applyFont="1" applyBorder="1" applyAlignment="1">
      <alignment horizontal="center" vertical="center"/>
    </xf>
    <xf numFmtId="0" fontId="8" fillId="0" borderId="5" xfId="9" applyFont="1" applyBorder="1"/>
    <xf numFmtId="0" fontId="7" fillId="0" borderId="0" xfId="9" applyAlignment="1">
      <alignment horizontal="center" vertical="center"/>
    </xf>
    <xf numFmtId="0" fontId="9" fillId="0" borderId="80" xfId="10" applyFont="1" applyBorder="1" applyAlignment="1">
      <alignment horizontal="centerContinuous" vertical="center"/>
    </xf>
    <xf numFmtId="0" fontId="15" fillId="0" borderId="81" xfId="10" applyFont="1" applyBorder="1" applyAlignment="1" applyProtection="1">
      <alignment horizontal="centerContinuous" vertical="center"/>
      <protection locked="0"/>
    </xf>
    <xf numFmtId="0" fontId="15" fillId="0" borderId="82" xfId="10" applyFont="1" applyBorder="1" applyAlignment="1" applyProtection="1">
      <alignment horizontal="centerContinuous" vertical="center"/>
      <protection locked="0"/>
    </xf>
    <xf numFmtId="0" fontId="4" fillId="6" borderId="57" xfId="9" applyFont="1" applyFill="1" applyBorder="1" applyAlignment="1">
      <alignment vertical="center"/>
    </xf>
    <xf numFmtId="2" fontId="4" fillId="6" borderId="87" xfId="9" applyNumberFormat="1" applyFont="1" applyFill="1" applyBorder="1" applyAlignment="1">
      <alignment horizontal="center" vertical="center" wrapText="1"/>
    </xf>
    <xf numFmtId="0" fontId="4" fillId="6" borderId="87" xfId="9" applyFont="1" applyFill="1" applyBorder="1" applyAlignment="1">
      <alignment vertical="center"/>
    </xf>
    <xf numFmtId="49" fontId="4" fillId="6" borderId="87" xfId="9" applyNumberFormat="1" applyFont="1" applyFill="1" applyBorder="1" applyAlignment="1">
      <alignment vertical="center"/>
    </xf>
    <xf numFmtId="0" fontId="4" fillId="6" borderId="87" xfId="9" applyFont="1" applyFill="1" applyBorder="1" applyAlignment="1">
      <alignment horizontal="center" vertical="center"/>
    </xf>
    <xf numFmtId="0" fontId="4" fillId="6" borderId="88" xfId="9" applyFont="1" applyFill="1" applyBorder="1" applyAlignment="1">
      <alignment vertical="center"/>
    </xf>
    <xf numFmtId="175" fontId="9" fillId="5" borderId="89" xfId="15" applyNumberFormat="1" applyFont="1" applyFill="1" applyBorder="1" applyAlignment="1">
      <alignment vertical="center" wrapText="1"/>
    </xf>
    <xf numFmtId="175" fontId="9" fillId="5" borderId="66" xfId="15" applyNumberFormat="1" applyFont="1" applyFill="1" applyBorder="1" applyAlignment="1" applyProtection="1">
      <alignment vertical="center" wrapText="1"/>
    </xf>
    <xf numFmtId="0" fontId="7" fillId="0" borderId="0" xfId="9" applyAlignment="1">
      <alignment vertical="center"/>
    </xf>
    <xf numFmtId="44" fontId="12" fillId="5" borderId="91" xfId="1" applyFont="1" applyFill="1" applyBorder="1" applyAlignment="1" applyProtection="1">
      <alignment vertical="center" wrapText="1"/>
    </xf>
    <xf numFmtId="44" fontId="12" fillId="5" borderId="92" xfId="1" applyFont="1" applyFill="1" applyBorder="1" applyAlignment="1" applyProtection="1">
      <alignment vertical="center" wrapText="1"/>
    </xf>
    <xf numFmtId="44" fontId="12" fillId="0" borderId="90" xfId="1" applyFont="1" applyBorder="1" applyAlignment="1">
      <alignment vertical="center" wrapText="1"/>
    </xf>
    <xf numFmtId="44" fontId="3" fillId="0" borderId="50" xfId="1" applyFont="1" applyBorder="1" applyAlignment="1">
      <alignment horizontal="right" vertical="center" wrapText="1"/>
    </xf>
    <xf numFmtId="44" fontId="4" fillId="0" borderId="51" xfId="1" applyFont="1" applyBorder="1" applyAlignment="1">
      <alignment vertical="center" wrapText="1"/>
    </xf>
    <xf numFmtId="44" fontId="12" fillId="3" borderId="90" xfId="1" applyFont="1" applyFill="1" applyBorder="1" applyAlignment="1">
      <alignment vertical="center" wrapText="1"/>
    </xf>
    <xf numFmtId="0" fontId="4" fillId="6" borderId="41" xfId="9" applyFont="1" applyFill="1" applyBorder="1" applyAlignment="1">
      <alignment vertical="center"/>
    </xf>
    <xf numFmtId="0" fontId="4" fillId="6" borderId="42" xfId="9" applyFont="1" applyFill="1" applyBorder="1" applyAlignment="1">
      <alignment vertical="center"/>
    </xf>
    <xf numFmtId="49" fontId="4" fillId="6" borderId="42" xfId="9" applyNumberFormat="1" applyFont="1" applyFill="1" applyBorder="1" applyAlignment="1">
      <alignment vertical="center"/>
    </xf>
    <xf numFmtId="0" fontId="4" fillId="6" borderId="42" xfId="9" applyFont="1" applyFill="1" applyBorder="1" applyAlignment="1">
      <alignment horizontal="center" vertical="center"/>
    </xf>
    <xf numFmtId="44" fontId="4" fillId="6" borderId="42" xfId="1" applyFont="1" applyFill="1" applyBorder="1" applyAlignment="1">
      <alignment vertical="center"/>
    </xf>
    <xf numFmtId="44" fontId="4" fillId="6" borderId="43" xfId="1" applyFont="1" applyFill="1" applyBorder="1" applyAlignment="1">
      <alignment vertical="center"/>
    </xf>
    <xf numFmtId="0" fontId="3" fillId="0" borderId="45" xfId="0" applyFont="1" applyBorder="1" applyAlignment="1">
      <alignment horizontal="justify" vertical="center" wrapText="1"/>
    </xf>
    <xf numFmtId="44" fontId="3" fillId="0" borderId="45" xfId="1" applyFont="1" applyBorder="1" applyAlignment="1">
      <alignment horizontal="right" vertical="center" wrapText="1"/>
    </xf>
    <xf numFmtId="44" fontId="3" fillId="0" borderId="48" xfId="1" applyFont="1" applyBorder="1" applyAlignment="1">
      <alignment vertical="center" wrapText="1"/>
    </xf>
    <xf numFmtId="0" fontId="17" fillId="0" borderId="0" xfId="9" applyFont="1"/>
    <xf numFmtId="44" fontId="3" fillId="0" borderId="94" xfId="1" applyFont="1" applyBorder="1" applyAlignment="1">
      <alignment vertical="center" wrapText="1"/>
    </xf>
    <xf numFmtId="0" fontId="3" fillId="0" borderId="95" xfId="0" applyFont="1" applyBorder="1" applyAlignment="1">
      <alignment horizontal="center" vertical="center"/>
    </xf>
    <xf numFmtId="164" fontId="3" fillId="0" borderId="96" xfId="0" applyNumberFormat="1" applyFont="1" applyBorder="1" applyAlignment="1">
      <alignment horizontal="center" vertical="center" wrapText="1"/>
    </xf>
    <xf numFmtId="0" fontId="3" fillId="0" borderId="97" xfId="0" applyFont="1" applyBorder="1" applyAlignment="1">
      <alignment horizontal="center" vertical="center"/>
    </xf>
    <xf numFmtId="0" fontId="3" fillId="0" borderId="96" xfId="0" applyFont="1" applyBorder="1" applyAlignment="1">
      <alignment horizontal="justify" vertical="center" wrapText="1"/>
    </xf>
    <xf numFmtId="165" fontId="3" fillId="0" borderId="96" xfId="0" applyNumberFormat="1" applyFont="1" applyBorder="1" applyAlignment="1">
      <alignment horizontal="center" vertical="center" wrapText="1"/>
    </xf>
    <xf numFmtId="166" fontId="3" fillId="0" borderId="96" xfId="0" applyNumberFormat="1" applyFont="1" applyBorder="1" applyAlignment="1">
      <alignment horizontal="left" vertical="center" wrapText="1"/>
    </xf>
    <xf numFmtId="44" fontId="3" fillId="0" borderId="97" xfId="1" applyFont="1" applyBorder="1" applyAlignment="1">
      <alignment horizontal="right" vertical="center" wrapText="1"/>
    </xf>
    <xf numFmtId="0" fontId="3" fillId="0" borderId="98" xfId="0" applyFont="1" applyBorder="1" applyAlignment="1">
      <alignment horizontal="center" vertical="center"/>
    </xf>
    <xf numFmtId="49" fontId="3" fillId="0" borderId="45" xfId="0" applyNumberFormat="1" applyFont="1" applyBorder="1" applyAlignment="1">
      <alignment horizontal="justify" vertical="center" wrapText="1"/>
    </xf>
    <xf numFmtId="176" fontId="3" fillId="0" borderId="46" xfId="0" applyNumberFormat="1" applyFont="1" applyBorder="1" applyAlignment="1">
      <alignment horizontal="center" vertical="center" wrapText="1"/>
    </xf>
    <xf numFmtId="0" fontId="4" fillId="0" borderId="7" xfId="9" applyFont="1" applyBorder="1" applyAlignment="1">
      <alignment horizontal="left" vertical="center"/>
    </xf>
    <xf numFmtId="164" fontId="3" fillId="0" borderId="7" xfId="9" applyNumberFormat="1" applyFont="1" applyBorder="1" applyAlignment="1">
      <alignment horizontal="center" vertical="center" wrapText="1"/>
    </xf>
    <xf numFmtId="0" fontId="3" fillId="0" borderId="7" xfId="9" applyFont="1" applyBorder="1" applyAlignment="1">
      <alignment horizontal="center" vertical="center"/>
    </xf>
    <xf numFmtId="0" fontId="3" fillId="0" borderId="7" xfId="9" applyFont="1" applyBorder="1" applyAlignment="1">
      <alignment horizontal="justify" vertical="center" wrapText="1"/>
    </xf>
    <xf numFmtId="0" fontId="3" fillId="0" borderId="7" xfId="9" applyFont="1" applyBorder="1" applyAlignment="1">
      <alignment horizontal="center" vertical="center" wrapText="1"/>
    </xf>
    <xf numFmtId="166" fontId="3" fillId="0" borderId="7" xfId="9" applyNumberFormat="1" applyFont="1" applyBorder="1" applyAlignment="1">
      <alignment horizontal="left" vertical="center" wrapText="1"/>
    </xf>
    <xf numFmtId="167" fontId="3" fillId="0" borderId="7" xfId="9" applyNumberFormat="1" applyFont="1" applyBorder="1" applyAlignment="1">
      <alignment horizontal="right" vertical="center" wrapText="1"/>
    </xf>
    <xf numFmtId="167" fontId="4" fillId="0" borderId="7" xfId="9" applyNumberFormat="1" applyFont="1" applyBorder="1" applyAlignment="1">
      <alignment vertical="center" wrapText="1"/>
    </xf>
    <xf numFmtId="44" fontId="12" fillId="0" borderId="22" xfId="1" applyFont="1" applyFill="1" applyBorder="1" applyAlignment="1" applyProtection="1">
      <alignment vertical="center" wrapText="1"/>
    </xf>
    <xf numFmtId="44" fontId="12" fillId="0" borderId="0" xfId="1" applyFont="1" applyFill="1" applyBorder="1" applyAlignment="1" applyProtection="1">
      <alignment vertical="center" wrapText="1"/>
    </xf>
    <xf numFmtId="0" fontId="10" fillId="0" borderId="5" xfId="9" applyFont="1" applyBorder="1"/>
    <xf numFmtId="0" fontId="3" fillId="0" borderId="0" xfId="9" applyFont="1" applyAlignment="1">
      <alignment horizontal="center" vertical="center" wrapText="1"/>
    </xf>
    <xf numFmtId="0" fontId="3" fillId="0" borderId="0" xfId="9" applyFont="1" applyAlignment="1">
      <alignment horizontal="center"/>
    </xf>
    <xf numFmtId="0" fontId="3" fillId="0" borderId="0" xfId="9" applyFont="1" applyAlignment="1">
      <alignment horizontal="justify" vertical="center" wrapText="1"/>
    </xf>
    <xf numFmtId="0" fontId="3" fillId="0" borderId="0" xfId="9" applyFont="1" applyAlignment="1">
      <alignment horizontal="center" vertical="center"/>
    </xf>
    <xf numFmtId="2" fontId="3" fillId="0" borderId="0" xfId="9" applyNumberFormat="1" applyFont="1"/>
    <xf numFmtId="169" fontId="3" fillId="0" borderId="0" xfId="9" applyNumberFormat="1" applyFont="1"/>
    <xf numFmtId="39" fontId="4" fillId="0" borderId="0" xfId="9" applyNumberFormat="1" applyFont="1" applyAlignment="1">
      <alignment vertical="center"/>
    </xf>
    <xf numFmtId="171" fontId="3" fillId="0" borderId="5" xfId="9" applyNumberFormat="1" applyFont="1" applyBorder="1"/>
    <xf numFmtId="170" fontId="4" fillId="2" borderId="45" xfId="9" applyNumberFormat="1" applyFont="1" applyFill="1" applyBorder="1" applyAlignment="1">
      <alignment horizontal="center" vertical="center"/>
    </xf>
    <xf numFmtId="0" fontId="11" fillId="0" borderId="5" xfId="9" applyFont="1" applyBorder="1"/>
    <xf numFmtId="0" fontId="2" fillId="0" borderId="0" xfId="9" applyFont="1" applyAlignment="1">
      <alignment horizontal="center" vertical="center" wrapText="1"/>
    </xf>
    <xf numFmtId="0" fontId="2" fillId="0" borderId="0" xfId="9" applyFont="1" applyAlignment="1">
      <alignment horizontal="justify" vertical="center" wrapText="1"/>
    </xf>
    <xf numFmtId="0" fontId="2" fillId="0" borderId="5" xfId="9" applyFont="1" applyBorder="1" applyAlignment="1">
      <alignment horizontal="center" vertical="center"/>
    </xf>
    <xf numFmtId="0" fontId="2" fillId="0" borderId="0" xfId="9" applyFont="1" applyAlignment="1">
      <alignment horizontal="center" vertical="center"/>
    </xf>
    <xf numFmtId="0" fontId="2" fillId="0" borderId="110" xfId="9" applyFont="1" applyBorder="1"/>
    <xf numFmtId="0" fontId="2" fillId="0" borderId="112" xfId="9" applyFont="1" applyBorder="1"/>
    <xf numFmtId="0" fontId="2" fillId="0" borderId="0" xfId="9" applyFont="1" applyAlignment="1">
      <alignment horizontal="center"/>
    </xf>
    <xf numFmtId="0" fontId="19" fillId="0" borderId="17" xfId="0" applyFont="1" applyBorder="1"/>
    <xf numFmtId="0" fontId="19" fillId="0" borderId="18" xfId="0" applyFont="1" applyBorder="1"/>
    <xf numFmtId="0" fontId="19" fillId="0" borderId="19" xfId="0" applyFont="1" applyBorder="1"/>
    <xf numFmtId="0" fontId="19" fillId="0" borderId="20" xfId="0" applyFont="1" applyBorder="1"/>
    <xf numFmtId="0" fontId="20" fillId="0" borderId="122" xfId="0" applyFont="1" applyBorder="1" applyAlignment="1">
      <alignment horizontal="left" vertical="center"/>
    </xf>
    <xf numFmtId="0" fontId="21" fillId="0" borderId="122" xfId="0" applyFont="1" applyBorder="1" applyAlignment="1">
      <alignment horizontal="left" vertical="center"/>
    </xf>
    <xf numFmtId="0" fontId="19" fillId="0" borderId="0" xfId="0" applyFont="1"/>
    <xf numFmtId="0" fontId="19" fillId="0" borderId="123" xfId="0" applyFont="1" applyBorder="1"/>
    <xf numFmtId="0" fontId="20" fillId="0" borderId="0" xfId="0" applyFont="1"/>
    <xf numFmtId="0" fontId="21" fillId="0" borderId="0" xfId="0" applyFont="1"/>
    <xf numFmtId="0" fontId="12" fillId="0" borderId="123" xfId="0" applyFont="1" applyBorder="1" applyAlignment="1">
      <alignment horizontal="center" wrapText="1"/>
    </xf>
    <xf numFmtId="0" fontId="6" fillId="0" borderId="0" xfId="0" applyFont="1"/>
    <xf numFmtId="0" fontId="18" fillId="0" borderId="25" xfId="0" applyFont="1" applyBorder="1" applyAlignment="1">
      <alignment horizontal="center"/>
    </xf>
    <xf numFmtId="0" fontId="25" fillId="0" borderId="123" xfId="21" applyFont="1" applyBorder="1" applyAlignment="1">
      <alignment horizontal="center" vertical="center"/>
    </xf>
    <xf numFmtId="0" fontId="18" fillId="0" borderId="0" xfId="0" applyFont="1" applyAlignment="1">
      <alignment horizontal="center"/>
    </xf>
    <xf numFmtId="0" fontId="25" fillId="0" borderId="123" xfId="0" applyFont="1" applyBorder="1" applyAlignment="1">
      <alignment horizontal="center" vertical="center"/>
    </xf>
    <xf numFmtId="0" fontId="6" fillId="0" borderId="74" xfId="0" applyFont="1" applyBorder="1" applyAlignment="1">
      <alignment horizontal="center"/>
    </xf>
    <xf numFmtId="0" fontId="18" fillId="0" borderId="75" xfId="0" applyFont="1" applyBorder="1" applyAlignment="1">
      <alignment horizontal="center"/>
    </xf>
    <xf numFmtId="0" fontId="6" fillId="0" borderId="75" xfId="0" applyFont="1" applyBorder="1" applyAlignment="1">
      <alignment vertical="center"/>
    </xf>
    <xf numFmtId="0" fontId="6" fillId="0" borderId="128" xfId="0" applyFont="1" applyBorder="1" applyAlignment="1">
      <alignment vertical="center"/>
    </xf>
    <xf numFmtId="0" fontId="25" fillId="0" borderId="123" xfId="0" applyFont="1" applyBorder="1" applyAlignment="1">
      <alignment vertical="center"/>
    </xf>
    <xf numFmtId="0" fontId="6" fillId="0" borderId="24" xfId="0" applyFont="1" applyBorder="1" applyAlignment="1">
      <alignment horizontal="center"/>
    </xf>
    <xf numFmtId="0" fontId="6" fillId="0" borderId="25" xfId="0" applyFont="1" applyBorder="1" applyAlignment="1">
      <alignment horizontal="right" vertical="center"/>
    </xf>
    <xf numFmtId="0" fontId="6" fillId="0" borderId="31" xfId="0" applyFont="1" applyBorder="1" applyAlignment="1">
      <alignment horizontal="center" vertical="center"/>
    </xf>
    <xf numFmtId="0" fontId="6" fillId="0" borderId="36" xfId="0" applyFont="1" applyBorder="1" applyAlignment="1">
      <alignment horizontal="center" vertical="center"/>
    </xf>
    <xf numFmtId="0" fontId="6" fillId="0" borderId="61" xfId="0" applyFont="1" applyBorder="1" applyAlignment="1">
      <alignment horizontal="center"/>
    </xf>
    <xf numFmtId="0" fontId="6" fillId="0" borderId="0" xfId="0" applyFont="1" applyAlignment="1">
      <alignment horizontal="right" vertical="center"/>
    </xf>
    <xf numFmtId="1" fontId="6" fillId="0" borderId="72" xfId="0" applyNumberFormat="1" applyFont="1" applyBorder="1" applyAlignment="1">
      <alignment horizontal="center" vertical="center"/>
    </xf>
    <xf numFmtId="1" fontId="6" fillId="0" borderId="73" xfId="0" applyNumberFormat="1" applyFont="1" applyBorder="1" applyAlignment="1">
      <alignment horizontal="center" vertical="center"/>
    </xf>
    <xf numFmtId="1" fontId="25" fillId="0" borderId="123" xfId="0" applyNumberFormat="1" applyFont="1" applyBorder="1" applyAlignment="1">
      <alignment horizontal="center" vertical="center"/>
    </xf>
    <xf numFmtId="1" fontId="6" fillId="0" borderId="62" xfId="0" applyNumberFormat="1" applyFont="1" applyBorder="1" applyAlignment="1">
      <alignment horizontal="center" vertical="center"/>
    </xf>
    <xf numFmtId="0" fontId="6" fillId="0" borderId="107" xfId="0" applyFont="1" applyBorder="1" applyAlignment="1">
      <alignment horizontal="left"/>
    </xf>
    <xf numFmtId="0" fontId="6" fillId="0" borderId="113" xfId="0" applyFont="1" applyBorder="1" applyAlignment="1">
      <alignment horizontal="center"/>
    </xf>
    <xf numFmtId="0" fontId="6" fillId="0" borderId="108" xfId="0" applyFont="1" applyBorder="1" applyAlignment="1">
      <alignment horizontal="center"/>
    </xf>
    <xf numFmtId="0" fontId="25" fillId="0" borderId="123" xfId="0" applyFont="1" applyBorder="1" applyAlignment="1">
      <alignment horizontal="center"/>
    </xf>
    <xf numFmtId="0" fontId="6" fillId="0" borderId="65" xfId="0" applyFont="1" applyBorder="1"/>
    <xf numFmtId="0" fontId="6" fillId="0" borderId="66" xfId="0" applyFont="1" applyBorder="1"/>
    <xf numFmtId="0" fontId="6" fillId="0" borderId="130" xfId="0" applyFont="1" applyBorder="1"/>
    <xf numFmtId="0" fontId="6" fillId="0" borderId="24" xfId="0" applyFont="1" applyBorder="1"/>
    <xf numFmtId="0" fontId="6" fillId="0" borderId="25" xfId="0" applyFont="1" applyBorder="1"/>
    <xf numFmtId="0" fontId="6" fillId="0" borderId="26" xfId="0" applyFont="1" applyBorder="1"/>
    <xf numFmtId="0" fontId="26" fillId="0" borderId="123" xfId="0" applyFont="1" applyBorder="1" applyAlignment="1" applyProtection="1">
      <alignment horizontal="center"/>
      <protection locked="0"/>
    </xf>
    <xf numFmtId="0" fontId="6" fillId="0" borderId="61" xfId="0" applyFont="1" applyBorder="1"/>
    <xf numFmtId="0" fontId="6" fillId="0" borderId="62" xfId="0" applyFont="1" applyBorder="1"/>
    <xf numFmtId="0" fontId="18" fillId="10" borderId="131" xfId="0" applyFont="1" applyFill="1" applyBorder="1" applyAlignment="1">
      <alignment horizontal="center" vertical="center"/>
    </xf>
    <xf numFmtId="0" fontId="26" fillId="0" borderId="123" xfId="0" applyFont="1" applyBorder="1" applyAlignment="1">
      <alignment horizontal="center" vertical="center"/>
    </xf>
    <xf numFmtId="0" fontId="6" fillId="10" borderId="133" xfId="0" applyFont="1" applyFill="1" applyBorder="1" applyAlignment="1">
      <alignment horizontal="center" vertical="center"/>
    </xf>
    <xf numFmtId="4" fontId="6" fillId="10" borderId="133" xfId="0" applyNumberFormat="1" applyFont="1" applyFill="1" applyBorder="1" applyAlignment="1">
      <alignment horizontal="center" vertical="center"/>
    </xf>
    <xf numFmtId="4" fontId="19" fillId="0" borderId="123" xfId="0" applyNumberFormat="1" applyFont="1" applyBorder="1" applyAlignment="1">
      <alignment horizontal="center" vertical="center"/>
    </xf>
    <xf numFmtId="0" fontId="26" fillId="0" borderId="123" xfId="0" applyFont="1" applyBorder="1" applyAlignment="1">
      <alignment horizontal="left" vertical="center"/>
    </xf>
    <xf numFmtId="0" fontId="18" fillId="10" borderId="115" xfId="0" applyFont="1" applyFill="1" applyBorder="1" applyAlignment="1">
      <alignment horizontal="center"/>
    </xf>
    <xf numFmtId="0" fontId="18" fillId="10" borderId="31" xfId="0" applyFont="1" applyFill="1" applyBorder="1" applyAlignment="1">
      <alignment horizontal="center"/>
    </xf>
    <xf numFmtId="0" fontId="18" fillId="10" borderId="36" xfId="0" applyFont="1" applyFill="1" applyBorder="1" applyAlignment="1">
      <alignment horizontal="center"/>
    </xf>
    <xf numFmtId="0" fontId="26" fillId="0" borderId="123" xfId="0" applyFont="1" applyBorder="1" applyAlignment="1">
      <alignment horizontal="center"/>
    </xf>
    <xf numFmtId="0" fontId="6" fillId="0" borderId="69" xfId="0" applyFont="1" applyBorder="1"/>
    <xf numFmtId="165" fontId="6" fillId="0" borderId="72" xfId="22" applyFont="1" applyBorder="1"/>
    <xf numFmtId="165" fontId="6" fillId="0" borderId="73" xfId="22" applyFont="1" applyBorder="1"/>
    <xf numFmtId="165" fontId="19" fillId="0" borderId="123" xfId="22" applyFont="1" applyFill="1" applyBorder="1"/>
    <xf numFmtId="0" fontId="6" fillId="0" borderId="74" xfId="0" applyFont="1" applyBorder="1"/>
    <xf numFmtId="0" fontId="6" fillId="0" borderId="75" xfId="0" applyFont="1" applyBorder="1"/>
    <xf numFmtId="0" fontId="6" fillId="0" borderId="76" xfId="0" applyFont="1" applyBorder="1"/>
    <xf numFmtId="0" fontId="6" fillId="0" borderId="127" xfId="0" applyFont="1" applyBorder="1"/>
    <xf numFmtId="165" fontId="6" fillId="0" borderId="34" xfId="22" applyFont="1" applyBorder="1"/>
    <xf numFmtId="165" fontId="6" fillId="0" borderId="134" xfId="0" applyNumberFormat="1" applyFont="1" applyBorder="1"/>
    <xf numFmtId="165" fontId="19" fillId="0" borderId="123" xfId="0" applyNumberFormat="1" applyFont="1" applyBorder="1"/>
    <xf numFmtId="0" fontId="18" fillId="10" borderId="64" xfId="0" applyFont="1" applyFill="1" applyBorder="1" applyAlignment="1">
      <alignment horizontal="center"/>
    </xf>
    <xf numFmtId="0" fontId="6" fillId="0" borderId="69" xfId="0" applyFont="1" applyBorder="1" applyAlignment="1">
      <alignment horizontal="center"/>
    </xf>
    <xf numFmtId="2" fontId="6" fillId="0" borderId="72" xfId="0" applyNumberFormat="1" applyFont="1" applyBorder="1"/>
    <xf numFmtId="0" fontId="6" fillId="0" borderId="37" xfId="0" applyFont="1" applyBorder="1"/>
    <xf numFmtId="165" fontId="6" fillId="0" borderId="38" xfId="22" applyFont="1" applyBorder="1"/>
    <xf numFmtId="165" fontId="6" fillId="0" borderId="134" xfId="22" applyFont="1" applyBorder="1"/>
    <xf numFmtId="0" fontId="18" fillId="10" borderId="31" xfId="0" applyFont="1" applyFill="1" applyBorder="1"/>
    <xf numFmtId="2" fontId="6" fillId="0" borderId="72" xfId="0" applyNumberFormat="1" applyFont="1" applyBorder="1" applyAlignment="1">
      <alignment horizontal="center"/>
    </xf>
    <xf numFmtId="2" fontId="6" fillId="0" borderId="69" xfId="0" applyNumberFormat="1" applyFont="1" applyBorder="1" applyAlignment="1">
      <alignment horizontal="center"/>
    </xf>
    <xf numFmtId="0" fontId="6" fillId="0" borderId="34" xfId="0" applyFont="1" applyBorder="1"/>
    <xf numFmtId="0" fontId="6" fillId="0" borderId="28" xfId="0" applyFont="1" applyBorder="1"/>
    <xf numFmtId="165" fontId="6" fillId="0" borderId="35" xfId="22" applyFont="1" applyBorder="1"/>
    <xf numFmtId="0" fontId="18" fillId="10" borderId="64" xfId="0" applyFont="1" applyFill="1" applyBorder="1" applyAlignment="1">
      <alignment horizontal="center" wrapText="1"/>
    </xf>
    <xf numFmtId="0" fontId="18" fillId="10" borderId="31" xfId="0" applyFont="1" applyFill="1" applyBorder="1" applyAlignment="1">
      <alignment horizontal="center" wrapText="1"/>
    </xf>
    <xf numFmtId="0" fontId="18" fillId="10" borderId="67" xfId="0" applyFont="1" applyFill="1" applyBorder="1" applyAlignment="1">
      <alignment horizontal="center" wrapText="1"/>
    </xf>
    <xf numFmtId="0" fontId="18" fillId="10" borderId="36" xfId="0" applyFont="1" applyFill="1" applyBorder="1" applyAlignment="1">
      <alignment horizontal="center" wrapText="1"/>
    </xf>
    <xf numFmtId="0" fontId="26" fillId="0" borderId="123" xfId="0" applyFont="1" applyBorder="1" applyAlignment="1">
      <alignment horizontal="center" wrapText="1"/>
    </xf>
    <xf numFmtId="0" fontId="6" fillId="0" borderId="68" xfId="0" applyFont="1" applyBorder="1" applyAlignment="1">
      <alignment horizontal="left"/>
    </xf>
    <xf numFmtId="0" fontId="6" fillId="0" borderId="69" xfId="0" applyFont="1" applyBorder="1" applyAlignment="1">
      <alignment horizontal="left"/>
    </xf>
    <xf numFmtId="165" fontId="6" fillId="0" borderId="72" xfId="22" applyFont="1" applyBorder="1" applyAlignment="1">
      <alignment horizontal="center"/>
    </xf>
    <xf numFmtId="0" fontId="6" fillId="0" borderId="69" xfId="18" applyNumberFormat="1" applyFont="1" applyBorder="1" applyAlignment="1">
      <alignment horizontal="center"/>
    </xf>
    <xf numFmtId="179" fontId="6" fillId="0" borderId="92" xfId="0" applyNumberFormat="1" applyFont="1" applyBorder="1" applyAlignment="1">
      <alignment horizontal="center" wrapText="1"/>
    </xf>
    <xf numFmtId="165" fontId="6" fillId="0" borderId="71" xfId="22" applyFont="1" applyBorder="1" applyAlignment="1">
      <alignment horizontal="center" wrapText="1"/>
    </xf>
    <xf numFmtId="165" fontId="19" fillId="0" borderId="123" xfId="22" applyFont="1" applyFill="1" applyBorder="1" applyAlignment="1">
      <alignment horizontal="center" wrapText="1"/>
    </xf>
    <xf numFmtId="179" fontId="6" fillId="10" borderId="134" xfId="0" applyNumberFormat="1" applyFont="1" applyFill="1" applyBorder="1"/>
    <xf numFmtId="179" fontId="19" fillId="0" borderId="123" xfId="0" applyNumberFormat="1" applyFont="1" applyBorder="1"/>
    <xf numFmtId="43" fontId="6" fillId="0" borderId="69" xfId="22" applyNumberFormat="1" applyFont="1" applyBorder="1"/>
    <xf numFmtId="9" fontId="6" fillId="0" borderId="70" xfId="18" applyFont="1" applyBorder="1"/>
    <xf numFmtId="9" fontId="6" fillId="0" borderId="72" xfId="18" applyFont="1" applyBorder="1" applyAlignment="1">
      <alignment horizontal="center"/>
    </xf>
    <xf numFmtId="43" fontId="6" fillId="0" borderId="73" xfId="22" applyNumberFormat="1" applyFont="1" applyBorder="1"/>
    <xf numFmtId="43" fontId="19" fillId="0" borderId="123" xfId="22" applyNumberFormat="1" applyFont="1" applyFill="1" applyBorder="1"/>
    <xf numFmtId="43" fontId="6" fillId="0" borderId="66" xfId="22" applyNumberFormat="1" applyFont="1" applyBorder="1"/>
    <xf numFmtId="9" fontId="6" fillId="0" borderId="79" xfId="18" applyFont="1" applyBorder="1"/>
    <xf numFmtId="43" fontId="6" fillId="0" borderId="134" xfId="0" applyNumberFormat="1" applyFont="1" applyBorder="1"/>
    <xf numFmtId="43" fontId="19" fillId="0" borderId="123" xfId="0" applyNumberFormat="1" applyFont="1" applyBorder="1"/>
    <xf numFmtId="43" fontId="6" fillId="10" borderId="134" xfId="0" applyNumberFormat="1" applyFont="1" applyFill="1" applyBorder="1"/>
    <xf numFmtId="0" fontId="6" fillId="0" borderId="113" xfId="0" applyFont="1" applyBorder="1"/>
    <xf numFmtId="0" fontId="28" fillId="0" borderId="123" xfId="0" applyFont="1" applyBorder="1"/>
    <xf numFmtId="0" fontId="6" fillId="0" borderId="0" xfId="0" applyFont="1" applyAlignment="1">
      <alignment horizontal="center"/>
    </xf>
    <xf numFmtId="0" fontId="6" fillId="0" borderId="62" xfId="0" applyFont="1" applyBorder="1" applyAlignment="1">
      <alignment horizontal="center"/>
    </xf>
    <xf numFmtId="0" fontId="19" fillId="0" borderId="123" xfId="0" applyFont="1" applyBorder="1" applyAlignment="1">
      <alignment horizontal="center"/>
    </xf>
    <xf numFmtId="0" fontId="18" fillId="0" borderId="68" xfId="0" applyFont="1" applyBorder="1"/>
    <xf numFmtId="0" fontId="6" fillId="0" borderId="135" xfId="0" applyFont="1" applyBorder="1"/>
    <xf numFmtId="0" fontId="18" fillId="0" borderId="61" xfId="0" applyFont="1" applyBorder="1" applyAlignment="1">
      <alignment horizontal="left"/>
    </xf>
    <xf numFmtId="0" fontId="29" fillId="0" borderId="123" xfId="0" applyFont="1" applyBorder="1" applyAlignment="1">
      <alignment wrapText="1"/>
    </xf>
    <xf numFmtId="0" fontId="6" fillId="0" borderId="0" xfId="0" applyFont="1" applyAlignment="1">
      <alignment horizontal="left"/>
    </xf>
    <xf numFmtId="0" fontId="6" fillId="0" borderId="61" xfId="0" applyFont="1" applyBorder="1" applyAlignment="1">
      <alignment horizontal="left"/>
    </xf>
    <xf numFmtId="0" fontId="12" fillId="0" borderId="123" xfId="0" applyFont="1" applyBorder="1" applyAlignment="1">
      <alignment horizontal="right"/>
    </xf>
    <xf numFmtId="0" fontId="19" fillId="0" borderId="58" xfId="0" applyFont="1" applyBorder="1"/>
    <xf numFmtId="0" fontId="19" fillId="0" borderId="59" xfId="0" applyFont="1" applyBorder="1"/>
    <xf numFmtId="0" fontId="19" fillId="0" borderId="60" xfId="0" applyFont="1" applyBorder="1"/>
    <xf numFmtId="44" fontId="3" fillId="0" borderId="46" xfId="1" applyFont="1" applyBorder="1" applyAlignment="1">
      <alignment horizontal="center" vertical="center" wrapText="1"/>
    </xf>
    <xf numFmtId="44" fontId="3" fillId="0" borderId="45" xfId="1" applyFont="1" applyBorder="1" applyAlignment="1">
      <alignment horizontal="left" vertical="center" wrapText="1"/>
    </xf>
    <xf numFmtId="44" fontId="3" fillId="0" borderId="50" xfId="1" applyFont="1" applyBorder="1" applyAlignment="1">
      <alignment horizontal="center" vertical="center" wrapText="1"/>
    </xf>
    <xf numFmtId="44" fontId="4" fillId="6" borderId="42" xfId="1" applyFont="1" applyFill="1" applyBorder="1" applyAlignment="1">
      <alignment horizontal="center" vertical="center"/>
    </xf>
    <xf numFmtId="44" fontId="3" fillId="0" borderId="96" xfId="1" applyFont="1" applyBorder="1" applyAlignment="1">
      <alignment horizontal="left" vertical="center" wrapText="1"/>
    </xf>
    <xf numFmtId="173" fontId="4" fillId="5" borderId="79" xfId="14" applyNumberFormat="1" applyFont="1" applyFill="1" applyBorder="1" applyAlignment="1" applyProtection="1">
      <alignment horizontal="center" vertical="center"/>
      <protection locked="0"/>
    </xf>
    <xf numFmtId="173" fontId="4" fillId="0" borderId="92" xfId="14" applyNumberFormat="1" applyFont="1" applyBorder="1" applyAlignment="1">
      <alignment horizontal="center" vertical="center"/>
    </xf>
    <xf numFmtId="173" fontId="4" fillId="0" borderId="33" xfId="14" applyNumberFormat="1" applyFont="1" applyBorder="1" applyAlignment="1">
      <alignment horizontal="center" vertical="center"/>
    </xf>
    <xf numFmtId="173" fontId="4" fillId="0" borderId="22" xfId="14" applyNumberFormat="1" applyFont="1" applyBorder="1" applyAlignment="1">
      <alignment horizontal="center" vertical="center"/>
    </xf>
    <xf numFmtId="173" fontId="4" fillId="0" borderId="105" xfId="14" applyNumberFormat="1" applyFont="1" applyBorder="1" applyAlignment="1">
      <alignment horizontal="center" vertical="center"/>
    </xf>
    <xf numFmtId="173" fontId="4" fillId="0" borderId="0" xfId="14" applyNumberFormat="1" applyFont="1" applyAlignment="1">
      <alignment horizontal="center" vertical="center"/>
    </xf>
    <xf numFmtId="173" fontId="4" fillId="0" borderId="106" xfId="14" applyNumberFormat="1" applyFont="1" applyBorder="1" applyAlignment="1">
      <alignment horizontal="center" vertical="center"/>
    </xf>
    <xf numFmtId="170" fontId="9" fillId="9" borderId="23" xfId="17" applyNumberFormat="1" applyFont="1" applyFill="1" applyBorder="1" applyAlignment="1" applyProtection="1">
      <alignment horizontal="center" vertical="center"/>
    </xf>
    <xf numFmtId="178" fontId="12" fillId="5" borderId="108" xfId="18" applyNumberFormat="1" applyFont="1" applyFill="1" applyBorder="1" applyAlignment="1" applyProtection="1">
      <alignment horizontal="center" vertical="center"/>
    </xf>
    <xf numFmtId="178" fontId="9" fillId="9" borderId="23" xfId="18" applyNumberFormat="1" applyFont="1" applyFill="1" applyBorder="1" applyAlignment="1" applyProtection="1">
      <alignment horizontal="center" vertical="center"/>
    </xf>
    <xf numFmtId="173" fontId="4" fillId="0" borderId="109" xfId="14" applyNumberFormat="1" applyFont="1" applyBorder="1" applyAlignment="1">
      <alignment horizontal="center" vertical="center"/>
    </xf>
    <xf numFmtId="0" fontId="12" fillId="0" borderId="47" xfId="9" applyFont="1" applyBorder="1"/>
    <xf numFmtId="49" fontId="3" fillId="0" borderId="0" xfId="9" applyNumberFormat="1" applyFont="1" applyAlignment="1">
      <alignment horizontal="justify" vertical="center" wrapText="1"/>
    </xf>
    <xf numFmtId="49" fontId="3" fillId="0" borderId="0" xfId="9" applyNumberFormat="1" applyFont="1"/>
    <xf numFmtId="0" fontId="30" fillId="0" borderId="0" xfId="9" applyFont="1"/>
    <xf numFmtId="0" fontId="3" fillId="0" borderId="111" xfId="9" applyFont="1" applyBorder="1"/>
    <xf numFmtId="0" fontId="3" fillId="0" borderId="111" xfId="9" applyFont="1" applyBorder="1" applyAlignment="1">
      <alignment horizontal="center" vertical="center" wrapText="1"/>
    </xf>
    <xf numFmtId="0" fontId="3" fillId="0" borderId="111" xfId="9" applyFont="1" applyBorder="1" applyAlignment="1">
      <alignment horizontal="center"/>
    </xf>
    <xf numFmtId="0" fontId="3" fillId="0" borderId="111" xfId="9" applyFont="1" applyBorder="1" applyAlignment="1">
      <alignment horizontal="justify" vertical="center" wrapText="1"/>
    </xf>
    <xf numFmtId="0" fontId="3" fillId="0" borderId="111" xfId="9" applyFont="1" applyBorder="1" applyAlignment="1">
      <alignment horizontal="center" vertical="center"/>
    </xf>
    <xf numFmtId="0" fontId="3" fillId="0" borderId="112" xfId="9" applyFont="1" applyBorder="1"/>
    <xf numFmtId="0" fontId="30" fillId="0" borderId="110" xfId="9" applyFont="1" applyBorder="1"/>
    <xf numFmtId="44" fontId="12" fillId="5" borderId="21" xfId="1" applyFont="1" applyFill="1" applyBorder="1" applyAlignment="1" applyProtection="1">
      <alignment vertical="center" wrapText="1"/>
    </xf>
    <xf numFmtId="44" fontId="12" fillId="5" borderId="22" xfId="1" applyFont="1" applyFill="1" applyBorder="1" applyAlignment="1" applyProtection="1">
      <alignment vertical="center" wrapText="1"/>
    </xf>
    <xf numFmtId="44" fontId="12" fillId="5" borderId="23" xfId="1" applyFont="1" applyFill="1" applyBorder="1" applyAlignment="1" applyProtection="1">
      <alignment vertical="center" wrapText="1"/>
    </xf>
    <xf numFmtId="44" fontId="3" fillId="0" borderId="5" xfId="1" applyFont="1" applyBorder="1"/>
    <xf numFmtId="44" fontId="3" fillId="0" borderId="4" xfId="1" applyFont="1" applyBorder="1"/>
    <xf numFmtId="44" fontId="4" fillId="0" borderId="42" xfId="1" applyFont="1" applyBorder="1" applyAlignment="1">
      <alignment vertical="center" wrapText="1"/>
    </xf>
    <xf numFmtId="44" fontId="12" fillId="0" borderId="0" xfId="1" applyFont="1" applyFill="1" applyBorder="1" applyAlignment="1">
      <alignment vertical="center" wrapText="1"/>
    </xf>
    <xf numFmtId="44" fontId="4" fillId="7" borderId="104" xfId="1" applyFont="1" applyFill="1" applyBorder="1" applyAlignment="1">
      <alignment vertical="center"/>
    </xf>
    <xf numFmtId="44" fontId="4" fillId="7" borderId="43" xfId="1" applyFont="1" applyFill="1" applyBorder="1" applyAlignment="1">
      <alignment vertical="center"/>
    </xf>
    <xf numFmtId="44" fontId="4" fillId="8" borderId="43" xfId="1" applyFont="1" applyFill="1" applyBorder="1" applyAlignment="1">
      <alignment vertical="center"/>
    </xf>
    <xf numFmtId="44" fontId="4" fillId="0" borderId="0" xfId="1" applyFont="1" applyAlignment="1">
      <alignment vertical="center"/>
    </xf>
    <xf numFmtId="44" fontId="12" fillId="5" borderId="83" xfId="1" applyFont="1" applyFill="1" applyBorder="1" applyAlignment="1">
      <alignment vertical="center" wrapText="1"/>
    </xf>
    <xf numFmtId="44" fontId="12" fillId="5" borderId="120" xfId="1" applyFont="1" applyFill="1" applyBorder="1" applyAlignment="1" applyProtection="1">
      <alignment vertical="center" wrapText="1"/>
    </xf>
    <xf numFmtId="44" fontId="12" fillId="5" borderId="103" xfId="1" applyFont="1" applyFill="1" applyBorder="1" applyAlignment="1">
      <alignment vertical="center" wrapText="1"/>
    </xf>
    <xf numFmtId="44" fontId="12" fillId="5" borderId="66" xfId="1" applyFont="1" applyFill="1" applyBorder="1" applyAlignment="1" applyProtection="1">
      <alignment vertical="center" wrapText="1"/>
    </xf>
    <xf numFmtId="44" fontId="9" fillId="5" borderId="79" xfId="1" applyFont="1" applyFill="1" applyBorder="1" applyAlignment="1" applyProtection="1">
      <alignment vertical="center" wrapText="1"/>
    </xf>
    <xf numFmtId="0" fontId="2" fillId="0" borderId="83" xfId="9" applyFont="1" applyBorder="1"/>
    <xf numFmtId="0" fontId="4" fillId="0" borderId="57" xfId="0" applyFont="1" applyBorder="1" applyAlignment="1">
      <alignment horizontal="left" vertical="center"/>
    </xf>
    <xf numFmtId="164" fontId="3" fillId="0" borderId="87" xfId="0" applyNumberFormat="1" applyFont="1" applyBorder="1" applyAlignment="1">
      <alignment horizontal="center" vertical="center" wrapText="1"/>
    </xf>
    <xf numFmtId="0" fontId="3" fillId="0" borderId="87" xfId="0" applyFont="1" applyBorder="1" applyAlignment="1">
      <alignment horizontal="center" vertical="center"/>
    </xf>
    <xf numFmtId="0" fontId="3" fillId="0" borderId="87" xfId="0" applyFont="1" applyBorder="1" applyAlignment="1">
      <alignment horizontal="justify" vertical="center" wrapText="1"/>
    </xf>
    <xf numFmtId="0" fontId="3" fillId="0" borderId="87" xfId="0" applyFont="1" applyBorder="1" applyAlignment="1">
      <alignment horizontal="center" vertical="center" wrapText="1"/>
    </xf>
    <xf numFmtId="167" fontId="3" fillId="0" borderId="87" xfId="0" applyNumberFormat="1" applyFont="1" applyBorder="1" applyAlignment="1">
      <alignment horizontal="right" vertical="center" wrapText="1"/>
    </xf>
    <xf numFmtId="44" fontId="3" fillId="0" borderId="87" xfId="1" applyFont="1" applyBorder="1" applyAlignment="1">
      <alignment horizontal="right" vertical="center" wrapText="1"/>
    </xf>
    <xf numFmtId="44" fontId="4" fillId="0" borderId="88" xfId="1" applyFont="1" applyBorder="1" applyAlignment="1">
      <alignment vertical="center" wrapText="1"/>
    </xf>
    <xf numFmtId="44" fontId="9" fillId="5" borderId="67" xfId="1" applyFont="1" applyFill="1" applyBorder="1" applyAlignment="1" applyProtection="1">
      <alignment vertical="center" wrapText="1"/>
    </xf>
    <xf numFmtId="44" fontId="4" fillId="0" borderId="0" xfId="1" applyFont="1" applyFill="1" applyBorder="1" applyAlignment="1">
      <alignment vertical="center" wrapText="1"/>
    </xf>
    <xf numFmtId="44" fontId="3" fillId="0" borderId="0" xfId="1" applyFont="1" applyFill="1" applyBorder="1"/>
    <xf numFmtId="3" fontId="9" fillId="9" borderId="22" xfId="16" applyNumberFormat="1" applyFont="1" applyFill="1" applyBorder="1" applyAlignment="1">
      <alignment horizontal="center" vertical="center" wrapText="1"/>
    </xf>
    <xf numFmtId="3" fontId="12" fillId="5" borderId="113" xfId="16" applyNumberFormat="1" applyFont="1" applyFill="1" applyBorder="1" applyAlignment="1">
      <alignment horizontal="center" vertical="center"/>
    </xf>
    <xf numFmtId="0" fontId="12" fillId="5" borderId="69" xfId="16" applyFont="1" applyFill="1" applyBorder="1" applyAlignment="1">
      <alignment horizontal="center" vertical="center" wrapText="1"/>
    </xf>
    <xf numFmtId="3" fontId="12" fillId="5" borderId="75" xfId="16" applyNumberFormat="1" applyFont="1" applyFill="1" applyBorder="1" applyAlignment="1">
      <alignment horizontal="center" vertical="center" wrapText="1"/>
    </xf>
    <xf numFmtId="3" fontId="9" fillId="9" borderId="22" xfId="16" applyNumberFormat="1" applyFont="1" applyFill="1" applyBorder="1" applyAlignment="1">
      <alignment horizontal="center" vertical="center"/>
    </xf>
    <xf numFmtId="3" fontId="9" fillId="9" borderId="139" xfId="16" applyNumberFormat="1" applyFont="1" applyFill="1" applyBorder="1" applyAlignment="1">
      <alignment horizontal="center" vertical="center" wrapText="1"/>
    </xf>
    <xf numFmtId="168" fontId="9" fillId="9" borderId="140" xfId="18" applyNumberFormat="1" applyFont="1" applyFill="1" applyBorder="1" applyAlignment="1">
      <alignment horizontal="center" vertical="center"/>
    </xf>
    <xf numFmtId="44" fontId="12" fillId="0" borderId="25" xfId="1" applyFont="1" applyFill="1" applyBorder="1" applyAlignment="1" applyProtection="1">
      <alignment vertical="center" wrapText="1"/>
    </xf>
    <xf numFmtId="44" fontId="12" fillId="0" borderId="0" xfId="1" applyFont="1" applyFill="1" applyBorder="1"/>
    <xf numFmtId="3" fontId="9" fillId="9" borderId="138" xfId="16" applyNumberFormat="1" applyFont="1" applyFill="1" applyBorder="1" applyAlignment="1">
      <alignment horizontal="center" vertical="center" wrapText="1"/>
    </xf>
    <xf numFmtId="3" fontId="12" fillId="5" borderId="117" xfId="16" applyNumberFormat="1" applyFont="1" applyFill="1" applyBorder="1" applyAlignment="1">
      <alignment horizontal="center" vertical="center"/>
    </xf>
    <xf numFmtId="0" fontId="12" fillId="5" borderId="119" xfId="16" applyFont="1" applyFill="1" applyBorder="1" applyAlignment="1">
      <alignment horizontal="center" vertical="center" wrapText="1"/>
    </xf>
    <xf numFmtId="3" fontId="12" fillId="5" borderId="136" xfId="16" applyNumberFormat="1" applyFont="1" applyFill="1" applyBorder="1" applyAlignment="1">
      <alignment horizontal="center" vertical="center" wrapText="1"/>
    </xf>
    <xf numFmtId="3" fontId="9" fillId="9" borderId="138" xfId="16" applyNumberFormat="1" applyFont="1" applyFill="1" applyBorder="1" applyAlignment="1">
      <alignment horizontal="center" vertical="center"/>
    </xf>
    <xf numFmtId="44" fontId="12" fillId="9" borderId="21" xfId="1" applyFont="1" applyFill="1" applyBorder="1"/>
    <xf numFmtId="44" fontId="12" fillId="9" borderId="21" xfId="1" applyFont="1" applyFill="1" applyBorder="1" applyAlignment="1" applyProtection="1">
      <alignment vertical="center" wrapText="1"/>
    </xf>
    <xf numFmtId="44" fontId="4" fillId="0" borderId="5" xfId="1" applyFont="1" applyBorder="1"/>
    <xf numFmtId="44" fontId="4" fillId="0" borderId="4" xfId="1" applyFont="1" applyBorder="1"/>
    <xf numFmtId="44" fontId="12" fillId="0" borderId="62" xfId="1" applyFont="1" applyFill="1" applyBorder="1" applyAlignment="1" applyProtection="1">
      <alignment vertical="center" wrapText="1"/>
    </xf>
    <xf numFmtId="44" fontId="12" fillId="5" borderId="63" xfId="1" applyFont="1" applyFill="1" applyBorder="1" applyAlignment="1" applyProtection="1">
      <alignment vertical="center" wrapText="1"/>
    </xf>
    <xf numFmtId="44" fontId="12" fillId="0" borderId="92" xfId="1" applyFont="1" applyFill="1" applyBorder="1" applyAlignment="1" applyProtection="1">
      <alignment vertical="center" wrapText="1"/>
    </xf>
    <xf numFmtId="173" fontId="4" fillId="0" borderId="131" xfId="14" applyNumberFormat="1" applyFont="1" applyBorder="1" applyAlignment="1">
      <alignment horizontal="center" vertical="center"/>
    </xf>
    <xf numFmtId="173" fontId="4" fillId="0" borderId="142" xfId="14" applyNumberFormat="1" applyFont="1" applyBorder="1" applyAlignment="1">
      <alignment horizontal="center" vertical="center"/>
    </xf>
    <xf numFmtId="173" fontId="4" fillId="0" borderId="143" xfId="14" applyNumberFormat="1" applyFont="1" applyBorder="1" applyAlignment="1">
      <alignment horizontal="center" vertical="center"/>
    </xf>
    <xf numFmtId="0" fontId="12" fillId="0" borderId="144" xfId="9" applyFont="1" applyBorder="1"/>
    <xf numFmtId="170" fontId="4" fillId="2" borderId="145" xfId="9" applyNumberFormat="1" applyFont="1" applyFill="1" applyBorder="1" applyAlignment="1">
      <alignment horizontal="center" vertical="center"/>
    </xf>
    <xf numFmtId="168" fontId="4" fillId="0" borderId="146" xfId="0" applyNumberFormat="1" applyFont="1" applyBorder="1" applyAlignment="1">
      <alignment horizontal="center" vertical="center"/>
    </xf>
    <xf numFmtId="0" fontId="12" fillId="0" borderId="53" xfId="9" applyFont="1" applyBorder="1"/>
    <xf numFmtId="170" fontId="4" fillId="2" borderId="147" xfId="9" applyNumberFormat="1" applyFont="1" applyFill="1" applyBorder="1" applyAlignment="1">
      <alignment horizontal="center" vertical="center"/>
    </xf>
    <xf numFmtId="168" fontId="4" fillId="0" borderId="104" xfId="0" applyNumberFormat="1" applyFont="1" applyBorder="1" applyAlignment="1">
      <alignment horizontal="center" vertical="center"/>
    </xf>
    <xf numFmtId="0" fontId="12" fillId="0" borderId="52" xfId="9" applyFont="1" applyBorder="1"/>
    <xf numFmtId="170" fontId="4" fillId="2" borderId="99" xfId="9" applyNumberFormat="1" applyFont="1" applyFill="1" applyBorder="1" applyAlignment="1">
      <alignment horizontal="center" vertical="center"/>
    </xf>
    <xf numFmtId="168" fontId="4" fillId="0" borderId="48" xfId="0" applyNumberFormat="1" applyFont="1" applyBorder="1" applyAlignment="1">
      <alignment horizontal="center" vertical="center"/>
    </xf>
    <xf numFmtId="170" fontId="4" fillId="2" borderId="104" xfId="9" applyNumberFormat="1" applyFont="1" applyFill="1" applyBorder="1" applyAlignment="1">
      <alignment horizontal="center" vertical="center"/>
    </xf>
    <xf numFmtId="0" fontId="31" fillId="0" borderId="75" xfId="9" applyFont="1" applyBorder="1" applyAlignment="1">
      <alignment horizontal="centerContinuous" vertical="top"/>
    </xf>
    <xf numFmtId="0" fontId="30" fillId="0" borderId="75" xfId="9" applyFont="1" applyBorder="1" applyAlignment="1">
      <alignment horizontal="centerContinuous"/>
    </xf>
    <xf numFmtId="175" fontId="9" fillId="0" borderId="0" xfId="19" applyNumberFormat="1" applyFont="1" applyFill="1" applyBorder="1" applyAlignment="1" applyProtection="1">
      <alignment horizontal="centerContinuous" vertical="top"/>
    </xf>
    <xf numFmtId="175" fontId="12" fillId="0" borderId="0" xfId="19" applyNumberFormat="1" applyFont="1" applyFill="1" applyBorder="1" applyAlignment="1" applyProtection="1">
      <alignment horizontal="centerContinuous" vertical="top"/>
    </xf>
    <xf numFmtId="0" fontId="12" fillId="0" borderId="100" xfId="0" applyFont="1" applyBorder="1" applyAlignment="1">
      <alignment horizontal="left" vertical="center" wrapText="1"/>
    </xf>
    <xf numFmtId="0" fontId="12" fillId="0" borderId="101" xfId="0" applyFont="1" applyBorder="1"/>
    <xf numFmtId="0" fontId="12" fillId="0" borderId="102" xfId="0" applyFont="1" applyBorder="1"/>
    <xf numFmtId="0" fontId="7" fillId="0" borderId="0" xfId="9" applyAlignment="1">
      <alignment horizontal="centerContinuous"/>
    </xf>
    <xf numFmtId="0" fontId="5" fillId="0" borderId="62" xfId="9" applyFont="1" applyBorder="1" applyAlignment="1">
      <alignment horizontal="centerContinuous"/>
    </xf>
    <xf numFmtId="0" fontId="32" fillId="0" borderId="0" xfId="9" applyFont="1" applyAlignment="1">
      <alignment horizontal="centerContinuous"/>
    </xf>
    <xf numFmtId="175" fontId="9" fillId="0" borderId="0" xfId="19" applyNumberFormat="1" applyFont="1" applyFill="1" applyBorder="1" applyAlignment="1" applyProtection="1">
      <alignment vertical="top"/>
    </xf>
    <xf numFmtId="0" fontId="4" fillId="0" borderId="46" xfId="0" applyFont="1" applyBorder="1" applyAlignment="1">
      <alignment vertical="center" wrapText="1"/>
    </xf>
    <xf numFmtId="0" fontId="4" fillId="0" borderId="45" xfId="0" applyFont="1" applyBorder="1" applyAlignment="1">
      <alignment horizontal="justify" vertical="center" wrapText="1"/>
    </xf>
    <xf numFmtId="44" fontId="12" fillId="0" borderId="91" xfId="1" applyFont="1" applyFill="1" applyBorder="1" applyAlignment="1" applyProtection="1">
      <alignment vertical="center" wrapText="1"/>
    </xf>
    <xf numFmtId="173" fontId="4" fillId="0" borderId="25" xfId="14" applyNumberFormat="1" applyFont="1" applyBorder="1" applyAlignment="1">
      <alignment horizontal="center" vertical="center"/>
    </xf>
    <xf numFmtId="44" fontId="4" fillId="0" borderId="42" xfId="1" applyFont="1" applyBorder="1" applyAlignment="1">
      <alignment vertical="center"/>
    </xf>
    <xf numFmtId="173" fontId="16" fillId="0" borderId="105" xfId="14" applyNumberFormat="1" applyFont="1" applyBorder="1" applyAlignment="1">
      <alignment horizontal="center" vertical="center"/>
    </xf>
    <xf numFmtId="44" fontId="9" fillId="9" borderId="158" xfId="1" applyFont="1" applyFill="1" applyBorder="1" applyAlignment="1" applyProtection="1">
      <alignment vertical="center" wrapText="1"/>
    </xf>
    <xf numFmtId="0" fontId="31" fillId="0" borderId="159" xfId="9" applyFont="1" applyBorder="1" applyAlignment="1">
      <alignment horizontal="centerContinuous" vertical="top"/>
    </xf>
    <xf numFmtId="0" fontId="30" fillId="0" borderId="159" xfId="9" applyFont="1" applyBorder="1" applyAlignment="1">
      <alignment horizontal="centerContinuous"/>
    </xf>
    <xf numFmtId="0" fontId="31" fillId="0" borderId="160" xfId="9" applyFont="1" applyBorder="1" applyAlignment="1">
      <alignment horizontal="centerContinuous" vertical="top"/>
    </xf>
    <xf numFmtId="0" fontId="30" fillId="0" borderId="160" xfId="9" applyFont="1" applyBorder="1" applyAlignment="1">
      <alignment horizontal="centerContinuous"/>
    </xf>
    <xf numFmtId="0" fontId="13" fillId="0" borderId="0" xfId="9" applyFont="1" applyAlignment="1">
      <alignment horizontal="centerContinuous" vertical="center" wrapText="1"/>
    </xf>
    <xf numFmtId="0" fontId="3" fillId="0" borderId="10" xfId="0" applyFont="1" applyBorder="1" applyAlignment="1">
      <alignment vertical="center" wrapText="1"/>
    </xf>
    <xf numFmtId="44" fontId="12" fillId="0" borderId="90" xfId="1" applyFont="1" applyFill="1" applyBorder="1" applyAlignment="1">
      <alignment vertical="center" wrapText="1"/>
    </xf>
    <xf numFmtId="44" fontId="12" fillId="0" borderId="137" xfId="1" applyFont="1" applyFill="1" applyBorder="1" applyAlignment="1">
      <alignment vertical="center" wrapText="1"/>
    </xf>
    <xf numFmtId="0" fontId="4" fillId="0" borderId="96" xfId="0" applyFont="1" applyBorder="1" applyAlignment="1">
      <alignment horizontal="justify" vertical="center" wrapText="1"/>
    </xf>
    <xf numFmtId="165" fontId="3" fillId="0" borderId="161" xfId="0" applyNumberFormat="1" applyFont="1" applyBorder="1" applyAlignment="1">
      <alignment horizontal="center" vertical="center" wrapText="1"/>
    </xf>
    <xf numFmtId="44" fontId="3" fillId="0" borderId="99" xfId="1" applyFont="1" applyBorder="1" applyAlignment="1">
      <alignment horizontal="left" vertical="center" wrapText="1"/>
    </xf>
    <xf numFmtId="44" fontId="3" fillId="0" borderId="99" xfId="1" applyFont="1" applyBorder="1" applyAlignment="1">
      <alignment horizontal="center" vertical="center" wrapText="1"/>
    </xf>
    <xf numFmtId="44" fontId="3" fillId="0" borderId="163" xfId="1" applyFont="1" applyBorder="1" applyAlignment="1">
      <alignment vertical="center" wrapText="1"/>
    </xf>
    <xf numFmtId="0" fontId="12" fillId="3" borderId="164" xfId="12" applyFont="1" applyFill="1" applyBorder="1" applyAlignment="1">
      <alignment horizontal="right" vertical="center" indent="1"/>
    </xf>
    <xf numFmtId="0" fontId="12" fillId="3" borderId="165" xfId="12" applyFont="1" applyFill="1" applyBorder="1" applyAlignment="1">
      <alignment horizontal="right" vertical="center" indent="1"/>
    </xf>
    <xf numFmtId="0" fontId="12" fillId="3" borderId="166" xfId="12" applyFont="1" applyFill="1" applyBorder="1" applyAlignment="1">
      <alignment horizontal="left" vertical="center" wrapText="1"/>
    </xf>
    <xf numFmtId="0" fontId="4" fillId="0" borderId="45" xfId="0" applyFont="1" applyBorder="1" applyAlignment="1">
      <alignment vertical="center" wrapText="1"/>
    </xf>
    <xf numFmtId="44" fontId="9" fillId="5" borderId="36" xfId="1" applyFont="1" applyFill="1" applyBorder="1" applyAlignment="1">
      <alignment vertical="center" wrapText="1"/>
    </xf>
    <xf numFmtId="44" fontId="9" fillId="5" borderId="73" xfId="1" applyFont="1" applyFill="1" applyBorder="1" applyAlignment="1">
      <alignment vertical="center" wrapText="1"/>
    </xf>
    <xf numFmtId="44" fontId="9" fillId="5" borderId="38" xfId="1" applyFont="1" applyFill="1" applyBorder="1" applyAlignment="1">
      <alignment vertical="center" wrapText="1"/>
    </xf>
    <xf numFmtId="44" fontId="12" fillId="5" borderId="68" xfId="1" applyFont="1" applyFill="1" applyBorder="1" applyAlignment="1" applyProtection="1">
      <alignment vertical="center" wrapText="1"/>
    </xf>
    <xf numFmtId="44" fontId="9" fillId="5" borderId="70" xfId="1" applyFont="1" applyFill="1" applyBorder="1" applyAlignment="1" applyProtection="1">
      <alignment vertical="center" wrapText="1"/>
    </xf>
    <xf numFmtId="173" fontId="16" fillId="0" borderId="73" xfId="14" applyNumberFormat="1" applyFont="1" applyBorder="1" applyAlignment="1">
      <alignment horizontal="center" vertical="center"/>
    </xf>
    <xf numFmtId="44" fontId="12" fillId="5" borderId="65" xfId="1" applyFont="1" applyFill="1" applyBorder="1" applyAlignment="1" applyProtection="1">
      <alignment vertical="center" wrapText="1"/>
    </xf>
    <xf numFmtId="173" fontId="16" fillId="0" borderId="38" xfId="14" applyNumberFormat="1" applyFont="1" applyBorder="1" applyAlignment="1">
      <alignment horizontal="center" vertical="center"/>
    </xf>
    <xf numFmtId="0" fontId="12" fillId="3" borderId="170" xfId="12" applyFont="1" applyFill="1" applyBorder="1" applyAlignment="1">
      <alignment horizontal="right" vertical="center" indent="1"/>
    </xf>
    <xf numFmtId="0" fontId="12" fillId="3" borderId="171" xfId="12" applyFont="1" applyFill="1" applyBorder="1" applyAlignment="1">
      <alignment horizontal="right" vertical="center" indent="1"/>
    </xf>
    <xf numFmtId="0" fontId="12" fillId="3" borderId="172" xfId="12" applyFont="1" applyFill="1" applyBorder="1" applyAlignment="1">
      <alignment horizontal="left" vertical="center" wrapText="1"/>
    </xf>
    <xf numFmtId="165" fontId="3" fillId="0" borderId="173" xfId="0" applyNumberFormat="1" applyFont="1" applyBorder="1" applyAlignment="1">
      <alignment horizontal="center" vertical="center" wrapText="1"/>
    </xf>
    <xf numFmtId="44" fontId="3" fillId="0" borderId="174" xfId="1" applyFont="1" applyBorder="1" applyAlignment="1">
      <alignment horizontal="left" vertical="center" wrapText="1"/>
    </xf>
    <xf numFmtId="44" fontId="3" fillId="0" borderId="174" xfId="1" applyFont="1" applyBorder="1" applyAlignment="1">
      <alignment horizontal="center" vertical="center" wrapText="1"/>
    </xf>
    <xf numFmtId="164" fontId="4" fillId="6" borderId="87" xfId="9" applyNumberFormat="1" applyFont="1" applyFill="1" applyBorder="1" applyAlignment="1">
      <alignment horizontal="center" vertical="center" wrapText="1"/>
    </xf>
    <xf numFmtId="164" fontId="4" fillId="6" borderId="42" xfId="9" applyNumberFormat="1" applyFont="1" applyFill="1" applyBorder="1" applyAlignment="1">
      <alignment horizontal="center" vertical="center" wrapText="1"/>
    </xf>
    <xf numFmtId="49" fontId="4" fillId="6" borderId="42" xfId="9" applyNumberFormat="1" applyFont="1" applyFill="1" applyBorder="1" applyAlignment="1">
      <alignment vertical="center" wrapText="1"/>
    </xf>
    <xf numFmtId="0" fontId="4" fillId="6" borderId="42" xfId="9" applyFont="1" applyFill="1" applyBorder="1" applyAlignment="1">
      <alignment horizontal="center" vertical="center" wrapText="1"/>
    </xf>
    <xf numFmtId="44" fontId="12" fillId="0" borderId="70" xfId="1" applyFont="1" applyFill="1" applyBorder="1" applyAlignment="1" applyProtection="1">
      <alignment vertical="center" wrapText="1"/>
    </xf>
    <xf numFmtId="44" fontId="12" fillId="0" borderId="67" xfId="1" applyFont="1" applyFill="1" applyBorder="1" applyAlignment="1" applyProtection="1">
      <alignment vertical="center" wrapText="1"/>
    </xf>
    <xf numFmtId="168" fontId="12" fillId="0" borderId="91" xfId="1" applyNumberFormat="1" applyFont="1" applyFill="1" applyBorder="1" applyAlignment="1" applyProtection="1">
      <alignment vertical="center" wrapText="1"/>
    </xf>
    <xf numFmtId="168" fontId="4" fillId="7" borderId="147" xfId="597" applyNumberFormat="1" applyFont="1" applyFill="1" applyBorder="1" applyAlignment="1">
      <alignment horizontal="right" vertical="center" wrapText="1" indent="1"/>
    </xf>
    <xf numFmtId="44" fontId="12" fillId="5" borderId="159" xfId="1" applyFont="1" applyFill="1" applyBorder="1" applyAlignment="1" applyProtection="1">
      <alignment vertical="center" wrapText="1"/>
    </xf>
    <xf numFmtId="44" fontId="12" fillId="0" borderId="83" xfId="1" applyFont="1" applyFill="1" applyBorder="1" applyAlignment="1">
      <alignment vertical="center" wrapText="1"/>
    </xf>
    <xf numFmtId="44" fontId="12" fillId="0" borderId="176" xfId="1" applyFont="1" applyFill="1" applyBorder="1" applyAlignment="1">
      <alignment vertical="center" wrapText="1"/>
    </xf>
    <xf numFmtId="44" fontId="12" fillId="0" borderId="64" xfId="1" applyFont="1" applyFill="1" applyBorder="1" applyAlignment="1" applyProtection="1">
      <alignment vertical="center" wrapText="1"/>
    </xf>
    <xf numFmtId="44" fontId="12" fillId="0" borderId="178" xfId="1" applyFont="1" applyFill="1" applyBorder="1" applyAlignment="1" applyProtection="1">
      <alignment vertical="center" wrapText="1"/>
    </xf>
    <xf numFmtId="44" fontId="12" fillId="5" borderId="119" xfId="1" applyFont="1" applyFill="1" applyBorder="1" applyAlignment="1" applyProtection="1">
      <alignment vertical="center" wrapText="1"/>
    </xf>
    <xf numFmtId="44" fontId="12" fillId="0" borderId="179" xfId="1" applyFont="1" applyFill="1" applyBorder="1" applyAlignment="1">
      <alignment vertical="center" wrapText="1"/>
    </xf>
    <xf numFmtId="44" fontId="12" fillId="0" borderId="180" xfId="1" applyFont="1" applyFill="1" applyBorder="1" applyAlignment="1">
      <alignment vertical="center" wrapText="1"/>
    </xf>
    <xf numFmtId="44" fontId="12" fillId="5" borderId="69" xfId="1" applyFont="1" applyFill="1" applyBorder="1" applyAlignment="1" applyProtection="1">
      <alignment vertical="center" wrapText="1"/>
    </xf>
    <xf numFmtId="44" fontId="12" fillId="0" borderId="119" xfId="1" applyFont="1" applyFill="1" applyBorder="1" applyAlignment="1" applyProtection="1">
      <alignment vertical="center" wrapText="1"/>
    </xf>
    <xf numFmtId="44" fontId="12" fillId="0" borderId="69" xfId="1" applyFont="1" applyFill="1" applyBorder="1" applyAlignment="1" applyProtection="1">
      <alignment vertical="center" wrapText="1"/>
    </xf>
    <xf numFmtId="167" fontId="3" fillId="0" borderId="45" xfId="0" applyNumberFormat="1" applyFont="1" applyBorder="1" applyAlignment="1">
      <alignment horizontal="right" vertical="center" wrapText="1"/>
    </xf>
    <xf numFmtId="44" fontId="9" fillId="0" borderId="51" xfId="1" applyFont="1" applyFill="1" applyBorder="1" applyAlignment="1">
      <alignment vertical="center" wrapText="1"/>
    </xf>
    <xf numFmtId="167" fontId="3" fillId="0" borderId="162" xfId="0" applyNumberFormat="1" applyFont="1" applyBorder="1" applyAlignment="1">
      <alignment vertical="center" wrapText="1"/>
    </xf>
    <xf numFmtId="167" fontId="3" fillId="0" borderId="99" xfId="0" applyNumberFormat="1" applyFont="1" applyBorder="1" applyAlignment="1">
      <alignment vertical="center" wrapText="1"/>
    </xf>
    <xf numFmtId="44" fontId="3" fillId="0" borderId="48" xfId="1" applyFont="1" applyFill="1" applyBorder="1" applyAlignment="1">
      <alignment vertical="center" wrapText="1"/>
    </xf>
    <xf numFmtId="44" fontId="4" fillId="0" borderId="48" xfId="1" applyFont="1" applyFill="1" applyBorder="1" applyAlignment="1">
      <alignment vertical="center" wrapText="1"/>
    </xf>
    <xf numFmtId="44" fontId="4" fillId="0" borderId="51" xfId="1" applyFont="1" applyFill="1" applyBorder="1" applyAlignment="1">
      <alignment vertical="center" wrapText="1"/>
    </xf>
    <xf numFmtId="166" fontId="3" fillId="0" borderId="50" xfId="0" applyNumberFormat="1" applyFont="1" applyBorder="1" applyAlignment="1">
      <alignment horizontal="right" vertical="center" wrapText="1"/>
    </xf>
    <xf numFmtId="166" fontId="4" fillId="6" borderId="42" xfId="9" applyNumberFormat="1" applyFont="1" applyFill="1" applyBorder="1" applyAlignment="1">
      <alignment vertical="center"/>
    </xf>
    <xf numFmtId="166" fontId="7" fillId="0" borderId="0" xfId="9" applyNumberFormat="1"/>
    <xf numFmtId="166" fontId="4" fillId="6" borderId="87" xfId="9" applyNumberFormat="1" applyFont="1" applyFill="1" applyBorder="1" applyAlignment="1">
      <alignment horizontal="center" vertical="center"/>
    </xf>
    <xf numFmtId="166" fontId="3" fillId="0" borderId="161" xfId="0" applyNumberFormat="1" applyFont="1" applyBorder="1" applyAlignment="1">
      <alignment horizontal="center" vertical="center" wrapText="1"/>
    </xf>
    <xf numFmtId="166" fontId="3" fillId="0" borderId="50" xfId="0" applyNumberFormat="1" applyFont="1" applyBorder="1" applyAlignment="1">
      <alignment horizontal="center" vertical="center" wrapText="1"/>
    </xf>
    <xf numFmtId="166" fontId="4" fillId="6" borderId="42" xfId="9" applyNumberFormat="1" applyFont="1" applyFill="1" applyBorder="1" applyAlignment="1">
      <alignment horizontal="center" vertical="center"/>
    </xf>
    <xf numFmtId="166" fontId="3" fillId="0" borderId="97" xfId="0" applyNumberFormat="1" applyFont="1" applyBorder="1" applyAlignment="1">
      <alignment horizontal="center" vertical="center" wrapText="1"/>
    </xf>
    <xf numFmtId="0" fontId="3" fillId="0" borderId="181" xfId="0" applyFont="1" applyBorder="1" applyAlignment="1">
      <alignment horizontal="center" vertical="center"/>
    </xf>
    <xf numFmtId="164" fontId="3" fillId="0" borderId="182" xfId="0" applyNumberFormat="1" applyFont="1" applyBorder="1" applyAlignment="1">
      <alignment horizontal="center" vertical="center" wrapText="1"/>
    </xf>
    <xf numFmtId="0" fontId="3" fillId="0" borderId="182" xfId="0" applyFont="1" applyBorder="1" applyAlignment="1">
      <alignment horizontal="center" vertical="center"/>
    </xf>
    <xf numFmtId="0" fontId="4" fillId="0" borderId="183" xfId="0" applyFont="1" applyBorder="1" applyAlignment="1">
      <alignment vertical="center" wrapText="1"/>
    </xf>
    <xf numFmtId="165" fontId="3" fillId="0" borderId="183" xfId="0" applyNumberFormat="1" applyFont="1" applyBorder="1" applyAlignment="1">
      <alignment horizontal="center" vertical="center" wrapText="1"/>
    </xf>
    <xf numFmtId="44" fontId="3" fillId="0" borderId="183" xfId="1" applyFont="1" applyBorder="1" applyAlignment="1">
      <alignment horizontal="center" vertical="center" wrapText="1"/>
    </xf>
    <xf numFmtId="44" fontId="3" fillId="0" borderId="182" xfId="1" applyFont="1" applyBorder="1" applyAlignment="1">
      <alignment horizontal="right" vertical="center" wrapText="1"/>
    </xf>
    <xf numFmtId="44" fontId="3" fillId="0" borderId="184" xfId="1" applyFont="1" applyBorder="1" applyAlignment="1">
      <alignment vertical="center" wrapText="1"/>
    </xf>
    <xf numFmtId="44" fontId="3" fillId="0" borderId="185" xfId="1" applyFont="1" applyBorder="1" applyAlignment="1">
      <alignment vertical="center" wrapText="1"/>
    </xf>
    <xf numFmtId="0" fontId="3" fillId="0" borderId="186" xfId="0" applyFont="1" applyBorder="1" applyAlignment="1">
      <alignment horizontal="center" vertical="center"/>
    </xf>
    <xf numFmtId="165" fontId="3" fillId="0" borderId="187" xfId="0" applyNumberFormat="1" applyFont="1" applyBorder="1" applyAlignment="1">
      <alignment horizontal="center" vertical="center" wrapText="1"/>
    </xf>
    <xf numFmtId="44" fontId="3" fillId="0" borderId="188" xfId="1" applyFont="1" applyBorder="1" applyAlignment="1">
      <alignment vertical="center" wrapText="1"/>
    </xf>
    <xf numFmtId="0" fontId="12" fillId="5" borderId="167" xfId="12" applyFont="1" applyFill="1" applyBorder="1" applyAlignment="1">
      <alignment horizontal="right" vertical="center" indent="1"/>
    </xf>
    <xf numFmtId="0" fontId="12" fillId="5" borderId="31" xfId="12" applyFont="1" applyFill="1" applyBorder="1" applyAlignment="1">
      <alignment horizontal="right" vertical="center" indent="1"/>
    </xf>
    <xf numFmtId="0" fontId="4" fillId="8" borderId="41" xfId="9" applyFont="1" applyFill="1" applyBorder="1" applyAlignment="1">
      <alignment horizontal="right" vertical="center" wrapText="1" indent="1"/>
    </xf>
    <xf numFmtId="0" fontId="4" fillId="8" borderId="42" xfId="9" applyFont="1" applyFill="1" applyBorder="1" applyAlignment="1">
      <alignment horizontal="right" vertical="center" wrapText="1" indent="1"/>
    </xf>
    <xf numFmtId="0" fontId="4" fillId="8" borderId="53" xfId="9" applyFont="1" applyFill="1" applyBorder="1" applyAlignment="1">
      <alignment horizontal="right" vertical="center" wrapText="1" indent="1"/>
    </xf>
    <xf numFmtId="0" fontId="4" fillId="7" borderId="41" xfId="9" applyFont="1" applyFill="1" applyBorder="1" applyAlignment="1">
      <alignment horizontal="right" vertical="center" wrapText="1" indent="1"/>
    </xf>
    <xf numFmtId="0" fontId="4" fillId="7" borderId="42" xfId="9" applyFont="1" applyFill="1" applyBorder="1" applyAlignment="1">
      <alignment horizontal="right" vertical="center" wrapText="1" indent="1"/>
    </xf>
    <xf numFmtId="0" fontId="4" fillId="7" borderId="53" xfId="9" applyFont="1" applyFill="1" applyBorder="1" applyAlignment="1">
      <alignment horizontal="right" vertical="center" wrapText="1" indent="1"/>
    </xf>
    <xf numFmtId="0" fontId="4" fillId="0" borderId="42" xfId="9" applyFont="1" applyBorder="1" applyAlignment="1">
      <alignment horizontal="right" vertical="center" indent="1"/>
    </xf>
    <xf numFmtId="0" fontId="9" fillId="7" borderId="41" xfId="9" applyFont="1" applyFill="1" applyBorder="1" applyAlignment="1">
      <alignment horizontal="right" vertical="center" wrapText="1" indent="1"/>
    </xf>
    <xf numFmtId="0" fontId="9" fillId="7" borderId="42" xfId="9" applyFont="1" applyFill="1" applyBorder="1" applyAlignment="1">
      <alignment horizontal="right" vertical="center" wrapText="1" indent="1"/>
    </xf>
    <xf numFmtId="0" fontId="9" fillId="7" borderId="53" xfId="9" applyFont="1" applyFill="1" applyBorder="1" applyAlignment="1">
      <alignment horizontal="right" vertical="center" wrapText="1" indent="1"/>
    </xf>
    <xf numFmtId="0" fontId="12" fillId="5" borderId="168" xfId="12" applyFont="1" applyFill="1" applyBorder="1" applyAlignment="1">
      <alignment horizontal="right" vertical="center" indent="1"/>
    </xf>
    <xf numFmtId="0" fontId="12" fillId="5" borderId="72" xfId="12" applyFont="1" applyFill="1" applyBorder="1" applyAlignment="1">
      <alignment horizontal="right" vertical="center" indent="1"/>
    </xf>
    <xf numFmtId="0" fontId="12" fillId="5" borderId="169" xfId="12" applyFont="1" applyFill="1" applyBorder="1" applyAlignment="1">
      <alignment horizontal="right" vertical="center" indent="1"/>
    </xf>
    <xf numFmtId="0" fontId="12" fillId="5" borderId="37" xfId="12" applyFont="1" applyFill="1" applyBorder="1" applyAlignment="1">
      <alignment horizontal="right" vertical="center" indent="1"/>
    </xf>
    <xf numFmtId="0" fontId="9" fillId="5" borderId="24" xfId="10" applyFont="1" applyFill="1" applyBorder="1" applyAlignment="1">
      <alignment horizontal="center" vertical="center" wrapText="1"/>
    </xf>
    <xf numFmtId="0" fontId="9" fillId="5" borderId="25" xfId="10" applyFont="1" applyFill="1" applyBorder="1" applyAlignment="1">
      <alignment horizontal="center" vertical="center" wrapText="1"/>
    </xf>
    <xf numFmtId="0" fontId="9" fillId="5" borderId="26" xfId="10" applyFont="1" applyFill="1" applyBorder="1" applyAlignment="1">
      <alignment horizontal="center" vertical="center" wrapText="1"/>
    </xf>
    <xf numFmtId="0" fontId="4" fillId="2" borderId="12" xfId="9" quotePrefix="1" applyFont="1" applyFill="1" applyBorder="1" applyAlignment="1">
      <alignment horizontal="center" vertical="center" wrapText="1"/>
    </xf>
    <xf numFmtId="0" fontId="4" fillId="2" borderId="14" xfId="9" applyFont="1" applyFill="1" applyBorder="1" applyAlignment="1">
      <alignment horizontal="center" vertical="center" wrapText="1"/>
    </xf>
    <xf numFmtId="0" fontId="4" fillId="2" borderId="39" xfId="9" applyFont="1" applyFill="1" applyBorder="1" applyAlignment="1">
      <alignment horizontal="center" vertical="center" wrapText="1"/>
    </xf>
    <xf numFmtId="0" fontId="4" fillId="2" borderId="6" xfId="9" applyFont="1" applyFill="1" applyBorder="1" applyAlignment="1">
      <alignment horizontal="center" vertical="center" wrapText="1"/>
    </xf>
    <xf numFmtId="0" fontId="4" fillId="2" borderId="12" xfId="9" applyFont="1" applyFill="1" applyBorder="1" applyAlignment="1">
      <alignment horizontal="center" vertical="center" wrapText="1"/>
    </xf>
    <xf numFmtId="0" fontId="4" fillId="0" borderId="12" xfId="9" applyFont="1" applyBorder="1" applyAlignment="1">
      <alignment horizontal="center" vertical="center" wrapText="1"/>
    </xf>
    <xf numFmtId="0" fontId="4" fillId="0" borderId="14" xfId="9" applyFont="1" applyBorder="1" applyAlignment="1">
      <alignment horizontal="center" vertical="center" wrapText="1"/>
    </xf>
    <xf numFmtId="4" fontId="4" fillId="2" borderId="12" xfId="9" applyNumberFormat="1" applyFont="1" applyFill="1" applyBorder="1" applyAlignment="1">
      <alignment horizontal="center" vertical="center" wrapText="1"/>
    </xf>
    <xf numFmtId="4" fontId="4" fillId="2" borderId="14" xfId="9" applyNumberFormat="1" applyFont="1" applyFill="1" applyBorder="1" applyAlignment="1">
      <alignment horizontal="center" vertical="center" wrapText="1"/>
    </xf>
    <xf numFmtId="4" fontId="4" fillId="2" borderId="40" xfId="9" applyNumberFormat="1" applyFont="1" applyFill="1" applyBorder="1" applyAlignment="1">
      <alignment horizontal="center" vertical="center" wrapText="1"/>
    </xf>
    <xf numFmtId="4" fontId="4" fillId="2" borderId="16" xfId="9" applyNumberFormat="1" applyFont="1" applyFill="1" applyBorder="1" applyAlignment="1">
      <alignment horizontal="center" vertical="center" wrapText="1"/>
    </xf>
    <xf numFmtId="0" fontId="4" fillId="0" borderId="27" xfId="9" applyFont="1" applyBorder="1" applyAlignment="1">
      <alignment horizontal="center"/>
    </xf>
    <xf numFmtId="0" fontId="7" fillId="0" borderId="28" xfId="9" applyBorder="1"/>
    <xf numFmtId="0" fontId="5" fillId="0" borderId="29" xfId="9" applyFont="1" applyBorder="1"/>
    <xf numFmtId="172" fontId="9" fillId="5" borderId="32" xfId="11" applyFont="1" applyFill="1" applyBorder="1" applyAlignment="1" applyProtection="1">
      <alignment horizontal="center" vertical="center" wrapText="1"/>
      <protection locked="0"/>
    </xf>
    <xf numFmtId="172" fontId="9" fillId="5" borderId="34" xfId="11" applyFont="1" applyFill="1" applyBorder="1" applyAlignment="1" applyProtection="1">
      <alignment horizontal="center" vertical="center" wrapText="1"/>
      <protection locked="0"/>
    </xf>
    <xf numFmtId="172" fontId="9" fillId="0" borderId="83" xfId="11" applyFont="1" applyFill="1" applyBorder="1" applyAlignment="1">
      <alignment horizontal="center" vertical="center" wrapText="1"/>
    </xf>
    <xf numFmtId="172" fontId="9" fillId="0" borderId="85" xfId="11" applyFont="1" applyFill="1" applyBorder="1" applyAlignment="1">
      <alignment horizontal="center" vertical="center" wrapText="1"/>
    </xf>
    <xf numFmtId="172" fontId="9" fillId="5" borderId="141" xfId="11" applyFont="1" applyFill="1" applyBorder="1" applyAlignment="1" applyProtection="1">
      <alignment horizontal="center" vertical="center" wrapText="1"/>
    </xf>
    <xf numFmtId="172" fontId="9" fillId="5" borderId="86" xfId="11" applyFont="1" applyFill="1" applyBorder="1" applyAlignment="1" applyProtection="1">
      <alignment horizontal="center" vertical="center" wrapText="1"/>
    </xf>
    <xf numFmtId="172" fontId="9" fillId="5" borderId="32" xfId="11" applyFont="1" applyFill="1" applyBorder="1" applyAlignment="1" applyProtection="1">
      <alignment horizontal="center" vertical="center" wrapText="1"/>
    </xf>
    <xf numFmtId="172" fontId="9" fillId="5" borderId="34" xfId="11" applyFont="1" applyFill="1" applyBorder="1" applyAlignment="1" applyProtection="1">
      <alignment horizontal="center" vertical="center" wrapText="1"/>
    </xf>
    <xf numFmtId="172" fontId="9" fillId="5" borderId="80" xfId="11" applyFont="1" applyFill="1" applyBorder="1" applyAlignment="1" applyProtection="1">
      <alignment horizontal="center" vertical="center" wrapText="1"/>
    </xf>
    <xf numFmtId="172" fontId="9" fillId="5" borderId="177" xfId="11" applyFont="1" applyFill="1" applyBorder="1" applyAlignment="1" applyProtection="1">
      <alignment horizontal="center" vertical="center" wrapText="1"/>
    </xf>
    <xf numFmtId="172" fontId="9" fillId="5" borderId="84" xfId="11" applyFont="1" applyFill="1" applyBorder="1" applyAlignment="1" applyProtection="1">
      <alignment horizontal="center" vertical="center" wrapText="1"/>
    </xf>
    <xf numFmtId="3" fontId="4" fillId="2" borderId="41" xfId="9" applyNumberFormat="1" applyFont="1" applyFill="1" applyBorder="1" applyAlignment="1">
      <alignment horizontal="center" vertical="center"/>
    </xf>
    <xf numFmtId="0" fontId="12" fillId="0" borderId="42" xfId="9" applyFont="1" applyBorder="1"/>
    <xf numFmtId="0" fontId="12" fillId="0" borderId="49" xfId="0" applyFont="1" applyBorder="1" applyAlignment="1">
      <alignment vertical="center" wrapText="1"/>
    </xf>
    <xf numFmtId="0" fontId="12" fillId="0" borderId="50" xfId="0" applyFont="1" applyBorder="1" applyAlignment="1">
      <alignment vertical="center" wrapText="1"/>
    </xf>
    <xf numFmtId="0" fontId="12" fillId="0" borderId="51" xfId="0" applyFont="1" applyBorder="1" applyAlignment="1">
      <alignment vertical="center" wrapText="1"/>
    </xf>
    <xf numFmtId="0" fontId="12" fillId="0" borderId="49" xfId="0" applyFont="1" applyBorder="1" applyAlignment="1">
      <alignment horizontal="left" vertical="center" wrapText="1"/>
    </xf>
    <xf numFmtId="0" fontId="12" fillId="0" borderId="50" xfId="0" applyFont="1" applyBorder="1" applyAlignment="1">
      <alignment horizontal="left" vertical="center" wrapText="1"/>
    </xf>
    <xf numFmtId="0" fontId="12" fillId="0" borderId="51" xfId="0" applyFont="1" applyBorder="1" applyAlignment="1">
      <alignment horizontal="left" vertical="center" wrapText="1"/>
    </xf>
    <xf numFmtId="0" fontId="4" fillId="0" borderId="42" xfId="9" applyFont="1" applyBorder="1" applyAlignment="1">
      <alignment horizontal="right" vertical="center" wrapText="1" indent="1"/>
    </xf>
    <xf numFmtId="0" fontId="4" fillId="7" borderId="175" xfId="9" applyFont="1" applyFill="1" applyBorder="1" applyAlignment="1">
      <alignment horizontal="right" vertical="center" wrapText="1" indent="1"/>
    </xf>
    <xf numFmtId="0" fontId="4" fillId="7" borderId="147" xfId="9" applyFont="1" applyFill="1" applyBorder="1" applyAlignment="1">
      <alignment horizontal="right" vertical="center" wrapText="1" indent="1"/>
    </xf>
    <xf numFmtId="3" fontId="4" fillId="2" borderId="100" xfId="9" applyNumberFormat="1" applyFont="1" applyFill="1" applyBorder="1" applyAlignment="1">
      <alignment horizontal="center" vertical="center" wrapText="1"/>
    </xf>
    <xf numFmtId="0" fontId="12" fillId="0" borderId="101" xfId="9" applyFont="1" applyBorder="1"/>
    <xf numFmtId="49" fontId="4" fillId="0" borderId="42" xfId="9" applyNumberFormat="1" applyFont="1" applyBorder="1" applyAlignment="1">
      <alignment horizontal="right" vertical="center" wrapText="1" indent="1"/>
    </xf>
    <xf numFmtId="3" fontId="4" fillId="2" borderId="41" xfId="9" applyNumberFormat="1" applyFont="1" applyFill="1" applyBorder="1" applyAlignment="1">
      <alignment horizontal="center" vertical="center" wrapText="1"/>
    </xf>
    <xf numFmtId="0" fontId="12" fillId="0" borderId="53" xfId="9" applyFont="1" applyBorder="1"/>
    <xf numFmtId="0" fontId="4" fillId="2" borderId="148" xfId="9" applyFont="1" applyFill="1" applyBorder="1" applyAlignment="1">
      <alignment horizontal="center" vertical="center" wrapText="1"/>
    </xf>
    <xf numFmtId="0" fontId="12" fillId="0" borderId="93" xfId="9" applyFont="1" applyBorder="1"/>
    <xf numFmtId="0" fontId="4" fillId="2" borderId="49" xfId="9" applyFont="1" applyFill="1" applyBorder="1" applyAlignment="1">
      <alignment horizontal="center" vertical="center" wrapText="1"/>
    </xf>
    <xf numFmtId="0" fontId="12" fillId="0" borderId="50" xfId="9" applyFont="1" applyBorder="1"/>
    <xf numFmtId="0" fontId="12" fillId="0" borderId="6" xfId="0" applyFont="1" applyBorder="1" applyAlignment="1">
      <alignment horizontal="left" vertical="top" wrapText="1"/>
    </xf>
    <xf numFmtId="0" fontId="12" fillId="0" borderId="7" xfId="0" applyFont="1" applyBorder="1" applyAlignment="1">
      <alignment horizontal="left" vertical="top" wrapText="1"/>
    </xf>
    <xf numFmtId="0" fontId="12" fillId="0" borderId="8" xfId="0" applyFont="1" applyBorder="1" applyAlignment="1">
      <alignment horizontal="left" vertical="top" wrapText="1"/>
    </xf>
    <xf numFmtId="0" fontId="12" fillId="0" borderId="54" xfId="0" applyFont="1" applyBorder="1" applyAlignment="1">
      <alignment vertical="center" wrapText="1"/>
    </xf>
    <xf numFmtId="0" fontId="12" fillId="0" borderId="55" xfId="0" applyFont="1" applyBorder="1" applyAlignment="1">
      <alignment vertical="center" wrapText="1"/>
    </xf>
    <xf numFmtId="0" fontId="12" fillId="0" borderId="11" xfId="0" applyFont="1" applyBorder="1" applyAlignment="1">
      <alignment vertical="center" wrapText="1"/>
    </xf>
    <xf numFmtId="0" fontId="18" fillId="0" borderId="61" xfId="0" applyFont="1" applyBorder="1" applyAlignment="1">
      <alignment wrapText="1"/>
    </xf>
    <xf numFmtId="0" fontId="18" fillId="0" borderId="0" xfId="0" applyFont="1" applyAlignment="1">
      <alignment wrapText="1"/>
    </xf>
    <xf numFmtId="0" fontId="18" fillId="0" borderId="62" xfId="0" applyFont="1" applyBorder="1" applyAlignment="1">
      <alignment wrapText="1"/>
    </xf>
    <xf numFmtId="0" fontId="6" fillId="0" borderId="0" xfId="0" applyFont="1" applyAlignment="1">
      <alignment horizontal="right"/>
    </xf>
    <xf numFmtId="0" fontId="6" fillId="0" borderId="62" xfId="0" applyFont="1" applyBorder="1" applyAlignment="1">
      <alignment horizontal="right"/>
    </xf>
    <xf numFmtId="0" fontId="6" fillId="0" borderId="28" xfId="0" applyFont="1" applyBorder="1" applyAlignment="1">
      <alignment horizontal="right"/>
    </xf>
    <xf numFmtId="0" fontId="6" fillId="0" borderId="29" xfId="0" applyFont="1" applyBorder="1" applyAlignment="1">
      <alignment horizontal="right"/>
    </xf>
    <xf numFmtId="0" fontId="6" fillId="0" borderId="27" xfId="0" applyFont="1" applyBorder="1" applyAlignment="1">
      <alignment horizontal="left"/>
    </xf>
    <xf numFmtId="0" fontId="6" fillId="0" borderId="28" xfId="0" applyFont="1" applyBorder="1" applyAlignment="1">
      <alignment horizontal="left"/>
    </xf>
    <xf numFmtId="43" fontId="6" fillId="0" borderId="114" xfId="22" applyNumberFormat="1" applyFont="1" applyBorder="1" applyAlignment="1">
      <alignment horizontal="center"/>
    </xf>
    <xf numFmtId="43" fontId="6" fillId="0" borderId="70" xfId="22" applyNumberFormat="1" applyFont="1" applyBorder="1" applyAlignment="1">
      <alignment horizontal="center"/>
    </xf>
    <xf numFmtId="43" fontId="6" fillId="0" borderId="116" xfId="22" applyNumberFormat="1" applyFont="1" applyBorder="1" applyAlignment="1">
      <alignment horizontal="center"/>
    </xf>
    <xf numFmtId="43" fontId="6" fillId="0" borderId="79" xfId="22" applyNumberFormat="1" applyFont="1" applyBorder="1" applyAlignment="1">
      <alignment horizontal="center"/>
    </xf>
    <xf numFmtId="0" fontId="18" fillId="0" borderId="21" xfId="0" applyFont="1" applyBorder="1" applyAlignment="1">
      <alignment horizontal="right"/>
    </xf>
    <xf numFmtId="0" fontId="18" fillId="0" borderId="22" xfId="0" applyFont="1" applyBorder="1" applyAlignment="1">
      <alignment horizontal="right"/>
    </xf>
    <xf numFmtId="0" fontId="18" fillId="0" borderId="23" xfId="0" applyFont="1" applyBorder="1" applyAlignment="1">
      <alignment horizontal="right"/>
    </xf>
    <xf numFmtId="0" fontId="18" fillId="10" borderId="21" xfId="0" applyFont="1" applyFill="1" applyBorder="1" applyAlignment="1">
      <alignment horizontal="right"/>
    </xf>
    <xf numFmtId="0" fontId="18" fillId="10" borderId="22" xfId="0" applyFont="1" applyFill="1" applyBorder="1" applyAlignment="1">
      <alignment horizontal="right"/>
    </xf>
    <xf numFmtId="0" fontId="18" fillId="10" borderId="23" xfId="0" applyFont="1" applyFill="1" applyBorder="1" applyAlignment="1">
      <alignment horizontal="right"/>
    </xf>
    <xf numFmtId="0" fontId="6" fillId="0" borderId="68" xfId="0" applyFont="1" applyBorder="1" applyAlignment="1">
      <alignment horizontal="center"/>
    </xf>
    <xf numFmtId="0" fontId="6" fillId="0" borderId="69" xfId="0" applyFont="1" applyBorder="1" applyAlignment="1">
      <alignment horizontal="center"/>
    </xf>
    <xf numFmtId="0" fontId="6" fillId="0" borderId="135" xfId="0" applyFont="1" applyBorder="1" applyAlignment="1">
      <alignment horizontal="center"/>
    </xf>
    <xf numFmtId="0" fontId="18" fillId="0" borderId="24" xfId="0" applyFont="1" applyBorder="1" applyAlignment="1">
      <alignment horizontal="left" vertical="center"/>
    </xf>
    <xf numFmtId="0" fontId="18" fillId="0" borderId="25" xfId="0" applyFont="1" applyBorder="1" applyAlignment="1">
      <alignment horizontal="left" vertical="center"/>
    </xf>
    <xf numFmtId="0" fontId="18" fillId="0" borderId="26" xfId="0" applyFont="1" applyBorder="1" applyAlignment="1">
      <alignment horizontal="left" vertical="center"/>
    </xf>
    <xf numFmtId="0" fontId="18" fillId="0" borderId="61" xfId="0" applyFont="1" applyBorder="1" applyAlignment="1">
      <alignment horizontal="left" vertical="center"/>
    </xf>
    <xf numFmtId="0" fontId="18" fillId="0" borderId="0" xfId="0" applyFont="1" applyAlignment="1">
      <alignment horizontal="left" vertical="center"/>
    </xf>
    <xf numFmtId="0" fontId="18" fillId="0" borderId="62" xfId="0" applyFont="1" applyBorder="1" applyAlignment="1">
      <alignment horizontal="left" vertical="center"/>
    </xf>
    <xf numFmtId="0" fontId="18" fillId="0" borderId="27" xfId="0" applyFont="1" applyBorder="1" applyAlignment="1">
      <alignment horizontal="left" vertical="center"/>
    </xf>
    <xf numFmtId="0" fontId="18" fillId="0" borderId="28" xfId="0" applyFont="1" applyBorder="1" applyAlignment="1">
      <alignment horizontal="left" vertical="center"/>
    </xf>
    <xf numFmtId="0" fontId="18" fillId="0" borderId="29" xfId="0" applyFont="1" applyBorder="1" applyAlignment="1">
      <alignment horizontal="left" vertical="center"/>
    </xf>
    <xf numFmtId="0" fontId="18" fillId="10" borderId="63" xfId="0" applyFont="1" applyFill="1" applyBorder="1" applyAlignment="1">
      <alignment horizontal="center"/>
    </xf>
    <xf numFmtId="0" fontId="18" fillId="10" borderId="64" xfId="0" applyFont="1" applyFill="1" applyBorder="1" applyAlignment="1">
      <alignment horizontal="center"/>
    </xf>
    <xf numFmtId="0" fontId="18" fillId="10" borderId="115" xfId="0" applyFont="1" applyFill="1" applyBorder="1" applyAlignment="1">
      <alignment horizontal="center" wrapText="1"/>
    </xf>
    <xf numFmtId="0" fontId="18" fillId="10" borderId="67" xfId="0" applyFont="1" applyFill="1" applyBorder="1" applyAlignment="1">
      <alignment horizontal="center" wrapText="1"/>
    </xf>
    <xf numFmtId="0" fontId="6" fillId="0" borderId="68" xfId="0" applyFont="1" applyBorder="1"/>
    <xf numFmtId="0" fontId="6" fillId="0" borderId="69" xfId="0" applyFont="1" applyBorder="1"/>
    <xf numFmtId="0" fontId="6" fillId="0" borderId="65" xfId="0" applyFont="1" applyBorder="1"/>
    <xf numFmtId="0" fontId="6" fillId="0" borderId="66" xfId="0" applyFont="1" applyBorder="1"/>
    <xf numFmtId="0" fontId="6" fillId="0" borderId="116" xfId="0" applyFont="1" applyBorder="1" applyAlignment="1">
      <alignment horizontal="center"/>
    </xf>
    <xf numFmtId="0" fontId="6" fillId="0" borderId="79" xfId="0" applyFont="1" applyBorder="1" applyAlignment="1">
      <alignment horizontal="center"/>
    </xf>
    <xf numFmtId="2" fontId="6" fillId="0" borderId="114" xfId="0" applyNumberFormat="1" applyFont="1" applyBorder="1" applyAlignment="1">
      <alignment horizontal="center" wrapText="1"/>
    </xf>
    <xf numFmtId="2" fontId="6" fillId="0" borderId="70" xfId="0" applyNumberFormat="1" applyFont="1" applyBorder="1" applyAlignment="1">
      <alignment horizontal="center" wrapText="1"/>
    </xf>
    <xf numFmtId="2" fontId="6" fillId="0" borderId="114" xfId="0" applyNumberFormat="1" applyFont="1" applyBorder="1" applyAlignment="1">
      <alignment horizontal="center"/>
    </xf>
    <xf numFmtId="2" fontId="6" fillId="0" borderId="70" xfId="0" applyNumberFormat="1" applyFont="1" applyBorder="1" applyAlignment="1">
      <alignment horizontal="center"/>
    </xf>
    <xf numFmtId="0" fontId="18" fillId="10" borderId="115" xfId="0" applyFont="1" applyFill="1" applyBorder="1" applyAlignment="1">
      <alignment horizontal="center"/>
    </xf>
    <xf numFmtId="0" fontId="18" fillId="10" borderId="67" xfId="0" applyFont="1" applyFill="1" applyBorder="1" applyAlignment="1">
      <alignment horizontal="center"/>
    </xf>
    <xf numFmtId="0" fontId="6" fillId="0" borderId="79" xfId="0" applyFont="1" applyBorder="1"/>
    <xf numFmtId="0" fontId="6" fillId="0" borderId="114" xfId="0" applyFont="1" applyBorder="1" applyAlignment="1">
      <alignment horizontal="center"/>
    </xf>
    <xf numFmtId="0" fontId="6" fillId="0" borderId="70" xfId="0" applyFont="1" applyBorder="1" applyAlignment="1">
      <alignment horizontal="center"/>
    </xf>
    <xf numFmtId="0" fontId="6" fillId="0" borderId="116" xfId="0" applyFont="1" applyBorder="1"/>
    <xf numFmtId="2" fontId="6" fillId="0" borderId="116" xfId="0" applyNumberFormat="1" applyFont="1" applyBorder="1" applyAlignment="1">
      <alignment horizontal="center"/>
    </xf>
    <xf numFmtId="2" fontId="6" fillId="0" borderId="79" xfId="0" applyNumberFormat="1" applyFont="1" applyBorder="1" applyAlignment="1">
      <alignment horizontal="center"/>
    </xf>
    <xf numFmtId="0" fontId="6" fillId="0" borderId="70" xfId="0" applyFont="1" applyBorder="1"/>
    <xf numFmtId="165" fontId="6" fillId="0" borderId="114" xfId="22" applyFont="1" applyBorder="1" applyAlignment="1">
      <alignment horizontal="center"/>
    </xf>
    <xf numFmtId="165" fontId="6" fillId="0" borderId="70" xfId="22" applyFont="1" applyBorder="1" applyAlignment="1">
      <alignment horizontal="center"/>
    </xf>
    <xf numFmtId="0" fontId="6" fillId="10" borderId="64" xfId="0" applyFont="1" applyFill="1" applyBorder="1" applyAlignment="1">
      <alignment horizontal="center"/>
    </xf>
    <xf numFmtId="0" fontId="6" fillId="10" borderId="67" xfId="0" applyFont="1" applyFill="1" applyBorder="1" applyAlignment="1">
      <alignment horizontal="center"/>
    </xf>
    <xf numFmtId="0" fontId="18" fillId="10" borderId="126" xfId="0" applyFont="1" applyFill="1" applyBorder="1" applyAlignment="1">
      <alignment horizontal="center"/>
    </xf>
    <xf numFmtId="0" fontId="18" fillId="10" borderId="91" xfId="0" applyFont="1" applyFill="1" applyBorder="1" applyAlignment="1">
      <alignment horizontal="center"/>
    </xf>
    <xf numFmtId="0" fontId="6" fillId="0" borderId="114" xfId="0" applyFont="1" applyBorder="1"/>
    <xf numFmtId="0" fontId="6" fillId="0" borderId="33" xfId="21" applyFont="1" applyBorder="1" applyAlignment="1">
      <alignment horizontal="center" vertical="center"/>
    </xf>
    <xf numFmtId="0" fontId="6" fillId="0" borderId="78" xfId="21" applyFont="1" applyBorder="1" applyAlignment="1">
      <alignment horizontal="center" vertical="center"/>
    </xf>
    <xf numFmtId="0" fontId="6" fillId="0" borderId="129" xfId="21" applyFont="1" applyBorder="1" applyAlignment="1">
      <alignment horizontal="center" vertical="center"/>
    </xf>
    <xf numFmtId="0" fontId="6" fillId="0" borderId="121" xfId="21" applyFont="1" applyBorder="1" applyAlignment="1">
      <alignment horizontal="center" vertical="center"/>
    </xf>
    <xf numFmtId="0" fontId="18" fillId="0" borderId="125" xfId="0" applyFont="1" applyBorder="1" applyAlignment="1">
      <alignment horizontal="center"/>
    </xf>
    <xf numFmtId="0" fontId="18" fillId="0" borderId="0" xfId="0" applyFont="1" applyAlignment="1">
      <alignment horizontal="center"/>
    </xf>
    <xf numFmtId="0" fontId="18" fillId="0" borderId="118" xfId="0" applyFont="1" applyBorder="1" applyAlignment="1">
      <alignment horizontal="center"/>
    </xf>
    <xf numFmtId="0" fontId="18" fillId="0" borderId="61" xfId="0" applyFont="1" applyBorder="1" applyAlignment="1">
      <alignment horizontal="right" vertical="center"/>
    </xf>
    <xf numFmtId="0" fontId="18" fillId="0" borderId="0" xfId="0" applyFont="1" applyAlignment="1">
      <alignment horizontal="right" vertical="center"/>
    </xf>
    <xf numFmtId="0" fontId="18" fillId="0" borderId="24" xfId="0" applyFont="1" applyBorder="1" applyAlignment="1" applyProtection="1">
      <alignment horizontal="center"/>
      <protection locked="0"/>
    </xf>
    <xf numFmtId="0" fontId="18" fillId="0" borderId="25" xfId="0" applyFont="1" applyBorder="1" applyAlignment="1" applyProtection="1">
      <alignment horizontal="center"/>
      <protection locked="0"/>
    </xf>
    <xf numFmtId="0" fontId="18" fillId="0" borderId="26" xfId="0" applyFont="1" applyBorder="1" applyAlignment="1" applyProtection="1">
      <alignment horizontal="center"/>
      <protection locked="0"/>
    </xf>
    <xf numFmtId="0" fontId="18" fillId="10" borderId="63" xfId="0" applyFont="1" applyFill="1" applyBorder="1" applyAlignment="1">
      <alignment horizontal="center" vertical="center" wrapText="1"/>
    </xf>
    <xf numFmtId="0" fontId="18" fillId="10" borderId="64" xfId="0" applyFont="1" applyFill="1" applyBorder="1" applyAlignment="1">
      <alignment horizontal="center" vertical="center" wrapText="1"/>
    </xf>
    <xf numFmtId="0" fontId="18" fillId="10" borderId="132" xfId="0" applyFont="1" applyFill="1" applyBorder="1" applyAlignment="1">
      <alignment horizontal="center" vertical="center" wrapText="1"/>
    </xf>
    <xf numFmtId="0" fontId="18" fillId="10" borderId="63" xfId="0" applyFont="1" applyFill="1" applyBorder="1" applyAlignment="1">
      <alignment horizontal="center" vertical="center"/>
    </xf>
    <xf numFmtId="0" fontId="18" fillId="10" borderId="132" xfId="0" applyFont="1" applyFill="1" applyBorder="1" applyAlignment="1">
      <alignment horizontal="center" vertical="center"/>
    </xf>
    <xf numFmtId="0" fontId="6" fillId="10" borderId="65" xfId="0" applyFont="1" applyFill="1" applyBorder="1" applyAlignment="1">
      <alignment horizontal="center" vertical="center"/>
    </xf>
    <xf numFmtId="0" fontId="6" fillId="10" borderId="66" xfId="0" applyFont="1" applyFill="1" applyBorder="1" applyAlignment="1">
      <alignment horizontal="center" vertical="center"/>
    </xf>
    <xf numFmtId="0" fontId="6" fillId="10" borderId="130" xfId="0" applyFont="1" applyFill="1" applyBorder="1" applyAlignment="1">
      <alignment horizontal="center" vertical="center"/>
    </xf>
    <xf numFmtId="0" fontId="6" fillId="4" borderId="72" xfId="0" applyFont="1" applyFill="1" applyBorder="1" applyAlignment="1">
      <alignment horizontal="center" vertical="center" wrapText="1"/>
    </xf>
    <xf numFmtId="0" fontId="23" fillId="0" borderId="30" xfId="20" applyFont="1" applyBorder="1" applyAlignment="1" applyProtection="1">
      <alignment horizontal="center"/>
    </xf>
    <xf numFmtId="0" fontId="23" fillId="0" borderId="77" xfId="20" applyFont="1" applyBorder="1" applyAlignment="1" applyProtection="1">
      <alignment horizontal="center"/>
    </xf>
    <xf numFmtId="0" fontId="18" fillId="0" borderId="124" xfId="0" applyFont="1" applyBorder="1" applyAlignment="1">
      <alignment horizontal="center"/>
    </xf>
    <xf numFmtId="0" fontId="18" fillId="0" borderId="25" xfId="0" applyFont="1" applyBorder="1" applyAlignment="1">
      <alignment horizontal="center"/>
    </xf>
    <xf numFmtId="0" fontId="18" fillId="0" borderId="84" xfId="0" applyFont="1" applyBorder="1" applyAlignment="1">
      <alignment horizontal="center"/>
    </xf>
    <xf numFmtId="0" fontId="6" fillId="0" borderId="124" xfId="21" applyFont="1" applyBorder="1" applyAlignment="1">
      <alignment horizontal="center" vertical="center"/>
    </xf>
    <xf numFmtId="0" fontId="6" fillId="0" borderId="25" xfId="21" applyFont="1" applyBorder="1" applyAlignment="1">
      <alignment horizontal="center" vertical="center"/>
    </xf>
    <xf numFmtId="0" fontId="6" fillId="0" borderId="26" xfId="21" applyFont="1" applyBorder="1" applyAlignment="1">
      <alignment horizontal="center" vertical="center"/>
    </xf>
    <xf numFmtId="0" fontId="6" fillId="0" borderId="126" xfId="21" applyFont="1" applyBorder="1" applyAlignment="1">
      <alignment horizontal="center" vertical="center"/>
    </xf>
    <xf numFmtId="0" fontId="6" fillId="0" borderId="113" xfId="21" applyFont="1" applyBorder="1" applyAlignment="1">
      <alignment horizontal="center" vertical="center"/>
    </xf>
    <xf numFmtId="0" fontId="6" fillId="0" borderId="108" xfId="21" applyFont="1" applyBorder="1" applyAlignment="1">
      <alignment horizontal="center" vertical="center"/>
    </xf>
    <xf numFmtId="0" fontId="6" fillId="0" borderId="92" xfId="0" applyFont="1" applyBorder="1" applyAlignment="1">
      <alignment horizontal="center" vertical="center"/>
    </xf>
    <xf numFmtId="0" fontId="6" fillId="0" borderId="127" xfId="21" applyFont="1" applyBorder="1" applyAlignment="1">
      <alignment horizontal="center" vertical="center"/>
    </xf>
    <xf numFmtId="0" fontId="6" fillId="0" borderId="75" xfId="21" applyFont="1" applyBorder="1" applyAlignment="1">
      <alignment horizontal="center" vertical="center"/>
    </xf>
    <xf numFmtId="0" fontId="6" fillId="0" borderId="128" xfId="21" applyFont="1" applyBorder="1" applyAlignment="1">
      <alignment horizontal="center" vertical="center"/>
    </xf>
    <xf numFmtId="0" fontId="6" fillId="0" borderId="126" xfId="0" applyFont="1" applyBorder="1" applyAlignment="1">
      <alignment horizontal="center" vertical="center"/>
    </xf>
    <xf numFmtId="0" fontId="6" fillId="0" borderId="113" xfId="0" applyFont="1" applyBorder="1" applyAlignment="1">
      <alignment horizontal="center" vertical="center"/>
    </xf>
    <xf numFmtId="0" fontId="6" fillId="0" borderId="108" xfId="0" applyFont="1" applyBorder="1" applyAlignment="1">
      <alignment horizontal="center" vertical="center"/>
    </xf>
    <xf numFmtId="0" fontId="18" fillId="0" borderId="125" xfId="0" applyFont="1" applyBorder="1" applyAlignment="1">
      <alignment horizontal="center" vertical="center" wrapText="1"/>
    </xf>
    <xf numFmtId="0" fontId="18" fillId="0" borderId="0" xfId="0" applyFont="1" applyAlignment="1">
      <alignment horizontal="center" vertical="center" wrapText="1"/>
    </xf>
    <xf numFmtId="0" fontId="18" fillId="0" borderId="118" xfId="0" applyFont="1" applyBorder="1" applyAlignment="1">
      <alignment horizontal="center" vertical="center" wrapText="1"/>
    </xf>
  </cellXfs>
  <cellStyles count="598">
    <cellStyle name="20% - Énfasis1 2" xfId="27" xr:uid="{00000000-0005-0000-0000-000000000000}"/>
    <cellStyle name="20% - Énfasis1 2 2" xfId="28" xr:uid="{00000000-0005-0000-0000-000001000000}"/>
    <cellStyle name="20% - Énfasis2 2" xfId="29" xr:uid="{00000000-0005-0000-0000-000002000000}"/>
    <cellStyle name="20% - Énfasis2 2 2" xfId="30" xr:uid="{00000000-0005-0000-0000-000003000000}"/>
    <cellStyle name="20% - Énfasis3 2" xfId="31" xr:uid="{00000000-0005-0000-0000-000004000000}"/>
    <cellStyle name="20% - Énfasis3 2 2" xfId="32" xr:uid="{00000000-0005-0000-0000-000005000000}"/>
    <cellStyle name="20% - Énfasis4 2" xfId="33" xr:uid="{00000000-0005-0000-0000-000006000000}"/>
    <cellStyle name="20% - Énfasis4 2 2" xfId="34" xr:uid="{00000000-0005-0000-0000-000007000000}"/>
    <cellStyle name="20% - Énfasis5 2" xfId="35" xr:uid="{00000000-0005-0000-0000-000008000000}"/>
    <cellStyle name="20% - Énfasis5 2 2" xfId="36" xr:uid="{00000000-0005-0000-0000-000009000000}"/>
    <cellStyle name="20% - Énfasis6 2" xfId="37" xr:uid="{00000000-0005-0000-0000-00000A000000}"/>
    <cellStyle name="20% - Énfasis6 2 2" xfId="38" xr:uid="{00000000-0005-0000-0000-00000B000000}"/>
    <cellStyle name="40% - Énfasis1 2" xfId="39" xr:uid="{00000000-0005-0000-0000-00000C000000}"/>
    <cellStyle name="40% - Énfasis1 2 2" xfId="40" xr:uid="{00000000-0005-0000-0000-00000D000000}"/>
    <cellStyle name="40% - Énfasis2 2" xfId="41" xr:uid="{00000000-0005-0000-0000-00000E000000}"/>
    <cellStyle name="40% - Énfasis2 2 2" xfId="42" xr:uid="{00000000-0005-0000-0000-00000F000000}"/>
    <cellStyle name="40% - Énfasis3 2" xfId="43" xr:uid="{00000000-0005-0000-0000-000010000000}"/>
    <cellStyle name="40% - Énfasis3 2 2" xfId="44" xr:uid="{00000000-0005-0000-0000-000011000000}"/>
    <cellStyle name="40% - Énfasis4 2" xfId="45" xr:uid="{00000000-0005-0000-0000-000012000000}"/>
    <cellStyle name="40% - Énfasis4 2 2" xfId="46" xr:uid="{00000000-0005-0000-0000-000013000000}"/>
    <cellStyle name="40% - Énfasis5 2" xfId="47" xr:uid="{00000000-0005-0000-0000-000014000000}"/>
    <cellStyle name="40% - Énfasis5 2 2" xfId="48" xr:uid="{00000000-0005-0000-0000-000015000000}"/>
    <cellStyle name="40% - Énfasis6 2" xfId="49" xr:uid="{00000000-0005-0000-0000-000016000000}"/>
    <cellStyle name="40% - Énfasis6 2 2" xfId="50" xr:uid="{00000000-0005-0000-0000-000017000000}"/>
    <cellStyle name="60% - Énfasis1 2" xfId="51" xr:uid="{00000000-0005-0000-0000-000018000000}"/>
    <cellStyle name="60% - Énfasis1 2 2" xfId="52" xr:uid="{00000000-0005-0000-0000-000019000000}"/>
    <cellStyle name="60% - Énfasis2 2" xfId="53" xr:uid="{00000000-0005-0000-0000-00001A000000}"/>
    <cellStyle name="60% - Énfasis2 2 2" xfId="54" xr:uid="{00000000-0005-0000-0000-00001B000000}"/>
    <cellStyle name="60% - Énfasis3 2" xfId="55" xr:uid="{00000000-0005-0000-0000-00001C000000}"/>
    <cellStyle name="60% - Énfasis3 2 2" xfId="56" xr:uid="{00000000-0005-0000-0000-00001D000000}"/>
    <cellStyle name="60% - Énfasis4 2" xfId="57" xr:uid="{00000000-0005-0000-0000-00001E000000}"/>
    <cellStyle name="60% - Énfasis4 2 2" xfId="58" xr:uid="{00000000-0005-0000-0000-00001F000000}"/>
    <cellStyle name="60% - Énfasis5 2" xfId="59" xr:uid="{00000000-0005-0000-0000-000020000000}"/>
    <cellStyle name="60% - Énfasis5 2 2" xfId="60" xr:uid="{00000000-0005-0000-0000-000021000000}"/>
    <cellStyle name="60% - Énfasis6 2" xfId="61" xr:uid="{00000000-0005-0000-0000-000022000000}"/>
    <cellStyle name="60% - Énfasis6 2 2" xfId="62" xr:uid="{00000000-0005-0000-0000-000023000000}"/>
    <cellStyle name="Bueno 2" xfId="63" xr:uid="{00000000-0005-0000-0000-000024000000}"/>
    <cellStyle name="Cálculo 2" xfId="64" xr:uid="{00000000-0005-0000-0000-000025000000}"/>
    <cellStyle name="Celda de comprobación 2" xfId="65" xr:uid="{00000000-0005-0000-0000-000026000000}"/>
    <cellStyle name="Celda vinculada 2" xfId="66" xr:uid="{00000000-0005-0000-0000-000027000000}"/>
    <cellStyle name="Currency 2" xfId="67" xr:uid="{00000000-0005-0000-0000-000028000000}"/>
    <cellStyle name="Currency 2 2" xfId="68" xr:uid="{00000000-0005-0000-0000-000029000000}"/>
    <cellStyle name="Currency 2 2 2" xfId="69" xr:uid="{00000000-0005-0000-0000-00002A000000}"/>
    <cellStyle name="Currency 2 2 2 2" xfId="70" xr:uid="{00000000-0005-0000-0000-00002B000000}"/>
    <cellStyle name="Currency 2 2 2 2 2" xfId="71" xr:uid="{00000000-0005-0000-0000-00002C000000}"/>
    <cellStyle name="Currency 2 2 2 3" xfId="72" xr:uid="{00000000-0005-0000-0000-00002D000000}"/>
    <cellStyle name="Currency 2 2 3" xfId="73" xr:uid="{00000000-0005-0000-0000-00002E000000}"/>
    <cellStyle name="Currency 2 2 3 2" xfId="74" xr:uid="{00000000-0005-0000-0000-00002F000000}"/>
    <cellStyle name="Currency 2 2 4" xfId="75" xr:uid="{00000000-0005-0000-0000-000030000000}"/>
    <cellStyle name="Currency 2 3" xfId="76" xr:uid="{00000000-0005-0000-0000-000031000000}"/>
    <cellStyle name="Currency 2 3 2" xfId="77" xr:uid="{00000000-0005-0000-0000-000032000000}"/>
    <cellStyle name="Currency 2 3 2 2" xfId="78" xr:uid="{00000000-0005-0000-0000-000033000000}"/>
    <cellStyle name="Currency 2 3 3" xfId="79" xr:uid="{00000000-0005-0000-0000-000034000000}"/>
    <cellStyle name="Currency 2 4" xfId="80" xr:uid="{00000000-0005-0000-0000-000035000000}"/>
    <cellStyle name="Currency 2 4 2" xfId="81" xr:uid="{00000000-0005-0000-0000-000036000000}"/>
    <cellStyle name="Currency 2 5" xfId="82" xr:uid="{00000000-0005-0000-0000-000037000000}"/>
    <cellStyle name="Encabezado 1" xfId="23" builtinId="16" customBuiltin="1"/>
    <cellStyle name="Encabezado 4 2" xfId="83" xr:uid="{00000000-0005-0000-0000-000039000000}"/>
    <cellStyle name="Énfasis1 2" xfId="84" xr:uid="{00000000-0005-0000-0000-00003A000000}"/>
    <cellStyle name="Énfasis2 2" xfId="85" xr:uid="{00000000-0005-0000-0000-00003B000000}"/>
    <cellStyle name="Énfasis3 2" xfId="86" xr:uid="{00000000-0005-0000-0000-00003C000000}"/>
    <cellStyle name="Énfasis4 2" xfId="87" xr:uid="{00000000-0005-0000-0000-00003D000000}"/>
    <cellStyle name="Énfasis5 2" xfId="88" xr:uid="{00000000-0005-0000-0000-00003E000000}"/>
    <cellStyle name="Énfasis6 2" xfId="89" xr:uid="{00000000-0005-0000-0000-00003F000000}"/>
    <cellStyle name="Entrada 2" xfId="90" xr:uid="{00000000-0005-0000-0000-000040000000}"/>
    <cellStyle name="Hipervínculo 2" xfId="20" xr:uid="{00000000-0005-0000-0000-000041000000}"/>
    <cellStyle name="Hipervínculo 2 2" xfId="91" xr:uid="{00000000-0005-0000-0000-000042000000}"/>
    <cellStyle name="Incorrecto 2" xfId="92" xr:uid="{00000000-0005-0000-0000-000043000000}"/>
    <cellStyle name="Millares [0] 2" xfId="94" xr:uid="{00000000-0005-0000-0000-000044000000}"/>
    <cellStyle name="Millares [0] 2 2" xfId="95" xr:uid="{00000000-0005-0000-0000-000045000000}"/>
    <cellStyle name="Millares 10" xfId="96" xr:uid="{00000000-0005-0000-0000-000046000000}"/>
    <cellStyle name="Millares 10 2" xfId="97" xr:uid="{00000000-0005-0000-0000-000047000000}"/>
    <cellStyle name="Millares 10 2 2" xfId="22" xr:uid="{00000000-0005-0000-0000-000048000000}"/>
    <cellStyle name="Millares 10 3" xfId="98" xr:uid="{00000000-0005-0000-0000-000049000000}"/>
    <cellStyle name="Millares 11" xfId="99" xr:uid="{00000000-0005-0000-0000-00004A000000}"/>
    <cellStyle name="Millares 11 2" xfId="100" xr:uid="{00000000-0005-0000-0000-00004B000000}"/>
    <cellStyle name="Millares 12" xfId="101" xr:uid="{00000000-0005-0000-0000-00004C000000}"/>
    <cellStyle name="Millares 12 2" xfId="102" xr:uid="{00000000-0005-0000-0000-00004D000000}"/>
    <cellStyle name="Millares 13" xfId="103" xr:uid="{00000000-0005-0000-0000-00004E000000}"/>
    <cellStyle name="Millares 13 2" xfId="104" xr:uid="{00000000-0005-0000-0000-00004F000000}"/>
    <cellStyle name="Millares 14" xfId="105" xr:uid="{00000000-0005-0000-0000-000050000000}"/>
    <cellStyle name="Millares 14 2" xfId="106" xr:uid="{00000000-0005-0000-0000-000051000000}"/>
    <cellStyle name="Millares 15" xfId="107" xr:uid="{00000000-0005-0000-0000-000052000000}"/>
    <cellStyle name="Millares 15 2" xfId="108" xr:uid="{00000000-0005-0000-0000-000053000000}"/>
    <cellStyle name="Millares 16" xfId="109" xr:uid="{00000000-0005-0000-0000-000054000000}"/>
    <cellStyle name="Millares 16 2" xfId="110" xr:uid="{00000000-0005-0000-0000-000055000000}"/>
    <cellStyle name="Millares 17" xfId="111" xr:uid="{00000000-0005-0000-0000-000056000000}"/>
    <cellStyle name="Millares 18" xfId="112" xr:uid="{00000000-0005-0000-0000-000057000000}"/>
    <cellStyle name="Millares 19" xfId="93" xr:uid="{00000000-0005-0000-0000-000058000000}"/>
    <cellStyle name="Millares 2" xfId="6" xr:uid="{00000000-0005-0000-0000-000059000000}"/>
    <cellStyle name="Millares 2 2" xfId="114" xr:uid="{00000000-0005-0000-0000-00005A000000}"/>
    <cellStyle name="Millares 2 2 2" xfId="115" xr:uid="{00000000-0005-0000-0000-00005B000000}"/>
    <cellStyle name="Millares 2 2 2 2" xfId="116" xr:uid="{00000000-0005-0000-0000-00005C000000}"/>
    <cellStyle name="Millares 2 2 2 2 2" xfId="117" xr:uid="{00000000-0005-0000-0000-00005D000000}"/>
    <cellStyle name="Millares 2 2 2 3" xfId="118" xr:uid="{00000000-0005-0000-0000-00005E000000}"/>
    <cellStyle name="Millares 2 2 3" xfId="119" xr:uid="{00000000-0005-0000-0000-00005F000000}"/>
    <cellStyle name="Millares 2 2 3 2" xfId="120" xr:uid="{00000000-0005-0000-0000-000060000000}"/>
    <cellStyle name="Millares 2 2 4" xfId="121" xr:uid="{00000000-0005-0000-0000-000061000000}"/>
    <cellStyle name="Millares 2 2 4 2" xfId="122" xr:uid="{00000000-0005-0000-0000-000062000000}"/>
    <cellStyle name="Millares 2 2 5" xfId="123" xr:uid="{00000000-0005-0000-0000-000063000000}"/>
    <cellStyle name="Millares 2 2 6" xfId="124" xr:uid="{00000000-0005-0000-0000-000064000000}"/>
    <cellStyle name="Millares 2 2 6 2" xfId="125" xr:uid="{00000000-0005-0000-0000-000065000000}"/>
    <cellStyle name="Millares 2 2 8" xfId="126" xr:uid="{00000000-0005-0000-0000-000066000000}"/>
    <cellStyle name="Millares 2 2 8 2" xfId="127" xr:uid="{00000000-0005-0000-0000-000067000000}"/>
    <cellStyle name="Millares 2 2 8 2 2" xfId="128" xr:uid="{00000000-0005-0000-0000-000068000000}"/>
    <cellStyle name="Millares 2 2 8 2 2 2" xfId="129" xr:uid="{00000000-0005-0000-0000-000069000000}"/>
    <cellStyle name="Millares 2 2 8 2 3" xfId="130" xr:uid="{00000000-0005-0000-0000-00006A000000}"/>
    <cellStyle name="Millares 2 2 8 3" xfId="131" xr:uid="{00000000-0005-0000-0000-00006B000000}"/>
    <cellStyle name="Millares 2 2 8 3 2" xfId="132" xr:uid="{00000000-0005-0000-0000-00006C000000}"/>
    <cellStyle name="Millares 2 2 8 4" xfId="133" xr:uid="{00000000-0005-0000-0000-00006D000000}"/>
    <cellStyle name="Millares 2 3" xfId="134" xr:uid="{00000000-0005-0000-0000-00006E000000}"/>
    <cellStyle name="Millares 2 3 2" xfId="135" xr:uid="{00000000-0005-0000-0000-00006F000000}"/>
    <cellStyle name="Millares 2 3 2 2" xfId="136" xr:uid="{00000000-0005-0000-0000-000070000000}"/>
    <cellStyle name="Millares 2 3 2 2 2" xfId="137" xr:uid="{00000000-0005-0000-0000-000071000000}"/>
    <cellStyle name="Millares 2 3 2 3" xfId="138" xr:uid="{00000000-0005-0000-0000-000072000000}"/>
    <cellStyle name="Millares 2 3 3" xfId="139" xr:uid="{00000000-0005-0000-0000-000073000000}"/>
    <cellStyle name="Millares 2 3 3 2" xfId="140" xr:uid="{00000000-0005-0000-0000-000074000000}"/>
    <cellStyle name="Millares 2 3 4" xfId="141" xr:uid="{00000000-0005-0000-0000-000075000000}"/>
    <cellStyle name="Millares 2 3 4 2" xfId="142" xr:uid="{00000000-0005-0000-0000-000076000000}"/>
    <cellStyle name="Millares 2 3 5" xfId="143" xr:uid="{00000000-0005-0000-0000-000077000000}"/>
    <cellStyle name="Millares 2 4" xfId="144" xr:uid="{00000000-0005-0000-0000-000078000000}"/>
    <cellStyle name="Millares 2 4 2" xfId="145" xr:uid="{00000000-0005-0000-0000-000079000000}"/>
    <cellStyle name="Millares 2 4 2 2" xfId="146" xr:uid="{00000000-0005-0000-0000-00007A000000}"/>
    <cellStyle name="Millares 2 4 3" xfId="147" xr:uid="{00000000-0005-0000-0000-00007B000000}"/>
    <cellStyle name="Millares 2 5" xfId="148" xr:uid="{00000000-0005-0000-0000-00007C000000}"/>
    <cellStyle name="Millares 2 5 2" xfId="149" xr:uid="{00000000-0005-0000-0000-00007D000000}"/>
    <cellStyle name="Millares 2 6" xfId="150" xr:uid="{00000000-0005-0000-0000-00007E000000}"/>
    <cellStyle name="Millares 2 6 2" xfId="151" xr:uid="{00000000-0005-0000-0000-00007F000000}"/>
    <cellStyle name="Millares 2 7" xfId="152" xr:uid="{00000000-0005-0000-0000-000080000000}"/>
    <cellStyle name="Millares 2 8" xfId="113" xr:uid="{00000000-0005-0000-0000-000081000000}"/>
    <cellStyle name="Millares 3" xfId="153" xr:uid="{00000000-0005-0000-0000-000082000000}"/>
    <cellStyle name="Millares 3 2" xfId="154" xr:uid="{00000000-0005-0000-0000-000083000000}"/>
    <cellStyle name="Millares 3 2 2" xfId="155" xr:uid="{00000000-0005-0000-0000-000084000000}"/>
    <cellStyle name="Millares 3 2 2 2" xfId="156" xr:uid="{00000000-0005-0000-0000-000085000000}"/>
    <cellStyle name="Millares 3 2 2 2 2" xfId="157" xr:uid="{00000000-0005-0000-0000-000086000000}"/>
    <cellStyle name="Millares 3 2 2 2 2 2" xfId="158" xr:uid="{00000000-0005-0000-0000-000087000000}"/>
    <cellStyle name="Millares 3 2 2 2 3" xfId="159" xr:uid="{00000000-0005-0000-0000-000088000000}"/>
    <cellStyle name="Millares 3 2 2 3" xfId="160" xr:uid="{00000000-0005-0000-0000-000089000000}"/>
    <cellStyle name="Millares 3 2 2 3 2" xfId="161" xr:uid="{00000000-0005-0000-0000-00008A000000}"/>
    <cellStyle name="Millares 3 2 2 4" xfId="162" xr:uid="{00000000-0005-0000-0000-00008B000000}"/>
    <cellStyle name="Millares 3 2 3" xfId="163" xr:uid="{00000000-0005-0000-0000-00008C000000}"/>
    <cellStyle name="Millares 3 2 3 2" xfId="164" xr:uid="{00000000-0005-0000-0000-00008D000000}"/>
    <cellStyle name="Millares 3 2 3 2 2" xfId="165" xr:uid="{00000000-0005-0000-0000-00008E000000}"/>
    <cellStyle name="Millares 3 2 3 2 2 2" xfId="166" xr:uid="{00000000-0005-0000-0000-00008F000000}"/>
    <cellStyle name="Millares 3 2 3 2 3" xfId="167" xr:uid="{00000000-0005-0000-0000-000090000000}"/>
    <cellStyle name="Millares 3 2 3 3" xfId="168" xr:uid="{00000000-0005-0000-0000-000091000000}"/>
    <cellStyle name="Millares 3 2 3 3 2" xfId="169" xr:uid="{00000000-0005-0000-0000-000092000000}"/>
    <cellStyle name="Millares 3 2 3 4" xfId="170" xr:uid="{00000000-0005-0000-0000-000093000000}"/>
    <cellStyle name="Millares 3 2 4" xfId="171" xr:uid="{00000000-0005-0000-0000-000094000000}"/>
    <cellStyle name="Millares 3 2 4 2" xfId="172" xr:uid="{00000000-0005-0000-0000-000095000000}"/>
    <cellStyle name="Millares 3 2 4 2 2" xfId="173" xr:uid="{00000000-0005-0000-0000-000096000000}"/>
    <cellStyle name="Millares 3 2 4 3" xfId="174" xr:uid="{00000000-0005-0000-0000-000097000000}"/>
    <cellStyle name="Millares 3 2 5" xfId="175" xr:uid="{00000000-0005-0000-0000-000098000000}"/>
    <cellStyle name="Millares 3 2 5 2" xfId="176" xr:uid="{00000000-0005-0000-0000-000099000000}"/>
    <cellStyle name="Millares 3 2 6" xfId="177" xr:uid="{00000000-0005-0000-0000-00009A000000}"/>
    <cellStyle name="Millares 3 2 6 2" xfId="178" xr:uid="{00000000-0005-0000-0000-00009B000000}"/>
    <cellStyle name="Millares 3 2 7" xfId="179" xr:uid="{00000000-0005-0000-0000-00009C000000}"/>
    <cellStyle name="Millares 3 3" xfId="180" xr:uid="{00000000-0005-0000-0000-00009D000000}"/>
    <cellStyle name="Millares 3 3 2" xfId="181" xr:uid="{00000000-0005-0000-0000-00009E000000}"/>
    <cellStyle name="Millares 3 3 2 2" xfId="182" xr:uid="{00000000-0005-0000-0000-00009F000000}"/>
    <cellStyle name="Millares 3 3 2 2 2" xfId="183" xr:uid="{00000000-0005-0000-0000-0000A0000000}"/>
    <cellStyle name="Millares 3 3 2 3" xfId="184" xr:uid="{00000000-0005-0000-0000-0000A1000000}"/>
    <cellStyle name="Millares 3 3 3" xfId="185" xr:uid="{00000000-0005-0000-0000-0000A2000000}"/>
    <cellStyle name="Millares 3 3 3 2" xfId="186" xr:uid="{00000000-0005-0000-0000-0000A3000000}"/>
    <cellStyle name="Millares 3 3 4" xfId="187" xr:uid="{00000000-0005-0000-0000-0000A4000000}"/>
    <cellStyle name="Millares 3 4" xfId="188" xr:uid="{00000000-0005-0000-0000-0000A5000000}"/>
    <cellStyle name="Millares 3 4 2" xfId="189" xr:uid="{00000000-0005-0000-0000-0000A6000000}"/>
    <cellStyle name="Millares 3 4 2 2" xfId="190" xr:uid="{00000000-0005-0000-0000-0000A7000000}"/>
    <cellStyle name="Millares 3 4 2 2 2" xfId="191" xr:uid="{00000000-0005-0000-0000-0000A8000000}"/>
    <cellStyle name="Millares 3 4 2 3" xfId="192" xr:uid="{00000000-0005-0000-0000-0000A9000000}"/>
    <cellStyle name="Millares 3 4 3" xfId="193" xr:uid="{00000000-0005-0000-0000-0000AA000000}"/>
    <cellStyle name="Millares 3 4 3 2" xfId="194" xr:uid="{00000000-0005-0000-0000-0000AB000000}"/>
    <cellStyle name="Millares 3 4 4" xfId="195" xr:uid="{00000000-0005-0000-0000-0000AC000000}"/>
    <cellStyle name="Millares 3 5" xfId="196" xr:uid="{00000000-0005-0000-0000-0000AD000000}"/>
    <cellStyle name="Millares 3 5 2" xfId="197" xr:uid="{00000000-0005-0000-0000-0000AE000000}"/>
    <cellStyle name="Millares 3 5 2 2" xfId="198" xr:uid="{00000000-0005-0000-0000-0000AF000000}"/>
    <cellStyle name="Millares 3 5 3" xfId="199" xr:uid="{00000000-0005-0000-0000-0000B0000000}"/>
    <cellStyle name="Millares 3 6" xfId="200" xr:uid="{00000000-0005-0000-0000-0000B1000000}"/>
    <cellStyle name="Millares 3 6 2" xfId="201" xr:uid="{00000000-0005-0000-0000-0000B2000000}"/>
    <cellStyle name="Millares 3 7" xfId="202" xr:uid="{00000000-0005-0000-0000-0000B3000000}"/>
    <cellStyle name="Millares 3 8" xfId="203" xr:uid="{00000000-0005-0000-0000-0000B4000000}"/>
    <cellStyle name="Millares 3 8 2" xfId="204" xr:uid="{00000000-0005-0000-0000-0000B5000000}"/>
    <cellStyle name="Millares 3 9" xfId="205" xr:uid="{00000000-0005-0000-0000-0000B6000000}"/>
    <cellStyle name="Millares 4" xfId="206" xr:uid="{00000000-0005-0000-0000-0000B7000000}"/>
    <cellStyle name="Millares 4 2" xfId="207" xr:uid="{00000000-0005-0000-0000-0000B8000000}"/>
    <cellStyle name="Millares 4 2 2" xfId="208" xr:uid="{00000000-0005-0000-0000-0000B9000000}"/>
    <cellStyle name="Millares 4 2 2 2" xfId="209" xr:uid="{00000000-0005-0000-0000-0000BA000000}"/>
    <cellStyle name="Millares 4 2 3" xfId="210" xr:uid="{00000000-0005-0000-0000-0000BB000000}"/>
    <cellStyle name="Millares 4 3" xfId="211" xr:uid="{00000000-0005-0000-0000-0000BC000000}"/>
    <cellStyle name="Millares 4 3 2" xfId="212" xr:uid="{00000000-0005-0000-0000-0000BD000000}"/>
    <cellStyle name="Millares 4 4" xfId="213" xr:uid="{00000000-0005-0000-0000-0000BE000000}"/>
    <cellStyle name="Millares 4 4 2" xfId="214" xr:uid="{00000000-0005-0000-0000-0000BF000000}"/>
    <cellStyle name="Millares 4 5" xfId="215" xr:uid="{00000000-0005-0000-0000-0000C0000000}"/>
    <cellStyle name="Millares 5" xfId="216" xr:uid="{00000000-0005-0000-0000-0000C1000000}"/>
    <cellStyle name="Millares 5 2" xfId="217" xr:uid="{00000000-0005-0000-0000-0000C2000000}"/>
    <cellStyle name="Millares 5 2 2" xfId="218" xr:uid="{00000000-0005-0000-0000-0000C3000000}"/>
    <cellStyle name="Millares 5 2 2 2" xfId="219" xr:uid="{00000000-0005-0000-0000-0000C4000000}"/>
    <cellStyle name="Millares 5 2 3" xfId="220" xr:uid="{00000000-0005-0000-0000-0000C5000000}"/>
    <cellStyle name="Millares 5 3" xfId="221" xr:uid="{00000000-0005-0000-0000-0000C6000000}"/>
    <cellStyle name="Millares 5 3 2" xfId="222" xr:uid="{00000000-0005-0000-0000-0000C7000000}"/>
    <cellStyle name="Millares 5 3 2 2" xfId="223" xr:uid="{00000000-0005-0000-0000-0000C8000000}"/>
    <cellStyle name="Millares 5 3 3" xfId="224" xr:uid="{00000000-0005-0000-0000-0000C9000000}"/>
    <cellStyle name="Millares 5 4" xfId="225" xr:uid="{00000000-0005-0000-0000-0000CA000000}"/>
    <cellStyle name="Millares 5 4 2" xfId="226" xr:uid="{00000000-0005-0000-0000-0000CB000000}"/>
    <cellStyle name="Millares 5 5" xfId="227" xr:uid="{00000000-0005-0000-0000-0000CC000000}"/>
    <cellStyle name="Millares 6" xfId="228" xr:uid="{00000000-0005-0000-0000-0000CD000000}"/>
    <cellStyle name="Millares 6 10" xfId="229" xr:uid="{00000000-0005-0000-0000-0000CE000000}"/>
    <cellStyle name="Millares 6 10 2" xfId="230" xr:uid="{00000000-0005-0000-0000-0000CF000000}"/>
    <cellStyle name="Millares 6 10 2 2" xfId="231" xr:uid="{00000000-0005-0000-0000-0000D0000000}"/>
    <cellStyle name="Millares 6 10 3" xfId="232" xr:uid="{00000000-0005-0000-0000-0000D1000000}"/>
    <cellStyle name="Millares 6 2" xfId="233" xr:uid="{00000000-0005-0000-0000-0000D2000000}"/>
    <cellStyle name="Millares 6 2 2" xfId="234" xr:uid="{00000000-0005-0000-0000-0000D3000000}"/>
    <cellStyle name="Millares 6 2 2 2" xfId="235" xr:uid="{00000000-0005-0000-0000-0000D4000000}"/>
    <cellStyle name="Millares 6 2 3" xfId="236" xr:uid="{00000000-0005-0000-0000-0000D5000000}"/>
    <cellStyle name="Millares 6 3" xfId="237" xr:uid="{00000000-0005-0000-0000-0000D6000000}"/>
    <cellStyle name="Millares 6 3 2" xfId="238" xr:uid="{00000000-0005-0000-0000-0000D7000000}"/>
    <cellStyle name="Millares 6 4" xfId="239" xr:uid="{00000000-0005-0000-0000-0000D8000000}"/>
    <cellStyle name="Millares 6 4 2" xfId="240" xr:uid="{00000000-0005-0000-0000-0000D9000000}"/>
    <cellStyle name="Millares 6 5" xfId="241" xr:uid="{00000000-0005-0000-0000-0000DA000000}"/>
    <cellStyle name="Millares 7" xfId="242" xr:uid="{00000000-0005-0000-0000-0000DB000000}"/>
    <cellStyle name="Millares 7 2" xfId="243" xr:uid="{00000000-0005-0000-0000-0000DC000000}"/>
    <cellStyle name="Millares 7 2 2" xfId="244" xr:uid="{00000000-0005-0000-0000-0000DD000000}"/>
    <cellStyle name="Millares 7 3" xfId="245" xr:uid="{00000000-0005-0000-0000-0000DE000000}"/>
    <cellStyle name="Millares 7 3 2" xfId="246" xr:uid="{00000000-0005-0000-0000-0000DF000000}"/>
    <cellStyle name="Millares 7 4" xfId="247" xr:uid="{00000000-0005-0000-0000-0000E0000000}"/>
    <cellStyle name="Millares 8" xfId="248" xr:uid="{00000000-0005-0000-0000-0000E1000000}"/>
    <cellStyle name="Millares 8 2" xfId="249" xr:uid="{00000000-0005-0000-0000-0000E2000000}"/>
    <cellStyle name="Millares 8 2 2" xfId="250" xr:uid="{00000000-0005-0000-0000-0000E3000000}"/>
    <cellStyle name="Millares 8 3" xfId="251" xr:uid="{00000000-0005-0000-0000-0000E4000000}"/>
    <cellStyle name="Millares 9" xfId="252" xr:uid="{00000000-0005-0000-0000-0000E5000000}"/>
    <cellStyle name="Millares 9 2" xfId="253" xr:uid="{00000000-0005-0000-0000-0000E6000000}"/>
    <cellStyle name="Millares 98 2" xfId="254" xr:uid="{00000000-0005-0000-0000-0000E7000000}"/>
    <cellStyle name="Millares 98 2 2" xfId="255" xr:uid="{00000000-0005-0000-0000-0000E8000000}"/>
    <cellStyle name="Millares_FORMULARIO 4 - M-OFERENTE PPTA ECONOMICA 2" xfId="17" xr:uid="{00000000-0005-0000-0000-0000E9000000}"/>
    <cellStyle name="Moneda" xfId="1" builtinId="4"/>
    <cellStyle name="Moneda [0] 3" xfId="256" xr:uid="{00000000-0005-0000-0000-0000EB000000}"/>
    <cellStyle name="Moneda 10" xfId="257" xr:uid="{00000000-0005-0000-0000-0000EC000000}"/>
    <cellStyle name="Moneda 10 2" xfId="258" xr:uid="{00000000-0005-0000-0000-0000ED000000}"/>
    <cellStyle name="Moneda 10 2 2" xfId="259" xr:uid="{00000000-0005-0000-0000-0000EE000000}"/>
    <cellStyle name="Moneda 10 2 3" xfId="260" xr:uid="{00000000-0005-0000-0000-0000EF000000}"/>
    <cellStyle name="Moneda 10 3" xfId="261" xr:uid="{00000000-0005-0000-0000-0000F0000000}"/>
    <cellStyle name="Moneda 10 4" xfId="262" xr:uid="{00000000-0005-0000-0000-0000F1000000}"/>
    <cellStyle name="Moneda 11" xfId="263" xr:uid="{00000000-0005-0000-0000-0000F2000000}"/>
    <cellStyle name="Moneda 11 2" xfId="264" xr:uid="{00000000-0005-0000-0000-0000F3000000}"/>
    <cellStyle name="Moneda 12" xfId="265" xr:uid="{00000000-0005-0000-0000-0000F4000000}"/>
    <cellStyle name="Moneda 12 2" xfId="266" xr:uid="{00000000-0005-0000-0000-0000F5000000}"/>
    <cellStyle name="Moneda 12 3" xfId="267" xr:uid="{00000000-0005-0000-0000-0000F6000000}"/>
    <cellStyle name="Moneda 13" xfId="268" xr:uid="{00000000-0005-0000-0000-0000F7000000}"/>
    <cellStyle name="Moneda 13 2" xfId="269" xr:uid="{00000000-0005-0000-0000-0000F8000000}"/>
    <cellStyle name="Moneda 14" xfId="270" xr:uid="{00000000-0005-0000-0000-0000F9000000}"/>
    <cellStyle name="Moneda 14 2" xfId="271" xr:uid="{00000000-0005-0000-0000-0000FA000000}"/>
    <cellStyle name="Moneda 15" xfId="272" xr:uid="{00000000-0005-0000-0000-0000FB000000}"/>
    <cellStyle name="Moneda 15 2" xfId="273" xr:uid="{00000000-0005-0000-0000-0000FC000000}"/>
    <cellStyle name="Moneda 16" xfId="274" xr:uid="{00000000-0005-0000-0000-0000FD000000}"/>
    <cellStyle name="Moneda 16 2" xfId="275" xr:uid="{00000000-0005-0000-0000-0000FE000000}"/>
    <cellStyle name="Moneda 17" xfId="276" xr:uid="{00000000-0005-0000-0000-0000FF000000}"/>
    <cellStyle name="Moneda 17 2" xfId="277" xr:uid="{00000000-0005-0000-0000-000000010000}"/>
    <cellStyle name="Moneda 18" xfId="278" xr:uid="{00000000-0005-0000-0000-000001010000}"/>
    <cellStyle name="Moneda 18 2" xfId="279" xr:uid="{00000000-0005-0000-0000-000002010000}"/>
    <cellStyle name="Moneda 19" xfId="280" xr:uid="{00000000-0005-0000-0000-000003010000}"/>
    <cellStyle name="Moneda 19 2" xfId="281" xr:uid="{00000000-0005-0000-0000-000004010000}"/>
    <cellStyle name="Moneda 2" xfId="7" xr:uid="{00000000-0005-0000-0000-000005010000}"/>
    <cellStyle name="Moneda 2 10" xfId="282" xr:uid="{00000000-0005-0000-0000-000006010000}"/>
    <cellStyle name="Moneda 2 12" xfId="11" xr:uid="{00000000-0005-0000-0000-000007010000}"/>
    <cellStyle name="Moneda 2 13" xfId="15" xr:uid="{00000000-0005-0000-0000-000008010000}"/>
    <cellStyle name="Moneda 2 2" xfId="283" xr:uid="{00000000-0005-0000-0000-000009010000}"/>
    <cellStyle name="Moneda 2 2 2" xfId="284" xr:uid="{00000000-0005-0000-0000-00000A010000}"/>
    <cellStyle name="Moneda 2 2 2 2" xfId="285" xr:uid="{00000000-0005-0000-0000-00000B010000}"/>
    <cellStyle name="Moneda 2 2 2 2 2" xfId="286" xr:uid="{00000000-0005-0000-0000-00000C010000}"/>
    <cellStyle name="Moneda 2 2 2 3" xfId="287" xr:uid="{00000000-0005-0000-0000-00000D010000}"/>
    <cellStyle name="Moneda 2 2 3" xfId="288" xr:uid="{00000000-0005-0000-0000-00000E010000}"/>
    <cellStyle name="Moneda 2 2 3 2" xfId="289" xr:uid="{00000000-0005-0000-0000-00000F010000}"/>
    <cellStyle name="Moneda 2 2 4" xfId="290" xr:uid="{00000000-0005-0000-0000-000010010000}"/>
    <cellStyle name="Moneda 2 2 4 2" xfId="291" xr:uid="{00000000-0005-0000-0000-000011010000}"/>
    <cellStyle name="Moneda 2 2 5" xfId="292" xr:uid="{00000000-0005-0000-0000-000012010000}"/>
    <cellStyle name="Moneda 2 3" xfId="293" xr:uid="{00000000-0005-0000-0000-000013010000}"/>
    <cellStyle name="Moneda 2 3 2" xfId="294" xr:uid="{00000000-0005-0000-0000-000014010000}"/>
    <cellStyle name="Moneda 2 3 2 2" xfId="295" xr:uid="{00000000-0005-0000-0000-000015010000}"/>
    <cellStyle name="Moneda 2 3 2 2 2" xfId="296" xr:uid="{00000000-0005-0000-0000-000016010000}"/>
    <cellStyle name="Moneda 2 3 2 3" xfId="297" xr:uid="{00000000-0005-0000-0000-000017010000}"/>
    <cellStyle name="Moneda 2 3 3" xfId="298" xr:uid="{00000000-0005-0000-0000-000018010000}"/>
    <cellStyle name="Moneda 2 3 3 2" xfId="299" xr:uid="{00000000-0005-0000-0000-000019010000}"/>
    <cellStyle name="Moneda 2 3 4" xfId="300" xr:uid="{00000000-0005-0000-0000-00001A010000}"/>
    <cellStyle name="Moneda 2 3 4 2" xfId="301" xr:uid="{00000000-0005-0000-0000-00001B010000}"/>
    <cellStyle name="Moneda 2 3 5" xfId="302" xr:uid="{00000000-0005-0000-0000-00001C010000}"/>
    <cellStyle name="Moneda 2 4" xfId="303" xr:uid="{00000000-0005-0000-0000-00001D010000}"/>
    <cellStyle name="Moneda 2 4 2" xfId="304" xr:uid="{00000000-0005-0000-0000-00001E010000}"/>
    <cellStyle name="Moneda 2 4 2 2" xfId="305" xr:uid="{00000000-0005-0000-0000-00001F010000}"/>
    <cellStyle name="Moneda 2 4 2 2 2" xfId="306" xr:uid="{00000000-0005-0000-0000-000020010000}"/>
    <cellStyle name="Moneda 2 4 2 3" xfId="307" xr:uid="{00000000-0005-0000-0000-000021010000}"/>
    <cellStyle name="Moneda 2 4 3" xfId="308" xr:uid="{00000000-0005-0000-0000-000022010000}"/>
    <cellStyle name="Moneda 2 4 3 2" xfId="309" xr:uid="{00000000-0005-0000-0000-000023010000}"/>
    <cellStyle name="Moneda 2 4 4" xfId="310" xr:uid="{00000000-0005-0000-0000-000024010000}"/>
    <cellStyle name="Moneda 2 5" xfId="311" xr:uid="{00000000-0005-0000-0000-000025010000}"/>
    <cellStyle name="Moneda 2 5 2" xfId="312" xr:uid="{00000000-0005-0000-0000-000026010000}"/>
    <cellStyle name="Moneda 2 5 2 2" xfId="313" xr:uid="{00000000-0005-0000-0000-000027010000}"/>
    <cellStyle name="Moneda 2 5 3" xfId="314" xr:uid="{00000000-0005-0000-0000-000028010000}"/>
    <cellStyle name="Moneda 2 6" xfId="315" xr:uid="{00000000-0005-0000-0000-000029010000}"/>
    <cellStyle name="Moneda 2 6 2" xfId="316" xr:uid="{00000000-0005-0000-0000-00002A010000}"/>
    <cellStyle name="Moneda 2 7" xfId="317" xr:uid="{00000000-0005-0000-0000-00002B010000}"/>
    <cellStyle name="Moneda 2 7 2" xfId="318" xr:uid="{00000000-0005-0000-0000-00002C010000}"/>
    <cellStyle name="Moneda 2 8" xfId="19" xr:uid="{00000000-0005-0000-0000-00002D010000}"/>
    <cellStyle name="Moneda 2 8 2" xfId="320" xr:uid="{00000000-0005-0000-0000-00002E010000}"/>
    <cellStyle name="Moneda 2 8 3" xfId="319" xr:uid="{00000000-0005-0000-0000-00002F010000}"/>
    <cellStyle name="Moneda 2 9" xfId="321" xr:uid="{00000000-0005-0000-0000-000030010000}"/>
    <cellStyle name="Moneda 20" xfId="322" xr:uid="{00000000-0005-0000-0000-000031010000}"/>
    <cellStyle name="Moneda 20 2" xfId="323" xr:uid="{00000000-0005-0000-0000-000032010000}"/>
    <cellStyle name="Moneda 21" xfId="324" xr:uid="{00000000-0005-0000-0000-000033010000}"/>
    <cellStyle name="Moneda 22" xfId="325" xr:uid="{00000000-0005-0000-0000-000034010000}"/>
    <cellStyle name="Moneda 3" xfId="326" xr:uid="{00000000-0005-0000-0000-000035010000}"/>
    <cellStyle name="Moneda 3 2" xfId="327" xr:uid="{00000000-0005-0000-0000-000036010000}"/>
    <cellStyle name="Moneda 3 2 2" xfId="328" xr:uid="{00000000-0005-0000-0000-000037010000}"/>
    <cellStyle name="Moneda 4" xfId="329" xr:uid="{00000000-0005-0000-0000-000038010000}"/>
    <cellStyle name="Moneda 4 16" xfId="330" xr:uid="{00000000-0005-0000-0000-000039010000}"/>
    <cellStyle name="Moneda 4 16 2" xfId="331" xr:uid="{00000000-0005-0000-0000-00003A010000}"/>
    <cellStyle name="Moneda 4 2" xfId="332" xr:uid="{00000000-0005-0000-0000-00003B010000}"/>
    <cellStyle name="Moneda 4 2 2" xfId="333" xr:uid="{00000000-0005-0000-0000-00003C010000}"/>
    <cellStyle name="Moneda 4 2 2 2" xfId="334" xr:uid="{00000000-0005-0000-0000-00003D010000}"/>
    <cellStyle name="Moneda 4 2 3" xfId="335" xr:uid="{00000000-0005-0000-0000-00003E010000}"/>
    <cellStyle name="Moneda 4 2 3 2" xfId="336" xr:uid="{00000000-0005-0000-0000-00003F010000}"/>
    <cellStyle name="Moneda 4 2 4" xfId="337" xr:uid="{00000000-0005-0000-0000-000040010000}"/>
    <cellStyle name="Moneda 4 3" xfId="338" xr:uid="{00000000-0005-0000-0000-000041010000}"/>
    <cellStyle name="Moneda 4 3 2" xfId="339" xr:uid="{00000000-0005-0000-0000-000042010000}"/>
    <cellStyle name="Moneda 5" xfId="340" xr:uid="{00000000-0005-0000-0000-000043010000}"/>
    <cellStyle name="Moneda 5 2" xfId="341" xr:uid="{00000000-0005-0000-0000-000044010000}"/>
    <cellStyle name="Moneda 5 2 2" xfId="342" xr:uid="{00000000-0005-0000-0000-000045010000}"/>
    <cellStyle name="Moneda 5 2 2 2" xfId="343" xr:uid="{00000000-0005-0000-0000-000046010000}"/>
    <cellStyle name="Moneda 5 2 3" xfId="344" xr:uid="{00000000-0005-0000-0000-000047010000}"/>
    <cellStyle name="Moneda 5 3" xfId="345" xr:uid="{00000000-0005-0000-0000-000048010000}"/>
    <cellStyle name="Moneda 5 3 2" xfId="346" xr:uid="{00000000-0005-0000-0000-000049010000}"/>
    <cellStyle name="Moneda 5 4" xfId="347" xr:uid="{00000000-0005-0000-0000-00004A010000}"/>
    <cellStyle name="Moneda 5 4 2" xfId="348" xr:uid="{00000000-0005-0000-0000-00004B010000}"/>
    <cellStyle name="Moneda 5 5" xfId="349" xr:uid="{00000000-0005-0000-0000-00004C010000}"/>
    <cellStyle name="Moneda 6" xfId="350" xr:uid="{00000000-0005-0000-0000-00004D010000}"/>
    <cellStyle name="Moneda 6 2" xfId="351" xr:uid="{00000000-0005-0000-0000-00004E010000}"/>
    <cellStyle name="Moneda 6 2 2" xfId="352" xr:uid="{00000000-0005-0000-0000-00004F010000}"/>
    <cellStyle name="Moneda 6 2 2 2" xfId="353" xr:uid="{00000000-0005-0000-0000-000050010000}"/>
    <cellStyle name="Moneda 6 2 3" xfId="354" xr:uid="{00000000-0005-0000-0000-000051010000}"/>
    <cellStyle name="Moneda 6 3" xfId="355" xr:uid="{00000000-0005-0000-0000-000052010000}"/>
    <cellStyle name="Moneda 6 3 2" xfId="356" xr:uid="{00000000-0005-0000-0000-000053010000}"/>
    <cellStyle name="Moneda 6 4" xfId="357" xr:uid="{00000000-0005-0000-0000-000054010000}"/>
    <cellStyle name="Moneda 7" xfId="358" xr:uid="{00000000-0005-0000-0000-000055010000}"/>
    <cellStyle name="Moneda 8" xfId="359" xr:uid="{00000000-0005-0000-0000-000056010000}"/>
    <cellStyle name="Moneda 8 2" xfId="360" xr:uid="{00000000-0005-0000-0000-000057010000}"/>
    <cellStyle name="Moneda 8 2 2" xfId="361" xr:uid="{00000000-0005-0000-0000-000058010000}"/>
    <cellStyle name="Moneda 8 2 3" xfId="362" xr:uid="{00000000-0005-0000-0000-000059010000}"/>
    <cellStyle name="Moneda 8 2 3 2" xfId="363" xr:uid="{00000000-0005-0000-0000-00005A010000}"/>
    <cellStyle name="Moneda 8 2 4" xfId="364" xr:uid="{00000000-0005-0000-0000-00005B010000}"/>
    <cellStyle name="Moneda 8 3" xfId="365" xr:uid="{00000000-0005-0000-0000-00005C010000}"/>
    <cellStyle name="Moneda 8 3 2" xfId="366" xr:uid="{00000000-0005-0000-0000-00005D010000}"/>
    <cellStyle name="Moneda 8 4" xfId="367" xr:uid="{00000000-0005-0000-0000-00005E010000}"/>
    <cellStyle name="Moneda 9" xfId="368" xr:uid="{00000000-0005-0000-0000-00005F010000}"/>
    <cellStyle name="Moneda 9 2" xfId="369" xr:uid="{00000000-0005-0000-0000-000060010000}"/>
    <cellStyle name="Moneda 9 2 2" xfId="370" xr:uid="{00000000-0005-0000-0000-000061010000}"/>
    <cellStyle name="Moneda 9 3" xfId="371" xr:uid="{00000000-0005-0000-0000-000062010000}"/>
    <cellStyle name="Neutral 2" xfId="372" xr:uid="{00000000-0005-0000-0000-000063010000}"/>
    <cellStyle name="Normal" xfId="0" builtinId="0"/>
    <cellStyle name="Normal 10" xfId="373" xr:uid="{00000000-0005-0000-0000-000065010000}"/>
    <cellStyle name="Normal 10 2" xfId="374" xr:uid="{00000000-0005-0000-0000-000066010000}"/>
    <cellStyle name="Normal 10 3" xfId="375" xr:uid="{00000000-0005-0000-0000-000067010000}"/>
    <cellStyle name="Normal 11" xfId="376" xr:uid="{00000000-0005-0000-0000-000068010000}"/>
    <cellStyle name="Normal 11 2" xfId="377" xr:uid="{00000000-0005-0000-0000-000069010000}"/>
    <cellStyle name="Normal 11 2 2" xfId="378" xr:uid="{00000000-0005-0000-0000-00006A010000}"/>
    <cellStyle name="Normal 11 2 2 2" xfId="379" xr:uid="{00000000-0005-0000-0000-00006B010000}"/>
    <cellStyle name="Normal 11 2 3" xfId="380" xr:uid="{00000000-0005-0000-0000-00006C010000}"/>
    <cellStyle name="Normal 11 3" xfId="381" xr:uid="{00000000-0005-0000-0000-00006D010000}"/>
    <cellStyle name="Normal 11 3 2" xfId="382" xr:uid="{00000000-0005-0000-0000-00006E010000}"/>
    <cellStyle name="Normal 11 4" xfId="383" xr:uid="{00000000-0005-0000-0000-00006F010000}"/>
    <cellStyle name="Normal 11 4 2" xfId="384" xr:uid="{00000000-0005-0000-0000-000070010000}"/>
    <cellStyle name="Normal 11 4 3" xfId="385" xr:uid="{00000000-0005-0000-0000-000071010000}"/>
    <cellStyle name="Normal 11 5" xfId="386" xr:uid="{00000000-0005-0000-0000-000072010000}"/>
    <cellStyle name="Normal 12" xfId="387" xr:uid="{00000000-0005-0000-0000-000073010000}"/>
    <cellStyle name="Normal 12 2" xfId="388" xr:uid="{00000000-0005-0000-0000-000074010000}"/>
    <cellStyle name="Normal 12 2 2 2" xfId="389" xr:uid="{00000000-0005-0000-0000-000075010000}"/>
    <cellStyle name="Normal 12 2 3" xfId="390" xr:uid="{00000000-0005-0000-0000-000076010000}"/>
    <cellStyle name="Normal 12 3" xfId="391" xr:uid="{00000000-0005-0000-0000-000077010000}"/>
    <cellStyle name="Normal 13" xfId="392" xr:uid="{00000000-0005-0000-0000-000078010000}"/>
    <cellStyle name="Normal 13 2" xfId="393" xr:uid="{00000000-0005-0000-0000-000079010000}"/>
    <cellStyle name="Normal 13 2 2" xfId="394" xr:uid="{00000000-0005-0000-0000-00007A010000}"/>
    <cellStyle name="Normal 13 2 2 2" xfId="395" xr:uid="{00000000-0005-0000-0000-00007B010000}"/>
    <cellStyle name="Normal 13 2 3" xfId="396" xr:uid="{00000000-0005-0000-0000-00007C010000}"/>
    <cellStyle name="Normal 13 3" xfId="397" xr:uid="{00000000-0005-0000-0000-00007D010000}"/>
    <cellStyle name="Normal 13 3 2" xfId="398" xr:uid="{00000000-0005-0000-0000-00007E010000}"/>
    <cellStyle name="Normal 13 4" xfId="399" xr:uid="{00000000-0005-0000-0000-00007F010000}"/>
    <cellStyle name="Normal 14" xfId="400" xr:uid="{00000000-0005-0000-0000-000080010000}"/>
    <cellStyle name="Normal 14 2" xfId="401" xr:uid="{00000000-0005-0000-0000-000081010000}"/>
    <cellStyle name="Normal 14 2 2" xfId="402" xr:uid="{00000000-0005-0000-0000-000082010000}"/>
    <cellStyle name="Normal 14 3" xfId="403" xr:uid="{00000000-0005-0000-0000-000083010000}"/>
    <cellStyle name="Normal 148" xfId="404" xr:uid="{00000000-0005-0000-0000-000084010000}"/>
    <cellStyle name="Normal 148 2" xfId="405" xr:uid="{00000000-0005-0000-0000-000085010000}"/>
    <cellStyle name="Normal 148 2 2" xfId="406" xr:uid="{00000000-0005-0000-0000-000086010000}"/>
    <cellStyle name="Normal 148 2 2 2" xfId="407" xr:uid="{00000000-0005-0000-0000-000087010000}"/>
    <cellStyle name="Normal 148 2 3" xfId="408" xr:uid="{00000000-0005-0000-0000-000088010000}"/>
    <cellStyle name="Normal 148 3" xfId="409" xr:uid="{00000000-0005-0000-0000-000089010000}"/>
    <cellStyle name="Normal 148 3 2" xfId="410" xr:uid="{00000000-0005-0000-0000-00008A010000}"/>
    <cellStyle name="Normal 148 4" xfId="411" xr:uid="{00000000-0005-0000-0000-00008B010000}"/>
    <cellStyle name="Normal 15" xfId="412" xr:uid="{00000000-0005-0000-0000-00008C010000}"/>
    <cellStyle name="Normal 15 2" xfId="413" xr:uid="{00000000-0005-0000-0000-00008D010000}"/>
    <cellStyle name="Normal 152" xfId="414" xr:uid="{00000000-0005-0000-0000-00008E010000}"/>
    <cellStyle name="Normal 152 2" xfId="415" xr:uid="{00000000-0005-0000-0000-00008F010000}"/>
    <cellStyle name="Normal 152 2 2" xfId="416" xr:uid="{00000000-0005-0000-0000-000090010000}"/>
    <cellStyle name="Normal 152 3" xfId="417" xr:uid="{00000000-0005-0000-0000-000091010000}"/>
    <cellStyle name="Normal 16" xfId="418" xr:uid="{00000000-0005-0000-0000-000092010000}"/>
    <cellStyle name="Normal 16 2" xfId="419" xr:uid="{00000000-0005-0000-0000-000093010000}"/>
    <cellStyle name="Normal 17" xfId="420" xr:uid="{00000000-0005-0000-0000-000094010000}"/>
    <cellStyle name="Normal 17 2" xfId="421" xr:uid="{00000000-0005-0000-0000-000095010000}"/>
    <cellStyle name="Normal 17 3" xfId="422" xr:uid="{00000000-0005-0000-0000-000096010000}"/>
    <cellStyle name="Normal 18" xfId="423" xr:uid="{00000000-0005-0000-0000-000097010000}"/>
    <cellStyle name="Normal 18 2" xfId="424" xr:uid="{00000000-0005-0000-0000-000098010000}"/>
    <cellStyle name="Normal 19" xfId="9" xr:uid="{00000000-0005-0000-0000-000099010000}"/>
    <cellStyle name="Normal 19 2" xfId="426" xr:uid="{00000000-0005-0000-0000-00009A010000}"/>
    <cellStyle name="Normal 19 3" xfId="425" xr:uid="{00000000-0005-0000-0000-00009B010000}"/>
    <cellStyle name="Normal 193" xfId="427" xr:uid="{00000000-0005-0000-0000-00009C010000}"/>
    <cellStyle name="Normal 2" xfId="428" xr:uid="{00000000-0005-0000-0000-00009D010000}"/>
    <cellStyle name="Normal 2 10 2 2" xfId="14" xr:uid="{00000000-0005-0000-0000-00009E010000}"/>
    <cellStyle name="Normal 2 10 3" xfId="5" xr:uid="{00000000-0005-0000-0000-00009F010000}"/>
    <cellStyle name="Normal 2 2" xfId="429" xr:uid="{00000000-0005-0000-0000-0000A0010000}"/>
    <cellStyle name="Normal 2 2 2" xfId="430" xr:uid="{00000000-0005-0000-0000-0000A1010000}"/>
    <cellStyle name="Normal 2 2 2 2" xfId="4" xr:uid="{00000000-0005-0000-0000-0000A2010000}"/>
    <cellStyle name="Normal 2 2 2 2 2 2" xfId="10" xr:uid="{00000000-0005-0000-0000-0000A3010000}"/>
    <cellStyle name="Normal 2 2 2 4" xfId="12" xr:uid="{00000000-0005-0000-0000-0000A4010000}"/>
    <cellStyle name="Normal 2 2 3" xfId="431" xr:uid="{00000000-0005-0000-0000-0000A5010000}"/>
    <cellStyle name="Normal 2 2 3 2" xfId="432" xr:uid="{00000000-0005-0000-0000-0000A6010000}"/>
    <cellStyle name="Normal 2 2 3 2 2" xfId="433" xr:uid="{00000000-0005-0000-0000-0000A7010000}"/>
    <cellStyle name="Normal 2 2 3 3" xfId="434" xr:uid="{00000000-0005-0000-0000-0000A8010000}"/>
    <cellStyle name="Normal 2 2 32" xfId="435" xr:uid="{00000000-0005-0000-0000-0000A9010000}"/>
    <cellStyle name="Normal 2 2 4" xfId="436" xr:uid="{00000000-0005-0000-0000-0000AA010000}"/>
    <cellStyle name="Normal 2 2 4 2" xfId="437" xr:uid="{00000000-0005-0000-0000-0000AB010000}"/>
    <cellStyle name="Normal 2 2 5" xfId="438" xr:uid="{00000000-0005-0000-0000-0000AC010000}"/>
    <cellStyle name="Normal 2 2 5 2 2" xfId="439" xr:uid="{00000000-0005-0000-0000-0000AD010000}"/>
    <cellStyle name="Normal 2 2 6" xfId="440" xr:uid="{00000000-0005-0000-0000-0000AE010000}"/>
    <cellStyle name="Normal 2 3" xfId="441" xr:uid="{00000000-0005-0000-0000-0000AF010000}"/>
    <cellStyle name="Normal 2 3 2" xfId="442" xr:uid="{00000000-0005-0000-0000-0000B0010000}"/>
    <cellStyle name="Normal 2 4" xfId="443" xr:uid="{00000000-0005-0000-0000-0000B1010000}"/>
    <cellStyle name="Normal 2 4 2" xfId="444" xr:uid="{00000000-0005-0000-0000-0000B2010000}"/>
    <cellStyle name="Normal 2 4 2 2" xfId="445" xr:uid="{00000000-0005-0000-0000-0000B3010000}"/>
    <cellStyle name="Normal 2 4 2 2 2" xfId="446" xr:uid="{00000000-0005-0000-0000-0000B4010000}"/>
    <cellStyle name="Normal 2 4 2 3" xfId="447" xr:uid="{00000000-0005-0000-0000-0000B5010000}"/>
    <cellStyle name="Normal 2 4 3" xfId="448" xr:uid="{00000000-0005-0000-0000-0000B6010000}"/>
    <cellStyle name="Normal 2 4 3 2" xfId="449" xr:uid="{00000000-0005-0000-0000-0000B7010000}"/>
    <cellStyle name="Normal 2 4 4" xfId="450" xr:uid="{00000000-0005-0000-0000-0000B8010000}"/>
    <cellStyle name="Normal 2 44" xfId="451" xr:uid="{00000000-0005-0000-0000-0000B9010000}"/>
    <cellStyle name="Normal 2 45" xfId="452" xr:uid="{00000000-0005-0000-0000-0000BA010000}"/>
    <cellStyle name="Normal 2 5" xfId="453" xr:uid="{00000000-0005-0000-0000-0000BB010000}"/>
    <cellStyle name="Normal 20" xfId="454" xr:uid="{00000000-0005-0000-0000-0000BC010000}"/>
    <cellStyle name="Normal 20 2" xfId="455" xr:uid="{00000000-0005-0000-0000-0000BD010000}"/>
    <cellStyle name="Normal 201" xfId="456" xr:uid="{00000000-0005-0000-0000-0000BE010000}"/>
    <cellStyle name="Normal 201 2" xfId="457" xr:uid="{00000000-0005-0000-0000-0000BF010000}"/>
    <cellStyle name="Normal 201 2 2" xfId="458" xr:uid="{00000000-0005-0000-0000-0000C0010000}"/>
    <cellStyle name="Normal 201 2 2 2" xfId="459" xr:uid="{00000000-0005-0000-0000-0000C1010000}"/>
    <cellStyle name="Normal 201 2 3" xfId="460" xr:uid="{00000000-0005-0000-0000-0000C2010000}"/>
    <cellStyle name="Normal 201 3" xfId="461" xr:uid="{00000000-0005-0000-0000-0000C3010000}"/>
    <cellStyle name="Normal 201 3 2" xfId="462" xr:uid="{00000000-0005-0000-0000-0000C4010000}"/>
    <cellStyle name="Normal 201 4" xfId="463" xr:uid="{00000000-0005-0000-0000-0000C5010000}"/>
    <cellStyle name="Normal 204 2" xfId="464" xr:uid="{00000000-0005-0000-0000-0000C6010000}"/>
    <cellStyle name="Normal 204 2 2" xfId="465" xr:uid="{00000000-0005-0000-0000-0000C7010000}"/>
    <cellStyle name="Normal 204 2 2 2" xfId="466" xr:uid="{00000000-0005-0000-0000-0000C8010000}"/>
    <cellStyle name="Normal 204 2 2 2 2" xfId="467" xr:uid="{00000000-0005-0000-0000-0000C9010000}"/>
    <cellStyle name="Normal 204 2 2 3" xfId="468" xr:uid="{00000000-0005-0000-0000-0000CA010000}"/>
    <cellStyle name="Normal 204 2 3" xfId="469" xr:uid="{00000000-0005-0000-0000-0000CB010000}"/>
    <cellStyle name="Normal 204 2 3 2" xfId="470" xr:uid="{00000000-0005-0000-0000-0000CC010000}"/>
    <cellStyle name="Normal 204 2 4" xfId="471" xr:uid="{00000000-0005-0000-0000-0000CD010000}"/>
    <cellStyle name="Normal 21" xfId="472" xr:uid="{00000000-0005-0000-0000-0000CE010000}"/>
    <cellStyle name="Normal 21 2" xfId="473" xr:uid="{00000000-0005-0000-0000-0000CF010000}"/>
    <cellStyle name="Normal 21 3" xfId="474" xr:uid="{00000000-0005-0000-0000-0000D0010000}"/>
    <cellStyle name="Normal 21 3 2" xfId="475" xr:uid="{00000000-0005-0000-0000-0000D1010000}"/>
    <cellStyle name="Normal 214" xfId="476" xr:uid="{00000000-0005-0000-0000-0000D2010000}"/>
    <cellStyle name="Normal 214 2" xfId="477" xr:uid="{00000000-0005-0000-0000-0000D3010000}"/>
    <cellStyle name="Normal 217" xfId="478" xr:uid="{00000000-0005-0000-0000-0000D4010000}"/>
    <cellStyle name="Normal 217 2" xfId="479" xr:uid="{00000000-0005-0000-0000-0000D5010000}"/>
    <cellStyle name="Normal 22" xfId="480" xr:uid="{00000000-0005-0000-0000-0000D6010000}"/>
    <cellStyle name="Normal 22 2" xfId="481" xr:uid="{00000000-0005-0000-0000-0000D7010000}"/>
    <cellStyle name="Normal 23" xfId="482" xr:uid="{00000000-0005-0000-0000-0000D8010000}"/>
    <cellStyle name="Normal 23 2" xfId="483" xr:uid="{00000000-0005-0000-0000-0000D9010000}"/>
    <cellStyle name="Normal 24" xfId="484" xr:uid="{00000000-0005-0000-0000-0000DA010000}"/>
    <cellStyle name="Normal 24 2" xfId="485" xr:uid="{00000000-0005-0000-0000-0000DB010000}"/>
    <cellStyle name="Normal 25" xfId="486" xr:uid="{00000000-0005-0000-0000-0000DC010000}"/>
    <cellStyle name="Normal 25 2" xfId="487" xr:uid="{00000000-0005-0000-0000-0000DD010000}"/>
    <cellStyle name="Normal 26" xfId="488" xr:uid="{00000000-0005-0000-0000-0000DE010000}"/>
    <cellStyle name="Normal 26 2" xfId="489" xr:uid="{00000000-0005-0000-0000-0000DF010000}"/>
    <cellStyle name="Normal 27" xfId="490" xr:uid="{00000000-0005-0000-0000-0000E0010000}"/>
    <cellStyle name="Normal 27 2" xfId="491" xr:uid="{00000000-0005-0000-0000-0000E1010000}"/>
    <cellStyle name="Normal 28" xfId="492" xr:uid="{00000000-0005-0000-0000-0000E2010000}"/>
    <cellStyle name="Normal 28 2" xfId="493" xr:uid="{00000000-0005-0000-0000-0000E3010000}"/>
    <cellStyle name="Normal 29" xfId="494" xr:uid="{00000000-0005-0000-0000-0000E4010000}"/>
    <cellStyle name="Normal 29 2" xfId="495" xr:uid="{00000000-0005-0000-0000-0000E5010000}"/>
    <cellStyle name="Normal 3" xfId="496" xr:uid="{00000000-0005-0000-0000-0000E6010000}"/>
    <cellStyle name="Normal 3 11" xfId="3" xr:uid="{00000000-0005-0000-0000-0000E7010000}"/>
    <cellStyle name="Normal 3 11 2" xfId="16" xr:uid="{00000000-0005-0000-0000-0000E8010000}"/>
    <cellStyle name="Normal 3 2" xfId="497" xr:uid="{00000000-0005-0000-0000-0000E9010000}"/>
    <cellStyle name="Normal 3 2 4" xfId="2" xr:uid="{00000000-0005-0000-0000-0000EA010000}"/>
    <cellStyle name="Normal 3 2 4 3" xfId="13" xr:uid="{00000000-0005-0000-0000-0000EB010000}"/>
    <cellStyle name="Normal 30" xfId="498" xr:uid="{00000000-0005-0000-0000-0000EC010000}"/>
    <cellStyle name="Normal 30 2" xfId="499" xr:uid="{00000000-0005-0000-0000-0000ED010000}"/>
    <cellStyle name="Normal 31" xfId="500" xr:uid="{00000000-0005-0000-0000-0000EE010000}"/>
    <cellStyle name="Normal 31 2" xfId="501" xr:uid="{00000000-0005-0000-0000-0000EF010000}"/>
    <cellStyle name="Normal 32" xfId="502" xr:uid="{00000000-0005-0000-0000-0000F0010000}"/>
    <cellStyle name="Normal 32 2" xfId="503" xr:uid="{00000000-0005-0000-0000-0000F1010000}"/>
    <cellStyle name="Normal 33" xfId="504" xr:uid="{00000000-0005-0000-0000-0000F2010000}"/>
    <cellStyle name="Normal 33 2" xfId="505" xr:uid="{00000000-0005-0000-0000-0000F3010000}"/>
    <cellStyle name="Normal 34" xfId="506" xr:uid="{00000000-0005-0000-0000-0000F4010000}"/>
    <cellStyle name="Normal 34 2" xfId="507" xr:uid="{00000000-0005-0000-0000-0000F5010000}"/>
    <cellStyle name="Normal 35" xfId="508" xr:uid="{00000000-0005-0000-0000-0000F6010000}"/>
    <cellStyle name="Normal 35 2" xfId="509" xr:uid="{00000000-0005-0000-0000-0000F7010000}"/>
    <cellStyle name="Normal 36" xfId="510" xr:uid="{00000000-0005-0000-0000-0000F8010000}"/>
    <cellStyle name="Normal 36 2" xfId="511" xr:uid="{00000000-0005-0000-0000-0000F9010000}"/>
    <cellStyle name="Normal 37" xfId="512" xr:uid="{00000000-0005-0000-0000-0000FA010000}"/>
    <cellStyle name="Normal 37 2" xfId="513" xr:uid="{00000000-0005-0000-0000-0000FB010000}"/>
    <cellStyle name="Normal 38" xfId="514" xr:uid="{00000000-0005-0000-0000-0000FC010000}"/>
    <cellStyle name="Normal 38 2" xfId="515" xr:uid="{00000000-0005-0000-0000-0000FD010000}"/>
    <cellStyle name="Normal 39" xfId="516" xr:uid="{00000000-0005-0000-0000-0000FE010000}"/>
    <cellStyle name="Normal 39 2" xfId="517" xr:uid="{00000000-0005-0000-0000-0000FF010000}"/>
    <cellStyle name="Normal 4" xfId="518" xr:uid="{00000000-0005-0000-0000-000000020000}"/>
    <cellStyle name="Normal 4 2" xfId="519" xr:uid="{00000000-0005-0000-0000-000001020000}"/>
    <cellStyle name="Normal 4 2 2 2 2 12" xfId="520" xr:uid="{00000000-0005-0000-0000-000002020000}"/>
    <cellStyle name="Normal 4 2 2 2 2 12 2" xfId="521" xr:uid="{00000000-0005-0000-0000-000003020000}"/>
    <cellStyle name="Normal 4 3" xfId="522" xr:uid="{00000000-0005-0000-0000-000004020000}"/>
    <cellStyle name="Normal 40" xfId="523" xr:uid="{00000000-0005-0000-0000-000005020000}"/>
    <cellStyle name="Normal 40 2" xfId="524" xr:uid="{00000000-0005-0000-0000-000006020000}"/>
    <cellStyle name="Normal 41" xfId="525" xr:uid="{00000000-0005-0000-0000-000007020000}"/>
    <cellStyle name="Normal 41 2" xfId="526" xr:uid="{00000000-0005-0000-0000-000008020000}"/>
    <cellStyle name="Normal 42" xfId="527" xr:uid="{00000000-0005-0000-0000-000009020000}"/>
    <cellStyle name="Normal 42 2" xfId="528" xr:uid="{00000000-0005-0000-0000-00000A020000}"/>
    <cellStyle name="Normal 43" xfId="529" xr:uid="{00000000-0005-0000-0000-00000B020000}"/>
    <cellStyle name="Normal 43 2" xfId="530" xr:uid="{00000000-0005-0000-0000-00000C020000}"/>
    <cellStyle name="Normal 44" xfId="531" xr:uid="{00000000-0005-0000-0000-00000D020000}"/>
    <cellStyle name="Normal 44 2" xfId="532" xr:uid="{00000000-0005-0000-0000-00000E020000}"/>
    <cellStyle name="Normal 45" xfId="533" xr:uid="{00000000-0005-0000-0000-00000F020000}"/>
    <cellStyle name="Normal 46" xfId="534" xr:uid="{00000000-0005-0000-0000-000010020000}"/>
    <cellStyle name="Normal 47" xfId="26" xr:uid="{00000000-0005-0000-0000-000011020000}"/>
    <cellStyle name="Normal 5" xfId="535" xr:uid="{00000000-0005-0000-0000-000012020000}"/>
    <cellStyle name="Normal 5 2" xfId="536" xr:uid="{00000000-0005-0000-0000-000013020000}"/>
    <cellStyle name="Normal 5 2 2" xfId="537" xr:uid="{00000000-0005-0000-0000-000014020000}"/>
    <cellStyle name="Normal 5 2 2 2" xfId="538" xr:uid="{00000000-0005-0000-0000-000015020000}"/>
    <cellStyle name="Normal 5 2 2 2 2" xfId="539" xr:uid="{00000000-0005-0000-0000-000016020000}"/>
    <cellStyle name="Normal 5 2 2 2 2 2" xfId="540" xr:uid="{00000000-0005-0000-0000-000017020000}"/>
    <cellStyle name="Normal 5 2 2 2 3" xfId="541" xr:uid="{00000000-0005-0000-0000-000018020000}"/>
    <cellStyle name="Normal 5 2 2 3" xfId="542" xr:uid="{00000000-0005-0000-0000-000019020000}"/>
    <cellStyle name="Normal 5 2 2 3 2" xfId="543" xr:uid="{00000000-0005-0000-0000-00001A020000}"/>
    <cellStyle name="Normal 5 2 2 4" xfId="544" xr:uid="{00000000-0005-0000-0000-00001B020000}"/>
    <cellStyle name="Normal 5 3" xfId="545" xr:uid="{00000000-0005-0000-0000-00001C020000}"/>
    <cellStyle name="Normal 5 3 2" xfId="546" xr:uid="{00000000-0005-0000-0000-00001D020000}"/>
    <cellStyle name="Normal 5 3 2 2" xfId="547" xr:uid="{00000000-0005-0000-0000-00001E020000}"/>
    <cellStyle name="Normal 5 3 2 2 2" xfId="548" xr:uid="{00000000-0005-0000-0000-00001F020000}"/>
    <cellStyle name="Normal 5 3 2 3" xfId="549" xr:uid="{00000000-0005-0000-0000-000020020000}"/>
    <cellStyle name="Normal 5 3 3" xfId="550" xr:uid="{00000000-0005-0000-0000-000021020000}"/>
    <cellStyle name="Normal 5 3 3 2" xfId="551" xr:uid="{00000000-0005-0000-0000-000022020000}"/>
    <cellStyle name="Normal 5 3 4" xfId="552" xr:uid="{00000000-0005-0000-0000-000023020000}"/>
    <cellStyle name="Normal 5 4" xfId="553" xr:uid="{00000000-0005-0000-0000-000024020000}"/>
    <cellStyle name="Normal 6" xfId="554" xr:uid="{00000000-0005-0000-0000-000025020000}"/>
    <cellStyle name="Normal 6 2" xfId="555" xr:uid="{00000000-0005-0000-0000-000026020000}"/>
    <cellStyle name="Normal 6 3" xfId="556" xr:uid="{00000000-0005-0000-0000-000027020000}"/>
    <cellStyle name="Normal 7" xfId="557" xr:uid="{00000000-0005-0000-0000-000028020000}"/>
    <cellStyle name="Normal 7 2" xfId="558" xr:uid="{00000000-0005-0000-0000-000029020000}"/>
    <cellStyle name="Normal 7 3" xfId="559" xr:uid="{00000000-0005-0000-0000-00002A020000}"/>
    <cellStyle name="Normal 8" xfId="560" xr:uid="{00000000-0005-0000-0000-00002B020000}"/>
    <cellStyle name="Normal 8 2" xfId="561" xr:uid="{00000000-0005-0000-0000-00002C020000}"/>
    <cellStyle name="Normal 8 2 3 2" xfId="562" xr:uid="{00000000-0005-0000-0000-00002D020000}"/>
    <cellStyle name="Normal 8 3" xfId="563" xr:uid="{00000000-0005-0000-0000-00002E020000}"/>
    <cellStyle name="Normal 9" xfId="564" xr:uid="{00000000-0005-0000-0000-00002F020000}"/>
    <cellStyle name="Normal 9 2" xfId="565" xr:uid="{00000000-0005-0000-0000-000030020000}"/>
    <cellStyle name="Normal 9 2 2" xfId="566" xr:uid="{00000000-0005-0000-0000-000031020000}"/>
    <cellStyle name="Normal 9 3" xfId="567" xr:uid="{00000000-0005-0000-0000-000032020000}"/>
    <cellStyle name="Normal_modelo ACTA OBRA y MODIFICACION" xfId="21" xr:uid="{00000000-0005-0000-0000-000033020000}"/>
    <cellStyle name="Notas 2" xfId="568" xr:uid="{00000000-0005-0000-0000-000034020000}"/>
    <cellStyle name="Notas 2 2" xfId="569" xr:uid="{00000000-0005-0000-0000-000035020000}"/>
    <cellStyle name="Porcentaje" xfId="597" builtinId="5"/>
    <cellStyle name="Porcentaje 10" xfId="571" xr:uid="{00000000-0005-0000-0000-000037020000}"/>
    <cellStyle name="Porcentaje 10 2" xfId="572" xr:uid="{00000000-0005-0000-0000-000038020000}"/>
    <cellStyle name="Porcentaje 10 3" xfId="573" xr:uid="{00000000-0005-0000-0000-000039020000}"/>
    <cellStyle name="Porcentaje 12" xfId="574" xr:uid="{00000000-0005-0000-0000-00003A020000}"/>
    <cellStyle name="Porcentaje 12 2" xfId="575" xr:uid="{00000000-0005-0000-0000-00003B020000}"/>
    <cellStyle name="Porcentaje 12 2 2" xfId="576" xr:uid="{00000000-0005-0000-0000-00003C020000}"/>
    <cellStyle name="Porcentaje 12 2 2 2" xfId="577" xr:uid="{00000000-0005-0000-0000-00003D020000}"/>
    <cellStyle name="Porcentaje 12 2 3" xfId="578" xr:uid="{00000000-0005-0000-0000-00003E020000}"/>
    <cellStyle name="Porcentaje 12 3" xfId="579" xr:uid="{00000000-0005-0000-0000-00003F020000}"/>
    <cellStyle name="Porcentaje 12 3 2" xfId="580" xr:uid="{00000000-0005-0000-0000-000040020000}"/>
    <cellStyle name="Porcentaje 12 4" xfId="581" xr:uid="{00000000-0005-0000-0000-000041020000}"/>
    <cellStyle name="Porcentaje 15" xfId="582" xr:uid="{00000000-0005-0000-0000-000042020000}"/>
    <cellStyle name="Porcentaje 15 2" xfId="583" xr:uid="{00000000-0005-0000-0000-000043020000}"/>
    <cellStyle name="Porcentaje 2" xfId="8" xr:uid="{00000000-0005-0000-0000-000044020000}"/>
    <cellStyle name="Porcentaje 2 10" xfId="18" xr:uid="{00000000-0005-0000-0000-000045020000}"/>
    <cellStyle name="Porcentaje 2 2" xfId="585" xr:uid="{00000000-0005-0000-0000-000046020000}"/>
    <cellStyle name="Porcentaje 2 3" xfId="586" xr:uid="{00000000-0005-0000-0000-000047020000}"/>
    <cellStyle name="Porcentaje 2 4" xfId="584" xr:uid="{00000000-0005-0000-0000-000048020000}"/>
    <cellStyle name="Porcentaje 3" xfId="587" xr:uid="{00000000-0005-0000-0000-000049020000}"/>
    <cellStyle name="Porcentaje 4" xfId="588" xr:uid="{00000000-0005-0000-0000-00004A020000}"/>
    <cellStyle name="Porcentaje 5" xfId="589" xr:uid="{00000000-0005-0000-0000-00004B020000}"/>
    <cellStyle name="Porcentaje 6" xfId="590" xr:uid="{00000000-0005-0000-0000-00004C020000}"/>
    <cellStyle name="Porcentaje 6 2" xfId="591" xr:uid="{00000000-0005-0000-0000-00004D020000}"/>
    <cellStyle name="Porcentaje 7" xfId="570" xr:uid="{00000000-0005-0000-0000-00004E020000}"/>
    <cellStyle name="Salida 2" xfId="592" xr:uid="{00000000-0005-0000-0000-00004F020000}"/>
    <cellStyle name="Texto de advertencia 2" xfId="593" xr:uid="{00000000-0005-0000-0000-000050020000}"/>
    <cellStyle name="Texto explicativo 2" xfId="594" xr:uid="{00000000-0005-0000-0000-000051020000}"/>
    <cellStyle name="Título 2" xfId="24" builtinId="17" customBuiltin="1"/>
    <cellStyle name="Título 3" xfId="25" builtinId="18" customBuiltin="1"/>
    <cellStyle name="Título 4" xfId="595" xr:uid="{00000000-0005-0000-0000-000054020000}"/>
    <cellStyle name="Total 2" xfId="596" xr:uid="{00000000-0005-0000-0000-000055020000}"/>
  </cellStyles>
  <dxfs count="245">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s>
  <tableStyles count="0" defaultTableStyle="TableStyleMedium2" defaultPivotStyle="PivotStyleLight16"/>
  <colors>
    <mruColors>
      <color rgb="FFC0DAA2"/>
      <color rgb="FF94C5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574965</xdr:colOff>
      <xdr:row>2</xdr:row>
      <xdr:rowOff>110837</xdr:rowOff>
    </xdr:from>
    <xdr:to>
      <xdr:col>4</xdr:col>
      <xdr:colOff>476249</xdr:colOff>
      <xdr:row>6</xdr:row>
      <xdr:rowOff>54429</xdr:rowOff>
    </xdr:to>
    <xdr:pic>
      <xdr:nvPicPr>
        <xdr:cNvPr id="2" name="Imagen 1">
          <a:extLst>
            <a:ext uri="{FF2B5EF4-FFF2-40B4-BE49-F238E27FC236}">
              <a16:creationId xmlns:a16="http://schemas.microsoft.com/office/drawing/2014/main" id="{02EB6D73-EDE6-4E2D-AA77-0CD65F83F50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7608" y="478230"/>
          <a:ext cx="1629391" cy="16716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152400</xdr:colOff>
      <xdr:row>14</xdr:row>
      <xdr:rowOff>142875</xdr:rowOff>
    </xdr:from>
    <xdr:to>
      <xdr:col>5</xdr:col>
      <xdr:colOff>447675</xdr:colOff>
      <xdr:row>16</xdr:row>
      <xdr:rowOff>92076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F96819-A018-4D01-8FD9-9EE7CF599A7D}"/>
            </a:ext>
          </a:extLst>
        </xdr:cNvPr>
        <xdr:cNvSpPr/>
      </xdr:nvSpPr>
      <xdr:spPr bwMode="auto">
        <a:xfrm>
          <a:off x="411480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16</xdr:row>
      <xdr:rowOff>92076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812D50-7F07-4784-ADC3-7CEBC275F39E}"/>
            </a:ext>
          </a:extLst>
        </xdr:cNvPr>
        <xdr:cNvSpPr/>
      </xdr:nvSpPr>
      <xdr:spPr bwMode="auto">
        <a:xfrm>
          <a:off x="728472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130083</xdr:colOff>
      <xdr:row>5</xdr:row>
      <xdr:rowOff>22315</xdr:rowOff>
    </xdr:from>
    <xdr:to>
      <xdr:col>2</xdr:col>
      <xdr:colOff>381000</xdr:colOff>
      <xdr:row>11</xdr:row>
      <xdr:rowOff>152400</xdr:rowOff>
    </xdr:to>
    <xdr:pic>
      <xdr:nvPicPr>
        <xdr:cNvPr id="4" name="Imagen 3">
          <a:extLst>
            <a:ext uri="{FF2B5EF4-FFF2-40B4-BE49-F238E27FC236}">
              <a16:creationId xmlns:a16="http://schemas.microsoft.com/office/drawing/2014/main" id="{90A34590-2D50-4955-8AC6-AB2C6F035D2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563" y="1157695"/>
          <a:ext cx="1043397" cy="122736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1073"/>
  <sheetViews>
    <sheetView showGridLines="0" tabSelected="1" view="pageBreakPreview" zoomScale="40" zoomScaleNormal="40" zoomScaleSheetLayoutView="40" workbookViewId="0">
      <selection activeCell="O14" sqref="O14:O17"/>
    </sheetView>
  </sheetViews>
  <sheetFormatPr baseColWidth="10" defaultColWidth="12.5546875" defaultRowHeight="15" customHeight="1"/>
  <cols>
    <col min="1" max="2" width="3.44140625" style="15" customWidth="1"/>
    <col min="3" max="3" width="14.44140625" style="15" customWidth="1"/>
    <col min="4" max="4" width="11.44140625" style="16" customWidth="1"/>
    <col min="5" max="6" width="20.44140625" style="15" customWidth="1"/>
    <col min="7" max="7" width="96.33203125" style="17" customWidth="1"/>
    <col min="8" max="8" width="17.33203125" style="18" customWidth="1"/>
    <col min="9" max="9" width="19.44140625" style="15" customWidth="1"/>
    <col min="10" max="11" width="23.5546875" style="15" customWidth="1"/>
    <col min="12" max="12" width="34" style="15" customWidth="1"/>
    <col min="13" max="14" width="3.44140625" style="15" customWidth="1"/>
    <col min="15" max="15" width="33.6640625" style="15" customWidth="1"/>
    <col min="16" max="17" width="27.88671875" style="15" customWidth="1"/>
    <col min="18" max="18" width="38" style="15" customWidth="1"/>
    <col min="19" max="19" width="36" style="15" bestFit="1" customWidth="1"/>
    <col min="20" max="21" width="3.44140625" style="15" customWidth="1"/>
    <col min="22" max="22" width="18.109375" style="15" customWidth="1"/>
    <col min="23" max="16384" width="12.5546875" style="15"/>
  </cols>
  <sheetData>
    <row r="1" spans="1:32" ht="15" customHeight="1" thickBot="1"/>
    <row r="2" spans="1:32" ht="13.5" customHeight="1" thickTop="1" thickBot="1">
      <c r="A2" s="19"/>
      <c r="B2" s="20"/>
      <c r="C2" s="21"/>
      <c r="D2" s="22"/>
      <c r="E2" s="23"/>
      <c r="F2" s="21"/>
      <c r="G2" s="24"/>
      <c r="H2" s="25"/>
      <c r="I2" s="21"/>
      <c r="J2" s="21"/>
      <c r="K2" s="21"/>
      <c r="L2" s="21"/>
      <c r="M2" s="26"/>
      <c r="N2" s="27"/>
      <c r="O2" s="28"/>
      <c r="P2" s="28"/>
      <c r="Q2" s="28"/>
      <c r="R2" s="28"/>
      <c r="S2" s="28"/>
      <c r="T2" s="29"/>
    </row>
    <row r="3" spans="1:32" ht="25.5" customHeight="1">
      <c r="A3" s="19"/>
      <c r="B3" s="30"/>
      <c r="C3" s="31"/>
      <c r="D3" s="32"/>
      <c r="E3" s="32"/>
      <c r="F3" s="33" t="s">
        <v>0</v>
      </c>
      <c r="G3" s="33"/>
      <c r="H3" s="33"/>
      <c r="I3" s="33"/>
      <c r="J3" s="33"/>
      <c r="K3" s="33"/>
      <c r="L3" s="34"/>
      <c r="M3" s="35"/>
      <c r="N3" s="36"/>
      <c r="O3" s="19"/>
      <c r="P3" s="19"/>
      <c r="Q3" s="19"/>
      <c r="R3" s="19"/>
      <c r="S3" s="19"/>
      <c r="T3" s="37"/>
    </row>
    <row r="4" spans="1:32" ht="31.5" customHeight="1">
      <c r="A4" s="19"/>
      <c r="B4" s="30"/>
      <c r="C4" s="38"/>
      <c r="D4" s="15"/>
      <c r="F4" s="351" t="s">
        <v>513</v>
      </c>
      <c r="G4" s="39"/>
      <c r="H4" s="39"/>
      <c r="I4" s="39"/>
      <c r="J4" s="39"/>
      <c r="K4" s="39"/>
      <c r="L4" s="40"/>
      <c r="M4" s="35"/>
      <c r="N4" s="36"/>
      <c r="O4" s="19"/>
      <c r="P4" s="19"/>
      <c r="Q4" s="19"/>
      <c r="R4" s="19"/>
      <c r="S4" s="19"/>
      <c r="T4" s="37"/>
    </row>
    <row r="5" spans="1:32" ht="65.099999999999994" customHeight="1">
      <c r="A5" s="19"/>
      <c r="B5" s="30"/>
      <c r="C5" s="41"/>
      <c r="D5" s="15"/>
      <c r="F5" s="39" t="s">
        <v>512</v>
      </c>
      <c r="G5" s="39"/>
      <c r="H5" s="39"/>
      <c r="I5" s="39"/>
      <c r="J5" s="39"/>
      <c r="K5" s="39"/>
      <c r="L5" s="40"/>
      <c r="M5" s="35"/>
      <c r="N5" s="36"/>
      <c r="O5" s="19"/>
      <c r="P5" s="19"/>
      <c r="Q5" s="19"/>
      <c r="R5" s="19"/>
      <c r="S5" s="19"/>
      <c r="T5" s="37"/>
    </row>
    <row r="6" spans="1:32" ht="15" customHeight="1">
      <c r="A6" s="19"/>
      <c r="B6" s="30"/>
      <c r="C6" s="38"/>
      <c r="D6" s="15"/>
      <c r="F6" s="338" t="s">
        <v>95</v>
      </c>
      <c r="G6" s="336"/>
      <c r="H6" s="336"/>
      <c r="I6" s="336"/>
      <c r="J6" s="336"/>
      <c r="K6" s="336"/>
      <c r="L6" s="337"/>
      <c r="M6" s="35"/>
      <c r="N6" s="36"/>
      <c r="O6" s="19"/>
      <c r="P6" s="19"/>
      <c r="Q6" s="19"/>
      <c r="R6" s="19"/>
      <c r="S6" s="19"/>
      <c r="T6" s="37"/>
    </row>
    <row r="7" spans="1:32" ht="13.5" customHeight="1" thickBot="1">
      <c r="A7" s="19"/>
      <c r="B7" s="30"/>
      <c r="C7" s="454"/>
      <c r="D7" s="455"/>
      <c r="E7" s="455"/>
      <c r="F7" s="455"/>
      <c r="G7" s="455"/>
      <c r="H7" s="455"/>
      <c r="I7" s="455"/>
      <c r="J7" s="455"/>
      <c r="K7" s="455"/>
      <c r="L7" s="456"/>
      <c r="M7" s="35"/>
      <c r="N7" s="36"/>
      <c r="O7" s="19"/>
      <c r="P7" s="19"/>
      <c r="Q7" s="19"/>
      <c r="R7" s="19"/>
      <c r="S7" s="19"/>
      <c r="T7" s="37"/>
    </row>
    <row r="8" spans="1:32" ht="13.5" customHeight="1" thickBot="1">
      <c r="A8" s="19"/>
      <c r="B8" s="30"/>
      <c r="C8" s="42"/>
      <c r="D8" s="15"/>
      <c r="G8" s="15"/>
      <c r="H8" s="15"/>
      <c r="L8" s="43"/>
      <c r="M8" s="35"/>
      <c r="N8" s="36"/>
      <c r="O8" s="19"/>
      <c r="P8" s="19"/>
      <c r="Q8" s="19"/>
      <c r="R8" s="19"/>
      <c r="S8" s="19"/>
      <c r="T8" s="37"/>
    </row>
    <row r="9" spans="1:32" ht="31.95" customHeight="1" thickTop="1" thickBot="1">
      <c r="A9" s="44"/>
      <c r="B9" s="30"/>
      <c r="C9" s="440" t="s">
        <v>507</v>
      </c>
      <c r="D9" s="441"/>
      <c r="E9" s="441"/>
      <c r="F9" s="441"/>
      <c r="G9" s="441"/>
      <c r="H9" s="441"/>
      <c r="I9" s="441"/>
      <c r="J9" s="441"/>
      <c r="K9" s="441"/>
      <c r="L9" s="442"/>
      <c r="M9" s="35"/>
      <c r="N9" s="30"/>
      <c r="O9" s="57" t="s">
        <v>22</v>
      </c>
      <c r="P9" s="58"/>
      <c r="Q9" s="58"/>
      <c r="R9" s="58"/>
      <c r="S9" s="59"/>
      <c r="T9" s="37"/>
      <c r="V9" s="56"/>
    </row>
    <row r="10" spans="1:32" ht="31.95" customHeight="1" thickTop="1">
      <c r="A10" s="44"/>
      <c r="B10" s="30"/>
      <c r="C10" s="45" t="s">
        <v>1</v>
      </c>
      <c r="D10" s="443" t="s">
        <v>9</v>
      </c>
      <c r="E10" s="46" t="s">
        <v>2</v>
      </c>
      <c r="F10" s="47"/>
      <c r="G10" s="445" t="s">
        <v>10</v>
      </c>
      <c r="H10" s="447" t="s">
        <v>4</v>
      </c>
      <c r="I10" s="448" t="s">
        <v>5</v>
      </c>
      <c r="J10" s="450" t="s">
        <v>116</v>
      </c>
      <c r="K10" s="450" t="s">
        <v>117</v>
      </c>
      <c r="L10" s="452" t="s">
        <v>6</v>
      </c>
      <c r="M10" s="35"/>
      <c r="N10" s="30"/>
      <c r="O10" s="459" t="s">
        <v>508</v>
      </c>
      <c r="P10" s="465"/>
      <c r="Q10" s="461" t="s">
        <v>500</v>
      </c>
      <c r="R10" s="463" t="s">
        <v>501</v>
      </c>
      <c r="S10" s="457" t="s">
        <v>11</v>
      </c>
      <c r="T10" s="37"/>
      <c r="V10" s="56"/>
    </row>
    <row r="11" spans="1:32" ht="31.95" customHeight="1" thickBot="1">
      <c r="A11" s="44"/>
      <c r="B11" s="30"/>
      <c r="C11" s="48"/>
      <c r="D11" s="444"/>
      <c r="E11" s="49" t="s">
        <v>7</v>
      </c>
      <c r="F11" s="49" t="s">
        <v>8</v>
      </c>
      <c r="G11" s="446"/>
      <c r="H11" s="444"/>
      <c r="I11" s="449"/>
      <c r="J11" s="451"/>
      <c r="K11" s="451"/>
      <c r="L11" s="453"/>
      <c r="M11" s="35"/>
      <c r="N11" s="30"/>
      <c r="O11" s="460"/>
      <c r="P11" s="466"/>
      <c r="Q11" s="462"/>
      <c r="R11" s="464"/>
      <c r="S11" s="458"/>
      <c r="T11" s="37"/>
      <c r="V11" s="56"/>
    </row>
    <row r="12" spans="1:32" ht="13.5" customHeight="1" thickBot="1">
      <c r="A12" s="19"/>
      <c r="B12" s="30"/>
      <c r="C12" s="42"/>
      <c r="D12" s="42"/>
      <c r="E12" s="42"/>
      <c r="F12" s="42"/>
      <c r="G12" s="42"/>
      <c r="H12" s="42"/>
      <c r="I12" s="42"/>
      <c r="J12" s="42"/>
      <c r="K12" s="42"/>
      <c r="L12" s="42"/>
      <c r="M12" s="35"/>
      <c r="N12" s="36"/>
      <c r="O12" s="283"/>
      <c r="P12" s="19"/>
      <c r="Q12" s="19"/>
      <c r="R12" s="19"/>
      <c r="S12" s="19"/>
      <c r="T12" s="37"/>
      <c r="V12" s="56"/>
      <c r="W12" s="108"/>
      <c r="X12" s="42"/>
      <c r="Y12" s="42"/>
      <c r="Z12" s="42"/>
      <c r="AA12" s="42"/>
      <c r="AB12" s="42"/>
      <c r="AC12" s="42"/>
      <c r="AD12" s="42"/>
      <c r="AE12" s="42"/>
      <c r="AF12" s="42"/>
    </row>
    <row r="13" spans="1:32" ht="31.95" customHeight="1">
      <c r="A13" s="13"/>
      <c r="B13" s="52"/>
      <c r="C13" s="412"/>
      <c r="D13" s="413"/>
      <c r="E13" s="414"/>
      <c r="F13" s="414"/>
      <c r="G13" s="415" t="s">
        <v>509</v>
      </c>
      <c r="H13" s="416"/>
      <c r="I13" s="416"/>
      <c r="J13" s="417"/>
      <c r="K13" s="418"/>
      <c r="L13" s="419"/>
      <c r="M13" s="53"/>
      <c r="N13" s="52"/>
      <c r="O13" s="392"/>
      <c r="P13" s="390"/>
      <c r="Q13" s="389"/>
      <c r="R13" s="383"/>
      <c r="S13" s="54"/>
      <c r="T13" s="55"/>
      <c r="V13" s="56"/>
      <c r="W13" s="56"/>
      <c r="X13" s="56"/>
      <c r="Y13" s="56"/>
      <c r="Z13" s="56"/>
      <c r="AA13" s="56"/>
      <c r="AB13" s="56"/>
      <c r="AC13" s="56"/>
      <c r="AD13" s="56"/>
      <c r="AE13" s="56"/>
      <c r="AF13" s="56"/>
    </row>
    <row r="14" spans="1:32" ht="48" customHeight="1">
      <c r="A14" s="13"/>
      <c r="B14" s="52"/>
      <c r="C14" s="360"/>
      <c r="D14" s="361"/>
      <c r="E14" s="361"/>
      <c r="F14" s="361"/>
      <c r="G14" s="362" t="s">
        <v>115</v>
      </c>
      <c r="H14" s="356" t="s">
        <v>23</v>
      </c>
      <c r="I14" s="356">
        <v>31008</v>
      </c>
      <c r="J14" s="357">
        <v>4486</v>
      </c>
      <c r="K14" s="358" t="s">
        <v>510</v>
      </c>
      <c r="L14" s="420">
        <v>139101888</v>
      </c>
      <c r="M14" s="53"/>
      <c r="N14" s="52"/>
      <c r="O14" s="353"/>
      <c r="P14" s="391"/>
      <c r="Q14" s="69">
        <f>ROUND(+O14,0)</f>
        <v>0</v>
      </c>
      <c r="R14" s="70">
        <f t="shared" ref="R14:R17" si="0">ROUND((+Q14*$I14),0)</f>
        <v>0</v>
      </c>
      <c r="S14" s="369" t="str">
        <f>IF(OR(Q14&lt;=0,Q14&gt;$J14,R14&lt;=0,R14&gt;$L14),"ERROR","OK")</f>
        <v>ERROR</v>
      </c>
      <c r="T14" s="55"/>
      <c r="V14" s="56"/>
      <c r="W14" s="56"/>
      <c r="X14" s="56"/>
      <c r="Y14" s="56"/>
      <c r="Z14" s="56"/>
      <c r="AA14" s="56"/>
      <c r="AB14" s="56"/>
      <c r="AC14" s="56"/>
      <c r="AD14" s="56"/>
      <c r="AE14" s="56"/>
      <c r="AF14" s="56"/>
    </row>
    <row r="15" spans="1:32" ht="31.95" customHeight="1">
      <c r="A15" s="13"/>
      <c r="B15" s="52"/>
      <c r="C15" s="421"/>
      <c r="D15" s="2"/>
      <c r="E15" s="3"/>
      <c r="F15" s="3"/>
      <c r="G15" s="363" t="s">
        <v>118</v>
      </c>
      <c r="H15" s="5"/>
      <c r="I15" s="5"/>
      <c r="J15" s="240"/>
      <c r="K15" s="82"/>
      <c r="L15" s="420"/>
      <c r="M15" s="53"/>
      <c r="N15" s="52"/>
      <c r="O15" s="387"/>
      <c r="P15" s="395"/>
      <c r="Q15" s="396"/>
      <c r="R15" s="382"/>
      <c r="S15" s="369"/>
      <c r="T15" s="55"/>
      <c r="V15" s="56"/>
      <c r="W15" s="56"/>
      <c r="X15" s="56"/>
      <c r="Y15" s="56"/>
      <c r="Z15" s="56"/>
      <c r="AA15" s="56"/>
      <c r="AB15" s="56"/>
      <c r="AC15" s="56"/>
      <c r="AD15" s="56"/>
      <c r="AE15" s="56"/>
      <c r="AF15" s="56"/>
    </row>
    <row r="16" spans="1:32" ht="31.95" customHeight="1">
      <c r="A16" s="13"/>
      <c r="B16" s="52"/>
      <c r="C16" s="360"/>
      <c r="D16" s="361"/>
      <c r="E16" s="361"/>
      <c r="F16" s="361"/>
      <c r="G16" s="362" t="s">
        <v>119</v>
      </c>
      <c r="H16" s="356" t="s">
        <v>23</v>
      </c>
      <c r="I16" s="356">
        <v>1247</v>
      </c>
      <c r="J16" s="357">
        <v>4034</v>
      </c>
      <c r="K16" s="358" t="s">
        <v>510</v>
      </c>
      <c r="L16" s="420">
        <v>5030398</v>
      </c>
      <c r="M16" s="53"/>
      <c r="N16" s="52"/>
      <c r="O16" s="393"/>
      <c r="P16" s="394"/>
      <c r="Q16" s="69">
        <f>ROUND(+O16,0)</f>
        <v>0</v>
      </c>
      <c r="R16" s="70">
        <f t="shared" si="0"/>
        <v>0</v>
      </c>
      <c r="S16" s="369" t="str">
        <f>IF(OR(Q16&lt;=0,Q16&gt;$J16,R16&lt;=0,R16&gt;$L16),"ERROR","OK")</f>
        <v>ERROR</v>
      </c>
      <c r="T16" s="55"/>
      <c r="V16" s="56"/>
      <c r="W16" s="56"/>
      <c r="X16" s="56"/>
      <c r="Y16" s="56"/>
      <c r="Z16" s="56"/>
      <c r="AA16" s="56"/>
      <c r="AB16" s="56"/>
      <c r="AC16" s="56"/>
      <c r="AD16" s="56"/>
      <c r="AE16" s="56"/>
      <c r="AF16" s="56"/>
    </row>
    <row r="17" spans="1:32" ht="31.95" customHeight="1" thickBot="1">
      <c r="A17" s="13"/>
      <c r="B17" s="52"/>
      <c r="C17" s="372"/>
      <c r="D17" s="373"/>
      <c r="E17" s="373"/>
      <c r="F17" s="373"/>
      <c r="G17" s="374" t="s">
        <v>120</v>
      </c>
      <c r="H17" s="422" t="s">
        <v>23</v>
      </c>
      <c r="I17" s="375">
        <v>367</v>
      </c>
      <c r="J17" s="376">
        <v>15081</v>
      </c>
      <c r="K17" s="377" t="s">
        <v>510</v>
      </c>
      <c r="L17" s="423">
        <v>5534727</v>
      </c>
      <c r="M17" s="53"/>
      <c r="N17" s="52"/>
      <c r="O17" s="388"/>
      <c r="P17" s="386"/>
      <c r="Q17" s="69">
        <f>ROUND(+O17,0)</f>
        <v>0</v>
      </c>
      <c r="R17" s="70">
        <f t="shared" si="0"/>
        <v>0</v>
      </c>
      <c r="S17" s="369" t="str">
        <f>IF(OR(Q17&lt;=0,Q17&gt;$J17,R17&lt;=0,R17&gt;$L17),"ERROR","OK")</f>
        <v>ERROR</v>
      </c>
      <c r="T17" s="55"/>
      <c r="V17" s="56"/>
      <c r="W17" s="56"/>
      <c r="X17" s="56"/>
      <c r="Y17" s="56"/>
      <c r="Z17" s="56"/>
      <c r="AA17" s="56"/>
      <c r="AB17" s="56"/>
      <c r="AC17" s="56"/>
      <c r="AD17" s="56"/>
      <c r="AE17" s="56"/>
      <c r="AF17" s="56"/>
    </row>
    <row r="18" spans="1:32" ht="13.5" customHeight="1" thickBot="1">
      <c r="A18" s="19"/>
      <c r="B18" s="30"/>
      <c r="C18" s="42"/>
      <c r="D18" s="15"/>
      <c r="G18" s="15"/>
      <c r="H18" s="15"/>
      <c r="L18" s="43"/>
      <c r="M18" s="35"/>
      <c r="N18" s="36"/>
      <c r="O18" s="19"/>
      <c r="P18" s="51"/>
      <c r="Q18" s="51"/>
      <c r="R18" s="51"/>
      <c r="S18" s="51"/>
      <c r="T18" s="37"/>
      <c r="V18" s="56"/>
      <c r="W18" s="56"/>
      <c r="X18" s="56"/>
      <c r="Y18" s="56"/>
      <c r="Z18" s="56"/>
      <c r="AA18" s="56"/>
      <c r="AB18" s="56"/>
      <c r="AC18" s="56"/>
      <c r="AD18" s="56"/>
      <c r="AE18" s="56"/>
      <c r="AF18" s="56"/>
    </row>
    <row r="19" spans="1:32" ht="31.95" customHeight="1">
      <c r="A19" s="13"/>
      <c r="B19" s="52"/>
      <c r="C19" s="424" t="s">
        <v>495</v>
      </c>
      <c r="D19" s="425"/>
      <c r="E19" s="425"/>
      <c r="F19" s="425"/>
      <c r="G19" s="425"/>
      <c r="H19" s="425"/>
      <c r="I19" s="425"/>
      <c r="J19" s="425"/>
      <c r="K19" s="425"/>
      <c r="L19" s="364">
        <v>149667013</v>
      </c>
      <c r="M19" s="53"/>
      <c r="N19" s="52"/>
      <c r="O19" s="273"/>
      <c r="P19" s="313"/>
      <c r="Q19" s="314"/>
      <c r="R19" s="292">
        <f>SUM(R13:R17)</f>
        <v>0</v>
      </c>
      <c r="S19" s="54" t="str">
        <f>+IF(OR(R19&lt;=0,R19&gt;$L19,COUNTIF(S14:S17,"error")&gt;0),"ERROR","OK")</f>
        <v>ERROR</v>
      </c>
      <c r="T19" s="55"/>
      <c r="V19" s="56"/>
      <c r="W19" s="56"/>
      <c r="X19" s="56"/>
      <c r="Y19" s="56"/>
      <c r="Z19" s="56"/>
      <c r="AA19" s="56"/>
      <c r="AB19" s="56"/>
      <c r="AC19" s="56"/>
      <c r="AD19" s="56"/>
      <c r="AE19" s="56"/>
      <c r="AF19" s="56"/>
    </row>
    <row r="20" spans="1:32" ht="31.95" customHeight="1">
      <c r="A20" s="13"/>
      <c r="B20" s="52"/>
      <c r="C20" s="436" t="s">
        <v>496</v>
      </c>
      <c r="D20" s="437"/>
      <c r="E20" s="437"/>
      <c r="F20" s="437"/>
      <c r="G20" s="437"/>
      <c r="H20" s="437"/>
      <c r="I20" s="437"/>
      <c r="J20" s="437"/>
      <c r="K20" s="437"/>
      <c r="L20" s="365">
        <v>28436732</v>
      </c>
      <c r="M20" s="53"/>
      <c r="N20" s="52"/>
      <c r="O20" s="273"/>
      <c r="P20" s="313"/>
      <c r="Q20" s="367"/>
      <c r="R20" s="368">
        <f>ROUND((+R19*0.19),0)</f>
        <v>0</v>
      </c>
      <c r="S20" s="369" t="str">
        <f>IF(OR(R20&lt;=0,R20&gt;$L20),"ERROR","OK")</f>
        <v>ERROR</v>
      </c>
      <c r="T20" s="55"/>
      <c r="V20" s="56"/>
      <c r="W20" s="56"/>
      <c r="X20" s="56"/>
      <c r="Y20" s="56"/>
      <c r="Z20" s="56"/>
      <c r="AA20" s="56"/>
      <c r="AB20" s="56"/>
      <c r="AC20" s="56"/>
      <c r="AD20" s="56"/>
      <c r="AE20" s="56"/>
      <c r="AF20" s="56"/>
    </row>
    <row r="21" spans="1:32" ht="31.95" customHeight="1">
      <c r="A21" s="13"/>
      <c r="B21" s="52"/>
      <c r="C21" s="436" t="s">
        <v>497</v>
      </c>
      <c r="D21" s="437"/>
      <c r="E21" s="437"/>
      <c r="F21" s="437"/>
      <c r="G21" s="437"/>
      <c r="H21" s="437"/>
      <c r="I21" s="437"/>
      <c r="J21" s="437"/>
      <c r="K21" s="437"/>
      <c r="L21" s="365">
        <v>17500575</v>
      </c>
      <c r="M21" s="53"/>
      <c r="N21" s="52"/>
      <c r="O21" s="273"/>
      <c r="P21" s="313"/>
      <c r="Q21" s="367"/>
      <c r="R21" s="368">
        <f>$L21</f>
        <v>17500575</v>
      </c>
      <c r="S21" s="369" t="str">
        <f t="shared" ref="S21:S22" si="1">IF(OR(R21&lt;&gt;$L21),"ERROR","VALOR FIJO")</f>
        <v>VALOR FIJO</v>
      </c>
      <c r="T21" s="55"/>
      <c r="V21" s="56"/>
      <c r="W21" s="56"/>
      <c r="X21" s="56"/>
      <c r="Y21" s="56"/>
      <c r="Z21" s="56"/>
      <c r="AA21" s="56"/>
      <c r="AB21" s="56"/>
      <c r="AC21" s="56"/>
      <c r="AD21" s="56"/>
      <c r="AE21" s="56"/>
      <c r="AF21" s="56"/>
    </row>
    <row r="22" spans="1:32" ht="31.95" customHeight="1" thickBot="1">
      <c r="A22" s="13"/>
      <c r="B22" s="52"/>
      <c r="C22" s="438" t="s">
        <v>498</v>
      </c>
      <c r="D22" s="439"/>
      <c r="E22" s="439"/>
      <c r="F22" s="439"/>
      <c r="G22" s="439"/>
      <c r="H22" s="439"/>
      <c r="I22" s="439"/>
      <c r="J22" s="439"/>
      <c r="K22" s="439"/>
      <c r="L22" s="366">
        <v>3325109</v>
      </c>
      <c r="M22" s="53"/>
      <c r="N22" s="52"/>
      <c r="O22" s="273"/>
      <c r="P22" s="313"/>
      <c r="Q22" s="370"/>
      <c r="R22" s="282">
        <f>ROUND((R21*0.19),0)</f>
        <v>3325109</v>
      </c>
      <c r="S22" s="371" t="str">
        <f t="shared" si="1"/>
        <v>VALOR FIJO</v>
      </c>
      <c r="T22" s="55"/>
      <c r="V22" s="56"/>
      <c r="W22" s="56"/>
      <c r="X22" s="56"/>
      <c r="Y22" s="56"/>
      <c r="Z22" s="56"/>
      <c r="AA22" s="56"/>
      <c r="AB22" s="56"/>
      <c r="AC22" s="56"/>
      <c r="AD22" s="56"/>
      <c r="AE22" s="56"/>
      <c r="AF22" s="56"/>
    </row>
    <row r="23" spans="1:32" ht="13.5" customHeight="1" thickBot="1">
      <c r="A23" s="19"/>
      <c r="B23" s="30"/>
      <c r="C23" s="42"/>
      <c r="D23" s="15"/>
      <c r="G23" s="15"/>
      <c r="H23" s="15"/>
      <c r="L23" s="43"/>
      <c r="M23" s="35"/>
      <c r="N23" s="36"/>
      <c r="O23" s="19"/>
      <c r="P23" s="51"/>
      <c r="Q23" s="51"/>
      <c r="R23" s="51"/>
      <c r="S23" s="51"/>
      <c r="T23" s="37"/>
      <c r="V23" s="56"/>
      <c r="W23" s="56"/>
      <c r="X23" s="56"/>
      <c r="Y23" s="56"/>
      <c r="Z23" s="56"/>
      <c r="AA23" s="56"/>
      <c r="AB23" s="56"/>
      <c r="AC23" s="56"/>
      <c r="AD23" s="56"/>
      <c r="AE23" s="56"/>
      <c r="AF23" s="56"/>
    </row>
    <row r="24" spans="1:32" ht="31.95" customHeight="1" thickBot="1">
      <c r="A24" s="19"/>
      <c r="B24" s="30"/>
      <c r="C24" s="426" t="s">
        <v>499</v>
      </c>
      <c r="D24" s="427"/>
      <c r="E24" s="427"/>
      <c r="F24" s="427"/>
      <c r="G24" s="427"/>
      <c r="H24" s="427"/>
      <c r="I24" s="427"/>
      <c r="J24" s="427"/>
      <c r="K24" s="428"/>
      <c r="L24" s="276">
        <v>198929429</v>
      </c>
      <c r="M24" s="35"/>
      <c r="N24" s="36"/>
      <c r="O24" s="19"/>
      <c r="P24" s="51"/>
      <c r="Q24" s="310"/>
      <c r="R24" s="346">
        <f>SUM(R19:R22)</f>
        <v>20825684</v>
      </c>
      <c r="S24" s="345" t="str">
        <f>+IF(OR(R24&lt;=0,R24&gt;$L24,COUNTIF(S19:S22,"error")&gt;0),"ERROR","OK")</f>
        <v>ERROR</v>
      </c>
      <c r="T24" s="37"/>
      <c r="V24" s="56"/>
      <c r="W24" s="56"/>
      <c r="X24" s="56"/>
      <c r="Y24" s="56"/>
      <c r="Z24" s="56"/>
      <c r="AA24" s="56"/>
      <c r="AB24" s="56"/>
      <c r="AC24" s="56"/>
      <c r="AD24" s="56"/>
      <c r="AE24" s="56"/>
      <c r="AF24" s="56"/>
    </row>
    <row r="25" spans="1:32" ht="13.5" customHeight="1" thickBot="1">
      <c r="A25" s="19"/>
      <c r="B25" s="30"/>
      <c r="C25" s="42"/>
      <c r="D25" s="15"/>
      <c r="G25" s="15"/>
      <c r="H25" s="15"/>
      <c r="L25" s="43"/>
      <c r="M25" s="35"/>
      <c r="N25" s="36"/>
      <c r="O25" s="19"/>
      <c r="P25" s="51"/>
      <c r="Q25" s="51"/>
      <c r="R25" s="51"/>
      <c r="S25" s="51"/>
      <c r="T25" s="37"/>
      <c r="V25" s="56"/>
      <c r="W25" s="56"/>
      <c r="X25" s="56"/>
      <c r="Y25" s="56"/>
      <c r="Z25" s="56"/>
      <c r="AA25" s="56"/>
      <c r="AB25" s="56"/>
      <c r="AC25" s="56"/>
      <c r="AD25" s="56"/>
      <c r="AE25" s="56"/>
      <c r="AF25" s="56"/>
    </row>
    <row r="26" spans="1:32" ht="31.95" customHeight="1" thickTop="1" thickBot="1">
      <c r="A26" s="44"/>
      <c r="B26" s="30"/>
      <c r="C26" s="440" t="s">
        <v>121</v>
      </c>
      <c r="D26" s="441"/>
      <c r="E26" s="441"/>
      <c r="F26" s="441"/>
      <c r="G26" s="441"/>
      <c r="H26" s="441"/>
      <c r="I26" s="441"/>
      <c r="J26" s="441"/>
      <c r="K26" s="441"/>
      <c r="L26" s="442"/>
      <c r="M26" s="35"/>
      <c r="N26" s="30"/>
      <c r="O26" s="57" t="s">
        <v>22</v>
      </c>
      <c r="P26" s="58"/>
      <c r="Q26" s="58"/>
      <c r="R26" s="58"/>
      <c r="S26" s="59"/>
      <c r="T26" s="37"/>
      <c r="V26" s="56"/>
      <c r="W26" s="56"/>
      <c r="X26" s="56"/>
      <c r="Y26" s="56"/>
      <c r="Z26" s="56"/>
      <c r="AA26" s="56"/>
      <c r="AB26" s="56"/>
      <c r="AC26" s="56"/>
      <c r="AD26" s="56"/>
      <c r="AE26" s="56"/>
      <c r="AF26" s="56"/>
    </row>
    <row r="27" spans="1:32" ht="31.95" customHeight="1" thickTop="1">
      <c r="A27" s="44"/>
      <c r="B27" s="30"/>
      <c r="C27" s="45" t="s">
        <v>1</v>
      </c>
      <c r="D27" s="443" t="s">
        <v>9</v>
      </c>
      <c r="E27" s="46" t="s">
        <v>2</v>
      </c>
      <c r="F27" s="47"/>
      <c r="G27" s="445" t="s">
        <v>10</v>
      </c>
      <c r="H27" s="447" t="s">
        <v>4</v>
      </c>
      <c r="I27" s="448" t="s">
        <v>5</v>
      </c>
      <c r="J27" s="450" t="s">
        <v>93</v>
      </c>
      <c r="K27" s="450" t="s">
        <v>24</v>
      </c>
      <c r="L27" s="452" t="s">
        <v>6</v>
      </c>
      <c r="M27" s="35"/>
      <c r="N27" s="30"/>
      <c r="O27" s="459" t="s">
        <v>25</v>
      </c>
      <c r="P27" s="467" t="s">
        <v>94</v>
      </c>
      <c r="Q27" s="467" t="s">
        <v>26</v>
      </c>
      <c r="R27" s="463" t="s">
        <v>27</v>
      </c>
      <c r="S27" s="457" t="s">
        <v>11</v>
      </c>
      <c r="T27" s="37"/>
      <c r="V27" s="56"/>
      <c r="W27" s="56"/>
      <c r="X27" s="56"/>
      <c r="Y27" s="56"/>
      <c r="Z27" s="56"/>
      <c r="AA27" s="56"/>
      <c r="AB27" s="56"/>
      <c r="AC27" s="56"/>
      <c r="AD27" s="56"/>
      <c r="AE27" s="56"/>
      <c r="AF27" s="56"/>
    </row>
    <row r="28" spans="1:32" ht="31.95" customHeight="1" thickBot="1">
      <c r="A28" s="44"/>
      <c r="B28" s="30"/>
      <c r="C28" s="48"/>
      <c r="D28" s="444"/>
      <c r="E28" s="49" t="s">
        <v>7</v>
      </c>
      <c r="F28" s="49" t="s">
        <v>8</v>
      </c>
      <c r="G28" s="446"/>
      <c r="H28" s="444"/>
      <c r="I28" s="449"/>
      <c r="J28" s="451"/>
      <c r="K28" s="451"/>
      <c r="L28" s="453"/>
      <c r="M28" s="35"/>
      <c r="N28" s="30"/>
      <c r="O28" s="460"/>
      <c r="P28" s="462"/>
      <c r="Q28" s="462"/>
      <c r="R28" s="464"/>
      <c r="S28" s="458"/>
      <c r="T28" s="37"/>
      <c r="V28" s="56"/>
      <c r="W28" s="56"/>
      <c r="X28" s="56"/>
      <c r="Y28" s="56"/>
      <c r="Z28" s="56"/>
      <c r="AA28" s="56"/>
      <c r="AB28" s="56"/>
      <c r="AC28" s="56"/>
      <c r="AD28" s="56"/>
      <c r="AE28" s="56"/>
      <c r="AF28" s="56"/>
    </row>
    <row r="29" spans="1:32" ht="13.5" customHeight="1">
      <c r="A29" s="19"/>
      <c r="B29" s="30"/>
      <c r="C29" s="42"/>
      <c r="D29" s="15"/>
      <c r="G29" s="15"/>
      <c r="H29" s="15"/>
      <c r="I29" s="406"/>
      <c r="L29" s="50"/>
      <c r="M29" s="35"/>
      <c r="N29" s="36"/>
      <c r="O29" s="283"/>
      <c r="P29" s="19"/>
      <c r="Q29" s="19"/>
      <c r="R29" s="19"/>
      <c r="S29" s="51"/>
      <c r="T29" s="37"/>
      <c r="V29" s="56"/>
      <c r="W29" s="56"/>
      <c r="X29" s="56"/>
      <c r="Y29" s="56"/>
      <c r="Z29" s="56"/>
      <c r="AA29" s="56"/>
      <c r="AB29" s="56"/>
      <c r="AC29" s="56"/>
      <c r="AD29" s="56"/>
      <c r="AE29" s="56"/>
      <c r="AF29" s="56"/>
    </row>
    <row r="30" spans="1:32" ht="31.95" customHeight="1" thickBot="1">
      <c r="A30" s="13"/>
      <c r="B30" s="52"/>
      <c r="C30" s="60"/>
      <c r="D30" s="378"/>
      <c r="E30" s="62"/>
      <c r="F30" s="62"/>
      <c r="G30" s="63" t="s">
        <v>122</v>
      </c>
      <c r="H30" s="64"/>
      <c r="I30" s="407"/>
      <c r="J30" s="64"/>
      <c r="K30" s="62"/>
      <c r="L30" s="65"/>
      <c r="M30" s="53"/>
      <c r="N30" s="52"/>
      <c r="O30" s="66"/>
      <c r="P30" s="67"/>
      <c r="Q30" s="67"/>
      <c r="R30" s="67"/>
      <c r="S30" s="245"/>
      <c r="T30" s="55"/>
      <c r="V30" s="56"/>
      <c r="W30" s="56"/>
      <c r="X30" s="56"/>
      <c r="Y30" s="56"/>
      <c r="Z30" s="56"/>
      <c r="AA30" s="56"/>
      <c r="AB30" s="56"/>
      <c r="AC30" s="56"/>
      <c r="AD30" s="56"/>
      <c r="AE30" s="56"/>
      <c r="AF30" s="56"/>
    </row>
    <row r="31" spans="1:32" ht="31.95" customHeight="1" thickBot="1">
      <c r="A31" s="13"/>
      <c r="B31" s="52"/>
      <c r="C31" s="60"/>
      <c r="D31" s="378"/>
      <c r="E31" s="62"/>
      <c r="F31" s="62"/>
      <c r="G31" s="63" t="s">
        <v>123</v>
      </c>
      <c r="H31" s="64"/>
      <c r="I31" s="407"/>
      <c r="J31" s="64"/>
      <c r="K31" s="62"/>
      <c r="L31" s="65"/>
      <c r="M31" s="53"/>
      <c r="N31" s="52"/>
      <c r="O31" s="66"/>
      <c r="P31" s="67"/>
      <c r="Q31" s="67"/>
      <c r="R31" s="67"/>
      <c r="S31" s="245"/>
      <c r="T31" s="55"/>
      <c r="V31" s="56"/>
      <c r="W31" s="56"/>
      <c r="X31" s="56"/>
      <c r="Y31" s="56"/>
      <c r="Z31" s="56"/>
      <c r="AA31" s="56"/>
      <c r="AB31" s="56"/>
      <c r="AC31" s="56"/>
      <c r="AD31" s="56"/>
      <c r="AE31" s="56"/>
      <c r="AF31" s="56"/>
    </row>
    <row r="32" spans="1:32" ht="31.95" customHeight="1" thickBot="1">
      <c r="A32" s="13"/>
      <c r="B32" s="52"/>
      <c r="C32" s="60"/>
      <c r="D32" s="378">
        <v>1</v>
      </c>
      <c r="E32" s="62"/>
      <c r="F32" s="62"/>
      <c r="G32" s="63" t="s">
        <v>124</v>
      </c>
      <c r="H32" s="64"/>
      <c r="I32" s="407"/>
      <c r="J32" s="64"/>
      <c r="K32" s="62"/>
      <c r="L32" s="65"/>
      <c r="M32" s="53"/>
      <c r="N32" s="52"/>
      <c r="O32" s="66"/>
      <c r="P32" s="67"/>
      <c r="Q32" s="67"/>
      <c r="R32" s="67"/>
      <c r="S32" s="245"/>
      <c r="T32" s="55"/>
      <c r="V32" s="56"/>
      <c r="W32" s="56"/>
      <c r="X32" s="56"/>
      <c r="Y32" s="56"/>
      <c r="Z32" s="56"/>
      <c r="AA32" s="56"/>
      <c r="AB32" s="56"/>
      <c r="AC32" s="56"/>
      <c r="AD32" s="56"/>
      <c r="AE32" s="56"/>
      <c r="AF32" s="56"/>
    </row>
    <row r="33" spans="1:32" ht="48" customHeight="1">
      <c r="A33" s="13"/>
      <c r="B33" s="52"/>
      <c r="C33" s="1">
        <v>10170</v>
      </c>
      <c r="D33" s="2">
        <v>1.0009999999999999</v>
      </c>
      <c r="E33" s="3"/>
      <c r="F33" s="3"/>
      <c r="G33" s="4" t="s">
        <v>125</v>
      </c>
      <c r="H33" s="5" t="s">
        <v>23</v>
      </c>
      <c r="I33" s="408">
        <v>18096</v>
      </c>
      <c r="J33" s="397">
        <v>3760</v>
      </c>
      <c r="K33" s="399">
        <v>5475</v>
      </c>
      <c r="L33" s="359">
        <v>99075600</v>
      </c>
      <c r="M33" s="311"/>
      <c r="N33" s="312"/>
      <c r="O33" s="353"/>
      <c r="P33" s="69">
        <f>ROUND(O33,0)</f>
        <v>0</v>
      </c>
      <c r="Q33" s="69">
        <f>+ROUND(P33*(1+$R$557),0)</f>
        <v>0</v>
      </c>
      <c r="R33" s="70">
        <f t="shared" ref="R33" si="2">ROUND((+Q33*$I33),0)</f>
        <v>0</v>
      </c>
      <c r="S33" s="246" t="str">
        <f>IF(OR(P33&lt;=0,P33&gt;$J33,Q33&lt;=0,Q33&gt;$K33,R33&lt;=0,R33&gt;$L33,$S$557="ERROR"),"ERROR","OK")</f>
        <v>ERROR</v>
      </c>
      <c r="T33" s="55"/>
      <c r="V33" s="56"/>
      <c r="W33" s="56"/>
      <c r="X33" s="56"/>
      <c r="Y33" s="56"/>
      <c r="Z33" s="56"/>
      <c r="AA33" s="56"/>
      <c r="AB33" s="56"/>
      <c r="AC33" s="56"/>
      <c r="AD33" s="56"/>
      <c r="AE33" s="56"/>
      <c r="AF33" s="56"/>
    </row>
    <row r="34" spans="1:32" ht="48" customHeight="1">
      <c r="A34" s="13"/>
      <c r="B34" s="52"/>
      <c r="C34" s="1">
        <v>10171</v>
      </c>
      <c r="D34" s="2">
        <v>1.0019999999999998</v>
      </c>
      <c r="E34" s="3"/>
      <c r="F34" s="3"/>
      <c r="G34" s="4" t="s">
        <v>126</v>
      </c>
      <c r="H34" s="5" t="s">
        <v>23</v>
      </c>
      <c r="I34" s="408">
        <v>19604</v>
      </c>
      <c r="J34" s="397">
        <v>16929</v>
      </c>
      <c r="K34" s="400">
        <v>24652</v>
      </c>
      <c r="L34" s="83">
        <v>483277808</v>
      </c>
      <c r="M34" s="311"/>
      <c r="N34" s="312"/>
      <c r="O34" s="71"/>
      <c r="P34" s="69">
        <f t="shared" ref="P34:P254" si="3">ROUND(O34,0)</f>
        <v>0</v>
      </c>
      <c r="Q34" s="69">
        <f>+ROUND(P34*(1+$R$557),0)</f>
        <v>0</v>
      </c>
      <c r="R34" s="70">
        <f>ROUND((+Q34*$I34),0)</f>
        <v>0</v>
      </c>
      <c r="S34" s="246" t="str">
        <f>IF(OR(P34&lt;=0,P34&gt;$J34,Q34&lt;=0,Q34&gt;$K34,R34&lt;=0,R34&gt;$L34,$S$557="ERROR"),"ERROR","OK")</f>
        <v>ERROR</v>
      </c>
      <c r="T34" s="55"/>
      <c r="V34" s="56"/>
      <c r="W34" s="56"/>
      <c r="X34" s="56"/>
      <c r="Y34" s="56"/>
      <c r="Z34" s="56"/>
      <c r="AA34" s="56"/>
      <c r="AB34" s="56"/>
      <c r="AC34" s="56"/>
      <c r="AD34" s="56"/>
      <c r="AE34" s="56"/>
      <c r="AF34" s="56"/>
    </row>
    <row r="35" spans="1:32" ht="31.95" customHeight="1" thickBot="1">
      <c r="A35" s="13"/>
      <c r="B35" s="30"/>
      <c r="C35" s="7" t="s">
        <v>12</v>
      </c>
      <c r="D35" s="8"/>
      <c r="E35" s="9"/>
      <c r="F35" s="9"/>
      <c r="G35" s="10"/>
      <c r="H35" s="11"/>
      <c r="I35" s="409"/>
      <c r="J35" s="242"/>
      <c r="K35" s="72"/>
      <c r="L35" s="73">
        <v>582353408</v>
      </c>
      <c r="M35" s="270"/>
      <c r="N35" s="271"/>
      <c r="O35" s="278"/>
      <c r="P35" s="279"/>
      <c r="Q35" s="67"/>
      <c r="R35" s="282">
        <f>+SUM(R33:R34)</f>
        <v>0</v>
      </c>
      <c r="S35" s="247" t="str">
        <f>+IF(OR(R35&lt;=0,R35&gt;$L35,COUNTIF(S33:S34,"error")&gt;0),"ERROR","OK")</f>
        <v>ERROR</v>
      </c>
      <c r="T35" s="37"/>
      <c r="V35" s="56"/>
      <c r="W35" s="56"/>
      <c r="X35" s="56"/>
      <c r="Y35" s="56"/>
      <c r="Z35" s="56"/>
      <c r="AA35" s="56"/>
      <c r="AB35" s="56"/>
      <c r="AC35" s="56"/>
      <c r="AD35" s="56"/>
      <c r="AE35" s="56"/>
      <c r="AF35" s="56"/>
    </row>
    <row r="36" spans="1:32" ht="31.95" customHeight="1" thickBot="1">
      <c r="A36" s="13"/>
      <c r="B36" s="52"/>
      <c r="C36" s="60"/>
      <c r="D36" s="378">
        <v>2</v>
      </c>
      <c r="E36" s="62"/>
      <c r="F36" s="62"/>
      <c r="G36" s="63" t="s">
        <v>127</v>
      </c>
      <c r="H36" s="64"/>
      <c r="I36" s="407"/>
      <c r="J36" s="64"/>
      <c r="K36" s="62"/>
      <c r="L36" s="65"/>
      <c r="M36" s="53"/>
      <c r="N36" s="52"/>
      <c r="O36" s="66"/>
      <c r="P36" s="67"/>
      <c r="Q36" s="67"/>
      <c r="R36" s="67"/>
      <c r="S36" s="245"/>
      <c r="T36" s="55"/>
      <c r="V36" s="56"/>
      <c r="W36" s="56"/>
      <c r="X36" s="56"/>
      <c r="Y36" s="56"/>
      <c r="Z36" s="56"/>
      <c r="AA36" s="56"/>
      <c r="AB36" s="56"/>
      <c r="AC36" s="56"/>
      <c r="AD36" s="56"/>
      <c r="AE36" s="56"/>
      <c r="AF36" s="56"/>
    </row>
    <row r="37" spans="1:32" ht="48" customHeight="1">
      <c r="A37" s="13"/>
      <c r="B37" s="52"/>
      <c r="C37" s="1">
        <v>10104</v>
      </c>
      <c r="D37" s="2">
        <v>2.0009999999999999</v>
      </c>
      <c r="E37" s="3"/>
      <c r="F37" s="3"/>
      <c r="G37" s="352" t="s">
        <v>128</v>
      </c>
      <c r="H37" s="5" t="s">
        <v>23</v>
      </c>
      <c r="I37" s="408">
        <v>53</v>
      </c>
      <c r="J37" s="240">
        <v>3781</v>
      </c>
      <c r="K37" s="82">
        <v>5506</v>
      </c>
      <c r="L37" s="83">
        <v>291818</v>
      </c>
      <c r="M37" s="311"/>
      <c r="N37" s="312"/>
      <c r="O37" s="71"/>
      <c r="P37" s="69">
        <f t="shared" ref="P37:P39" si="4">ROUND(O37,0)</f>
        <v>0</v>
      </c>
      <c r="Q37" s="69">
        <f>+ROUND(P37*(1+$R$557),0)</f>
        <v>0</v>
      </c>
      <c r="R37" s="70">
        <f>ROUND((+Q37*$I37),0)</f>
        <v>0</v>
      </c>
      <c r="S37" s="246" t="str">
        <f>IF(OR(P37&lt;=0,P37&gt;$J37,Q37&lt;=0,Q37&gt;$K37,R37&lt;=0,R37&gt;$L37,$S$557="ERROR"),"ERROR","OK")</f>
        <v>ERROR</v>
      </c>
      <c r="T37" s="55"/>
      <c r="V37" s="56"/>
      <c r="W37" s="56"/>
      <c r="X37" s="56"/>
      <c r="Y37" s="56"/>
      <c r="Z37" s="56"/>
      <c r="AA37" s="56"/>
      <c r="AB37" s="56"/>
      <c r="AC37" s="56"/>
      <c r="AD37" s="56"/>
      <c r="AE37" s="56"/>
      <c r="AF37" s="56"/>
    </row>
    <row r="38" spans="1:32" ht="48" customHeight="1">
      <c r="A38" s="13"/>
      <c r="B38" s="52"/>
      <c r="C38" s="1">
        <v>10105</v>
      </c>
      <c r="D38" s="2">
        <v>2.0019999999999998</v>
      </c>
      <c r="E38" s="3"/>
      <c r="F38" s="3"/>
      <c r="G38" s="4" t="s">
        <v>129</v>
      </c>
      <c r="H38" s="5" t="s">
        <v>23</v>
      </c>
      <c r="I38" s="408">
        <v>117</v>
      </c>
      <c r="J38" s="241">
        <v>16916</v>
      </c>
      <c r="K38" s="82">
        <v>24633</v>
      </c>
      <c r="L38" s="83">
        <v>2882061</v>
      </c>
      <c r="M38" s="311"/>
      <c r="N38" s="312"/>
      <c r="O38" s="71"/>
      <c r="P38" s="69">
        <f t="shared" si="4"/>
        <v>0</v>
      </c>
      <c r="Q38" s="69">
        <f>+ROUND(P38*(1+$R$557),0)</f>
        <v>0</v>
      </c>
      <c r="R38" s="70">
        <f t="shared" ref="R38" si="5">ROUND((+Q38*$I38),0)</f>
        <v>0</v>
      </c>
      <c r="S38" s="246" t="str">
        <f>IF(OR(P38&lt;=0,P38&gt;$J38,Q38&lt;=0,Q38&gt;$K38,R38&lt;=0,R38&gt;$L38,$S$557="ERROR"),"ERROR","OK")</f>
        <v>ERROR</v>
      </c>
      <c r="T38" s="55"/>
      <c r="V38" s="56"/>
      <c r="W38" s="56"/>
      <c r="X38" s="56"/>
      <c r="Y38" s="56"/>
      <c r="Z38" s="56"/>
      <c r="AA38" s="56"/>
      <c r="AB38" s="56"/>
      <c r="AC38" s="56"/>
      <c r="AD38" s="56"/>
      <c r="AE38" s="56"/>
      <c r="AF38" s="56"/>
    </row>
    <row r="39" spans="1:32" ht="31.95" customHeight="1">
      <c r="A39" s="13"/>
      <c r="B39" s="52"/>
      <c r="C39" s="1">
        <v>10106</v>
      </c>
      <c r="D39" s="2">
        <v>2.0029999999999997</v>
      </c>
      <c r="E39" s="3"/>
      <c r="F39" s="3"/>
      <c r="G39" s="4" t="s">
        <v>130</v>
      </c>
      <c r="H39" s="5" t="s">
        <v>23</v>
      </c>
      <c r="I39" s="408">
        <v>887</v>
      </c>
      <c r="J39" s="241">
        <v>20639</v>
      </c>
      <c r="K39" s="82">
        <v>30055</v>
      </c>
      <c r="L39" s="83">
        <v>26658785</v>
      </c>
      <c r="M39" s="311"/>
      <c r="N39" s="312"/>
      <c r="O39" s="71"/>
      <c r="P39" s="69">
        <f t="shared" si="4"/>
        <v>0</v>
      </c>
      <c r="Q39" s="69">
        <f>+ROUND(P39*(1+$R$557),0)</f>
        <v>0</v>
      </c>
      <c r="R39" s="70">
        <f>ROUND((+Q39*$I39),0)</f>
        <v>0</v>
      </c>
      <c r="S39" s="246" t="str">
        <f>IF(OR(P39&lt;=0,P39&gt;$J39,Q39&lt;=0,Q39&gt;$K39,R39&lt;=0,R39&gt;$L39,$S$557="ERROR"),"ERROR","OK")</f>
        <v>ERROR</v>
      </c>
      <c r="T39" s="55"/>
      <c r="V39" s="56"/>
      <c r="W39" s="56"/>
      <c r="X39" s="56"/>
      <c r="Y39" s="56"/>
      <c r="Z39" s="56"/>
      <c r="AA39" s="56"/>
      <c r="AB39" s="56"/>
      <c r="AC39" s="56"/>
      <c r="AD39" s="56"/>
      <c r="AE39" s="56"/>
      <c r="AF39" s="56"/>
    </row>
    <row r="40" spans="1:32" ht="31.95" customHeight="1" thickBot="1">
      <c r="A40" s="13"/>
      <c r="B40" s="30"/>
      <c r="C40" s="7" t="s">
        <v>12</v>
      </c>
      <c r="D40" s="8"/>
      <c r="E40" s="9"/>
      <c r="F40" s="9"/>
      <c r="G40" s="10"/>
      <c r="H40" s="11"/>
      <c r="I40" s="409"/>
      <c r="J40" s="242"/>
      <c r="K40" s="72"/>
      <c r="L40" s="73">
        <v>29832664</v>
      </c>
      <c r="M40" s="270"/>
      <c r="N40" s="271"/>
      <c r="O40" s="278"/>
      <c r="P40" s="279"/>
      <c r="Q40" s="67"/>
      <c r="R40" s="282">
        <f>+SUM(R37:R39)</f>
        <v>0</v>
      </c>
      <c r="S40" s="247" t="str">
        <f>+IF(OR(R40&lt;=0,R40&gt;$L40,COUNTIF(S37:S39,"error")&gt;0),"ERROR","OK")</f>
        <v>ERROR</v>
      </c>
      <c r="T40" s="37"/>
      <c r="V40" s="56"/>
      <c r="W40" s="56"/>
      <c r="X40" s="56"/>
      <c r="Y40" s="56"/>
      <c r="Z40" s="56"/>
      <c r="AA40" s="56"/>
      <c r="AB40" s="56"/>
      <c r="AC40" s="56"/>
      <c r="AD40" s="56"/>
      <c r="AE40" s="56"/>
      <c r="AF40" s="56"/>
    </row>
    <row r="41" spans="1:32" ht="31.95" customHeight="1" thickBot="1">
      <c r="A41" s="13"/>
      <c r="B41" s="52"/>
      <c r="C41" s="60"/>
      <c r="D41" s="378">
        <v>3</v>
      </c>
      <c r="E41" s="62"/>
      <c r="F41" s="62"/>
      <c r="G41" s="63" t="s">
        <v>131</v>
      </c>
      <c r="H41" s="64"/>
      <c r="I41" s="407"/>
      <c r="J41" s="64"/>
      <c r="K41" s="62"/>
      <c r="L41" s="65"/>
      <c r="M41" s="53"/>
      <c r="N41" s="52"/>
      <c r="O41" s="66"/>
      <c r="P41" s="67"/>
      <c r="Q41" s="67"/>
      <c r="R41" s="67"/>
      <c r="S41" s="245"/>
      <c r="T41" s="55"/>
      <c r="V41" s="56"/>
      <c r="W41" s="56"/>
      <c r="X41" s="56"/>
      <c r="Y41" s="56"/>
      <c r="Z41" s="56"/>
      <c r="AA41" s="56"/>
      <c r="AB41" s="56"/>
      <c r="AC41" s="56"/>
      <c r="AD41" s="56"/>
      <c r="AE41" s="56"/>
      <c r="AF41" s="56"/>
    </row>
    <row r="42" spans="1:32" ht="31.95" customHeight="1">
      <c r="A42" s="13"/>
      <c r="B42" s="52"/>
      <c r="C42" s="1">
        <v>10172</v>
      </c>
      <c r="D42" s="2">
        <v>3.0009999999999999</v>
      </c>
      <c r="E42" s="3"/>
      <c r="F42" s="3"/>
      <c r="G42" s="352" t="s">
        <v>132</v>
      </c>
      <c r="H42" s="5" t="s">
        <v>23</v>
      </c>
      <c r="I42" s="408">
        <v>221</v>
      </c>
      <c r="J42" s="240">
        <v>20639</v>
      </c>
      <c r="K42" s="82">
        <v>30055</v>
      </c>
      <c r="L42" s="83">
        <v>6642155</v>
      </c>
      <c r="M42" s="311"/>
      <c r="N42" s="312"/>
      <c r="O42" s="71"/>
      <c r="P42" s="69">
        <f t="shared" ref="P42:P52" si="6">ROUND(O42,0)</f>
        <v>0</v>
      </c>
      <c r="Q42" s="69">
        <f t="shared" ref="Q42:Q52" si="7">+ROUND(P42*(1+$R$557),0)</f>
        <v>0</v>
      </c>
      <c r="R42" s="70">
        <f>ROUND((+Q42*$I42),0)</f>
        <v>0</v>
      </c>
      <c r="S42" s="246" t="str">
        <f t="shared" ref="S42:S52" si="8">IF(OR(P42&lt;=0,P42&gt;$J42,Q42&lt;=0,Q42&gt;$K42,R42&lt;=0,R42&gt;$L42,$S$557="ERROR"),"ERROR","OK")</f>
        <v>ERROR</v>
      </c>
      <c r="T42" s="55"/>
      <c r="V42" s="56"/>
      <c r="W42" s="56"/>
      <c r="X42" s="56"/>
      <c r="Y42" s="56"/>
      <c r="Z42" s="56"/>
      <c r="AA42" s="56"/>
      <c r="AB42" s="56"/>
      <c r="AC42" s="56"/>
      <c r="AD42" s="56"/>
      <c r="AE42" s="56"/>
      <c r="AF42" s="56"/>
    </row>
    <row r="43" spans="1:32" ht="48" customHeight="1">
      <c r="A43" s="13"/>
      <c r="B43" s="52"/>
      <c r="C43" s="1">
        <v>10173</v>
      </c>
      <c r="D43" s="2">
        <v>3.0019999999999998</v>
      </c>
      <c r="E43" s="3"/>
      <c r="F43" s="3"/>
      <c r="G43" s="4" t="s">
        <v>133</v>
      </c>
      <c r="H43" s="5" t="s">
        <v>23</v>
      </c>
      <c r="I43" s="408">
        <v>158</v>
      </c>
      <c r="J43" s="241">
        <v>16922</v>
      </c>
      <c r="K43" s="82">
        <v>24642</v>
      </c>
      <c r="L43" s="83">
        <v>3893436</v>
      </c>
      <c r="M43" s="311"/>
      <c r="N43" s="312"/>
      <c r="O43" s="353"/>
      <c r="P43" s="69">
        <f t="shared" si="6"/>
        <v>0</v>
      </c>
      <c r="Q43" s="69">
        <f t="shared" si="7"/>
        <v>0</v>
      </c>
      <c r="R43" s="70">
        <f t="shared" ref="R43:R46" si="9">ROUND((+Q43*$I43),0)</f>
        <v>0</v>
      </c>
      <c r="S43" s="246" t="str">
        <f t="shared" si="8"/>
        <v>ERROR</v>
      </c>
      <c r="T43" s="55"/>
      <c r="V43" s="56"/>
      <c r="W43" s="56"/>
      <c r="X43" s="56"/>
      <c r="Y43" s="56"/>
      <c r="Z43" s="56"/>
      <c r="AA43" s="56"/>
      <c r="AB43" s="56"/>
      <c r="AC43" s="56"/>
      <c r="AD43" s="56"/>
      <c r="AE43" s="56"/>
      <c r="AF43" s="56"/>
    </row>
    <row r="44" spans="1:32" ht="31.95" customHeight="1">
      <c r="A44" s="13"/>
      <c r="B44" s="52"/>
      <c r="C44" s="1">
        <v>10174</v>
      </c>
      <c r="D44" s="2">
        <v>3.0029999999999997</v>
      </c>
      <c r="E44" s="3"/>
      <c r="F44" s="3"/>
      <c r="G44" s="4" t="s">
        <v>134</v>
      </c>
      <c r="H44" s="5" t="s">
        <v>23</v>
      </c>
      <c r="I44" s="408">
        <v>1102</v>
      </c>
      <c r="J44" s="241">
        <v>20639</v>
      </c>
      <c r="K44" s="82">
        <v>30055</v>
      </c>
      <c r="L44" s="83">
        <v>33120610</v>
      </c>
      <c r="M44" s="311"/>
      <c r="N44" s="312"/>
      <c r="O44" s="71"/>
      <c r="P44" s="69">
        <f t="shared" si="6"/>
        <v>0</v>
      </c>
      <c r="Q44" s="69">
        <f t="shared" si="7"/>
        <v>0</v>
      </c>
      <c r="R44" s="70">
        <f t="shared" si="9"/>
        <v>0</v>
      </c>
      <c r="S44" s="246" t="str">
        <f t="shared" si="8"/>
        <v>ERROR</v>
      </c>
      <c r="T44" s="55"/>
      <c r="V44" s="56"/>
      <c r="W44" s="56"/>
      <c r="X44" s="56"/>
      <c r="Y44" s="56"/>
      <c r="Z44" s="56"/>
      <c r="AA44" s="56"/>
      <c r="AB44" s="56"/>
      <c r="AC44" s="56"/>
      <c r="AD44" s="56"/>
      <c r="AE44" s="56"/>
      <c r="AF44" s="56"/>
    </row>
    <row r="45" spans="1:32" ht="48" customHeight="1">
      <c r="A45" s="13"/>
      <c r="B45" s="52"/>
      <c r="C45" s="1">
        <v>10175</v>
      </c>
      <c r="D45" s="2">
        <v>3.0039999999999996</v>
      </c>
      <c r="E45" s="3"/>
      <c r="F45" s="3"/>
      <c r="G45" s="4" t="s">
        <v>135</v>
      </c>
      <c r="H45" s="5" t="s">
        <v>23</v>
      </c>
      <c r="I45" s="408">
        <v>126</v>
      </c>
      <c r="J45" s="241">
        <v>26482</v>
      </c>
      <c r="K45" s="82">
        <v>38563</v>
      </c>
      <c r="L45" s="83">
        <v>4858938</v>
      </c>
      <c r="M45" s="311"/>
      <c r="N45" s="312"/>
      <c r="O45" s="71"/>
      <c r="P45" s="69">
        <f t="shared" si="6"/>
        <v>0</v>
      </c>
      <c r="Q45" s="69">
        <f t="shared" si="7"/>
        <v>0</v>
      </c>
      <c r="R45" s="70">
        <f t="shared" si="9"/>
        <v>0</v>
      </c>
      <c r="S45" s="246" t="str">
        <f t="shared" si="8"/>
        <v>ERROR</v>
      </c>
      <c r="T45" s="55"/>
      <c r="V45" s="56"/>
      <c r="W45" s="56"/>
      <c r="X45" s="56"/>
      <c r="Y45" s="56"/>
      <c r="Z45" s="56"/>
      <c r="AA45" s="56"/>
      <c r="AB45" s="56"/>
      <c r="AC45" s="56"/>
      <c r="AD45" s="56"/>
      <c r="AE45" s="56"/>
      <c r="AF45" s="56"/>
    </row>
    <row r="46" spans="1:32" ht="48" customHeight="1">
      <c r="A46" s="13"/>
      <c r="B46" s="52"/>
      <c r="C46" s="1">
        <v>10176</v>
      </c>
      <c r="D46" s="2">
        <v>3.0049999999999994</v>
      </c>
      <c r="E46" s="3"/>
      <c r="F46" s="3"/>
      <c r="G46" s="4" t="s">
        <v>136</v>
      </c>
      <c r="H46" s="5" t="s">
        <v>23</v>
      </c>
      <c r="I46" s="408">
        <v>32</v>
      </c>
      <c r="J46" s="241">
        <v>3781</v>
      </c>
      <c r="K46" s="82">
        <v>5506</v>
      </c>
      <c r="L46" s="83">
        <v>176192</v>
      </c>
      <c r="M46" s="311"/>
      <c r="N46" s="312"/>
      <c r="O46" s="353"/>
      <c r="P46" s="69">
        <f t="shared" si="6"/>
        <v>0</v>
      </c>
      <c r="Q46" s="69">
        <f t="shared" si="7"/>
        <v>0</v>
      </c>
      <c r="R46" s="70">
        <f t="shared" si="9"/>
        <v>0</v>
      </c>
      <c r="S46" s="246" t="str">
        <f t="shared" si="8"/>
        <v>ERROR</v>
      </c>
      <c r="T46" s="55"/>
      <c r="V46" s="56"/>
      <c r="W46" s="56"/>
      <c r="X46" s="56"/>
      <c r="Y46" s="56"/>
      <c r="Z46" s="56"/>
      <c r="AA46" s="56"/>
      <c r="AB46" s="56"/>
      <c r="AC46" s="56"/>
      <c r="AD46" s="56"/>
      <c r="AE46" s="56"/>
      <c r="AF46" s="56"/>
    </row>
    <row r="47" spans="1:32" ht="31.95" customHeight="1">
      <c r="A47" s="13"/>
      <c r="B47" s="52"/>
      <c r="C47" s="1">
        <v>10177</v>
      </c>
      <c r="D47" s="2">
        <v>3.0059999999999993</v>
      </c>
      <c r="E47" s="3"/>
      <c r="F47" s="3"/>
      <c r="G47" s="4" t="s">
        <v>137</v>
      </c>
      <c r="H47" s="5" t="s">
        <v>23</v>
      </c>
      <c r="I47" s="408">
        <v>881</v>
      </c>
      <c r="J47" s="241">
        <v>20639</v>
      </c>
      <c r="K47" s="82">
        <v>30055</v>
      </c>
      <c r="L47" s="83">
        <v>26478455</v>
      </c>
      <c r="M47" s="311"/>
      <c r="N47" s="312"/>
      <c r="O47" s="353"/>
      <c r="P47" s="69">
        <f t="shared" ref="P47:P49" si="10">ROUND(O47,0)</f>
        <v>0</v>
      </c>
      <c r="Q47" s="69">
        <f t="shared" si="7"/>
        <v>0</v>
      </c>
      <c r="R47" s="70">
        <f t="shared" ref="R47:R49" si="11">ROUND((+Q47*$I47),0)</f>
        <v>0</v>
      </c>
      <c r="S47" s="246" t="str">
        <f t="shared" si="8"/>
        <v>ERROR</v>
      </c>
      <c r="T47" s="55"/>
      <c r="V47" s="56"/>
      <c r="W47" s="56"/>
      <c r="X47" s="56"/>
      <c r="Y47" s="56"/>
      <c r="Z47" s="56"/>
      <c r="AA47" s="56"/>
      <c r="AB47" s="56"/>
      <c r="AC47" s="56"/>
      <c r="AD47" s="56"/>
      <c r="AE47" s="56"/>
      <c r="AF47" s="56"/>
    </row>
    <row r="48" spans="1:32" ht="48" customHeight="1">
      <c r="A48" s="13"/>
      <c r="B48" s="52"/>
      <c r="C48" s="1">
        <v>10178</v>
      </c>
      <c r="D48" s="2">
        <v>3.0069999999999992</v>
      </c>
      <c r="E48" s="3"/>
      <c r="F48" s="3"/>
      <c r="G48" s="4" t="s">
        <v>138</v>
      </c>
      <c r="H48" s="5" t="s">
        <v>23</v>
      </c>
      <c r="I48" s="408">
        <v>378</v>
      </c>
      <c r="J48" s="241">
        <v>26482</v>
      </c>
      <c r="K48" s="82">
        <v>38563</v>
      </c>
      <c r="L48" s="83">
        <v>14576814</v>
      </c>
      <c r="M48" s="311"/>
      <c r="N48" s="312"/>
      <c r="O48" s="353"/>
      <c r="P48" s="69">
        <f t="shared" si="10"/>
        <v>0</v>
      </c>
      <c r="Q48" s="69">
        <f t="shared" si="7"/>
        <v>0</v>
      </c>
      <c r="R48" s="70">
        <f t="shared" si="11"/>
        <v>0</v>
      </c>
      <c r="S48" s="246" t="str">
        <f t="shared" si="8"/>
        <v>ERROR</v>
      </c>
      <c r="T48" s="55"/>
      <c r="V48" s="56"/>
      <c r="W48" s="56"/>
      <c r="X48" s="56"/>
      <c r="Y48" s="56"/>
      <c r="Z48" s="56"/>
      <c r="AA48" s="56"/>
      <c r="AB48" s="56"/>
      <c r="AC48" s="56"/>
      <c r="AD48" s="56"/>
      <c r="AE48" s="56"/>
      <c r="AF48" s="56"/>
    </row>
    <row r="49" spans="1:32" ht="31.95" customHeight="1">
      <c r="A49" s="13"/>
      <c r="B49" s="52"/>
      <c r="C49" s="1">
        <v>10179</v>
      </c>
      <c r="D49" s="2">
        <v>3.0079999999999991</v>
      </c>
      <c r="E49" s="3"/>
      <c r="F49" s="3"/>
      <c r="G49" s="4" t="s">
        <v>139</v>
      </c>
      <c r="H49" s="5" t="s">
        <v>23</v>
      </c>
      <c r="I49" s="408">
        <v>63</v>
      </c>
      <c r="J49" s="241">
        <v>20639</v>
      </c>
      <c r="K49" s="82">
        <v>30055</v>
      </c>
      <c r="L49" s="83">
        <v>1893465</v>
      </c>
      <c r="M49" s="311"/>
      <c r="N49" s="312"/>
      <c r="O49" s="353"/>
      <c r="P49" s="69">
        <f t="shared" si="10"/>
        <v>0</v>
      </c>
      <c r="Q49" s="69">
        <f t="shared" si="7"/>
        <v>0</v>
      </c>
      <c r="R49" s="70">
        <f t="shared" si="11"/>
        <v>0</v>
      </c>
      <c r="S49" s="246" t="str">
        <f t="shared" si="8"/>
        <v>ERROR</v>
      </c>
      <c r="T49" s="55"/>
      <c r="V49" s="56"/>
      <c r="W49" s="56"/>
      <c r="X49" s="56"/>
      <c r="Y49" s="56"/>
      <c r="Z49" s="56"/>
      <c r="AA49" s="56"/>
      <c r="AB49" s="56"/>
      <c r="AC49" s="56"/>
      <c r="AD49" s="56"/>
      <c r="AE49" s="56"/>
      <c r="AF49" s="56"/>
    </row>
    <row r="50" spans="1:32" ht="48" customHeight="1">
      <c r="A50" s="13"/>
      <c r="B50" s="52"/>
      <c r="C50" s="1">
        <v>10180</v>
      </c>
      <c r="D50" s="2">
        <v>3.008999999999999</v>
      </c>
      <c r="E50" s="3"/>
      <c r="F50" s="3"/>
      <c r="G50" s="4" t="s">
        <v>140</v>
      </c>
      <c r="H50" s="5" t="s">
        <v>23</v>
      </c>
      <c r="I50" s="408">
        <v>63</v>
      </c>
      <c r="J50" s="241">
        <v>26482</v>
      </c>
      <c r="K50" s="82">
        <v>38563</v>
      </c>
      <c r="L50" s="83">
        <v>2429469</v>
      </c>
      <c r="M50" s="311"/>
      <c r="N50" s="312"/>
      <c r="O50" s="71"/>
      <c r="P50" s="69">
        <f t="shared" si="6"/>
        <v>0</v>
      </c>
      <c r="Q50" s="69">
        <f t="shared" si="7"/>
        <v>0</v>
      </c>
      <c r="R50" s="70">
        <f>ROUND((+Q50*$I50),0)</f>
        <v>0</v>
      </c>
      <c r="S50" s="246" t="str">
        <f t="shared" si="8"/>
        <v>ERROR</v>
      </c>
      <c r="T50" s="55"/>
      <c r="V50" s="56"/>
      <c r="W50" s="56"/>
      <c r="X50" s="56"/>
      <c r="Y50" s="56"/>
      <c r="Z50" s="56"/>
      <c r="AA50" s="56"/>
      <c r="AB50" s="56"/>
      <c r="AC50" s="56"/>
      <c r="AD50" s="56"/>
      <c r="AE50" s="56"/>
      <c r="AF50" s="56"/>
    </row>
    <row r="51" spans="1:32" ht="31.95" customHeight="1">
      <c r="A51" s="13"/>
      <c r="B51" s="52"/>
      <c r="C51" s="1">
        <v>10181</v>
      </c>
      <c r="D51" s="2">
        <v>3.0099999999999989</v>
      </c>
      <c r="E51" s="3"/>
      <c r="F51" s="3"/>
      <c r="G51" s="4" t="s">
        <v>141</v>
      </c>
      <c r="H51" s="5" t="s">
        <v>23</v>
      </c>
      <c r="I51" s="408">
        <v>63</v>
      </c>
      <c r="J51" s="241">
        <v>3781</v>
      </c>
      <c r="K51" s="82">
        <v>5506</v>
      </c>
      <c r="L51" s="83">
        <v>346878</v>
      </c>
      <c r="M51" s="311"/>
      <c r="N51" s="312"/>
      <c r="O51" s="71"/>
      <c r="P51" s="69">
        <f t="shared" si="6"/>
        <v>0</v>
      </c>
      <c r="Q51" s="69">
        <f t="shared" si="7"/>
        <v>0</v>
      </c>
      <c r="R51" s="70">
        <f t="shared" ref="R51" si="12">ROUND((+Q51*$I51),0)</f>
        <v>0</v>
      </c>
      <c r="S51" s="246" t="str">
        <f t="shared" si="8"/>
        <v>ERROR</v>
      </c>
      <c r="T51" s="55"/>
      <c r="V51" s="56"/>
      <c r="W51" s="56"/>
      <c r="X51" s="56"/>
      <c r="Y51" s="56"/>
      <c r="Z51" s="56"/>
      <c r="AA51" s="56"/>
      <c r="AB51" s="56"/>
      <c r="AC51" s="56"/>
      <c r="AD51" s="56"/>
      <c r="AE51" s="56"/>
      <c r="AF51" s="56"/>
    </row>
    <row r="52" spans="1:32" ht="48" customHeight="1">
      <c r="A52" s="13"/>
      <c r="B52" s="52"/>
      <c r="C52" s="1">
        <v>10337</v>
      </c>
      <c r="D52" s="2">
        <v>3.0109999999999988</v>
      </c>
      <c r="E52" s="3"/>
      <c r="F52" s="3"/>
      <c r="G52" s="4" t="s">
        <v>142</v>
      </c>
      <c r="H52" s="5" t="s">
        <v>23</v>
      </c>
      <c r="I52" s="408">
        <v>63</v>
      </c>
      <c r="J52" s="241">
        <v>3745</v>
      </c>
      <c r="K52" s="82">
        <v>5453</v>
      </c>
      <c r="L52" s="83">
        <v>343539</v>
      </c>
      <c r="M52" s="311"/>
      <c r="N52" s="312"/>
      <c r="O52" s="71"/>
      <c r="P52" s="69">
        <f t="shared" si="6"/>
        <v>0</v>
      </c>
      <c r="Q52" s="69">
        <f t="shared" si="7"/>
        <v>0</v>
      </c>
      <c r="R52" s="70">
        <f>ROUND((+Q52*$I52),0)</f>
        <v>0</v>
      </c>
      <c r="S52" s="246" t="str">
        <f t="shared" si="8"/>
        <v>ERROR</v>
      </c>
      <c r="T52" s="55"/>
      <c r="V52" s="56"/>
      <c r="W52" s="56"/>
      <c r="X52" s="56"/>
      <c r="Y52" s="56"/>
      <c r="Z52" s="56"/>
      <c r="AA52" s="56"/>
      <c r="AB52" s="56"/>
      <c r="AC52" s="56"/>
      <c r="AD52" s="56"/>
      <c r="AE52" s="56"/>
      <c r="AF52" s="56"/>
    </row>
    <row r="53" spans="1:32" ht="31.95" customHeight="1" thickBot="1">
      <c r="A53" s="13"/>
      <c r="B53" s="30"/>
      <c r="C53" s="7" t="s">
        <v>12</v>
      </c>
      <c r="D53" s="8"/>
      <c r="E53" s="9"/>
      <c r="F53" s="9"/>
      <c r="G53" s="10"/>
      <c r="H53" s="11"/>
      <c r="I53" s="409"/>
      <c r="J53" s="242"/>
      <c r="K53" s="72"/>
      <c r="L53" s="73">
        <v>94759951</v>
      </c>
      <c r="M53" s="270"/>
      <c r="N53" s="271"/>
      <c r="O53" s="278"/>
      <c r="P53" s="279"/>
      <c r="Q53" s="67"/>
      <c r="R53" s="282">
        <f>+SUM(R42:R52)</f>
        <v>0</v>
      </c>
      <c r="S53" s="247" t="str">
        <f>+IF(OR(R53&lt;=0,R53&gt;$L53,COUNTIF(S42:S52,"error")&gt;0),"ERROR","OK")</f>
        <v>ERROR</v>
      </c>
      <c r="T53" s="37"/>
      <c r="V53" s="56"/>
      <c r="W53" s="56"/>
      <c r="X53" s="56"/>
      <c r="Y53" s="56"/>
      <c r="Z53" s="56"/>
      <c r="AA53" s="56"/>
      <c r="AB53" s="56"/>
      <c r="AC53" s="56"/>
      <c r="AD53" s="56"/>
      <c r="AE53" s="56"/>
      <c r="AF53" s="56"/>
    </row>
    <row r="54" spans="1:32" ht="31.95" customHeight="1" thickBot="1">
      <c r="A54" s="13"/>
      <c r="B54" s="52"/>
      <c r="C54" s="60"/>
      <c r="D54" s="378"/>
      <c r="E54" s="62"/>
      <c r="F54" s="62"/>
      <c r="G54" s="63" t="s">
        <v>123</v>
      </c>
      <c r="H54" s="64"/>
      <c r="I54" s="407"/>
      <c r="J54" s="64"/>
      <c r="K54" s="62"/>
      <c r="L54" s="65"/>
      <c r="M54" s="311"/>
      <c r="N54" s="312"/>
      <c r="O54" s="66"/>
      <c r="P54" s="67"/>
      <c r="Q54" s="67"/>
      <c r="R54" s="67"/>
      <c r="S54" s="245"/>
      <c r="T54" s="55"/>
      <c r="V54" s="56"/>
      <c r="W54" s="56"/>
      <c r="X54" s="56"/>
      <c r="Y54" s="56"/>
      <c r="Z54" s="56"/>
      <c r="AA54" s="56"/>
      <c r="AB54" s="56"/>
      <c r="AC54" s="56"/>
      <c r="AD54" s="56"/>
      <c r="AE54" s="56"/>
      <c r="AF54" s="56"/>
    </row>
    <row r="55" spans="1:32" ht="31.95" customHeight="1" thickBot="1">
      <c r="A55" s="13"/>
      <c r="B55" s="52"/>
      <c r="C55" s="60"/>
      <c r="D55" s="378">
        <v>4</v>
      </c>
      <c r="E55" s="62"/>
      <c r="F55" s="62"/>
      <c r="G55" s="63" t="s">
        <v>143</v>
      </c>
      <c r="H55" s="64"/>
      <c r="I55" s="407"/>
      <c r="J55" s="64"/>
      <c r="K55" s="62"/>
      <c r="L55" s="65"/>
      <c r="M55" s="53"/>
      <c r="N55" s="52"/>
      <c r="O55" s="66"/>
      <c r="P55" s="67"/>
      <c r="Q55" s="67"/>
      <c r="R55" s="67"/>
      <c r="S55" s="245"/>
      <c r="T55" s="55"/>
      <c r="V55" s="56"/>
      <c r="W55" s="56"/>
      <c r="X55" s="56"/>
      <c r="Y55" s="56"/>
      <c r="Z55" s="56"/>
      <c r="AA55" s="56"/>
      <c r="AB55" s="56"/>
      <c r="AC55" s="56"/>
      <c r="AD55" s="56"/>
      <c r="AE55" s="56"/>
      <c r="AF55" s="56"/>
    </row>
    <row r="56" spans="1:32" ht="64.2" customHeight="1">
      <c r="A56" s="13"/>
      <c r="B56" s="52"/>
      <c r="C56" s="1">
        <v>7825</v>
      </c>
      <c r="D56" s="2">
        <v>4.0010000000000003</v>
      </c>
      <c r="E56" s="3"/>
      <c r="F56" s="3"/>
      <c r="G56" s="352" t="s">
        <v>144</v>
      </c>
      <c r="H56" s="5" t="s">
        <v>23</v>
      </c>
      <c r="I56" s="408">
        <v>6912</v>
      </c>
      <c r="J56" s="240">
        <v>67298</v>
      </c>
      <c r="K56" s="82">
        <v>97999</v>
      </c>
      <c r="L56" s="83">
        <v>677369088</v>
      </c>
      <c r="M56" s="311"/>
      <c r="N56" s="312"/>
      <c r="O56" s="71"/>
      <c r="P56" s="69">
        <f t="shared" ref="P56:P72" si="13">ROUND(O56,0)</f>
        <v>0</v>
      </c>
      <c r="Q56" s="69">
        <f t="shared" ref="Q56:Q72" si="14">+ROUND(P56*(1+$R$557),0)</f>
        <v>0</v>
      </c>
      <c r="R56" s="70">
        <f>ROUND((+Q56*$I56),0)</f>
        <v>0</v>
      </c>
      <c r="S56" s="246" t="str">
        <f t="shared" ref="S56:S72" si="15">IF(OR(P56&lt;=0,P56&gt;$J56,Q56&lt;=0,Q56&gt;$K56,R56&lt;=0,R56&gt;$L56,$S$557="ERROR"),"ERROR","OK")</f>
        <v>ERROR</v>
      </c>
      <c r="T56" s="55"/>
      <c r="V56" s="56"/>
      <c r="W56" s="56"/>
      <c r="X56" s="56"/>
      <c r="Y56" s="56"/>
      <c r="Z56" s="56"/>
      <c r="AA56" s="56"/>
      <c r="AB56" s="56"/>
      <c r="AC56" s="56"/>
      <c r="AD56" s="56"/>
      <c r="AE56" s="56"/>
      <c r="AF56" s="56"/>
    </row>
    <row r="57" spans="1:32" ht="48" customHeight="1">
      <c r="A57" s="13"/>
      <c r="B57" s="52"/>
      <c r="C57" s="1">
        <v>10161</v>
      </c>
      <c r="D57" s="2">
        <v>4.0020000000000007</v>
      </c>
      <c r="E57" s="3"/>
      <c r="F57" s="3"/>
      <c r="G57" s="4" t="s">
        <v>145</v>
      </c>
      <c r="H57" s="5" t="s">
        <v>23</v>
      </c>
      <c r="I57" s="408">
        <v>1106</v>
      </c>
      <c r="J57" s="241">
        <v>117786</v>
      </c>
      <c r="K57" s="82">
        <v>171520</v>
      </c>
      <c r="L57" s="83">
        <v>189701120</v>
      </c>
      <c r="M57" s="311"/>
      <c r="N57" s="312"/>
      <c r="O57" s="353"/>
      <c r="P57" s="69">
        <f t="shared" si="13"/>
        <v>0</v>
      </c>
      <c r="Q57" s="69">
        <f t="shared" si="14"/>
        <v>0</v>
      </c>
      <c r="R57" s="70">
        <f t="shared" ref="R57:R69" si="16">ROUND((+Q57*$I57),0)</f>
        <v>0</v>
      </c>
      <c r="S57" s="246" t="str">
        <f t="shared" si="15"/>
        <v>ERROR</v>
      </c>
      <c r="T57" s="55"/>
      <c r="V57" s="56"/>
      <c r="W57" s="56"/>
      <c r="X57" s="56"/>
      <c r="Y57" s="56"/>
      <c r="Z57" s="56"/>
      <c r="AA57" s="56"/>
      <c r="AB57" s="56"/>
      <c r="AC57" s="56"/>
      <c r="AD57" s="56"/>
      <c r="AE57" s="56"/>
      <c r="AF57" s="56"/>
    </row>
    <row r="58" spans="1:32" ht="48" customHeight="1">
      <c r="A58" s="13"/>
      <c r="B58" s="52"/>
      <c r="C58" s="1">
        <v>10162</v>
      </c>
      <c r="D58" s="2">
        <v>4.003000000000001</v>
      </c>
      <c r="E58" s="3"/>
      <c r="F58" s="3"/>
      <c r="G58" s="4" t="s">
        <v>146</v>
      </c>
      <c r="H58" s="5" t="s">
        <v>23</v>
      </c>
      <c r="I58" s="408">
        <v>553</v>
      </c>
      <c r="J58" s="241">
        <v>125841</v>
      </c>
      <c r="K58" s="82">
        <v>183250</v>
      </c>
      <c r="L58" s="83">
        <v>101337250</v>
      </c>
      <c r="M58" s="311"/>
      <c r="N58" s="312"/>
      <c r="O58" s="71"/>
      <c r="P58" s="69">
        <f t="shared" si="13"/>
        <v>0</v>
      </c>
      <c r="Q58" s="69">
        <f t="shared" si="14"/>
        <v>0</v>
      </c>
      <c r="R58" s="70">
        <f t="shared" si="16"/>
        <v>0</v>
      </c>
      <c r="S58" s="246" t="str">
        <f t="shared" si="15"/>
        <v>ERROR</v>
      </c>
      <c r="T58" s="55"/>
      <c r="V58" s="56"/>
      <c r="W58" s="56"/>
      <c r="X58" s="56"/>
      <c r="Y58" s="56"/>
      <c r="Z58" s="56"/>
      <c r="AA58" s="56"/>
      <c r="AB58" s="56"/>
      <c r="AC58" s="56"/>
      <c r="AD58" s="56"/>
      <c r="AE58" s="56"/>
      <c r="AF58" s="56"/>
    </row>
    <row r="59" spans="1:32" ht="48" customHeight="1">
      <c r="A59" s="13"/>
      <c r="B59" s="52"/>
      <c r="C59" s="1">
        <v>10163</v>
      </c>
      <c r="D59" s="2">
        <v>4.0040000000000013</v>
      </c>
      <c r="E59" s="3"/>
      <c r="F59" s="3"/>
      <c r="G59" s="4" t="s">
        <v>147</v>
      </c>
      <c r="H59" s="5" t="s">
        <v>23</v>
      </c>
      <c r="I59" s="408">
        <v>7465</v>
      </c>
      <c r="J59" s="241">
        <v>70180</v>
      </c>
      <c r="K59" s="82">
        <v>102196</v>
      </c>
      <c r="L59" s="83">
        <v>762893140</v>
      </c>
      <c r="M59" s="311"/>
      <c r="N59" s="312"/>
      <c r="O59" s="71"/>
      <c r="P59" s="69">
        <f t="shared" ref="P59:P67" si="17">ROUND(O59,0)</f>
        <v>0</v>
      </c>
      <c r="Q59" s="69">
        <f t="shared" si="14"/>
        <v>0</v>
      </c>
      <c r="R59" s="70">
        <f t="shared" ref="R59:R67" si="18">ROUND((+Q59*$I59),0)</f>
        <v>0</v>
      </c>
      <c r="S59" s="246" t="str">
        <f t="shared" si="15"/>
        <v>ERROR</v>
      </c>
      <c r="T59" s="55"/>
      <c r="V59" s="56"/>
      <c r="W59" s="56"/>
      <c r="X59" s="56"/>
      <c r="Y59" s="56"/>
      <c r="Z59" s="56"/>
      <c r="AA59" s="56"/>
      <c r="AB59" s="56"/>
      <c r="AC59" s="56"/>
      <c r="AD59" s="56"/>
      <c r="AE59" s="56"/>
      <c r="AF59" s="56"/>
    </row>
    <row r="60" spans="1:32" ht="48" customHeight="1">
      <c r="A60" s="13"/>
      <c r="B60" s="52"/>
      <c r="C60" s="1">
        <v>10164</v>
      </c>
      <c r="D60" s="2">
        <v>4.0050000000000017</v>
      </c>
      <c r="E60" s="3"/>
      <c r="F60" s="3"/>
      <c r="G60" s="4" t="s">
        <v>148</v>
      </c>
      <c r="H60" s="5" t="s">
        <v>23</v>
      </c>
      <c r="I60" s="408">
        <v>830</v>
      </c>
      <c r="J60" s="241">
        <v>136199</v>
      </c>
      <c r="K60" s="82">
        <v>198333</v>
      </c>
      <c r="L60" s="83">
        <v>164616390</v>
      </c>
      <c r="M60" s="311"/>
      <c r="N60" s="312"/>
      <c r="O60" s="71"/>
      <c r="P60" s="69">
        <f t="shared" si="17"/>
        <v>0</v>
      </c>
      <c r="Q60" s="69">
        <f t="shared" si="14"/>
        <v>0</v>
      </c>
      <c r="R60" s="70">
        <f t="shared" si="18"/>
        <v>0</v>
      </c>
      <c r="S60" s="246" t="str">
        <f t="shared" si="15"/>
        <v>ERROR</v>
      </c>
      <c r="T60" s="55"/>
      <c r="V60" s="56"/>
      <c r="W60" s="56"/>
      <c r="X60" s="56"/>
      <c r="Y60" s="56"/>
      <c r="Z60" s="56"/>
      <c r="AA60" s="56"/>
      <c r="AB60" s="56"/>
      <c r="AC60" s="56"/>
      <c r="AD60" s="56"/>
      <c r="AE60" s="56"/>
      <c r="AF60" s="56"/>
    </row>
    <row r="61" spans="1:32" ht="64.2" customHeight="1">
      <c r="A61" s="13"/>
      <c r="B61" s="52"/>
      <c r="C61" s="1">
        <v>10165</v>
      </c>
      <c r="D61" s="2">
        <v>4.006000000000002</v>
      </c>
      <c r="E61" s="3"/>
      <c r="F61" s="3"/>
      <c r="G61" s="4" t="s">
        <v>149</v>
      </c>
      <c r="H61" s="5" t="s">
        <v>23</v>
      </c>
      <c r="I61" s="408">
        <v>3041</v>
      </c>
      <c r="J61" s="241">
        <v>182026</v>
      </c>
      <c r="K61" s="82">
        <v>265066</v>
      </c>
      <c r="L61" s="83">
        <v>806065706</v>
      </c>
      <c r="M61" s="311"/>
      <c r="N61" s="312"/>
      <c r="O61" s="71"/>
      <c r="P61" s="69">
        <f t="shared" si="17"/>
        <v>0</v>
      </c>
      <c r="Q61" s="69">
        <f t="shared" si="14"/>
        <v>0</v>
      </c>
      <c r="R61" s="70">
        <f t="shared" si="18"/>
        <v>0</v>
      </c>
      <c r="S61" s="246" t="str">
        <f t="shared" si="15"/>
        <v>ERROR</v>
      </c>
      <c r="T61" s="55"/>
      <c r="V61" s="56"/>
      <c r="W61" s="56"/>
      <c r="X61" s="56"/>
      <c r="Y61" s="56"/>
      <c r="Z61" s="56"/>
      <c r="AA61" s="56"/>
      <c r="AB61" s="56"/>
      <c r="AC61" s="56"/>
      <c r="AD61" s="56"/>
      <c r="AE61" s="56"/>
      <c r="AF61" s="56"/>
    </row>
    <row r="62" spans="1:32" ht="48" customHeight="1">
      <c r="A62" s="13"/>
      <c r="B62" s="52"/>
      <c r="C62" s="1">
        <v>10166</v>
      </c>
      <c r="D62" s="2">
        <v>4.0070000000000023</v>
      </c>
      <c r="E62" s="3"/>
      <c r="F62" s="3"/>
      <c r="G62" s="4" t="s">
        <v>150</v>
      </c>
      <c r="H62" s="5" t="s">
        <v>23</v>
      </c>
      <c r="I62" s="408">
        <v>830</v>
      </c>
      <c r="J62" s="241">
        <v>146683</v>
      </c>
      <c r="K62" s="82">
        <v>213600</v>
      </c>
      <c r="L62" s="83">
        <v>177288000</v>
      </c>
      <c r="M62" s="311"/>
      <c r="N62" s="312"/>
      <c r="O62" s="71"/>
      <c r="P62" s="69">
        <f t="shared" si="17"/>
        <v>0</v>
      </c>
      <c r="Q62" s="69">
        <f t="shared" si="14"/>
        <v>0</v>
      </c>
      <c r="R62" s="70">
        <f t="shared" si="18"/>
        <v>0</v>
      </c>
      <c r="S62" s="246" t="str">
        <f t="shared" si="15"/>
        <v>ERROR</v>
      </c>
      <c r="T62" s="55"/>
      <c r="V62" s="56"/>
      <c r="W62" s="56"/>
      <c r="X62" s="56"/>
      <c r="Y62" s="56"/>
      <c r="Z62" s="56"/>
      <c r="AA62" s="56"/>
      <c r="AB62" s="56"/>
      <c r="AC62" s="56"/>
      <c r="AD62" s="56"/>
      <c r="AE62" s="56"/>
      <c r="AF62" s="56"/>
    </row>
    <row r="63" spans="1:32" ht="48" customHeight="1">
      <c r="A63" s="13"/>
      <c r="B63" s="52"/>
      <c r="C63" s="1">
        <v>10167</v>
      </c>
      <c r="D63" s="2">
        <v>4.0080000000000027</v>
      </c>
      <c r="E63" s="3"/>
      <c r="F63" s="3"/>
      <c r="G63" s="4" t="s">
        <v>151</v>
      </c>
      <c r="H63" s="5" t="s">
        <v>23</v>
      </c>
      <c r="I63" s="408">
        <v>1936</v>
      </c>
      <c r="J63" s="241">
        <v>145250</v>
      </c>
      <c r="K63" s="82">
        <v>211513</v>
      </c>
      <c r="L63" s="83">
        <v>409489168</v>
      </c>
      <c r="M63" s="311"/>
      <c r="N63" s="312"/>
      <c r="O63" s="71"/>
      <c r="P63" s="69">
        <f t="shared" si="17"/>
        <v>0</v>
      </c>
      <c r="Q63" s="69">
        <f t="shared" si="14"/>
        <v>0</v>
      </c>
      <c r="R63" s="70">
        <f t="shared" si="18"/>
        <v>0</v>
      </c>
      <c r="S63" s="246" t="str">
        <f t="shared" si="15"/>
        <v>ERROR</v>
      </c>
      <c r="T63" s="55"/>
      <c r="V63" s="56"/>
      <c r="W63" s="56"/>
      <c r="X63" s="56"/>
      <c r="Y63" s="56"/>
      <c r="Z63" s="56"/>
      <c r="AA63" s="56"/>
      <c r="AB63" s="56"/>
      <c r="AC63" s="56"/>
      <c r="AD63" s="56"/>
      <c r="AE63" s="56"/>
      <c r="AF63" s="56"/>
    </row>
    <row r="64" spans="1:32" ht="48" customHeight="1">
      <c r="A64" s="13"/>
      <c r="B64" s="52"/>
      <c r="C64" s="1">
        <v>10168</v>
      </c>
      <c r="D64" s="2">
        <v>4.009000000000003</v>
      </c>
      <c r="E64" s="3"/>
      <c r="F64" s="3"/>
      <c r="G64" s="4" t="s">
        <v>152</v>
      </c>
      <c r="H64" s="5" t="s">
        <v>23</v>
      </c>
      <c r="I64" s="408">
        <v>553</v>
      </c>
      <c r="J64" s="241">
        <v>213335</v>
      </c>
      <c r="K64" s="82">
        <v>310658</v>
      </c>
      <c r="L64" s="83">
        <v>171793874</v>
      </c>
      <c r="M64" s="311"/>
      <c r="N64" s="312"/>
      <c r="O64" s="71"/>
      <c r="P64" s="69">
        <f t="shared" si="17"/>
        <v>0</v>
      </c>
      <c r="Q64" s="69">
        <f t="shared" si="14"/>
        <v>0</v>
      </c>
      <c r="R64" s="70">
        <f t="shared" si="18"/>
        <v>0</v>
      </c>
      <c r="S64" s="246" t="str">
        <f t="shared" si="15"/>
        <v>ERROR</v>
      </c>
      <c r="T64" s="55"/>
      <c r="V64" s="56"/>
      <c r="W64" s="56"/>
      <c r="X64" s="56"/>
      <c r="Y64" s="56"/>
      <c r="Z64" s="56"/>
      <c r="AA64" s="56"/>
      <c r="AB64" s="56"/>
      <c r="AC64" s="56"/>
      <c r="AD64" s="56"/>
      <c r="AE64" s="56"/>
      <c r="AF64" s="56"/>
    </row>
    <row r="65" spans="1:32" ht="48" customHeight="1">
      <c r="A65" s="13"/>
      <c r="B65" s="52"/>
      <c r="C65" s="1">
        <v>10169</v>
      </c>
      <c r="D65" s="2">
        <v>4.0100000000000033</v>
      </c>
      <c r="E65" s="3"/>
      <c r="F65" s="3"/>
      <c r="G65" s="4" t="s">
        <v>153</v>
      </c>
      <c r="H65" s="5" t="s">
        <v>23</v>
      </c>
      <c r="I65" s="408">
        <v>277</v>
      </c>
      <c r="J65" s="241">
        <v>151260</v>
      </c>
      <c r="K65" s="82">
        <v>220265</v>
      </c>
      <c r="L65" s="83">
        <v>61013405</v>
      </c>
      <c r="M65" s="311"/>
      <c r="N65" s="312"/>
      <c r="O65" s="71"/>
      <c r="P65" s="69">
        <f t="shared" si="17"/>
        <v>0</v>
      </c>
      <c r="Q65" s="69">
        <f t="shared" si="14"/>
        <v>0</v>
      </c>
      <c r="R65" s="70">
        <f t="shared" si="18"/>
        <v>0</v>
      </c>
      <c r="S65" s="246" t="str">
        <f t="shared" si="15"/>
        <v>ERROR</v>
      </c>
      <c r="T65" s="55"/>
      <c r="V65" s="56"/>
      <c r="W65" s="56"/>
      <c r="X65" s="56"/>
      <c r="Y65" s="56"/>
      <c r="Z65" s="56"/>
      <c r="AA65" s="56"/>
      <c r="AB65" s="56"/>
      <c r="AC65" s="56"/>
      <c r="AD65" s="56"/>
      <c r="AE65" s="56"/>
      <c r="AF65" s="56"/>
    </row>
    <row r="66" spans="1:32" ht="48" customHeight="1">
      <c r="A66" s="13"/>
      <c r="B66" s="52"/>
      <c r="C66" s="1">
        <v>10463</v>
      </c>
      <c r="D66" s="2">
        <v>4.0110000000000037</v>
      </c>
      <c r="E66" s="3"/>
      <c r="F66" s="3"/>
      <c r="G66" s="4" t="s">
        <v>154</v>
      </c>
      <c r="H66" s="5" t="s">
        <v>23</v>
      </c>
      <c r="I66" s="408">
        <v>553</v>
      </c>
      <c r="J66" s="241">
        <v>28213</v>
      </c>
      <c r="K66" s="82">
        <v>41084</v>
      </c>
      <c r="L66" s="83">
        <v>22719452</v>
      </c>
      <c r="M66" s="311"/>
      <c r="N66" s="312"/>
      <c r="O66" s="71"/>
      <c r="P66" s="69">
        <f t="shared" si="17"/>
        <v>0</v>
      </c>
      <c r="Q66" s="69">
        <f t="shared" si="14"/>
        <v>0</v>
      </c>
      <c r="R66" s="70">
        <f t="shared" si="18"/>
        <v>0</v>
      </c>
      <c r="S66" s="246" t="str">
        <f t="shared" si="15"/>
        <v>ERROR</v>
      </c>
      <c r="T66" s="55"/>
      <c r="V66" s="56"/>
      <c r="W66" s="56"/>
      <c r="X66" s="56"/>
      <c r="Y66" s="56"/>
      <c r="Z66" s="56"/>
      <c r="AA66" s="56"/>
      <c r="AB66" s="56"/>
      <c r="AC66" s="56"/>
      <c r="AD66" s="56"/>
      <c r="AE66" s="56"/>
      <c r="AF66" s="56"/>
    </row>
    <row r="67" spans="1:32" ht="48" customHeight="1">
      <c r="A67" s="13"/>
      <c r="B67" s="52"/>
      <c r="C67" s="1">
        <v>10466</v>
      </c>
      <c r="D67" s="2">
        <v>4.012000000000004</v>
      </c>
      <c r="E67" s="3"/>
      <c r="F67" s="3"/>
      <c r="G67" s="4" t="s">
        <v>155</v>
      </c>
      <c r="H67" s="5" t="s">
        <v>23</v>
      </c>
      <c r="I67" s="408">
        <v>553</v>
      </c>
      <c r="J67" s="241">
        <v>108228</v>
      </c>
      <c r="K67" s="82">
        <v>157602</v>
      </c>
      <c r="L67" s="83">
        <v>87153906</v>
      </c>
      <c r="M67" s="311"/>
      <c r="N67" s="312"/>
      <c r="O67" s="71"/>
      <c r="P67" s="69">
        <f t="shared" si="17"/>
        <v>0</v>
      </c>
      <c r="Q67" s="69">
        <f t="shared" si="14"/>
        <v>0</v>
      </c>
      <c r="R67" s="70">
        <f t="shared" si="18"/>
        <v>0</v>
      </c>
      <c r="S67" s="246" t="str">
        <f t="shared" si="15"/>
        <v>ERROR</v>
      </c>
      <c r="T67" s="55"/>
      <c r="V67" s="56"/>
      <c r="W67" s="56"/>
      <c r="X67" s="56"/>
      <c r="Y67" s="56"/>
      <c r="Z67" s="56"/>
      <c r="AA67" s="56"/>
      <c r="AB67" s="56"/>
      <c r="AC67" s="56"/>
      <c r="AD67" s="56"/>
      <c r="AE67" s="56"/>
      <c r="AF67" s="56"/>
    </row>
    <row r="68" spans="1:32" ht="64.2" customHeight="1">
      <c r="A68" s="13"/>
      <c r="B68" s="52"/>
      <c r="C68" s="1">
        <v>10467</v>
      </c>
      <c r="D68" s="2">
        <v>4.0130000000000043</v>
      </c>
      <c r="E68" s="3"/>
      <c r="F68" s="3"/>
      <c r="G68" s="4" t="s">
        <v>156</v>
      </c>
      <c r="H68" s="5" t="s">
        <v>23</v>
      </c>
      <c r="I68" s="408">
        <v>553</v>
      </c>
      <c r="J68" s="241">
        <v>122783</v>
      </c>
      <c r="K68" s="82">
        <v>178797</v>
      </c>
      <c r="L68" s="83">
        <v>98874741</v>
      </c>
      <c r="M68" s="311"/>
      <c r="N68" s="312"/>
      <c r="O68" s="71"/>
      <c r="P68" s="69">
        <f t="shared" si="13"/>
        <v>0</v>
      </c>
      <c r="Q68" s="69">
        <f t="shared" si="14"/>
        <v>0</v>
      </c>
      <c r="R68" s="70">
        <f t="shared" si="16"/>
        <v>0</v>
      </c>
      <c r="S68" s="246" t="str">
        <f t="shared" si="15"/>
        <v>ERROR</v>
      </c>
      <c r="T68" s="55"/>
      <c r="V68" s="56"/>
      <c r="W68" s="56"/>
      <c r="X68" s="56"/>
      <c r="Y68" s="56"/>
      <c r="Z68" s="56"/>
      <c r="AA68" s="56"/>
      <c r="AB68" s="56"/>
      <c r="AC68" s="56"/>
      <c r="AD68" s="56"/>
      <c r="AE68" s="56"/>
      <c r="AF68" s="56"/>
    </row>
    <row r="69" spans="1:32" ht="64.2" customHeight="1">
      <c r="A69" s="13"/>
      <c r="B69" s="52"/>
      <c r="C69" s="1">
        <v>10468</v>
      </c>
      <c r="D69" s="2">
        <v>4.0140000000000047</v>
      </c>
      <c r="E69" s="3"/>
      <c r="F69" s="3"/>
      <c r="G69" s="4" t="s">
        <v>157</v>
      </c>
      <c r="H69" s="5" t="s">
        <v>23</v>
      </c>
      <c r="I69" s="408">
        <v>553</v>
      </c>
      <c r="J69" s="241">
        <v>154056</v>
      </c>
      <c r="K69" s="82">
        <v>224336</v>
      </c>
      <c r="L69" s="83">
        <v>124057808</v>
      </c>
      <c r="M69" s="311"/>
      <c r="N69" s="312"/>
      <c r="O69" s="353"/>
      <c r="P69" s="69">
        <f t="shared" si="13"/>
        <v>0</v>
      </c>
      <c r="Q69" s="69">
        <f t="shared" si="14"/>
        <v>0</v>
      </c>
      <c r="R69" s="70">
        <f t="shared" si="16"/>
        <v>0</v>
      </c>
      <c r="S69" s="246" t="str">
        <f t="shared" si="15"/>
        <v>ERROR</v>
      </c>
      <c r="T69" s="55"/>
      <c r="V69" s="56"/>
      <c r="W69" s="56"/>
      <c r="X69" s="56"/>
      <c r="Y69" s="56"/>
      <c r="Z69" s="56"/>
      <c r="AA69" s="56"/>
      <c r="AB69" s="56"/>
      <c r="AC69" s="56"/>
      <c r="AD69" s="56"/>
      <c r="AE69" s="56"/>
      <c r="AF69" s="56"/>
    </row>
    <row r="70" spans="1:32" ht="48" customHeight="1">
      <c r="A70" s="13"/>
      <c r="B70" s="52"/>
      <c r="C70" s="1">
        <v>10472</v>
      </c>
      <c r="D70" s="2">
        <v>4.015000000000005</v>
      </c>
      <c r="E70" s="3"/>
      <c r="F70" s="3"/>
      <c r="G70" s="4" t="s">
        <v>158</v>
      </c>
      <c r="H70" s="5" t="s">
        <v>23</v>
      </c>
      <c r="I70" s="408">
        <v>553</v>
      </c>
      <c r="J70" s="241">
        <v>118764</v>
      </c>
      <c r="K70" s="82">
        <v>172944</v>
      </c>
      <c r="L70" s="83">
        <v>95638032</v>
      </c>
      <c r="M70" s="311"/>
      <c r="N70" s="312"/>
      <c r="O70" s="71"/>
      <c r="P70" s="69">
        <f t="shared" si="13"/>
        <v>0</v>
      </c>
      <c r="Q70" s="69">
        <f t="shared" si="14"/>
        <v>0</v>
      </c>
      <c r="R70" s="70">
        <f>ROUND((+Q70*$I70),0)</f>
        <v>0</v>
      </c>
      <c r="S70" s="246" t="str">
        <f t="shared" si="15"/>
        <v>ERROR</v>
      </c>
      <c r="T70" s="55"/>
      <c r="V70" s="56"/>
      <c r="W70" s="56"/>
      <c r="X70" s="56"/>
      <c r="Y70" s="56"/>
      <c r="Z70" s="56"/>
      <c r="AA70" s="56"/>
      <c r="AB70" s="56"/>
      <c r="AC70" s="56"/>
      <c r="AD70" s="56"/>
      <c r="AE70" s="56"/>
      <c r="AF70" s="56"/>
    </row>
    <row r="71" spans="1:32" ht="48" customHeight="1">
      <c r="A71" s="13"/>
      <c r="B71" s="52"/>
      <c r="C71" s="1">
        <v>10476</v>
      </c>
      <c r="D71" s="2">
        <v>4.0160000000000053</v>
      </c>
      <c r="E71" s="3"/>
      <c r="F71" s="3"/>
      <c r="G71" s="4" t="s">
        <v>159</v>
      </c>
      <c r="H71" s="5" t="s">
        <v>23</v>
      </c>
      <c r="I71" s="408">
        <v>553</v>
      </c>
      <c r="J71" s="241">
        <v>26972</v>
      </c>
      <c r="K71" s="82">
        <v>39277</v>
      </c>
      <c r="L71" s="83">
        <v>21720181</v>
      </c>
      <c r="M71" s="311"/>
      <c r="N71" s="312"/>
      <c r="O71" s="71"/>
      <c r="P71" s="69">
        <f t="shared" si="13"/>
        <v>0</v>
      </c>
      <c r="Q71" s="69">
        <f t="shared" si="14"/>
        <v>0</v>
      </c>
      <c r="R71" s="70">
        <f t="shared" ref="R71" si="19">ROUND((+Q71*$I71),0)</f>
        <v>0</v>
      </c>
      <c r="S71" s="246" t="str">
        <f t="shared" si="15"/>
        <v>ERROR</v>
      </c>
      <c r="T71" s="55"/>
      <c r="V71" s="56"/>
      <c r="W71" s="56"/>
      <c r="X71" s="56"/>
      <c r="Y71" s="56"/>
      <c r="Z71" s="56"/>
      <c r="AA71" s="56"/>
      <c r="AB71" s="56"/>
      <c r="AC71" s="56"/>
      <c r="AD71" s="56"/>
      <c r="AE71" s="56"/>
      <c r="AF71" s="56"/>
    </row>
    <row r="72" spans="1:32" ht="48" customHeight="1">
      <c r="A72" s="13"/>
      <c r="B72" s="52"/>
      <c r="C72" s="1">
        <v>10477</v>
      </c>
      <c r="D72" s="2">
        <v>4.0170000000000057</v>
      </c>
      <c r="E72" s="3"/>
      <c r="F72" s="3"/>
      <c r="G72" s="4" t="s">
        <v>160</v>
      </c>
      <c r="H72" s="5" t="s">
        <v>23</v>
      </c>
      <c r="I72" s="408">
        <v>830</v>
      </c>
      <c r="J72" s="241">
        <v>27665</v>
      </c>
      <c r="K72" s="82">
        <v>40286</v>
      </c>
      <c r="L72" s="83">
        <v>33437380</v>
      </c>
      <c r="M72" s="311"/>
      <c r="N72" s="312"/>
      <c r="O72" s="71"/>
      <c r="P72" s="69">
        <f t="shared" si="13"/>
        <v>0</v>
      </c>
      <c r="Q72" s="69">
        <f t="shared" si="14"/>
        <v>0</v>
      </c>
      <c r="R72" s="70">
        <f>ROUND((+Q72*$I72),0)</f>
        <v>0</v>
      </c>
      <c r="S72" s="246" t="str">
        <f t="shared" si="15"/>
        <v>ERROR</v>
      </c>
      <c r="T72" s="55"/>
      <c r="V72" s="56"/>
      <c r="W72" s="56"/>
      <c r="X72" s="56"/>
      <c r="Y72" s="56"/>
      <c r="Z72" s="56"/>
      <c r="AA72" s="56"/>
      <c r="AB72" s="56"/>
      <c r="AC72" s="56"/>
      <c r="AD72" s="56"/>
      <c r="AE72" s="56"/>
      <c r="AF72" s="56"/>
    </row>
    <row r="73" spans="1:32" ht="31.95" customHeight="1" thickBot="1">
      <c r="A73" s="13"/>
      <c r="B73" s="30"/>
      <c r="C73" s="7" t="s">
        <v>12</v>
      </c>
      <c r="D73" s="8"/>
      <c r="E73" s="9"/>
      <c r="F73" s="9"/>
      <c r="G73" s="10"/>
      <c r="H73" s="11"/>
      <c r="I73" s="409"/>
      <c r="J73" s="242"/>
      <c r="K73" s="72"/>
      <c r="L73" s="73">
        <v>4005168641</v>
      </c>
      <c r="M73" s="270"/>
      <c r="N73" s="271"/>
      <c r="O73" s="278"/>
      <c r="P73" s="279"/>
      <c r="Q73" s="67"/>
      <c r="R73" s="282">
        <f>+SUM(R56:R72)</f>
        <v>0</v>
      </c>
      <c r="S73" s="247" t="str">
        <f>+IF(OR(R73&lt;=0,R73&gt;$L73,COUNTIF(S56:S72,"error")&gt;0),"ERROR","OK")</f>
        <v>ERROR</v>
      </c>
      <c r="T73" s="37"/>
      <c r="V73" s="56"/>
      <c r="W73" s="56"/>
      <c r="X73" s="56"/>
      <c r="Y73" s="56"/>
      <c r="Z73" s="56"/>
      <c r="AA73" s="56"/>
      <c r="AB73" s="56"/>
      <c r="AC73" s="56"/>
      <c r="AD73" s="56"/>
      <c r="AE73" s="56"/>
      <c r="AF73" s="56"/>
    </row>
    <row r="74" spans="1:32" ht="31.95" customHeight="1" thickBot="1">
      <c r="A74" s="13"/>
      <c r="B74" s="52"/>
      <c r="C74" s="60"/>
      <c r="D74" s="378">
        <v>5</v>
      </c>
      <c r="E74" s="62"/>
      <c r="F74" s="62"/>
      <c r="G74" s="63" t="s">
        <v>161</v>
      </c>
      <c r="H74" s="64"/>
      <c r="I74" s="407"/>
      <c r="J74" s="64"/>
      <c r="K74" s="62"/>
      <c r="L74" s="65"/>
      <c r="M74" s="53"/>
      <c r="N74" s="52"/>
      <c r="O74" s="66"/>
      <c r="P74" s="67"/>
      <c r="Q74" s="67"/>
      <c r="R74" s="67"/>
      <c r="S74" s="245"/>
      <c r="T74" s="55"/>
      <c r="V74" s="56"/>
      <c r="W74" s="56"/>
      <c r="X74" s="56"/>
      <c r="Y74" s="56"/>
      <c r="Z74" s="56"/>
      <c r="AA74" s="56"/>
      <c r="AB74" s="56"/>
      <c r="AC74" s="56"/>
      <c r="AD74" s="56"/>
      <c r="AE74" s="56"/>
      <c r="AF74" s="56"/>
    </row>
    <row r="75" spans="1:32" ht="64.2" customHeight="1">
      <c r="A75" s="13"/>
      <c r="B75" s="52"/>
      <c r="C75" s="1">
        <v>10107</v>
      </c>
      <c r="D75" s="2">
        <v>5.0010000000000003</v>
      </c>
      <c r="E75" s="3"/>
      <c r="F75" s="3"/>
      <c r="G75" s="352" t="s">
        <v>162</v>
      </c>
      <c r="H75" s="5" t="s">
        <v>23</v>
      </c>
      <c r="I75" s="408">
        <v>45</v>
      </c>
      <c r="J75" s="241">
        <v>97355</v>
      </c>
      <c r="K75" s="82">
        <v>141768</v>
      </c>
      <c r="L75" s="83">
        <v>6379560</v>
      </c>
      <c r="M75" s="311"/>
      <c r="N75" s="312"/>
      <c r="O75" s="71"/>
      <c r="P75" s="69">
        <f t="shared" ref="P75:P78" si="20">ROUND(O75,0)</f>
        <v>0</v>
      </c>
      <c r="Q75" s="69">
        <f>+ROUND(P75*(1+$R$557),0)</f>
        <v>0</v>
      </c>
      <c r="R75" s="70">
        <f>ROUND((+Q75*$I75),0)</f>
        <v>0</v>
      </c>
      <c r="S75" s="246" t="str">
        <f>IF(OR(P75&lt;=0,P75&gt;$J75,Q75&lt;=0,Q75&gt;$K75,R75&lt;=0,R75&gt;$L75,$S$557="ERROR"),"ERROR","OK")</f>
        <v>ERROR</v>
      </c>
      <c r="T75" s="55"/>
      <c r="V75" s="56"/>
      <c r="W75" s="56"/>
      <c r="X75" s="56"/>
      <c r="Y75" s="56"/>
      <c r="Z75" s="56"/>
      <c r="AA75" s="56"/>
      <c r="AB75" s="56"/>
      <c r="AC75" s="56"/>
      <c r="AD75" s="56"/>
      <c r="AE75" s="56"/>
      <c r="AF75" s="56"/>
    </row>
    <row r="76" spans="1:32" ht="64.2" customHeight="1">
      <c r="A76" s="13"/>
      <c r="B76" s="52"/>
      <c r="C76" s="1">
        <v>10108</v>
      </c>
      <c r="D76" s="2">
        <v>5.0020000000000007</v>
      </c>
      <c r="E76" s="3"/>
      <c r="F76" s="3"/>
      <c r="G76" s="4" t="s">
        <v>163</v>
      </c>
      <c r="H76" s="5" t="s">
        <v>23</v>
      </c>
      <c r="I76" s="408">
        <v>45</v>
      </c>
      <c r="J76" s="241">
        <v>99245</v>
      </c>
      <c r="K76" s="82">
        <v>144521</v>
      </c>
      <c r="L76" s="83">
        <v>6503445</v>
      </c>
      <c r="M76" s="311"/>
      <c r="N76" s="312"/>
      <c r="O76" s="353"/>
      <c r="P76" s="69">
        <f t="shared" si="20"/>
        <v>0</v>
      </c>
      <c r="Q76" s="69">
        <f>+ROUND(P76*(1+$R$557),0)</f>
        <v>0</v>
      </c>
      <c r="R76" s="70">
        <f t="shared" ref="R76" si="21">ROUND((+Q76*$I76),0)</f>
        <v>0</v>
      </c>
      <c r="S76" s="246" t="str">
        <f>IF(OR(P76&lt;=0,P76&gt;$J76,Q76&lt;=0,Q76&gt;$K76,R76&lt;=0,R76&gt;$L76,$S$557="ERROR"),"ERROR","OK")</f>
        <v>ERROR</v>
      </c>
      <c r="T76" s="55"/>
      <c r="V76" s="56"/>
      <c r="W76" s="56"/>
      <c r="X76" s="56"/>
      <c r="Y76" s="56"/>
      <c r="Z76" s="56"/>
      <c r="AA76" s="56"/>
      <c r="AB76" s="56"/>
      <c r="AC76" s="56"/>
      <c r="AD76" s="56"/>
      <c r="AE76" s="56"/>
      <c r="AF76" s="56"/>
    </row>
    <row r="77" spans="1:32" ht="64.2" customHeight="1">
      <c r="A77" s="13"/>
      <c r="B77" s="52"/>
      <c r="C77" s="1">
        <v>10109</v>
      </c>
      <c r="D77" s="2">
        <v>5.003000000000001</v>
      </c>
      <c r="E77" s="3"/>
      <c r="F77" s="3"/>
      <c r="G77" s="4" t="s">
        <v>164</v>
      </c>
      <c r="H77" s="5" t="s">
        <v>23</v>
      </c>
      <c r="I77" s="408">
        <v>45</v>
      </c>
      <c r="J77" s="241">
        <v>134314</v>
      </c>
      <c r="K77" s="82">
        <v>195588</v>
      </c>
      <c r="L77" s="83">
        <v>8801460</v>
      </c>
      <c r="M77" s="311"/>
      <c r="N77" s="312"/>
      <c r="O77" s="71"/>
      <c r="P77" s="69">
        <f t="shared" si="20"/>
        <v>0</v>
      </c>
      <c r="Q77" s="69">
        <f>+ROUND(P77*(1+$R$557),0)</f>
        <v>0</v>
      </c>
      <c r="R77" s="70">
        <f t="shared" ref="R77" si="22">ROUND((+Q77*$I77),0)</f>
        <v>0</v>
      </c>
      <c r="S77" s="246" t="str">
        <f>IF(OR(P77&lt;=0,P77&gt;$J77,Q77&lt;=0,Q77&gt;$K77,R77&lt;=0,R77&gt;$L77,$S$557="ERROR"),"ERROR","OK")</f>
        <v>ERROR</v>
      </c>
      <c r="T77" s="55"/>
      <c r="V77" s="56"/>
      <c r="W77" s="56"/>
      <c r="X77" s="56"/>
      <c r="Y77" s="56"/>
      <c r="Z77" s="56"/>
      <c r="AA77" s="56"/>
      <c r="AB77" s="56"/>
      <c r="AC77" s="56"/>
      <c r="AD77" s="56"/>
      <c r="AE77" s="56"/>
      <c r="AF77" s="56"/>
    </row>
    <row r="78" spans="1:32" ht="48" customHeight="1">
      <c r="A78" s="13"/>
      <c r="B78" s="52"/>
      <c r="C78" s="1">
        <v>10110</v>
      </c>
      <c r="D78" s="2">
        <v>5.0040000000000013</v>
      </c>
      <c r="E78" s="3"/>
      <c r="F78" s="3"/>
      <c r="G78" s="4" t="s">
        <v>165</v>
      </c>
      <c r="H78" s="5" t="s">
        <v>23</v>
      </c>
      <c r="I78" s="408">
        <v>45</v>
      </c>
      <c r="J78" s="241">
        <v>168380</v>
      </c>
      <c r="K78" s="82">
        <v>245195</v>
      </c>
      <c r="L78" s="83">
        <v>11033775</v>
      </c>
      <c r="M78" s="311"/>
      <c r="N78" s="312"/>
      <c r="O78" s="71"/>
      <c r="P78" s="69">
        <f t="shared" si="20"/>
        <v>0</v>
      </c>
      <c r="Q78" s="69">
        <f>+ROUND(P78*(1+$R$557),0)</f>
        <v>0</v>
      </c>
      <c r="R78" s="70">
        <f>ROUND((+Q78*$I78),0)</f>
        <v>0</v>
      </c>
      <c r="S78" s="246" t="str">
        <f>IF(OR(P78&lt;=0,P78&gt;$J78,Q78&lt;=0,Q78&gt;$K78,R78&lt;=0,R78&gt;$L78,$S$557="ERROR"),"ERROR","OK")</f>
        <v>ERROR</v>
      </c>
      <c r="T78" s="55"/>
      <c r="V78" s="56"/>
      <c r="W78" s="56"/>
      <c r="X78" s="56"/>
      <c r="Y78" s="56"/>
      <c r="Z78" s="56"/>
      <c r="AA78" s="56"/>
      <c r="AB78" s="56"/>
      <c r="AC78" s="56"/>
      <c r="AD78" s="56"/>
      <c r="AE78" s="56"/>
      <c r="AF78" s="56"/>
    </row>
    <row r="79" spans="1:32" ht="31.95" customHeight="1" thickBot="1">
      <c r="A79" s="13"/>
      <c r="B79" s="30"/>
      <c r="C79" s="7" t="s">
        <v>12</v>
      </c>
      <c r="D79" s="8"/>
      <c r="E79" s="9"/>
      <c r="F79" s="9"/>
      <c r="G79" s="10"/>
      <c r="H79" s="11"/>
      <c r="I79" s="409"/>
      <c r="J79" s="242"/>
      <c r="K79" s="72"/>
      <c r="L79" s="73">
        <f>SUM(L75:L78)</f>
        <v>32718240</v>
      </c>
      <c r="M79" s="270"/>
      <c r="N79" s="271"/>
      <c r="O79" s="278"/>
      <c r="P79" s="279"/>
      <c r="Q79" s="67"/>
      <c r="R79" s="282">
        <f>+SUM(R75:R78)</f>
        <v>0</v>
      </c>
      <c r="S79" s="247" t="str">
        <f>+IF(OR(R79&lt;=0,R79&gt;$L79,COUNTIF(S75:S78,"error")&gt;0),"ERROR","OK")</f>
        <v>ERROR</v>
      </c>
      <c r="T79" s="37"/>
      <c r="V79" s="56"/>
      <c r="W79" s="56"/>
      <c r="X79" s="56"/>
      <c r="Y79" s="56"/>
      <c r="Z79" s="56"/>
      <c r="AA79" s="56"/>
      <c r="AB79" s="56"/>
      <c r="AC79" s="56"/>
      <c r="AD79" s="56"/>
      <c r="AE79" s="56"/>
      <c r="AF79" s="56"/>
    </row>
    <row r="80" spans="1:32" ht="31.95" customHeight="1" thickBot="1">
      <c r="A80" s="13"/>
      <c r="B80" s="52"/>
      <c r="C80" s="60"/>
      <c r="D80" s="378">
        <v>6</v>
      </c>
      <c r="E80" s="62"/>
      <c r="F80" s="62"/>
      <c r="G80" s="63" t="s">
        <v>166</v>
      </c>
      <c r="H80" s="64"/>
      <c r="I80" s="407"/>
      <c r="J80" s="64"/>
      <c r="K80" s="62"/>
      <c r="L80" s="65"/>
      <c r="M80" s="53"/>
      <c r="N80" s="52"/>
      <c r="O80" s="66"/>
      <c r="P80" s="67"/>
      <c r="Q80" s="67"/>
      <c r="R80" s="67"/>
      <c r="S80" s="245"/>
      <c r="T80" s="55"/>
      <c r="V80" s="56"/>
      <c r="W80" s="56"/>
      <c r="X80" s="56"/>
      <c r="Y80" s="56"/>
      <c r="Z80" s="56"/>
      <c r="AA80" s="56"/>
      <c r="AB80" s="56"/>
      <c r="AC80" s="56"/>
      <c r="AD80" s="56"/>
      <c r="AE80" s="56"/>
      <c r="AF80" s="56"/>
    </row>
    <row r="81" spans="1:32" ht="64.2" customHeight="1">
      <c r="A81" s="13"/>
      <c r="B81" s="52"/>
      <c r="C81" s="1">
        <v>10182</v>
      </c>
      <c r="D81" s="2">
        <v>6.0010000000000003</v>
      </c>
      <c r="E81" s="3"/>
      <c r="F81" s="3"/>
      <c r="G81" s="352" t="s">
        <v>167</v>
      </c>
      <c r="H81" s="5" t="s">
        <v>23</v>
      </c>
      <c r="I81" s="408">
        <v>1710</v>
      </c>
      <c r="J81" s="240">
        <v>377327</v>
      </c>
      <c r="K81" s="82">
        <v>549464</v>
      </c>
      <c r="L81" s="83">
        <v>939583440</v>
      </c>
      <c r="M81" s="311"/>
      <c r="N81" s="312"/>
      <c r="O81" s="71"/>
      <c r="P81" s="69">
        <f t="shared" ref="P81:P90" si="23">ROUND(O81,0)</f>
        <v>0</v>
      </c>
      <c r="Q81" s="69">
        <f t="shared" ref="Q81:Q90" si="24">+ROUND(P81*(1+$R$557),0)</f>
        <v>0</v>
      </c>
      <c r="R81" s="70">
        <f>ROUND((+Q81*$I81),0)</f>
        <v>0</v>
      </c>
      <c r="S81" s="246" t="str">
        <f t="shared" ref="S81:S90" si="25">IF(OR(P81&lt;=0,P81&gt;$J81,Q81&lt;=0,Q81&gt;$K81,R81&lt;=0,R81&gt;$L81,$S$557="ERROR"),"ERROR","OK")</f>
        <v>ERROR</v>
      </c>
      <c r="T81" s="55"/>
      <c r="V81" s="56"/>
      <c r="W81" s="56"/>
      <c r="X81" s="56"/>
      <c r="Y81" s="56"/>
      <c r="Z81" s="56"/>
      <c r="AA81" s="56"/>
      <c r="AB81" s="56"/>
      <c r="AC81" s="56"/>
      <c r="AD81" s="56"/>
      <c r="AE81" s="56"/>
      <c r="AF81" s="56"/>
    </row>
    <row r="82" spans="1:32" ht="64.2" customHeight="1">
      <c r="A82" s="13"/>
      <c r="B82" s="52"/>
      <c r="C82" s="1">
        <v>10183</v>
      </c>
      <c r="D82" s="2">
        <v>6.0020000000000007</v>
      </c>
      <c r="E82" s="3"/>
      <c r="F82" s="3"/>
      <c r="G82" s="4" t="s">
        <v>168</v>
      </c>
      <c r="H82" s="5" t="s">
        <v>23</v>
      </c>
      <c r="I82" s="408">
        <v>214</v>
      </c>
      <c r="J82" s="241">
        <v>511095</v>
      </c>
      <c r="K82" s="82">
        <v>744257</v>
      </c>
      <c r="L82" s="83">
        <v>159270998</v>
      </c>
      <c r="M82" s="311"/>
      <c r="N82" s="312"/>
      <c r="O82" s="353"/>
      <c r="P82" s="69">
        <f t="shared" si="23"/>
        <v>0</v>
      </c>
      <c r="Q82" s="69">
        <f t="shared" si="24"/>
        <v>0</v>
      </c>
      <c r="R82" s="70">
        <f t="shared" ref="R82:R85" si="26">ROUND((+Q82*$I82),0)</f>
        <v>0</v>
      </c>
      <c r="S82" s="246" t="str">
        <f t="shared" si="25"/>
        <v>ERROR</v>
      </c>
      <c r="T82" s="55"/>
      <c r="V82" s="56"/>
      <c r="W82" s="56"/>
      <c r="X82" s="56"/>
      <c r="Y82" s="56"/>
      <c r="Z82" s="56"/>
      <c r="AA82" s="56"/>
      <c r="AB82" s="56"/>
      <c r="AC82" s="56"/>
      <c r="AD82" s="56"/>
      <c r="AE82" s="56"/>
      <c r="AF82" s="56"/>
    </row>
    <row r="83" spans="1:32" ht="64.2" customHeight="1">
      <c r="A83" s="13"/>
      <c r="B83" s="52"/>
      <c r="C83" s="1">
        <v>10184</v>
      </c>
      <c r="D83" s="2">
        <v>6.003000000000001</v>
      </c>
      <c r="E83" s="3"/>
      <c r="F83" s="3"/>
      <c r="G83" s="4" t="s">
        <v>169</v>
      </c>
      <c r="H83" s="5" t="s">
        <v>23</v>
      </c>
      <c r="I83" s="408">
        <v>2707</v>
      </c>
      <c r="J83" s="241">
        <v>435695</v>
      </c>
      <c r="K83" s="82">
        <v>634459</v>
      </c>
      <c r="L83" s="83">
        <v>1717480513</v>
      </c>
      <c r="M83" s="311"/>
      <c r="N83" s="312"/>
      <c r="O83" s="71"/>
      <c r="P83" s="69">
        <f t="shared" si="23"/>
        <v>0</v>
      </c>
      <c r="Q83" s="69">
        <f t="shared" si="24"/>
        <v>0</v>
      </c>
      <c r="R83" s="70">
        <f t="shared" si="26"/>
        <v>0</v>
      </c>
      <c r="S83" s="246" t="str">
        <f t="shared" si="25"/>
        <v>ERROR</v>
      </c>
      <c r="T83" s="55"/>
      <c r="V83" s="56"/>
      <c r="W83" s="56"/>
      <c r="X83" s="56"/>
      <c r="Y83" s="56"/>
      <c r="Z83" s="56"/>
      <c r="AA83" s="56"/>
      <c r="AB83" s="56"/>
      <c r="AC83" s="56"/>
      <c r="AD83" s="56"/>
      <c r="AE83" s="56"/>
      <c r="AF83" s="56"/>
    </row>
    <row r="84" spans="1:32" ht="64.2" customHeight="1">
      <c r="A84" s="13"/>
      <c r="B84" s="52"/>
      <c r="C84" s="1">
        <v>10185</v>
      </c>
      <c r="D84" s="2">
        <v>6.0040000000000013</v>
      </c>
      <c r="E84" s="3"/>
      <c r="F84" s="3"/>
      <c r="G84" s="4" t="s">
        <v>170</v>
      </c>
      <c r="H84" s="5" t="s">
        <v>23</v>
      </c>
      <c r="I84" s="408">
        <v>143</v>
      </c>
      <c r="J84" s="241">
        <v>511095</v>
      </c>
      <c r="K84" s="82">
        <v>744257</v>
      </c>
      <c r="L84" s="83">
        <v>106428751</v>
      </c>
      <c r="M84" s="311"/>
      <c r="N84" s="312"/>
      <c r="O84" s="71"/>
      <c r="P84" s="69">
        <f t="shared" si="23"/>
        <v>0</v>
      </c>
      <c r="Q84" s="69">
        <f t="shared" si="24"/>
        <v>0</v>
      </c>
      <c r="R84" s="70">
        <f t="shared" si="26"/>
        <v>0</v>
      </c>
      <c r="S84" s="246" t="str">
        <f t="shared" si="25"/>
        <v>ERROR</v>
      </c>
      <c r="T84" s="55"/>
      <c r="V84" s="56"/>
      <c r="W84" s="56"/>
      <c r="X84" s="56"/>
      <c r="Y84" s="56"/>
      <c r="Z84" s="56"/>
      <c r="AA84" s="56"/>
      <c r="AB84" s="56"/>
      <c r="AC84" s="56"/>
      <c r="AD84" s="56"/>
      <c r="AE84" s="56"/>
      <c r="AF84" s="56"/>
    </row>
    <row r="85" spans="1:32" ht="48" customHeight="1">
      <c r="A85" s="13"/>
      <c r="B85" s="52"/>
      <c r="C85" s="1">
        <v>10186</v>
      </c>
      <c r="D85" s="2">
        <v>6.0050000000000017</v>
      </c>
      <c r="E85" s="3"/>
      <c r="F85" s="3"/>
      <c r="G85" s="4" t="s">
        <v>171</v>
      </c>
      <c r="H85" s="5" t="s">
        <v>23</v>
      </c>
      <c r="I85" s="408">
        <v>72</v>
      </c>
      <c r="J85" s="241">
        <v>179755</v>
      </c>
      <c r="K85" s="82">
        <v>261759</v>
      </c>
      <c r="L85" s="83">
        <v>18846648</v>
      </c>
      <c r="M85" s="311"/>
      <c r="N85" s="312"/>
      <c r="O85" s="353"/>
      <c r="P85" s="69">
        <f t="shared" si="23"/>
        <v>0</v>
      </c>
      <c r="Q85" s="69">
        <f t="shared" si="24"/>
        <v>0</v>
      </c>
      <c r="R85" s="70">
        <f t="shared" si="26"/>
        <v>0</v>
      </c>
      <c r="S85" s="246" t="str">
        <f t="shared" si="25"/>
        <v>ERROR</v>
      </c>
      <c r="T85" s="55"/>
      <c r="V85" s="56"/>
      <c r="W85" s="56"/>
      <c r="X85" s="56"/>
      <c r="Y85" s="56"/>
      <c r="Z85" s="56"/>
      <c r="AA85" s="56"/>
      <c r="AB85" s="56"/>
      <c r="AC85" s="56"/>
      <c r="AD85" s="56"/>
      <c r="AE85" s="56"/>
      <c r="AF85" s="56"/>
    </row>
    <row r="86" spans="1:32" ht="64.2" customHeight="1">
      <c r="A86" s="13"/>
      <c r="B86" s="52"/>
      <c r="C86" s="1">
        <v>10187</v>
      </c>
      <c r="D86" s="2">
        <v>6.006000000000002</v>
      </c>
      <c r="E86" s="3"/>
      <c r="F86" s="3"/>
      <c r="G86" s="4" t="s">
        <v>172</v>
      </c>
      <c r="H86" s="5" t="s">
        <v>23</v>
      </c>
      <c r="I86" s="408">
        <v>1568</v>
      </c>
      <c r="J86" s="241">
        <v>377786</v>
      </c>
      <c r="K86" s="82">
        <v>550132</v>
      </c>
      <c r="L86" s="83">
        <v>862606976</v>
      </c>
      <c r="M86" s="311"/>
      <c r="N86" s="312"/>
      <c r="O86" s="353"/>
      <c r="P86" s="69">
        <f t="shared" ref="P86:P87" si="27">ROUND(O86,0)</f>
        <v>0</v>
      </c>
      <c r="Q86" s="69">
        <f t="shared" si="24"/>
        <v>0</v>
      </c>
      <c r="R86" s="70">
        <f t="shared" ref="R86:R87" si="28">ROUND((+Q86*$I86),0)</f>
        <v>0</v>
      </c>
      <c r="S86" s="246" t="str">
        <f t="shared" si="25"/>
        <v>ERROR</v>
      </c>
      <c r="T86" s="55"/>
      <c r="V86" s="56"/>
      <c r="W86" s="56"/>
      <c r="X86" s="56"/>
      <c r="Y86" s="56"/>
      <c r="Z86" s="56"/>
      <c r="AA86" s="56"/>
      <c r="AB86" s="56"/>
      <c r="AC86" s="56"/>
      <c r="AD86" s="56"/>
      <c r="AE86" s="56"/>
      <c r="AF86" s="56"/>
    </row>
    <row r="87" spans="1:32" ht="64.2" customHeight="1">
      <c r="A87" s="13"/>
      <c r="B87" s="52"/>
      <c r="C87" s="1">
        <v>10188</v>
      </c>
      <c r="D87" s="2">
        <v>6.0070000000000023</v>
      </c>
      <c r="E87" s="3"/>
      <c r="F87" s="3"/>
      <c r="G87" s="4" t="s">
        <v>173</v>
      </c>
      <c r="H87" s="5" t="s">
        <v>23</v>
      </c>
      <c r="I87" s="408">
        <v>285</v>
      </c>
      <c r="J87" s="241">
        <v>511095</v>
      </c>
      <c r="K87" s="82">
        <v>744257</v>
      </c>
      <c r="L87" s="83">
        <v>212113245</v>
      </c>
      <c r="M87" s="311"/>
      <c r="N87" s="312"/>
      <c r="O87" s="353"/>
      <c r="P87" s="69">
        <f t="shared" si="27"/>
        <v>0</v>
      </c>
      <c r="Q87" s="69">
        <f t="shared" si="24"/>
        <v>0</v>
      </c>
      <c r="R87" s="70">
        <f t="shared" si="28"/>
        <v>0</v>
      </c>
      <c r="S87" s="246" t="str">
        <f t="shared" si="25"/>
        <v>ERROR</v>
      </c>
      <c r="T87" s="55"/>
      <c r="V87" s="56"/>
      <c r="W87" s="56"/>
      <c r="X87" s="56"/>
      <c r="Y87" s="56"/>
      <c r="Z87" s="56"/>
      <c r="AA87" s="56"/>
      <c r="AB87" s="56"/>
      <c r="AC87" s="56"/>
      <c r="AD87" s="56"/>
      <c r="AE87" s="56"/>
      <c r="AF87" s="56"/>
    </row>
    <row r="88" spans="1:32" ht="64.2" customHeight="1">
      <c r="A88" s="13"/>
      <c r="B88" s="52"/>
      <c r="C88" s="1">
        <v>10189</v>
      </c>
      <c r="D88" s="2">
        <v>6.0080000000000027</v>
      </c>
      <c r="E88" s="3"/>
      <c r="F88" s="3"/>
      <c r="G88" s="4" t="s">
        <v>174</v>
      </c>
      <c r="H88" s="5" t="s">
        <v>23</v>
      </c>
      <c r="I88" s="408">
        <v>143</v>
      </c>
      <c r="J88" s="241">
        <v>377920</v>
      </c>
      <c r="K88" s="82">
        <v>550327</v>
      </c>
      <c r="L88" s="83">
        <v>78696761</v>
      </c>
      <c r="M88" s="311"/>
      <c r="N88" s="312"/>
      <c r="O88" s="71"/>
      <c r="P88" s="69">
        <f t="shared" si="23"/>
        <v>0</v>
      </c>
      <c r="Q88" s="69">
        <f t="shared" si="24"/>
        <v>0</v>
      </c>
      <c r="R88" s="70">
        <f>ROUND((+Q88*$I88),0)</f>
        <v>0</v>
      </c>
      <c r="S88" s="246" t="str">
        <f t="shared" si="25"/>
        <v>ERROR</v>
      </c>
      <c r="T88" s="55"/>
      <c r="V88" s="56"/>
      <c r="W88" s="56"/>
      <c r="X88" s="56"/>
      <c r="Y88" s="56"/>
      <c r="Z88" s="56"/>
      <c r="AA88" s="56"/>
      <c r="AB88" s="56"/>
      <c r="AC88" s="56"/>
      <c r="AD88" s="56"/>
      <c r="AE88" s="56"/>
      <c r="AF88" s="56"/>
    </row>
    <row r="89" spans="1:32" ht="64.2" customHeight="1">
      <c r="A89" s="13"/>
      <c r="B89" s="52"/>
      <c r="C89" s="1">
        <v>10190</v>
      </c>
      <c r="D89" s="2">
        <v>6.009000000000003</v>
      </c>
      <c r="E89" s="3"/>
      <c r="F89" s="3"/>
      <c r="G89" s="4" t="s">
        <v>175</v>
      </c>
      <c r="H89" s="5" t="s">
        <v>23</v>
      </c>
      <c r="I89" s="408">
        <v>72</v>
      </c>
      <c r="J89" s="241">
        <v>511095</v>
      </c>
      <c r="K89" s="82">
        <v>744257</v>
      </c>
      <c r="L89" s="83">
        <v>53586504</v>
      </c>
      <c r="M89" s="311"/>
      <c r="N89" s="312"/>
      <c r="O89" s="71"/>
      <c r="P89" s="69">
        <f t="shared" si="23"/>
        <v>0</v>
      </c>
      <c r="Q89" s="69">
        <f t="shared" si="24"/>
        <v>0</v>
      </c>
      <c r="R89" s="70">
        <f t="shared" ref="R89" si="29">ROUND((+Q89*$I89),0)</f>
        <v>0</v>
      </c>
      <c r="S89" s="246" t="str">
        <f t="shared" si="25"/>
        <v>ERROR</v>
      </c>
      <c r="T89" s="55"/>
      <c r="V89" s="56"/>
      <c r="W89" s="56"/>
      <c r="X89" s="56"/>
      <c r="Y89" s="56"/>
      <c r="Z89" s="56"/>
      <c r="AA89" s="56"/>
      <c r="AB89" s="56"/>
      <c r="AC89" s="56"/>
      <c r="AD89" s="56"/>
      <c r="AE89" s="56"/>
      <c r="AF89" s="56"/>
    </row>
    <row r="90" spans="1:32" ht="64.2" customHeight="1">
      <c r="A90" s="13"/>
      <c r="B90" s="52"/>
      <c r="C90" s="1">
        <v>10191</v>
      </c>
      <c r="D90" s="2">
        <v>6.0100000000000033</v>
      </c>
      <c r="E90" s="3"/>
      <c r="F90" s="3"/>
      <c r="G90" s="4" t="s">
        <v>176</v>
      </c>
      <c r="H90" s="5" t="s">
        <v>23</v>
      </c>
      <c r="I90" s="408">
        <v>214</v>
      </c>
      <c r="J90" s="241">
        <v>179755</v>
      </c>
      <c r="K90" s="82">
        <v>261759</v>
      </c>
      <c r="L90" s="83">
        <v>56016426</v>
      </c>
      <c r="M90" s="311"/>
      <c r="N90" s="312"/>
      <c r="O90" s="71"/>
      <c r="P90" s="69">
        <f t="shared" si="23"/>
        <v>0</v>
      </c>
      <c r="Q90" s="69">
        <f t="shared" si="24"/>
        <v>0</v>
      </c>
      <c r="R90" s="70">
        <f>ROUND((+Q90*$I90),0)</f>
        <v>0</v>
      </c>
      <c r="S90" s="246" t="str">
        <f t="shared" si="25"/>
        <v>ERROR</v>
      </c>
      <c r="T90" s="55"/>
      <c r="V90" s="56"/>
      <c r="W90" s="56"/>
      <c r="X90" s="56"/>
      <c r="Y90" s="56"/>
      <c r="Z90" s="56"/>
      <c r="AA90" s="56"/>
      <c r="AB90" s="56"/>
      <c r="AC90" s="56"/>
      <c r="AD90" s="56"/>
      <c r="AE90" s="56"/>
      <c r="AF90" s="56"/>
    </row>
    <row r="91" spans="1:32" ht="31.95" customHeight="1" thickBot="1">
      <c r="A91" s="13"/>
      <c r="B91" s="30"/>
      <c r="C91" s="7" t="s">
        <v>12</v>
      </c>
      <c r="D91" s="8"/>
      <c r="E91" s="9"/>
      <c r="F91" s="9"/>
      <c r="G91" s="10"/>
      <c r="H91" s="11"/>
      <c r="I91" s="409"/>
      <c r="J91" s="242"/>
      <c r="K91" s="72"/>
      <c r="L91" s="73">
        <v>4204630262</v>
      </c>
      <c r="M91" s="270"/>
      <c r="N91" s="271"/>
      <c r="O91" s="278"/>
      <c r="P91" s="279"/>
      <c r="Q91" s="67"/>
      <c r="R91" s="282">
        <f>+SUM(R81:R90)</f>
        <v>0</v>
      </c>
      <c r="S91" s="247" t="str">
        <f>+IF(OR(R91&lt;=0,R91&gt;$L91,COUNTIF(S81:S90,"error")&gt;0),"ERROR","OK")</f>
        <v>ERROR</v>
      </c>
      <c r="T91" s="37"/>
      <c r="V91" s="56"/>
      <c r="W91" s="56"/>
      <c r="X91" s="56"/>
      <c r="Y91" s="56"/>
      <c r="Z91" s="56"/>
      <c r="AA91" s="56"/>
      <c r="AB91" s="56"/>
      <c r="AC91" s="56"/>
      <c r="AD91" s="56"/>
      <c r="AE91" s="56"/>
      <c r="AF91" s="56"/>
    </row>
    <row r="92" spans="1:32" ht="31.95" customHeight="1" thickBot="1">
      <c r="A92" s="13"/>
      <c r="B92" s="52"/>
      <c r="C92" s="60"/>
      <c r="D92" s="61"/>
      <c r="E92" s="62"/>
      <c r="F92" s="62"/>
      <c r="G92" s="63" t="s">
        <v>177</v>
      </c>
      <c r="H92" s="64"/>
      <c r="I92" s="407"/>
      <c r="J92" s="64"/>
      <c r="K92" s="62"/>
      <c r="L92" s="65"/>
      <c r="M92" s="53"/>
      <c r="N92" s="52"/>
      <c r="O92" s="66"/>
      <c r="P92" s="67"/>
      <c r="Q92" s="67"/>
      <c r="R92" s="67"/>
      <c r="S92" s="245"/>
      <c r="T92" s="55"/>
      <c r="V92" s="56"/>
      <c r="W92" s="56"/>
      <c r="X92" s="56"/>
      <c r="Y92" s="56"/>
      <c r="Z92" s="56"/>
      <c r="AA92" s="56"/>
      <c r="AB92" s="56"/>
      <c r="AC92" s="56"/>
      <c r="AD92" s="56"/>
      <c r="AE92" s="56"/>
      <c r="AF92" s="56"/>
    </row>
    <row r="93" spans="1:32" ht="31.95" customHeight="1" thickBot="1">
      <c r="A93" s="13"/>
      <c r="B93" s="52"/>
      <c r="C93" s="60"/>
      <c r="D93" s="378">
        <v>7</v>
      </c>
      <c r="E93" s="62"/>
      <c r="F93" s="62"/>
      <c r="G93" s="63" t="s">
        <v>178</v>
      </c>
      <c r="H93" s="64"/>
      <c r="I93" s="407"/>
      <c r="J93" s="64"/>
      <c r="K93" s="62"/>
      <c r="L93" s="65"/>
      <c r="M93" s="53"/>
      <c r="N93" s="52"/>
      <c r="O93" s="66"/>
      <c r="P93" s="67"/>
      <c r="Q93" s="67"/>
      <c r="R93" s="67"/>
      <c r="S93" s="245"/>
      <c r="T93" s="55"/>
      <c r="V93" s="56"/>
      <c r="W93" s="56"/>
      <c r="X93" s="56"/>
      <c r="Y93" s="56"/>
      <c r="Z93" s="56"/>
      <c r="AA93" s="56"/>
      <c r="AB93" s="56"/>
      <c r="AC93" s="56"/>
      <c r="AD93" s="56"/>
      <c r="AE93" s="56"/>
      <c r="AF93" s="56"/>
    </row>
    <row r="94" spans="1:32" ht="31.95" customHeight="1">
      <c r="A94" s="13"/>
      <c r="B94" s="52"/>
      <c r="C94" s="1">
        <v>4583</v>
      </c>
      <c r="D94" s="2">
        <v>7.0010000000000003</v>
      </c>
      <c r="E94" s="3"/>
      <c r="F94" s="3"/>
      <c r="G94" s="352" t="s">
        <v>179</v>
      </c>
      <c r="H94" s="5" t="s">
        <v>23</v>
      </c>
      <c r="I94" s="408">
        <v>528</v>
      </c>
      <c r="J94" s="240">
        <v>44173</v>
      </c>
      <c r="K94" s="82">
        <v>64325</v>
      </c>
      <c r="L94" s="83">
        <v>33963600</v>
      </c>
      <c r="M94" s="311"/>
      <c r="N94" s="312"/>
      <c r="O94" s="71"/>
      <c r="P94" s="69">
        <f t="shared" ref="P94:P111" si="30">ROUND(O94,0)</f>
        <v>0</v>
      </c>
      <c r="Q94" s="69">
        <f t="shared" ref="Q94:Q111" si="31">+ROUND(P94*(1+$R$557),0)</f>
        <v>0</v>
      </c>
      <c r="R94" s="70">
        <f>ROUND((+Q94*$I94),0)</f>
        <v>0</v>
      </c>
      <c r="S94" s="246" t="str">
        <f t="shared" ref="S94:S111" si="32">IF(OR(P94&lt;=0,P94&gt;$J94,Q94&lt;=0,Q94&gt;$K94,R94&lt;=0,R94&gt;$L94,$S$557="ERROR"),"ERROR","OK")</f>
        <v>ERROR</v>
      </c>
      <c r="T94" s="55"/>
      <c r="V94" s="56"/>
      <c r="W94" s="56"/>
      <c r="X94" s="56"/>
      <c r="Y94" s="56"/>
      <c r="Z94" s="56"/>
      <c r="AA94" s="56"/>
      <c r="AB94" s="56"/>
      <c r="AC94" s="56"/>
      <c r="AD94" s="56"/>
      <c r="AE94" s="56"/>
      <c r="AF94" s="56"/>
    </row>
    <row r="95" spans="1:32" ht="48" customHeight="1">
      <c r="A95" s="13"/>
      <c r="B95" s="52"/>
      <c r="C95" s="1">
        <v>10143</v>
      </c>
      <c r="D95" s="2">
        <v>7.0020000000000007</v>
      </c>
      <c r="E95" s="3"/>
      <c r="F95" s="3"/>
      <c r="G95" s="4" t="s">
        <v>180</v>
      </c>
      <c r="H95" s="5" t="s">
        <v>23</v>
      </c>
      <c r="I95" s="408">
        <v>264</v>
      </c>
      <c r="J95" s="241">
        <v>294415</v>
      </c>
      <c r="K95" s="82">
        <v>428727</v>
      </c>
      <c r="L95" s="83">
        <v>113183928</v>
      </c>
      <c r="M95" s="311"/>
      <c r="N95" s="312"/>
      <c r="O95" s="353"/>
      <c r="P95" s="69">
        <f t="shared" si="30"/>
        <v>0</v>
      </c>
      <c r="Q95" s="69">
        <f t="shared" si="31"/>
        <v>0</v>
      </c>
      <c r="R95" s="70">
        <f t="shared" ref="R95:R108" si="33">ROUND((+Q95*$I95),0)</f>
        <v>0</v>
      </c>
      <c r="S95" s="246" t="str">
        <f t="shared" si="32"/>
        <v>ERROR</v>
      </c>
      <c r="T95" s="55"/>
      <c r="V95" s="56"/>
      <c r="W95" s="56"/>
      <c r="X95" s="56"/>
      <c r="Y95" s="56"/>
      <c r="Z95" s="56"/>
      <c r="AA95" s="56"/>
      <c r="AB95" s="56"/>
      <c r="AC95" s="56"/>
      <c r="AD95" s="56"/>
      <c r="AE95" s="56"/>
      <c r="AF95" s="56"/>
    </row>
    <row r="96" spans="1:32" ht="64.2" customHeight="1">
      <c r="A96" s="13"/>
      <c r="B96" s="52"/>
      <c r="C96" s="1">
        <v>10145</v>
      </c>
      <c r="D96" s="2">
        <v>7.003000000000001</v>
      </c>
      <c r="E96" s="3"/>
      <c r="F96" s="3"/>
      <c r="G96" s="4" t="s">
        <v>181</v>
      </c>
      <c r="H96" s="5" t="s">
        <v>23</v>
      </c>
      <c r="I96" s="408">
        <v>4882</v>
      </c>
      <c r="J96" s="241">
        <v>302470</v>
      </c>
      <c r="K96" s="82">
        <v>440457</v>
      </c>
      <c r="L96" s="83">
        <v>2150311074</v>
      </c>
      <c r="M96" s="311"/>
      <c r="N96" s="312"/>
      <c r="O96" s="71"/>
      <c r="P96" s="69">
        <f t="shared" si="30"/>
        <v>0</v>
      </c>
      <c r="Q96" s="69">
        <f t="shared" si="31"/>
        <v>0</v>
      </c>
      <c r="R96" s="70">
        <f t="shared" si="33"/>
        <v>0</v>
      </c>
      <c r="S96" s="246" t="str">
        <f t="shared" si="32"/>
        <v>ERROR</v>
      </c>
      <c r="T96" s="55"/>
      <c r="V96" s="56"/>
      <c r="W96" s="56"/>
      <c r="X96" s="56"/>
      <c r="Y96" s="56"/>
      <c r="Z96" s="56"/>
      <c r="AA96" s="56"/>
      <c r="AB96" s="56"/>
      <c r="AC96" s="56"/>
      <c r="AD96" s="56"/>
      <c r="AE96" s="56"/>
      <c r="AF96" s="56"/>
    </row>
    <row r="97" spans="1:32" ht="48" customHeight="1">
      <c r="A97" s="13"/>
      <c r="B97" s="52"/>
      <c r="C97" s="1">
        <v>10146</v>
      </c>
      <c r="D97" s="2">
        <v>7.0040000000000013</v>
      </c>
      <c r="E97" s="3"/>
      <c r="F97" s="3"/>
      <c r="G97" s="4" t="s">
        <v>182</v>
      </c>
      <c r="H97" s="5" t="s">
        <v>23</v>
      </c>
      <c r="I97" s="408">
        <v>1584</v>
      </c>
      <c r="J97" s="241">
        <v>307394</v>
      </c>
      <c r="K97" s="82">
        <v>447627</v>
      </c>
      <c r="L97" s="83">
        <v>709041168</v>
      </c>
      <c r="M97" s="311"/>
      <c r="N97" s="312"/>
      <c r="O97" s="71"/>
      <c r="P97" s="69">
        <f t="shared" ref="P97:P106" si="34">ROUND(O97,0)</f>
        <v>0</v>
      </c>
      <c r="Q97" s="69">
        <f t="shared" si="31"/>
        <v>0</v>
      </c>
      <c r="R97" s="70">
        <f t="shared" ref="R97:R106" si="35">ROUND((+Q97*$I97),0)</f>
        <v>0</v>
      </c>
      <c r="S97" s="246" t="str">
        <f t="shared" si="32"/>
        <v>ERROR</v>
      </c>
      <c r="T97" s="55"/>
      <c r="V97" s="56"/>
      <c r="W97" s="56"/>
      <c r="X97" s="56"/>
      <c r="Y97" s="56"/>
      <c r="Z97" s="56"/>
      <c r="AA97" s="56"/>
      <c r="AB97" s="56"/>
      <c r="AC97" s="56"/>
      <c r="AD97" s="56"/>
      <c r="AE97" s="56"/>
      <c r="AF97" s="56"/>
    </row>
    <row r="98" spans="1:32" ht="48" customHeight="1">
      <c r="A98" s="13"/>
      <c r="B98" s="52"/>
      <c r="C98" s="1">
        <v>10148</v>
      </c>
      <c r="D98" s="2">
        <v>7.0050000000000017</v>
      </c>
      <c r="E98" s="3"/>
      <c r="F98" s="3"/>
      <c r="G98" s="4" t="s">
        <v>183</v>
      </c>
      <c r="H98" s="5" t="s">
        <v>23</v>
      </c>
      <c r="I98" s="408">
        <v>924</v>
      </c>
      <c r="J98" s="241">
        <v>332573</v>
      </c>
      <c r="K98" s="82">
        <v>484293</v>
      </c>
      <c r="L98" s="83">
        <v>447486732</v>
      </c>
      <c r="M98" s="311"/>
      <c r="N98" s="312"/>
      <c r="O98" s="71"/>
      <c r="P98" s="69">
        <f t="shared" si="34"/>
        <v>0</v>
      </c>
      <c r="Q98" s="69">
        <f t="shared" si="31"/>
        <v>0</v>
      </c>
      <c r="R98" s="70">
        <f t="shared" si="35"/>
        <v>0</v>
      </c>
      <c r="S98" s="246" t="str">
        <f t="shared" si="32"/>
        <v>ERROR</v>
      </c>
      <c r="T98" s="55"/>
      <c r="V98" s="56"/>
      <c r="W98" s="56"/>
      <c r="X98" s="56"/>
      <c r="Y98" s="56"/>
      <c r="Z98" s="56"/>
      <c r="AA98" s="56"/>
      <c r="AB98" s="56"/>
      <c r="AC98" s="56"/>
      <c r="AD98" s="56"/>
      <c r="AE98" s="56"/>
      <c r="AF98" s="56"/>
    </row>
    <row r="99" spans="1:32" ht="48" customHeight="1">
      <c r="A99" s="13"/>
      <c r="B99" s="52"/>
      <c r="C99" s="1">
        <v>10149</v>
      </c>
      <c r="D99" s="2">
        <v>7.006000000000002</v>
      </c>
      <c r="E99" s="3"/>
      <c r="F99" s="3"/>
      <c r="G99" s="4" t="s">
        <v>184</v>
      </c>
      <c r="H99" s="5" t="s">
        <v>23</v>
      </c>
      <c r="I99" s="408">
        <v>396</v>
      </c>
      <c r="J99" s="241">
        <v>336753</v>
      </c>
      <c r="K99" s="82">
        <v>490380</v>
      </c>
      <c r="L99" s="83">
        <v>194190480</v>
      </c>
      <c r="M99" s="311"/>
      <c r="N99" s="312"/>
      <c r="O99" s="71"/>
      <c r="P99" s="69">
        <f t="shared" si="34"/>
        <v>0</v>
      </c>
      <c r="Q99" s="69">
        <f t="shared" si="31"/>
        <v>0</v>
      </c>
      <c r="R99" s="70">
        <f t="shared" si="35"/>
        <v>0</v>
      </c>
      <c r="S99" s="246" t="str">
        <f t="shared" si="32"/>
        <v>ERROR</v>
      </c>
      <c r="T99" s="55"/>
      <c r="V99" s="56"/>
      <c r="W99" s="56"/>
      <c r="X99" s="56"/>
      <c r="Y99" s="56"/>
      <c r="Z99" s="56"/>
      <c r="AA99" s="56"/>
      <c r="AB99" s="56"/>
      <c r="AC99" s="56"/>
      <c r="AD99" s="56"/>
      <c r="AE99" s="56"/>
      <c r="AF99" s="56"/>
    </row>
    <row r="100" spans="1:32" ht="64.2" customHeight="1">
      <c r="A100" s="13"/>
      <c r="B100" s="52"/>
      <c r="C100" s="1">
        <v>10150</v>
      </c>
      <c r="D100" s="2">
        <v>7.0070000000000023</v>
      </c>
      <c r="E100" s="3"/>
      <c r="F100" s="3"/>
      <c r="G100" s="4" t="s">
        <v>185</v>
      </c>
      <c r="H100" s="5" t="s">
        <v>23</v>
      </c>
      <c r="I100" s="408">
        <v>132</v>
      </c>
      <c r="J100" s="241">
        <v>368677</v>
      </c>
      <c r="K100" s="82">
        <v>536867</v>
      </c>
      <c r="L100" s="83">
        <v>70866444</v>
      </c>
      <c r="M100" s="311"/>
      <c r="N100" s="312"/>
      <c r="O100" s="71"/>
      <c r="P100" s="69">
        <f t="shared" si="34"/>
        <v>0</v>
      </c>
      <c r="Q100" s="69">
        <f t="shared" si="31"/>
        <v>0</v>
      </c>
      <c r="R100" s="70">
        <f t="shared" si="35"/>
        <v>0</v>
      </c>
      <c r="S100" s="246" t="str">
        <f t="shared" si="32"/>
        <v>ERROR</v>
      </c>
      <c r="T100" s="55"/>
      <c r="V100" s="56"/>
      <c r="W100" s="56"/>
      <c r="X100" s="56"/>
      <c r="Y100" s="56"/>
      <c r="Z100" s="56"/>
      <c r="AA100" s="56"/>
      <c r="AB100" s="56"/>
      <c r="AC100" s="56"/>
      <c r="AD100" s="56"/>
      <c r="AE100" s="56"/>
      <c r="AF100" s="56"/>
    </row>
    <row r="101" spans="1:32" ht="48" customHeight="1">
      <c r="A101" s="13"/>
      <c r="B101" s="52"/>
      <c r="C101" s="1">
        <v>10151</v>
      </c>
      <c r="D101" s="2">
        <v>7.0080000000000027</v>
      </c>
      <c r="E101" s="3"/>
      <c r="F101" s="3"/>
      <c r="G101" s="4" t="s">
        <v>186</v>
      </c>
      <c r="H101" s="5" t="s">
        <v>23</v>
      </c>
      <c r="I101" s="408">
        <v>264</v>
      </c>
      <c r="J101" s="241">
        <v>328321</v>
      </c>
      <c r="K101" s="82">
        <v>478101</v>
      </c>
      <c r="L101" s="83">
        <v>126218664</v>
      </c>
      <c r="M101" s="311"/>
      <c r="N101" s="312"/>
      <c r="O101" s="71"/>
      <c r="P101" s="69">
        <f t="shared" si="34"/>
        <v>0</v>
      </c>
      <c r="Q101" s="69">
        <f t="shared" si="31"/>
        <v>0</v>
      </c>
      <c r="R101" s="70">
        <f t="shared" si="35"/>
        <v>0</v>
      </c>
      <c r="S101" s="246" t="str">
        <f t="shared" si="32"/>
        <v>ERROR</v>
      </c>
      <c r="T101" s="55"/>
      <c r="V101" s="56"/>
      <c r="W101" s="56"/>
      <c r="X101" s="56"/>
      <c r="Y101" s="56"/>
      <c r="Z101" s="56"/>
      <c r="AA101" s="56"/>
      <c r="AB101" s="56"/>
      <c r="AC101" s="56"/>
      <c r="AD101" s="56"/>
      <c r="AE101" s="56"/>
      <c r="AF101" s="56"/>
    </row>
    <row r="102" spans="1:32" ht="48" customHeight="1">
      <c r="A102" s="13"/>
      <c r="B102" s="52"/>
      <c r="C102" s="1">
        <v>10152</v>
      </c>
      <c r="D102" s="2">
        <v>7.009000000000003</v>
      </c>
      <c r="E102" s="3"/>
      <c r="F102" s="3"/>
      <c r="G102" s="4" t="s">
        <v>187</v>
      </c>
      <c r="H102" s="5" t="s">
        <v>23</v>
      </c>
      <c r="I102" s="408">
        <v>396</v>
      </c>
      <c r="J102" s="241">
        <v>384026</v>
      </c>
      <c r="K102" s="82">
        <v>559219</v>
      </c>
      <c r="L102" s="83">
        <v>221450724</v>
      </c>
      <c r="M102" s="311"/>
      <c r="N102" s="312"/>
      <c r="O102" s="71"/>
      <c r="P102" s="69">
        <f t="shared" si="34"/>
        <v>0</v>
      </c>
      <c r="Q102" s="69">
        <f t="shared" si="31"/>
        <v>0</v>
      </c>
      <c r="R102" s="70">
        <f t="shared" si="35"/>
        <v>0</v>
      </c>
      <c r="S102" s="246" t="str">
        <f t="shared" si="32"/>
        <v>ERROR</v>
      </c>
      <c r="T102" s="55"/>
      <c r="V102" s="56"/>
      <c r="W102" s="56"/>
      <c r="X102" s="56"/>
      <c r="Y102" s="56"/>
      <c r="Z102" s="56"/>
      <c r="AA102" s="56"/>
      <c r="AB102" s="56"/>
      <c r="AC102" s="56"/>
      <c r="AD102" s="56"/>
      <c r="AE102" s="56"/>
      <c r="AF102" s="56"/>
    </row>
    <row r="103" spans="1:32" ht="48" customHeight="1">
      <c r="A103" s="13"/>
      <c r="B103" s="52"/>
      <c r="C103" s="1">
        <v>10159</v>
      </c>
      <c r="D103" s="2">
        <v>7.0100000000000033</v>
      </c>
      <c r="E103" s="3"/>
      <c r="F103" s="3"/>
      <c r="G103" s="4" t="s">
        <v>188</v>
      </c>
      <c r="H103" s="5" t="s">
        <v>23</v>
      </c>
      <c r="I103" s="408">
        <v>924</v>
      </c>
      <c r="J103" s="241">
        <v>327118</v>
      </c>
      <c r="K103" s="82">
        <v>476349</v>
      </c>
      <c r="L103" s="83">
        <v>440146476</v>
      </c>
      <c r="M103" s="311"/>
      <c r="N103" s="312"/>
      <c r="O103" s="71"/>
      <c r="P103" s="69">
        <f t="shared" si="34"/>
        <v>0</v>
      </c>
      <c r="Q103" s="69">
        <f t="shared" si="31"/>
        <v>0</v>
      </c>
      <c r="R103" s="70">
        <f t="shared" si="35"/>
        <v>0</v>
      </c>
      <c r="S103" s="246" t="str">
        <f t="shared" si="32"/>
        <v>ERROR</v>
      </c>
      <c r="T103" s="55"/>
      <c r="V103" s="56"/>
      <c r="W103" s="56"/>
      <c r="X103" s="56"/>
      <c r="Y103" s="56"/>
      <c r="Z103" s="56"/>
      <c r="AA103" s="56"/>
      <c r="AB103" s="56"/>
      <c r="AC103" s="56"/>
      <c r="AD103" s="56"/>
      <c r="AE103" s="56"/>
      <c r="AF103" s="56"/>
    </row>
    <row r="104" spans="1:32" ht="64.2" customHeight="1">
      <c r="A104" s="13"/>
      <c r="B104" s="52"/>
      <c r="C104" s="1">
        <v>10160</v>
      </c>
      <c r="D104" s="2">
        <v>7.0110000000000037</v>
      </c>
      <c r="E104" s="3"/>
      <c r="F104" s="3"/>
      <c r="G104" s="4" t="s">
        <v>189</v>
      </c>
      <c r="H104" s="5" t="s">
        <v>23</v>
      </c>
      <c r="I104" s="408">
        <v>132</v>
      </c>
      <c r="J104" s="241">
        <v>347387</v>
      </c>
      <c r="K104" s="82">
        <v>505865</v>
      </c>
      <c r="L104" s="83">
        <v>66774180</v>
      </c>
      <c r="M104" s="311"/>
      <c r="N104" s="312"/>
      <c r="O104" s="71"/>
      <c r="P104" s="69">
        <f t="shared" si="34"/>
        <v>0</v>
      </c>
      <c r="Q104" s="69">
        <f t="shared" si="31"/>
        <v>0</v>
      </c>
      <c r="R104" s="70">
        <f t="shared" si="35"/>
        <v>0</v>
      </c>
      <c r="S104" s="246" t="str">
        <f t="shared" si="32"/>
        <v>ERROR</v>
      </c>
      <c r="T104" s="55"/>
      <c r="V104" s="56"/>
      <c r="W104" s="56"/>
      <c r="X104" s="56"/>
      <c r="Y104" s="56"/>
      <c r="Z104" s="56"/>
      <c r="AA104" s="56"/>
      <c r="AB104" s="56"/>
      <c r="AC104" s="56"/>
      <c r="AD104" s="56"/>
      <c r="AE104" s="56"/>
      <c r="AF104" s="56"/>
    </row>
    <row r="105" spans="1:32" ht="48" customHeight="1">
      <c r="A105" s="13"/>
      <c r="B105" s="52"/>
      <c r="C105" s="1">
        <v>10464</v>
      </c>
      <c r="D105" s="2">
        <v>7.012000000000004</v>
      </c>
      <c r="E105" s="3"/>
      <c r="F105" s="3"/>
      <c r="G105" s="4" t="s">
        <v>190</v>
      </c>
      <c r="H105" s="5" t="s">
        <v>23</v>
      </c>
      <c r="I105" s="408">
        <v>264</v>
      </c>
      <c r="J105" s="241">
        <v>283707</v>
      </c>
      <c r="K105" s="82">
        <v>413134</v>
      </c>
      <c r="L105" s="83">
        <v>109067376</v>
      </c>
      <c r="M105" s="311"/>
      <c r="N105" s="312"/>
      <c r="O105" s="71"/>
      <c r="P105" s="69">
        <f t="shared" si="34"/>
        <v>0</v>
      </c>
      <c r="Q105" s="69">
        <f t="shared" si="31"/>
        <v>0</v>
      </c>
      <c r="R105" s="70">
        <f t="shared" si="35"/>
        <v>0</v>
      </c>
      <c r="S105" s="246" t="str">
        <f t="shared" si="32"/>
        <v>ERROR</v>
      </c>
      <c r="T105" s="55"/>
      <c r="V105" s="56"/>
      <c r="W105" s="56"/>
      <c r="X105" s="56"/>
      <c r="Y105" s="56"/>
      <c r="Z105" s="56"/>
      <c r="AA105" s="56"/>
      <c r="AB105" s="56"/>
      <c r="AC105" s="56"/>
      <c r="AD105" s="56"/>
      <c r="AE105" s="56"/>
      <c r="AF105" s="56"/>
    </row>
    <row r="106" spans="1:32" ht="48" customHeight="1">
      <c r="A106" s="13"/>
      <c r="B106" s="52"/>
      <c r="C106" s="1">
        <v>10469</v>
      </c>
      <c r="D106" s="2">
        <v>7.0130000000000043</v>
      </c>
      <c r="E106" s="3"/>
      <c r="F106" s="3"/>
      <c r="G106" s="4" t="s">
        <v>191</v>
      </c>
      <c r="H106" s="5" t="s">
        <v>23</v>
      </c>
      <c r="I106" s="408">
        <v>132</v>
      </c>
      <c r="J106" s="241">
        <v>308885</v>
      </c>
      <c r="K106" s="82">
        <v>449798</v>
      </c>
      <c r="L106" s="83">
        <v>59373336</v>
      </c>
      <c r="M106" s="311"/>
      <c r="N106" s="312"/>
      <c r="O106" s="71"/>
      <c r="P106" s="69">
        <f t="shared" si="34"/>
        <v>0</v>
      </c>
      <c r="Q106" s="69">
        <f t="shared" si="31"/>
        <v>0</v>
      </c>
      <c r="R106" s="70">
        <f t="shared" si="35"/>
        <v>0</v>
      </c>
      <c r="S106" s="246" t="str">
        <f t="shared" si="32"/>
        <v>ERROR</v>
      </c>
      <c r="T106" s="55"/>
      <c r="V106" s="56"/>
      <c r="W106" s="56"/>
      <c r="X106" s="56"/>
      <c r="Y106" s="56"/>
      <c r="Z106" s="56"/>
      <c r="AA106" s="56"/>
      <c r="AB106" s="56"/>
      <c r="AC106" s="56"/>
      <c r="AD106" s="56"/>
      <c r="AE106" s="56"/>
      <c r="AF106" s="56"/>
    </row>
    <row r="107" spans="1:32" ht="64.2" customHeight="1">
      <c r="A107" s="13"/>
      <c r="B107" s="52"/>
      <c r="C107" s="1">
        <v>10470</v>
      </c>
      <c r="D107" s="2">
        <v>7.0140000000000047</v>
      </c>
      <c r="E107" s="3"/>
      <c r="F107" s="3"/>
      <c r="G107" s="4" t="s">
        <v>192</v>
      </c>
      <c r="H107" s="5" t="s">
        <v>23</v>
      </c>
      <c r="I107" s="408">
        <v>528</v>
      </c>
      <c r="J107" s="241">
        <v>346232</v>
      </c>
      <c r="K107" s="82">
        <v>504183</v>
      </c>
      <c r="L107" s="83">
        <v>266208624</v>
      </c>
      <c r="M107" s="311"/>
      <c r="N107" s="312"/>
      <c r="O107" s="71"/>
      <c r="P107" s="69">
        <f t="shared" si="30"/>
        <v>0</v>
      </c>
      <c r="Q107" s="69">
        <f t="shared" si="31"/>
        <v>0</v>
      </c>
      <c r="R107" s="70">
        <f t="shared" si="33"/>
        <v>0</v>
      </c>
      <c r="S107" s="246" t="str">
        <f t="shared" si="32"/>
        <v>ERROR</v>
      </c>
      <c r="T107" s="55"/>
      <c r="V107" s="56"/>
      <c r="W107" s="56"/>
      <c r="X107" s="56"/>
      <c r="Y107" s="56"/>
      <c r="Z107" s="56"/>
      <c r="AA107" s="56"/>
      <c r="AB107" s="56"/>
      <c r="AC107" s="56"/>
      <c r="AD107" s="56"/>
      <c r="AE107" s="56"/>
      <c r="AF107" s="56"/>
    </row>
    <row r="108" spans="1:32" ht="48" customHeight="1">
      <c r="A108" s="13"/>
      <c r="B108" s="52"/>
      <c r="C108" s="1">
        <v>10471</v>
      </c>
      <c r="D108" s="2">
        <v>7.015000000000005</v>
      </c>
      <c r="E108" s="3"/>
      <c r="F108" s="3"/>
      <c r="G108" s="4" t="s">
        <v>193</v>
      </c>
      <c r="H108" s="5" t="s">
        <v>23</v>
      </c>
      <c r="I108" s="408">
        <v>1056</v>
      </c>
      <c r="J108" s="241">
        <v>321028</v>
      </c>
      <c r="K108" s="82">
        <v>467481</v>
      </c>
      <c r="L108" s="83">
        <v>493659936</v>
      </c>
      <c r="M108" s="311"/>
      <c r="N108" s="312"/>
      <c r="O108" s="353"/>
      <c r="P108" s="69">
        <f t="shared" si="30"/>
        <v>0</v>
      </c>
      <c r="Q108" s="69">
        <f t="shared" si="31"/>
        <v>0</v>
      </c>
      <c r="R108" s="70">
        <f t="shared" si="33"/>
        <v>0</v>
      </c>
      <c r="S108" s="246" t="str">
        <f t="shared" si="32"/>
        <v>ERROR</v>
      </c>
      <c r="T108" s="55"/>
      <c r="V108" s="56"/>
      <c r="W108" s="56"/>
      <c r="X108" s="56"/>
      <c r="Y108" s="56"/>
      <c r="Z108" s="56"/>
      <c r="AA108" s="56"/>
      <c r="AB108" s="56"/>
      <c r="AC108" s="56"/>
      <c r="AD108" s="56"/>
      <c r="AE108" s="56"/>
      <c r="AF108" s="56"/>
    </row>
    <row r="109" spans="1:32" ht="64.2" customHeight="1">
      <c r="A109" s="13"/>
      <c r="B109" s="52"/>
      <c r="C109" s="1">
        <v>10473</v>
      </c>
      <c r="D109" s="2">
        <v>7.0160000000000053</v>
      </c>
      <c r="E109" s="3"/>
      <c r="F109" s="3"/>
      <c r="G109" s="4" t="s">
        <v>194</v>
      </c>
      <c r="H109" s="5" t="s">
        <v>23</v>
      </c>
      <c r="I109" s="408">
        <v>264</v>
      </c>
      <c r="J109" s="241">
        <v>291960</v>
      </c>
      <c r="K109" s="82">
        <v>425152</v>
      </c>
      <c r="L109" s="83">
        <v>112240128</v>
      </c>
      <c r="M109" s="311"/>
      <c r="N109" s="312"/>
      <c r="O109" s="71"/>
      <c r="P109" s="69">
        <f t="shared" si="30"/>
        <v>0</v>
      </c>
      <c r="Q109" s="69">
        <f t="shared" si="31"/>
        <v>0</v>
      </c>
      <c r="R109" s="70">
        <f>ROUND((+Q109*$I109),0)</f>
        <v>0</v>
      </c>
      <c r="S109" s="246" t="str">
        <f t="shared" si="32"/>
        <v>ERROR</v>
      </c>
      <c r="T109" s="55"/>
      <c r="V109" s="56"/>
      <c r="W109" s="56"/>
      <c r="X109" s="56"/>
      <c r="Y109" s="56"/>
      <c r="Z109" s="56"/>
      <c r="AA109" s="56"/>
      <c r="AB109" s="56"/>
      <c r="AC109" s="56"/>
      <c r="AD109" s="56"/>
      <c r="AE109" s="56"/>
      <c r="AF109" s="56"/>
    </row>
    <row r="110" spans="1:32" ht="48" customHeight="1">
      <c r="A110" s="13"/>
      <c r="B110" s="52"/>
      <c r="C110" s="1">
        <v>10474</v>
      </c>
      <c r="D110" s="2">
        <v>7.0170000000000057</v>
      </c>
      <c r="E110" s="3"/>
      <c r="F110" s="3"/>
      <c r="G110" s="4" t="s">
        <v>195</v>
      </c>
      <c r="H110" s="5" t="s">
        <v>23</v>
      </c>
      <c r="I110" s="408">
        <v>264</v>
      </c>
      <c r="J110" s="241">
        <v>314010</v>
      </c>
      <c r="K110" s="82">
        <v>457261</v>
      </c>
      <c r="L110" s="83">
        <v>120716904</v>
      </c>
      <c r="M110" s="311"/>
      <c r="N110" s="312"/>
      <c r="O110" s="71"/>
      <c r="P110" s="69">
        <f t="shared" si="30"/>
        <v>0</v>
      </c>
      <c r="Q110" s="69">
        <f t="shared" si="31"/>
        <v>0</v>
      </c>
      <c r="R110" s="70">
        <f t="shared" ref="R110" si="36">ROUND((+Q110*$I110),0)</f>
        <v>0</v>
      </c>
      <c r="S110" s="246" t="str">
        <f t="shared" si="32"/>
        <v>ERROR</v>
      </c>
      <c r="T110" s="55"/>
      <c r="V110" s="56"/>
      <c r="W110" s="56"/>
      <c r="X110" s="56"/>
      <c r="Y110" s="56"/>
      <c r="Z110" s="56"/>
      <c r="AA110" s="56"/>
      <c r="AB110" s="56"/>
      <c r="AC110" s="56"/>
      <c r="AD110" s="56"/>
      <c r="AE110" s="56"/>
      <c r="AF110" s="56"/>
    </row>
    <row r="111" spans="1:32" ht="64.2" customHeight="1">
      <c r="A111" s="13"/>
      <c r="B111" s="52"/>
      <c r="C111" s="1">
        <v>10475</v>
      </c>
      <c r="D111" s="2">
        <v>7.018000000000006</v>
      </c>
      <c r="E111" s="3"/>
      <c r="F111" s="3"/>
      <c r="G111" s="4" t="s">
        <v>196</v>
      </c>
      <c r="H111" s="5" t="s">
        <v>23</v>
      </c>
      <c r="I111" s="408">
        <v>264</v>
      </c>
      <c r="J111" s="241">
        <v>303584</v>
      </c>
      <c r="K111" s="82">
        <v>442079</v>
      </c>
      <c r="L111" s="83">
        <v>116708856</v>
      </c>
      <c r="M111" s="311"/>
      <c r="N111" s="312"/>
      <c r="O111" s="71"/>
      <c r="P111" s="69">
        <f t="shared" si="30"/>
        <v>0</v>
      </c>
      <c r="Q111" s="69">
        <f t="shared" si="31"/>
        <v>0</v>
      </c>
      <c r="R111" s="70">
        <f>ROUND((+Q111*$I111),0)</f>
        <v>0</v>
      </c>
      <c r="S111" s="246" t="str">
        <f t="shared" si="32"/>
        <v>ERROR</v>
      </c>
      <c r="T111" s="55"/>
      <c r="V111" s="56"/>
      <c r="W111" s="56"/>
      <c r="X111" s="56"/>
      <c r="Y111" s="56"/>
      <c r="Z111" s="56"/>
      <c r="AA111" s="56"/>
      <c r="AB111" s="56"/>
      <c r="AC111" s="56"/>
      <c r="AD111" s="56"/>
      <c r="AE111" s="56"/>
      <c r="AF111" s="56"/>
    </row>
    <row r="112" spans="1:32" ht="31.95" customHeight="1" thickBot="1">
      <c r="A112" s="13"/>
      <c r="B112" s="30"/>
      <c r="C112" s="7" t="s">
        <v>12</v>
      </c>
      <c r="D112" s="8"/>
      <c r="E112" s="9"/>
      <c r="F112" s="9"/>
      <c r="G112" s="10"/>
      <c r="H112" s="11"/>
      <c r="I112" s="409"/>
      <c r="J112" s="242"/>
      <c r="K112" s="72"/>
      <c r="L112" s="73">
        <f>SUM(L94:L111)</f>
        <v>5851608630</v>
      </c>
      <c r="M112" s="270"/>
      <c r="N112" s="271"/>
      <c r="O112" s="278"/>
      <c r="P112" s="279"/>
      <c r="Q112" s="67"/>
      <c r="R112" s="282">
        <f>+SUM(R94:R111)</f>
        <v>0</v>
      </c>
      <c r="S112" s="247" t="str">
        <f>+IF(OR(R112&lt;=0,R112&gt;$L112,COUNTIF(S94:S111,"error")&gt;0),"ERROR","OK")</f>
        <v>ERROR</v>
      </c>
      <c r="T112" s="37"/>
      <c r="V112" s="56"/>
      <c r="W112" s="56"/>
      <c r="X112" s="56"/>
      <c r="Y112" s="56"/>
      <c r="Z112" s="56"/>
      <c r="AA112" s="56"/>
      <c r="AB112" s="56"/>
      <c r="AC112" s="56"/>
      <c r="AD112" s="56"/>
      <c r="AE112" s="56"/>
      <c r="AF112" s="56"/>
    </row>
    <row r="113" spans="1:32" ht="31.95" customHeight="1" thickBot="1">
      <c r="A113" s="13"/>
      <c r="B113" s="52"/>
      <c r="C113" s="60"/>
      <c r="D113" s="378">
        <v>8</v>
      </c>
      <c r="E113" s="62"/>
      <c r="F113" s="62"/>
      <c r="G113" s="63" t="s">
        <v>197</v>
      </c>
      <c r="H113" s="64"/>
      <c r="I113" s="407"/>
      <c r="J113" s="64"/>
      <c r="K113" s="62"/>
      <c r="L113" s="65"/>
      <c r="M113" s="53"/>
      <c r="N113" s="52"/>
      <c r="O113" s="66"/>
      <c r="P113" s="67"/>
      <c r="Q113" s="67"/>
      <c r="R113" s="67"/>
      <c r="S113" s="245"/>
      <c r="T113" s="55"/>
      <c r="V113" s="56"/>
      <c r="W113" s="56"/>
      <c r="X113" s="56"/>
      <c r="Y113" s="56"/>
      <c r="Z113" s="56"/>
      <c r="AA113" s="56"/>
      <c r="AB113" s="56"/>
      <c r="AC113" s="56"/>
      <c r="AD113" s="56"/>
      <c r="AE113" s="56"/>
      <c r="AF113" s="56"/>
    </row>
    <row r="114" spans="1:32" ht="48" customHeight="1">
      <c r="A114" s="13"/>
      <c r="B114" s="52"/>
      <c r="C114" s="1">
        <v>10111</v>
      </c>
      <c r="D114" s="2">
        <v>8.0009999999999994</v>
      </c>
      <c r="E114" s="3"/>
      <c r="F114" s="3"/>
      <c r="G114" s="352" t="s">
        <v>198</v>
      </c>
      <c r="H114" s="5" t="s">
        <v>23</v>
      </c>
      <c r="I114" s="408">
        <v>6</v>
      </c>
      <c r="J114" s="240">
        <v>239628</v>
      </c>
      <c r="K114" s="82">
        <v>348946</v>
      </c>
      <c r="L114" s="83">
        <v>2093676</v>
      </c>
      <c r="M114" s="311"/>
      <c r="N114" s="312"/>
      <c r="O114" s="71"/>
      <c r="P114" s="69">
        <f t="shared" ref="P114:P117" si="37">ROUND(O114,0)</f>
        <v>0</v>
      </c>
      <c r="Q114" s="69">
        <f>+ROUND(P114*(1+$R$557),0)</f>
        <v>0</v>
      </c>
      <c r="R114" s="70">
        <f>ROUND((+Q114*$I114),0)</f>
        <v>0</v>
      </c>
      <c r="S114" s="246" t="str">
        <f>IF(OR(P114&lt;=0,P114&gt;$J114,Q114&lt;=0,Q114&gt;$K114,R114&lt;=0,R114&gt;$L114,$S$557="ERROR"),"ERROR","OK")</f>
        <v>ERROR</v>
      </c>
      <c r="T114" s="55"/>
      <c r="V114" s="56"/>
      <c r="W114" s="56"/>
      <c r="X114" s="56"/>
      <c r="Y114" s="56"/>
      <c r="Z114" s="56"/>
      <c r="AA114" s="56"/>
      <c r="AB114" s="56"/>
      <c r="AC114" s="56"/>
      <c r="AD114" s="56"/>
      <c r="AE114" s="56"/>
      <c r="AF114" s="56"/>
    </row>
    <row r="115" spans="1:32" ht="48" customHeight="1">
      <c r="A115" s="13"/>
      <c r="B115" s="52"/>
      <c r="C115" s="1">
        <v>10116</v>
      </c>
      <c r="D115" s="2">
        <v>8.0019999999999989</v>
      </c>
      <c r="E115" s="3"/>
      <c r="F115" s="3"/>
      <c r="G115" s="4" t="s">
        <v>199</v>
      </c>
      <c r="H115" s="5" t="s">
        <v>23</v>
      </c>
      <c r="I115" s="408">
        <v>1</v>
      </c>
      <c r="J115" s="241">
        <v>239664</v>
      </c>
      <c r="K115" s="82">
        <v>348999</v>
      </c>
      <c r="L115" s="83">
        <v>348999</v>
      </c>
      <c r="M115" s="311"/>
      <c r="N115" s="312"/>
      <c r="O115" s="353"/>
      <c r="P115" s="69">
        <f t="shared" si="37"/>
        <v>0</v>
      </c>
      <c r="Q115" s="69">
        <f>+ROUND(P115*(1+$R$557),0)</f>
        <v>0</v>
      </c>
      <c r="R115" s="70">
        <f t="shared" ref="R115" si="38">ROUND((+Q115*$I115),0)</f>
        <v>0</v>
      </c>
      <c r="S115" s="246" t="str">
        <f>IF(OR(P115&lt;=0,P115&gt;$J115,Q115&lt;=0,Q115&gt;$K115,R115&lt;=0,R115&gt;$L115,$S$557="ERROR"),"ERROR","OK")</f>
        <v>ERROR</v>
      </c>
      <c r="T115" s="55"/>
      <c r="V115" s="56"/>
      <c r="W115" s="56"/>
      <c r="X115" s="56"/>
      <c r="Y115" s="56"/>
      <c r="Z115" s="56"/>
      <c r="AA115" s="56"/>
      <c r="AB115" s="56"/>
      <c r="AC115" s="56"/>
      <c r="AD115" s="56"/>
      <c r="AE115" s="56"/>
      <c r="AF115" s="56"/>
    </row>
    <row r="116" spans="1:32" ht="48" customHeight="1">
      <c r="A116" s="13"/>
      <c r="B116" s="52"/>
      <c r="C116" s="1">
        <v>10117</v>
      </c>
      <c r="D116" s="2">
        <v>8.0029999999999983</v>
      </c>
      <c r="E116" s="3"/>
      <c r="F116" s="3"/>
      <c r="G116" s="4" t="s">
        <v>200</v>
      </c>
      <c r="H116" s="5" t="s">
        <v>23</v>
      </c>
      <c r="I116" s="408">
        <v>1</v>
      </c>
      <c r="J116" s="241">
        <v>253876</v>
      </c>
      <c r="K116" s="82">
        <v>369694</v>
      </c>
      <c r="L116" s="83">
        <v>369694</v>
      </c>
      <c r="M116" s="311"/>
      <c r="N116" s="312"/>
      <c r="O116" s="71"/>
      <c r="P116" s="69">
        <f t="shared" si="37"/>
        <v>0</v>
      </c>
      <c r="Q116" s="69">
        <f>+ROUND(P116*(1+$R$557),0)</f>
        <v>0</v>
      </c>
      <c r="R116" s="70">
        <f t="shared" ref="R116" si="39">ROUND((+Q116*$I116),0)</f>
        <v>0</v>
      </c>
      <c r="S116" s="246" t="str">
        <f>IF(OR(P116&lt;=0,P116&gt;$J116,Q116&lt;=0,Q116&gt;$K116,R116&lt;=0,R116&gt;$L116,$S$557="ERROR"),"ERROR","OK")</f>
        <v>ERROR</v>
      </c>
      <c r="T116" s="55"/>
      <c r="V116" s="56"/>
      <c r="W116" s="56"/>
      <c r="X116" s="56"/>
      <c r="Y116" s="56"/>
      <c r="Z116" s="56"/>
      <c r="AA116" s="56"/>
      <c r="AB116" s="56"/>
      <c r="AC116" s="56"/>
      <c r="AD116" s="56"/>
      <c r="AE116" s="56"/>
      <c r="AF116" s="56"/>
    </row>
    <row r="117" spans="1:32" ht="64.2" customHeight="1">
      <c r="A117" s="13"/>
      <c r="B117" s="52"/>
      <c r="C117" s="1">
        <v>10118</v>
      </c>
      <c r="D117" s="2">
        <v>8.0039999999999978</v>
      </c>
      <c r="E117" s="3"/>
      <c r="F117" s="3"/>
      <c r="G117" s="4" t="s">
        <v>201</v>
      </c>
      <c r="H117" s="5" t="s">
        <v>23</v>
      </c>
      <c r="I117" s="408">
        <v>1</v>
      </c>
      <c r="J117" s="241">
        <v>259842</v>
      </c>
      <c r="K117" s="82">
        <v>378382</v>
      </c>
      <c r="L117" s="83">
        <v>378382</v>
      </c>
      <c r="M117" s="311"/>
      <c r="N117" s="312"/>
      <c r="O117" s="71"/>
      <c r="P117" s="69">
        <f t="shared" si="37"/>
        <v>0</v>
      </c>
      <c r="Q117" s="69">
        <f>+ROUND(P117*(1+$R$557),0)</f>
        <v>0</v>
      </c>
      <c r="R117" s="70">
        <f>ROUND((+Q117*$I117),0)</f>
        <v>0</v>
      </c>
      <c r="S117" s="246" t="str">
        <f>IF(OR(P117&lt;=0,P117&gt;$J117,Q117&lt;=0,Q117&gt;$K117,R117&lt;=0,R117&gt;$L117,$S$557="ERROR"),"ERROR","OK")</f>
        <v>ERROR</v>
      </c>
      <c r="T117" s="55"/>
      <c r="V117" s="56"/>
      <c r="W117" s="56"/>
      <c r="X117" s="56"/>
      <c r="Y117" s="56"/>
      <c r="Z117" s="56"/>
      <c r="AA117" s="56"/>
      <c r="AB117" s="56"/>
      <c r="AC117" s="56"/>
      <c r="AD117" s="56"/>
      <c r="AE117" s="56"/>
      <c r="AF117" s="56"/>
    </row>
    <row r="118" spans="1:32" ht="31.95" customHeight="1" thickBot="1">
      <c r="A118" s="13"/>
      <c r="B118" s="30"/>
      <c r="C118" s="7" t="s">
        <v>12</v>
      </c>
      <c r="D118" s="8"/>
      <c r="E118" s="9"/>
      <c r="F118" s="9"/>
      <c r="G118" s="10"/>
      <c r="H118" s="11"/>
      <c r="I118" s="409"/>
      <c r="J118" s="242"/>
      <c r="K118" s="72"/>
      <c r="L118" s="73">
        <f>SUM(L114:L117)</f>
        <v>3190751</v>
      </c>
      <c r="M118" s="270"/>
      <c r="N118" s="271"/>
      <c r="O118" s="278"/>
      <c r="P118" s="279"/>
      <c r="Q118" s="67"/>
      <c r="R118" s="282">
        <f>+SUM(R114:R117)</f>
        <v>0</v>
      </c>
      <c r="S118" s="247" t="str">
        <f>+IF(OR(R118&lt;=0,R118&gt;$L118,COUNTIF(S114:S117,"error")&gt;0),"ERROR","OK")</f>
        <v>ERROR</v>
      </c>
      <c r="T118" s="37"/>
      <c r="V118" s="56"/>
      <c r="W118" s="56"/>
      <c r="X118" s="56"/>
      <c r="Y118" s="56"/>
      <c r="Z118" s="56"/>
      <c r="AA118" s="56"/>
      <c r="AB118" s="56"/>
      <c r="AC118" s="56"/>
      <c r="AD118" s="56"/>
      <c r="AE118" s="56"/>
      <c r="AF118" s="56"/>
    </row>
    <row r="119" spans="1:32" ht="31.95" customHeight="1" thickBot="1">
      <c r="A119" s="13"/>
      <c r="B119" s="52"/>
      <c r="C119" s="60"/>
      <c r="D119" s="61">
        <v>9</v>
      </c>
      <c r="E119" s="62"/>
      <c r="F119" s="62"/>
      <c r="G119" s="63" t="s">
        <v>202</v>
      </c>
      <c r="H119" s="64"/>
      <c r="I119" s="407"/>
      <c r="J119" s="64"/>
      <c r="K119" s="62"/>
      <c r="L119" s="65"/>
      <c r="M119" s="53"/>
      <c r="N119" s="52"/>
      <c r="O119" s="66"/>
      <c r="P119" s="67"/>
      <c r="Q119" s="67"/>
      <c r="R119" s="67"/>
      <c r="S119" s="245"/>
      <c r="T119" s="55"/>
      <c r="V119" s="56"/>
      <c r="W119" s="56"/>
      <c r="X119" s="56"/>
      <c r="Y119" s="56"/>
      <c r="Z119" s="56"/>
      <c r="AA119" s="56"/>
      <c r="AB119" s="56"/>
      <c r="AC119" s="56"/>
      <c r="AD119" s="56"/>
      <c r="AE119" s="56"/>
      <c r="AF119" s="56"/>
    </row>
    <row r="120" spans="1:32" ht="64.2" customHeight="1">
      <c r="A120" s="13"/>
      <c r="B120" s="52"/>
      <c r="C120" s="1">
        <v>10192</v>
      </c>
      <c r="D120" s="2">
        <v>9.0009999999999994</v>
      </c>
      <c r="E120" s="3"/>
      <c r="F120" s="3"/>
      <c r="G120" s="352" t="s">
        <v>203</v>
      </c>
      <c r="H120" s="5" t="s">
        <v>23</v>
      </c>
      <c r="I120" s="408">
        <v>1250</v>
      </c>
      <c r="J120" s="240">
        <v>743290</v>
      </c>
      <c r="K120" s="82">
        <v>1082379</v>
      </c>
      <c r="L120" s="83">
        <v>1352973750</v>
      </c>
      <c r="M120" s="311"/>
      <c r="N120" s="312"/>
      <c r="O120" s="71"/>
      <c r="P120" s="69">
        <f t="shared" ref="P120:P121" si="40">ROUND(O120,0)</f>
        <v>0</v>
      </c>
      <c r="Q120" s="69">
        <f t="shared" ref="Q120:Q129" si="41">+ROUND(P120*(1+$R$557),0)</f>
        <v>0</v>
      </c>
      <c r="R120" s="70">
        <f>ROUND((+Q120*$I120),0)</f>
        <v>0</v>
      </c>
      <c r="S120" s="246" t="str">
        <f t="shared" ref="S120:S129" si="42">IF(OR(P120&lt;=0,P120&gt;$J120,Q120&lt;=0,Q120&gt;$K120,R120&lt;=0,R120&gt;$L120,$S$557="ERROR"),"ERROR","OK")</f>
        <v>ERROR</v>
      </c>
      <c r="T120" s="55"/>
      <c r="V120" s="56"/>
      <c r="W120" s="56"/>
      <c r="X120" s="56"/>
      <c r="Y120" s="56"/>
      <c r="Z120" s="56"/>
      <c r="AA120" s="56"/>
      <c r="AB120" s="56"/>
      <c r="AC120" s="56"/>
      <c r="AD120" s="56"/>
      <c r="AE120" s="56"/>
      <c r="AF120" s="56"/>
    </row>
    <row r="121" spans="1:32" ht="48" customHeight="1">
      <c r="A121" s="13"/>
      <c r="B121" s="52"/>
      <c r="C121" s="1">
        <v>10193</v>
      </c>
      <c r="D121" s="2">
        <v>9.0019999999999989</v>
      </c>
      <c r="E121" s="3"/>
      <c r="F121" s="3"/>
      <c r="G121" s="4" t="s">
        <v>204</v>
      </c>
      <c r="H121" s="5" t="s">
        <v>23</v>
      </c>
      <c r="I121" s="408">
        <v>112</v>
      </c>
      <c r="J121" s="241">
        <v>578473</v>
      </c>
      <c r="K121" s="82">
        <v>842372</v>
      </c>
      <c r="L121" s="83">
        <v>94345664</v>
      </c>
      <c r="M121" s="311"/>
      <c r="N121" s="312"/>
      <c r="O121" s="353"/>
      <c r="P121" s="69">
        <f t="shared" si="40"/>
        <v>0</v>
      </c>
      <c r="Q121" s="69">
        <f t="shared" si="41"/>
        <v>0</v>
      </c>
      <c r="R121" s="70">
        <f t="shared" ref="R121" si="43">ROUND((+Q121*$I121),0)</f>
        <v>0</v>
      </c>
      <c r="S121" s="246" t="str">
        <f t="shared" si="42"/>
        <v>ERROR</v>
      </c>
      <c r="T121" s="55"/>
      <c r="V121" s="56"/>
      <c r="W121" s="56"/>
      <c r="X121" s="56"/>
      <c r="Y121" s="56"/>
      <c r="Z121" s="56"/>
      <c r="AA121" s="56"/>
      <c r="AB121" s="56"/>
      <c r="AC121" s="56"/>
      <c r="AD121" s="56"/>
      <c r="AE121" s="56"/>
      <c r="AF121" s="56"/>
    </row>
    <row r="122" spans="1:32" ht="64.2" customHeight="1">
      <c r="A122" s="13"/>
      <c r="B122" s="52"/>
      <c r="C122" s="1">
        <v>10194</v>
      </c>
      <c r="D122" s="2">
        <v>9.0029999999999983</v>
      </c>
      <c r="E122" s="3"/>
      <c r="F122" s="3"/>
      <c r="G122" s="4" t="s">
        <v>205</v>
      </c>
      <c r="H122" s="5" t="s">
        <v>23</v>
      </c>
      <c r="I122" s="408">
        <v>722</v>
      </c>
      <c r="J122" s="241">
        <v>759556</v>
      </c>
      <c r="K122" s="82">
        <v>1106065</v>
      </c>
      <c r="L122" s="83">
        <v>798578930</v>
      </c>
      <c r="M122" s="311"/>
      <c r="N122" s="312"/>
      <c r="O122" s="71"/>
      <c r="P122" s="69">
        <f t="shared" ref="P122:P126" si="44">ROUND(O122,0)</f>
        <v>0</v>
      </c>
      <c r="Q122" s="69">
        <f t="shared" si="41"/>
        <v>0</v>
      </c>
      <c r="R122" s="70">
        <f t="shared" ref="R122:R126" si="45">ROUND((+Q122*$I122),0)</f>
        <v>0</v>
      </c>
      <c r="S122" s="246" t="str">
        <f t="shared" si="42"/>
        <v>ERROR</v>
      </c>
      <c r="T122" s="55"/>
      <c r="V122" s="56"/>
      <c r="W122" s="56"/>
      <c r="X122" s="56"/>
      <c r="Y122" s="56"/>
      <c r="Z122" s="56"/>
      <c r="AA122" s="56"/>
      <c r="AB122" s="56"/>
      <c r="AC122" s="56"/>
      <c r="AD122" s="56"/>
      <c r="AE122" s="56"/>
      <c r="AF122" s="56"/>
    </row>
    <row r="123" spans="1:32" ht="48" customHeight="1">
      <c r="A123" s="13"/>
      <c r="B123" s="52"/>
      <c r="C123" s="1">
        <v>10195</v>
      </c>
      <c r="D123" s="2">
        <v>9.0039999999999978</v>
      </c>
      <c r="E123" s="3"/>
      <c r="F123" s="3"/>
      <c r="G123" s="4" t="s">
        <v>206</v>
      </c>
      <c r="H123" s="5" t="s">
        <v>23</v>
      </c>
      <c r="I123" s="408">
        <v>84</v>
      </c>
      <c r="J123" s="241">
        <v>594739</v>
      </c>
      <c r="K123" s="82">
        <v>866059</v>
      </c>
      <c r="L123" s="83">
        <v>72748956</v>
      </c>
      <c r="M123" s="311"/>
      <c r="N123" s="312"/>
      <c r="O123" s="71"/>
      <c r="P123" s="69">
        <f t="shared" si="44"/>
        <v>0</v>
      </c>
      <c r="Q123" s="69">
        <f t="shared" si="41"/>
        <v>0</v>
      </c>
      <c r="R123" s="70">
        <f t="shared" si="45"/>
        <v>0</v>
      </c>
      <c r="S123" s="246" t="str">
        <f t="shared" si="42"/>
        <v>ERROR</v>
      </c>
      <c r="T123" s="55"/>
      <c r="V123" s="56"/>
      <c r="W123" s="56"/>
      <c r="X123" s="56"/>
      <c r="Y123" s="56"/>
      <c r="Z123" s="56"/>
      <c r="AA123" s="56"/>
      <c r="AB123" s="56"/>
      <c r="AC123" s="56"/>
      <c r="AD123" s="56"/>
      <c r="AE123" s="56"/>
      <c r="AF123" s="56"/>
    </row>
    <row r="124" spans="1:32" ht="64.2" customHeight="1">
      <c r="A124" s="13"/>
      <c r="B124" s="52"/>
      <c r="C124" s="1">
        <v>10196</v>
      </c>
      <c r="D124" s="2">
        <v>9.0049999999999972</v>
      </c>
      <c r="E124" s="3"/>
      <c r="F124" s="3"/>
      <c r="G124" s="4" t="s">
        <v>207</v>
      </c>
      <c r="H124" s="5" t="s">
        <v>23</v>
      </c>
      <c r="I124" s="408">
        <v>56</v>
      </c>
      <c r="J124" s="241">
        <v>454737</v>
      </c>
      <c r="K124" s="82">
        <v>662188</v>
      </c>
      <c r="L124" s="83">
        <v>37082528</v>
      </c>
      <c r="M124" s="311"/>
      <c r="N124" s="312"/>
      <c r="O124" s="353"/>
      <c r="P124" s="69">
        <f t="shared" ref="P124:P125" si="46">ROUND(O124,0)</f>
        <v>0</v>
      </c>
      <c r="Q124" s="69">
        <f t="shared" si="41"/>
        <v>0</v>
      </c>
      <c r="R124" s="70">
        <f t="shared" ref="R124:R125" si="47">ROUND((+Q124*$I124),0)</f>
        <v>0</v>
      </c>
      <c r="S124" s="246" t="str">
        <f t="shared" si="42"/>
        <v>ERROR</v>
      </c>
      <c r="T124" s="55"/>
      <c r="V124" s="56"/>
      <c r="W124" s="56"/>
      <c r="X124" s="56"/>
      <c r="Y124" s="56"/>
      <c r="Z124" s="56"/>
      <c r="AA124" s="56"/>
      <c r="AB124" s="56"/>
      <c r="AC124" s="56"/>
      <c r="AD124" s="56"/>
      <c r="AE124" s="56"/>
      <c r="AF124" s="56"/>
    </row>
    <row r="125" spans="1:32" ht="64.2" customHeight="1">
      <c r="A125" s="13"/>
      <c r="B125" s="52"/>
      <c r="C125" s="1">
        <v>10197</v>
      </c>
      <c r="D125" s="2">
        <v>9.0059999999999967</v>
      </c>
      <c r="E125" s="3"/>
      <c r="F125" s="3"/>
      <c r="G125" s="4" t="s">
        <v>208</v>
      </c>
      <c r="H125" s="5" t="s">
        <v>23</v>
      </c>
      <c r="I125" s="408">
        <v>306</v>
      </c>
      <c r="J125" s="241">
        <v>642396</v>
      </c>
      <c r="K125" s="82">
        <v>935457</v>
      </c>
      <c r="L125" s="83">
        <v>286249842</v>
      </c>
      <c r="M125" s="311"/>
      <c r="N125" s="312"/>
      <c r="O125" s="353"/>
      <c r="P125" s="69">
        <f t="shared" si="46"/>
        <v>0</v>
      </c>
      <c r="Q125" s="69">
        <f t="shared" si="41"/>
        <v>0</v>
      </c>
      <c r="R125" s="70">
        <f t="shared" si="47"/>
        <v>0</v>
      </c>
      <c r="S125" s="246" t="str">
        <f t="shared" si="42"/>
        <v>ERROR</v>
      </c>
      <c r="T125" s="55"/>
      <c r="V125" s="56"/>
      <c r="W125" s="56"/>
      <c r="X125" s="56"/>
      <c r="Y125" s="56"/>
      <c r="Z125" s="56"/>
      <c r="AA125" s="56"/>
      <c r="AB125" s="56"/>
      <c r="AC125" s="56"/>
      <c r="AD125" s="56"/>
      <c r="AE125" s="56"/>
      <c r="AF125" s="56"/>
    </row>
    <row r="126" spans="1:32" ht="48" customHeight="1">
      <c r="A126" s="13"/>
      <c r="B126" s="52"/>
      <c r="C126" s="1">
        <v>10198</v>
      </c>
      <c r="D126" s="2">
        <v>9.0069999999999961</v>
      </c>
      <c r="E126" s="3"/>
      <c r="F126" s="3"/>
      <c r="G126" s="4" t="s">
        <v>209</v>
      </c>
      <c r="H126" s="5" t="s">
        <v>23</v>
      </c>
      <c r="I126" s="408">
        <v>112</v>
      </c>
      <c r="J126" s="241">
        <v>628951</v>
      </c>
      <c r="K126" s="82">
        <v>915878</v>
      </c>
      <c r="L126" s="83">
        <v>102578336</v>
      </c>
      <c r="M126" s="311"/>
      <c r="N126" s="312"/>
      <c r="O126" s="353"/>
      <c r="P126" s="69">
        <f t="shared" si="44"/>
        <v>0</v>
      </c>
      <c r="Q126" s="69">
        <f t="shared" si="41"/>
        <v>0</v>
      </c>
      <c r="R126" s="70">
        <f t="shared" si="45"/>
        <v>0</v>
      </c>
      <c r="S126" s="246" t="str">
        <f t="shared" si="42"/>
        <v>ERROR</v>
      </c>
      <c r="T126" s="55"/>
      <c r="V126" s="56"/>
      <c r="W126" s="56"/>
      <c r="X126" s="56"/>
      <c r="Y126" s="56"/>
      <c r="Z126" s="56"/>
      <c r="AA126" s="56"/>
      <c r="AB126" s="56"/>
      <c r="AC126" s="56"/>
      <c r="AD126" s="56"/>
      <c r="AE126" s="56"/>
      <c r="AF126" s="56"/>
    </row>
    <row r="127" spans="1:32" ht="64.2" customHeight="1">
      <c r="A127" s="13"/>
      <c r="B127" s="52"/>
      <c r="C127" s="1">
        <v>10199</v>
      </c>
      <c r="D127" s="2">
        <v>9.0079999999999956</v>
      </c>
      <c r="E127" s="3"/>
      <c r="F127" s="3"/>
      <c r="G127" s="4" t="s">
        <v>210</v>
      </c>
      <c r="H127" s="5" t="s">
        <v>23</v>
      </c>
      <c r="I127" s="408">
        <v>84</v>
      </c>
      <c r="J127" s="241">
        <v>566091</v>
      </c>
      <c r="K127" s="82">
        <v>824342</v>
      </c>
      <c r="L127" s="83">
        <v>69244728</v>
      </c>
      <c r="M127" s="311"/>
      <c r="N127" s="312"/>
      <c r="O127" s="71"/>
      <c r="P127" s="69">
        <f t="shared" ref="P127:P129" si="48">ROUND(O127,0)</f>
        <v>0</v>
      </c>
      <c r="Q127" s="69">
        <f t="shared" si="41"/>
        <v>0</v>
      </c>
      <c r="R127" s="70">
        <f>ROUND((+Q127*$I127),0)</f>
        <v>0</v>
      </c>
      <c r="S127" s="246" t="str">
        <f t="shared" si="42"/>
        <v>ERROR</v>
      </c>
      <c r="T127" s="55"/>
      <c r="V127" s="56"/>
      <c r="W127" s="56"/>
      <c r="X127" s="56"/>
      <c r="Y127" s="56"/>
      <c r="Z127" s="56"/>
      <c r="AA127" s="56"/>
      <c r="AB127" s="56"/>
      <c r="AC127" s="56"/>
      <c r="AD127" s="56"/>
      <c r="AE127" s="56"/>
      <c r="AF127" s="56"/>
    </row>
    <row r="128" spans="1:32" ht="48" customHeight="1">
      <c r="A128" s="13"/>
      <c r="B128" s="52"/>
      <c r="C128" s="1">
        <v>10200</v>
      </c>
      <c r="D128" s="2">
        <v>9.008999999999995</v>
      </c>
      <c r="E128" s="3"/>
      <c r="F128" s="3"/>
      <c r="G128" s="4" t="s">
        <v>211</v>
      </c>
      <c r="H128" s="5" t="s">
        <v>23</v>
      </c>
      <c r="I128" s="408">
        <v>28</v>
      </c>
      <c r="J128" s="241">
        <v>590888</v>
      </c>
      <c r="K128" s="82">
        <v>860451</v>
      </c>
      <c r="L128" s="83">
        <v>24092628</v>
      </c>
      <c r="M128" s="311"/>
      <c r="N128" s="312"/>
      <c r="O128" s="71"/>
      <c r="P128" s="69">
        <f t="shared" si="48"/>
        <v>0</v>
      </c>
      <c r="Q128" s="69">
        <f t="shared" si="41"/>
        <v>0</v>
      </c>
      <c r="R128" s="70">
        <f t="shared" ref="R128" si="49">ROUND((+Q128*$I128),0)</f>
        <v>0</v>
      </c>
      <c r="S128" s="246" t="str">
        <f t="shared" si="42"/>
        <v>ERROR</v>
      </c>
      <c r="T128" s="55"/>
      <c r="V128" s="56"/>
      <c r="W128" s="56"/>
      <c r="X128" s="56"/>
      <c r="Y128" s="56"/>
      <c r="Z128" s="56"/>
      <c r="AA128" s="56"/>
      <c r="AB128" s="56"/>
      <c r="AC128" s="56"/>
      <c r="AD128" s="56"/>
      <c r="AE128" s="56"/>
      <c r="AF128" s="56"/>
    </row>
    <row r="129" spans="1:32" ht="64.2" customHeight="1">
      <c r="A129" s="13"/>
      <c r="B129" s="52"/>
      <c r="C129" s="1">
        <v>10201</v>
      </c>
      <c r="D129" s="2">
        <v>9.0099999999999945</v>
      </c>
      <c r="E129" s="3"/>
      <c r="F129" s="3"/>
      <c r="G129" s="4" t="s">
        <v>212</v>
      </c>
      <c r="H129" s="5" t="s">
        <v>23</v>
      </c>
      <c r="I129" s="408">
        <v>28</v>
      </c>
      <c r="J129" s="241">
        <v>475598</v>
      </c>
      <c r="K129" s="82">
        <v>692566</v>
      </c>
      <c r="L129" s="83">
        <v>19391848</v>
      </c>
      <c r="M129" s="311"/>
      <c r="N129" s="312"/>
      <c r="O129" s="71"/>
      <c r="P129" s="69">
        <f t="shared" si="48"/>
        <v>0</v>
      </c>
      <c r="Q129" s="69">
        <f t="shared" si="41"/>
        <v>0</v>
      </c>
      <c r="R129" s="70">
        <f>ROUND((+Q129*$I129),0)</f>
        <v>0</v>
      </c>
      <c r="S129" s="246" t="str">
        <f t="shared" si="42"/>
        <v>ERROR</v>
      </c>
      <c r="T129" s="55"/>
      <c r="V129" s="56"/>
      <c r="W129" s="56"/>
      <c r="X129" s="56"/>
      <c r="Y129" s="56"/>
      <c r="Z129" s="56"/>
      <c r="AA129" s="56"/>
      <c r="AB129" s="56"/>
      <c r="AC129" s="56"/>
      <c r="AD129" s="56"/>
      <c r="AE129" s="56"/>
      <c r="AF129" s="56"/>
    </row>
    <row r="130" spans="1:32" ht="31.95" customHeight="1" thickBot="1">
      <c r="A130" s="13"/>
      <c r="B130" s="30"/>
      <c r="C130" s="7" t="s">
        <v>12</v>
      </c>
      <c r="D130" s="8"/>
      <c r="E130" s="9"/>
      <c r="F130" s="9"/>
      <c r="G130" s="10"/>
      <c r="H130" s="11"/>
      <c r="I130" s="409"/>
      <c r="J130" s="242"/>
      <c r="K130" s="72"/>
      <c r="L130" s="73">
        <f>SUM(L120:L129)</f>
        <v>2857287210</v>
      </c>
      <c r="M130" s="270"/>
      <c r="N130" s="271"/>
      <c r="O130" s="278"/>
      <c r="P130" s="279"/>
      <c r="Q130" s="67"/>
      <c r="R130" s="282">
        <f>+SUM(R120:R129)</f>
        <v>0</v>
      </c>
      <c r="S130" s="247" t="str">
        <f>+IF(OR(R130&lt;=0,R130&gt;$L130,COUNTIF(S120:S129,"error")&gt;0),"ERROR","OK")</f>
        <v>ERROR</v>
      </c>
      <c r="T130" s="37"/>
      <c r="V130" s="56"/>
      <c r="W130" s="56"/>
      <c r="X130" s="56"/>
      <c r="Y130" s="56"/>
      <c r="Z130" s="56"/>
      <c r="AA130" s="56"/>
      <c r="AB130" s="56"/>
      <c r="AC130" s="56"/>
      <c r="AD130" s="56"/>
      <c r="AE130" s="56"/>
      <c r="AF130" s="56"/>
    </row>
    <row r="131" spans="1:32" ht="31.95" customHeight="1" thickBot="1">
      <c r="A131" s="13"/>
      <c r="B131" s="52"/>
      <c r="C131" s="60"/>
      <c r="D131" s="61"/>
      <c r="E131" s="62"/>
      <c r="F131" s="62"/>
      <c r="G131" s="63" t="s">
        <v>213</v>
      </c>
      <c r="H131" s="64"/>
      <c r="I131" s="407"/>
      <c r="J131" s="64"/>
      <c r="K131" s="62"/>
      <c r="L131" s="65"/>
      <c r="M131" s="53"/>
      <c r="N131" s="52"/>
      <c r="O131" s="66"/>
      <c r="P131" s="67"/>
      <c r="Q131" s="67"/>
      <c r="R131" s="67"/>
      <c r="S131" s="245"/>
      <c r="T131" s="55"/>
      <c r="V131" s="56"/>
      <c r="W131" s="56"/>
      <c r="X131" s="56"/>
      <c r="Y131" s="56"/>
      <c r="Z131" s="56"/>
      <c r="AA131" s="56"/>
      <c r="AB131" s="56"/>
      <c r="AC131" s="56"/>
      <c r="AD131" s="56"/>
      <c r="AE131" s="56"/>
      <c r="AF131" s="56"/>
    </row>
    <row r="132" spans="1:32" ht="31.95" customHeight="1" thickBot="1">
      <c r="A132" s="13"/>
      <c r="B132" s="52"/>
      <c r="C132" s="60"/>
      <c r="D132" s="378">
        <v>10</v>
      </c>
      <c r="E132" s="62"/>
      <c r="F132" s="62"/>
      <c r="G132" s="63" t="s">
        <v>214</v>
      </c>
      <c r="H132" s="64"/>
      <c r="I132" s="407"/>
      <c r="J132" s="64"/>
      <c r="K132" s="62"/>
      <c r="L132" s="65"/>
      <c r="M132" s="53"/>
      <c r="N132" s="52"/>
      <c r="O132" s="66"/>
      <c r="P132" s="67"/>
      <c r="Q132" s="67"/>
      <c r="R132" s="67"/>
      <c r="S132" s="245"/>
      <c r="T132" s="55"/>
      <c r="V132" s="56"/>
      <c r="W132" s="56"/>
      <c r="X132" s="56"/>
      <c r="Y132" s="56"/>
      <c r="Z132" s="56"/>
      <c r="AA132" s="56"/>
      <c r="AB132" s="56"/>
      <c r="AC132" s="56"/>
      <c r="AD132" s="56"/>
      <c r="AE132" s="56"/>
      <c r="AF132" s="56"/>
    </row>
    <row r="133" spans="1:32" ht="48" customHeight="1">
      <c r="A133" s="13"/>
      <c r="B133" s="52"/>
      <c r="C133" s="1">
        <v>10097</v>
      </c>
      <c r="D133" s="2">
        <v>10.000999999999999</v>
      </c>
      <c r="E133" s="3"/>
      <c r="F133" s="3"/>
      <c r="G133" s="352" t="s">
        <v>215</v>
      </c>
      <c r="H133" s="5" t="s">
        <v>23</v>
      </c>
      <c r="I133" s="408">
        <v>679</v>
      </c>
      <c r="J133" s="240">
        <v>320853</v>
      </c>
      <c r="K133" s="82">
        <v>467226</v>
      </c>
      <c r="L133" s="83">
        <v>317246454</v>
      </c>
      <c r="M133" s="311"/>
      <c r="N133" s="312"/>
      <c r="O133" s="71"/>
      <c r="P133" s="69">
        <f t="shared" ref="P133:P142" si="50">ROUND(O133,0)</f>
        <v>0</v>
      </c>
      <c r="Q133" s="69">
        <f t="shared" ref="Q133:Q142" si="51">+ROUND(P133*(1+$R$557),0)</f>
        <v>0</v>
      </c>
      <c r="R133" s="70">
        <f>ROUND((+Q133*$I133),0)</f>
        <v>0</v>
      </c>
      <c r="S133" s="246" t="str">
        <f t="shared" ref="S133:S142" si="52">IF(OR(P133&lt;=0,P133&gt;$J133,Q133&lt;=0,Q133&gt;$K133,R133&lt;=0,R133&gt;$L133,$S$557="ERROR"),"ERROR","OK")</f>
        <v>ERROR</v>
      </c>
      <c r="T133" s="55"/>
      <c r="V133" s="56"/>
      <c r="W133" s="56"/>
      <c r="X133" s="56"/>
      <c r="Y133" s="56"/>
      <c r="Z133" s="56"/>
      <c r="AA133" s="56"/>
      <c r="AB133" s="56"/>
      <c r="AC133" s="56"/>
      <c r="AD133" s="56"/>
      <c r="AE133" s="56"/>
      <c r="AF133" s="56"/>
    </row>
    <row r="134" spans="1:32" ht="64.2" customHeight="1">
      <c r="A134" s="13"/>
      <c r="B134" s="52"/>
      <c r="C134" s="1">
        <v>10101</v>
      </c>
      <c r="D134" s="2">
        <v>10.001999999999999</v>
      </c>
      <c r="E134" s="3"/>
      <c r="F134" s="3"/>
      <c r="G134" s="4" t="s">
        <v>216</v>
      </c>
      <c r="H134" s="5" t="s">
        <v>23</v>
      </c>
      <c r="I134" s="408">
        <v>15608</v>
      </c>
      <c r="J134" s="241">
        <v>317052</v>
      </c>
      <c r="K134" s="82">
        <v>461691</v>
      </c>
      <c r="L134" s="83">
        <v>7206073128</v>
      </c>
      <c r="M134" s="311"/>
      <c r="N134" s="312"/>
      <c r="O134" s="353"/>
      <c r="P134" s="69">
        <f t="shared" si="50"/>
        <v>0</v>
      </c>
      <c r="Q134" s="69">
        <f t="shared" si="51"/>
        <v>0</v>
      </c>
      <c r="R134" s="70">
        <f t="shared" ref="R134:R139" si="53">ROUND((+Q134*$I134),0)</f>
        <v>0</v>
      </c>
      <c r="S134" s="246" t="str">
        <f t="shared" si="52"/>
        <v>ERROR</v>
      </c>
      <c r="T134" s="55"/>
      <c r="V134" s="56"/>
      <c r="W134" s="56"/>
      <c r="X134" s="56"/>
      <c r="Y134" s="56"/>
      <c r="Z134" s="56"/>
      <c r="AA134" s="56"/>
      <c r="AB134" s="56"/>
      <c r="AC134" s="56"/>
      <c r="AD134" s="56"/>
      <c r="AE134" s="56"/>
      <c r="AF134" s="56"/>
    </row>
    <row r="135" spans="1:32" ht="64.2" customHeight="1">
      <c r="A135" s="13"/>
      <c r="B135" s="52"/>
      <c r="C135" s="1">
        <v>10102</v>
      </c>
      <c r="D135" s="2">
        <v>10.002999999999998</v>
      </c>
      <c r="E135" s="3"/>
      <c r="F135" s="3"/>
      <c r="G135" s="4" t="s">
        <v>217</v>
      </c>
      <c r="H135" s="5" t="s">
        <v>23</v>
      </c>
      <c r="I135" s="408">
        <v>905</v>
      </c>
      <c r="J135" s="241">
        <v>333832</v>
      </c>
      <c r="K135" s="82">
        <v>486126</v>
      </c>
      <c r="L135" s="83">
        <v>439944030</v>
      </c>
      <c r="M135" s="311"/>
      <c r="N135" s="312"/>
      <c r="O135" s="71"/>
      <c r="P135" s="69">
        <f t="shared" si="50"/>
        <v>0</v>
      </c>
      <c r="Q135" s="69">
        <f t="shared" si="51"/>
        <v>0</v>
      </c>
      <c r="R135" s="70">
        <f t="shared" si="53"/>
        <v>0</v>
      </c>
      <c r="S135" s="246" t="str">
        <f t="shared" si="52"/>
        <v>ERROR</v>
      </c>
      <c r="T135" s="55"/>
      <c r="V135" s="56"/>
      <c r="W135" s="56"/>
      <c r="X135" s="56"/>
      <c r="Y135" s="56"/>
      <c r="Z135" s="56"/>
      <c r="AA135" s="56"/>
      <c r="AB135" s="56"/>
      <c r="AC135" s="56"/>
      <c r="AD135" s="56"/>
      <c r="AE135" s="56"/>
      <c r="AF135" s="56"/>
    </row>
    <row r="136" spans="1:32" ht="64.2" customHeight="1">
      <c r="A136" s="13"/>
      <c r="B136" s="52"/>
      <c r="C136" s="1">
        <v>10103</v>
      </c>
      <c r="D136" s="2">
        <v>10.003999999999998</v>
      </c>
      <c r="E136" s="3"/>
      <c r="F136" s="3"/>
      <c r="G136" s="4" t="s">
        <v>218</v>
      </c>
      <c r="H136" s="5" t="s">
        <v>23</v>
      </c>
      <c r="I136" s="408">
        <v>905</v>
      </c>
      <c r="J136" s="241">
        <v>347155</v>
      </c>
      <c r="K136" s="82">
        <v>505527</v>
      </c>
      <c r="L136" s="83">
        <v>457501935</v>
      </c>
      <c r="M136" s="311"/>
      <c r="N136" s="312"/>
      <c r="O136" s="71"/>
      <c r="P136" s="69">
        <f t="shared" ref="P136:P137" si="54">ROUND(O136,0)</f>
        <v>0</v>
      </c>
      <c r="Q136" s="69">
        <f t="shared" si="51"/>
        <v>0</v>
      </c>
      <c r="R136" s="70">
        <f t="shared" ref="R136:R137" si="55">ROUND((+Q136*$I136),0)</f>
        <v>0</v>
      </c>
      <c r="S136" s="246" t="str">
        <f t="shared" si="52"/>
        <v>ERROR</v>
      </c>
      <c r="T136" s="55"/>
      <c r="V136" s="56"/>
      <c r="W136" s="56"/>
      <c r="X136" s="56"/>
      <c r="Y136" s="56"/>
      <c r="Z136" s="56"/>
      <c r="AA136" s="56"/>
      <c r="AB136" s="56"/>
      <c r="AC136" s="56"/>
      <c r="AD136" s="56"/>
      <c r="AE136" s="56"/>
      <c r="AF136" s="56"/>
    </row>
    <row r="137" spans="1:32" ht="64.2" customHeight="1">
      <c r="A137" s="13"/>
      <c r="B137" s="52"/>
      <c r="C137" s="1">
        <v>10112</v>
      </c>
      <c r="D137" s="2">
        <v>10.004999999999997</v>
      </c>
      <c r="E137" s="3"/>
      <c r="F137" s="3"/>
      <c r="G137" s="4" t="s">
        <v>219</v>
      </c>
      <c r="H137" s="5" t="s">
        <v>23</v>
      </c>
      <c r="I137" s="408">
        <v>679</v>
      </c>
      <c r="J137" s="241">
        <v>352577</v>
      </c>
      <c r="K137" s="82">
        <v>513423</v>
      </c>
      <c r="L137" s="83">
        <v>348614217</v>
      </c>
      <c r="M137" s="311"/>
      <c r="N137" s="312"/>
      <c r="O137" s="353"/>
      <c r="P137" s="69">
        <f t="shared" si="54"/>
        <v>0</v>
      </c>
      <c r="Q137" s="69">
        <f t="shared" si="51"/>
        <v>0</v>
      </c>
      <c r="R137" s="70">
        <f t="shared" si="55"/>
        <v>0</v>
      </c>
      <c r="S137" s="246" t="str">
        <f t="shared" si="52"/>
        <v>ERROR</v>
      </c>
      <c r="T137" s="55"/>
      <c r="V137" s="56"/>
      <c r="W137" s="56"/>
      <c r="X137" s="56"/>
      <c r="Y137" s="56"/>
      <c r="Z137" s="56"/>
      <c r="AA137" s="56"/>
      <c r="AB137" s="56"/>
      <c r="AC137" s="56"/>
      <c r="AD137" s="56"/>
      <c r="AE137" s="56"/>
      <c r="AF137" s="56"/>
    </row>
    <row r="138" spans="1:32" ht="64.2" customHeight="1">
      <c r="A138" s="13"/>
      <c r="B138" s="52"/>
      <c r="C138" s="1">
        <v>10113</v>
      </c>
      <c r="D138" s="2">
        <v>10.005999999999997</v>
      </c>
      <c r="E138" s="3"/>
      <c r="F138" s="3"/>
      <c r="G138" s="4" t="s">
        <v>220</v>
      </c>
      <c r="H138" s="5" t="s">
        <v>23</v>
      </c>
      <c r="I138" s="408">
        <v>679</v>
      </c>
      <c r="J138" s="241">
        <v>384501</v>
      </c>
      <c r="K138" s="82">
        <v>559910</v>
      </c>
      <c r="L138" s="83">
        <v>380178890</v>
      </c>
      <c r="M138" s="311"/>
      <c r="N138" s="312"/>
      <c r="O138" s="71"/>
      <c r="P138" s="69">
        <f t="shared" si="50"/>
        <v>0</v>
      </c>
      <c r="Q138" s="69">
        <f t="shared" si="51"/>
        <v>0</v>
      </c>
      <c r="R138" s="70">
        <f t="shared" si="53"/>
        <v>0</v>
      </c>
      <c r="S138" s="246" t="str">
        <f t="shared" si="52"/>
        <v>ERROR</v>
      </c>
      <c r="T138" s="55"/>
      <c r="V138" s="56"/>
      <c r="W138" s="56"/>
      <c r="X138" s="56"/>
      <c r="Y138" s="56"/>
      <c r="Z138" s="56"/>
      <c r="AA138" s="56"/>
      <c r="AB138" s="56"/>
      <c r="AC138" s="56"/>
      <c r="AD138" s="56"/>
      <c r="AE138" s="56"/>
      <c r="AF138" s="56"/>
    </row>
    <row r="139" spans="1:32" ht="48" customHeight="1">
      <c r="A139" s="13"/>
      <c r="B139" s="52"/>
      <c r="C139" s="1">
        <v>10114</v>
      </c>
      <c r="D139" s="2">
        <v>10.006999999999996</v>
      </c>
      <c r="E139" s="3"/>
      <c r="F139" s="3"/>
      <c r="G139" s="4" t="s">
        <v>221</v>
      </c>
      <c r="H139" s="5" t="s">
        <v>23</v>
      </c>
      <c r="I139" s="408">
        <v>453</v>
      </c>
      <c r="J139" s="241">
        <v>357953</v>
      </c>
      <c r="K139" s="82">
        <v>521251</v>
      </c>
      <c r="L139" s="83">
        <v>236126703</v>
      </c>
      <c r="M139" s="311"/>
      <c r="N139" s="312"/>
      <c r="O139" s="353"/>
      <c r="P139" s="69">
        <f t="shared" si="50"/>
        <v>0</v>
      </c>
      <c r="Q139" s="69">
        <f t="shared" si="51"/>
        <v>0</v>
      </c>
      <c r="R139" s="70">
        <f t="shared" si="53"/>
        <v>0</v>
      </c>
      <c r="S139" s="246" t="str">
        <f t="shared" si="52"/>
        <v>ERROR</v>
      </c>
      <c r="T139" s="55"/>
      <c r="V139" s="56"/>
      <c r="W139" s="56"/>
      <c r="X139" s="56"/>
      <c r="Y139" s="56"/>
      <c r="Z139" s="56"/>
      <c r="AA139" s="56"/>
      <c r="AB139" s="56"/>
      <c r="AC139" s="56"/>
      <c r="AD139" s="56"/>
      <c r="AE139" s="56"/>
      <c r="AF139" s="56"/>
    </row>
    <row r="140" spans="1:32" ht="64.2" customHeight="1">
      <c r="A140" s="13"/>
      <c r="B140" s="52"/>
      <c r="C140" s="1">
        <v>10124</v>
      </c>
      <c r="D140" s="2">
        <v>10.007999999999996</v>
      </c>
      <c r="E140" s="3"/>
      <c r="F140" s="3"/>
      <c r="G140" s="4" t="s">
        <v>222</v>
      </c>
      <c r="H140" s="5" t="s">
        <v>23</v>
      </c>
      <c r="I140" s="408">
        <v>1584</v>
      </c>
      <c r="J140" s="241">
        <v>357087</v>
      </c>
      <c r="K140" s="82">
        <v>519990</v>
      </c>
      <c r="L140" s="83">
        <v>823664160</v>
      </c>
      <c r="M140" s="311"/>
      <c r="N140" s="312"/>
      <c r="O140" s="71"/>
      <c r="P140" s="69">
        <f t="shared" si="50"/>
        <v>0</v>
      </c>
      <c r="Q140" s="69">
        <f t="shared" si="51"/>
        <v>0</v>
      </c>
      <c r="R140" s="70">
        <f>ROUND((+Q140*$I140),0)</f>
        <v>0</v>
      </c>
      <c r="S140" s="246" t="str">
        <f t="shared" si="52"/>
        <v>ERROR</v>
      </c>
      <c r="T140" s="55"/>
      <c r="V140" s="56"/>
      <c r="W140" s="56"/>
      <c r="X140" s="56"/>
      <c r="Y140" s="56"/>
      <c r="Z140" s="56"/>
      <c r="AA140" s="56"/>
      <c r="AB140" s="56"/>
      <c r="AC140" s="56"/>
      <c r="AD140" s="56"/>
      <c r="AE140" s="56"/>
      <c r="AF140" s="56"/>
    </row>
    <row r="141" spans="1:32" ht="48" customHeight="1">
      <c r="A141" s="13"/>
      <c r="B141" s="52"/>
      <c r="C141" s="1">
        <v>10125</v>
      </c>
      <c r="D141" s="2">
        <v>10.008999999999995</v>
      </c>
      <c r="E141" s="3"/>
      <c r="F141" s="3"/>
      <c r="G141" s="4" t="s">
        <v>223</v>
      </c>
      <c r="H141" s="5" t="s">
        <v>23</v>
      </c>
      <c r="I141" s="408">
        <v>905</v>
      </c>
      <c r="J141" s="241">
        <v>413995</v>
      </c>
      <c r="K141" s="82">
        <v>602860</v>
      </c>
      <c r="L141" s="83">
        <v>545588300</v>
      </c>
      <c r="M141" s="311"/>
      <c r="N141" s="312"/>
      <c r="O141" s="71"/>
      <c r="P141" s="69">
        <f t="shared" si="50"/>
        <v>0</v>
      </c>
      <c r="Q141" s="69">
        <f t="shared" si="51"/>
        <v>0</v>
      </c>
      <c r="R141" s="70">
        <f t="shared" ref="R141" si="56">ROUND((+Q141*$I141),0)</f>
        <v>0</v>
      </c>
      <c r="S141" s="246" t="str">
        <f t="shared" si="52"/>
        <v>ERROR</v>
      </c>
      <c r="T141" s="55"/>
      <c r="V141" s="56"/>
      <c r="W141" s="56"/>
      <c r="X141" s="56"/>
      <c r="Y141" s="56"/>
      <c r="Z141" s="56"/>
      <c r="AA141" s="56"/>
      <c r="AB141" s="56"/>
      <c r="AC141" s="56"/>
      <c r="AD141" s="56"/>
      <c r="AE141" s="56"/>
      <c r="AF141" s="56"/>
    </row>
    <row r="142" spans="1:32" ht="79.95" customHeight="1">
      <c r="A142" s="13"/>
      <c r="B142" s="52"/>
      <c r="C142" s="1">
        <v>10126</v>
      </c>
      <c r="D142" s="2">
        <v>10.009999999999994</v>
      </c>
      <c r="E142" s="3"/>
      <c r="F142" s="3"/>
      <c r="G142" s="4" t="s">
        <v>224</v>
      </c>
      <c r="H142" s="5" t="s">
        <v>23</v>
      </c>
      <c r="I142" s="408">
        <v>227</v>
      </c>
      <c r="J142" s="241">
        <v>360130</v>
      </c>
      <c r="K142" s="82">
        <v>524421</v>
      </c>
      <c r="L142" s="83">
        <v>119043567</v>
      </c>
      <c r="M142" s="311"/>
      <c r="N142" s="312"/>
      <c r="O142" s="71"/>
      <c r="P142" s="69">
        <f t="shared" si="50"/>
        <v>0</v>
      </c>
      <c r="Q142" s="69">
        <f t="shared" si="51"/>
        <v>0</v>
      </c>
      <c r="R142" s="70">
        <f>ROUND((+Q142*$I142),0)</f>
        <v>0</v>
      </c>
      <c r="S142" s="246" t="str">
        <f t="shared" si="52"/>
        <v>ERROR</v>
      </c>
      <c r="T142" s="55"/>
      <c r="V142" s="56"/>
      <c r="W142" s="56"/>
      <c r="X142" s="56"/>
      <c r="Y142" s="56"/>
      <c r="Z142" s="56"/>
      <c r="AA142" s="56"/>
      <c r="AB142" s="56"/>
      <c r="AC142" s="56"/>
      <c r="AD142" s="56"/>
      <c r="AE142" s="56"/>
      <c r="AF142" s="56"/>
    </row>
    <row r="143" spans="1:32" ht="31.95" customHeight="1" thickBot="1">
      <c r="A143" s="13"/>
      <c r="B143" s="30"/>
      <c r="C143" s="7" t="s">
        <v>12</v>
      </c>
      <c r="D143" s="8"/>
      <c r="E143" s="9"/>
      <c r="F143" s="9"/>
      <c r="G143" s="10"/>
      <c r="H143" s="11"/>
      <c r="I143" s="409"/>
      <c r="J143" s="242"/>
      <c r="K143" s="72"/>
      <c r="L143" s="73">
        <f>SUM(L133:L142)</f>
        <v>10873981384</v>
      </c>
      <c r="M143" s="270"/>
      <c r="N143" s="271"/>
      <c r="O143" s="278"/>
      <c r="P143" s="279"/>
      <c r="Q143" s="67"/>
      <c r="R143" s="282">
        <f>+SUM(R133:R142)</f>
        <v>0</v>
      </c>
      <c r="S143" s="247" t="str">
        <f>+IF(OR(R143&lt;=0,R143&gt;$L143,COUNTIF(S133:S142,"error")&gt;0),"ERROR","OK")</f>
        <v>ERROR</v>
      </c>
      <c r="T143" s="37"/>
      <c r="V143" s="56"/>
      <c r="W143" s="56"/>
      <c r="X143" s="56"/>
      <c r="Y143" s="56"/>
      <c r="Z143" s="56"/>
      <c r="AA143" s="56"/>
      <c r="AB143" s="56"/>
      <c r="AC143" s="56"/>
      <c r="AD143" s="56"/>
      <c r="AE143" s="56"/>
      <c r="AF143" s="56"/>
    </row>
    <row r="144" spans="1:32" ht="31.95" customHeight="1" thickBot="1">
      <c r="A144" s="13"/>
      <c r="B144" s="52"/>
      <c r="C144" s="60"/>
      <c r="D144" s="378">
        <v>11</v>
      </c>
      <c r="E144" s="62"/>
      <c r="F144" s="62"/>
      <c r="G144" s="63" t="s">
        <v>225</v>
      </c>
      <c r="H144" s="64"/>
      <c r="I144" s="407"/>
      <c r="J144" s="64"/>
      <c r="K144" s="62"/>
      <c r="L144" s="65"/>
      <c r="M144" s="53"/>
      <c r="N144" s="52"/>
      <c r="O144" s="66"/>
      <c r="P144" s="67"/>
      <c r="Q144" s="67"/>
      <c r="R144" s="67"/>
      <c r="S144" s="245"/>
      <c r="T144" s="55"/>
      <c r="V144" s="56"/>
      <c r="W144" s="56"/>
      <c r="X144" s="56"/>
      <c r="Y144" s="56"/>
      <c r="Z144" s="56"/>
      <c r="AA144" s="56"/>
      <c r="AB144" s="56"/>
      <c r="AC144" s="56"/>
      <c r="AD144" s="56"/>
      <c r="AE144" s="56"/>
      <c r="AF144" s="56"/>
    </row>
    <row r="145" spans="1:32" ht="64.2" customHeight="1">
      <c r="A145" s="13"/>
      <c r="B145" s="52"/>
      <c r="C145" s="1">
        <v>10120</v>
      </c>
      <c r="D145" s="2">
        <v>11.000999999999999</v>
      </c>
      <c r="E145" s="3"/>
      <c r="F145" s="3"/>
      <c r="G145" s="352" t="s">
        <v>226</v>
      </c>
      <c r="H145" s="5" t="s">
        <v>23</v>
      </c>
      <c r="I145" s="408">
        <v>5</v>
      </c>
      <c r="J145" s="240">
        <v>247315</v>
      </c>
      <c r="K145" s="82">
        <v>360140</v>
      </c>
      <c r="L145" s="83">
        <v>1800700</v>
      </c>
      <c r="M145" s="311"/>
      <c r="N145" s="312"/>
      <c r="O145" s="71"/>
      <c r="P145" s="69">
        <f t="shared" ref="P145:P148" si="57">ROUND(O145,0)</f>
        <v>0</v>
      </c>
      <c r="Q145" s="69">
        <f>+ROUND(P145*(1+$R$557),0)</f>
        <v>0</v>
      </c>
      <c r="R145" s="70">
        <f>ROUND((+Q145*$I145),0)</f>
        <v>0</v>
      </c>
      <c r="S145" s="246" t="str">
        <f>IF(OR(P145&lt;=0,P145&gt;$J145,Q145&lt;=0,Q145&gt;$K145,R145&lt;=0,R145&gt;$L145,$S$557="ERROR"),"ERROR","OK")</f>
        <v>ERROR</v>
      </c>
      <c r="T145" s="55"/>
      <c r="V145" s="56"/>
      <c r="W145" s="56"/>
      <c r="X145" s="56"/>
      <c r="Y145" s="56"/>
      <c r="Z145" s="56"/>
      <c r="AA145" s="56"/>
      <c r="AB145" s="56"/>
      <c r="AC145" s="56"/>
      <c r="AD145" s="56"/>
      <c r="AE145" s="56"/>
      <c r="AF145" s="56"/>
    </row>
    <row r="146" spans="1:32" ht="64.2" customHeight="1">
      <c r="A146" s="13"/>
      <c r="B146" s="52"/>
      <c r="C146" s="1">
        <v>10121</v>
      </c>
      <c r="D146" s="2">
        <v>11.001999999999999</v>
      </c>
      <c r="E146" s="3"/>
      <c r="F146" s="3"/>
      <c r="G146" s="4" t="s">
        <v>227</v>
      </c>
      <c r="H146" s="5" t="s">
        <v>23</v>
      </c>
      <c r="I146" s="408">
        <v>1</v>
      </c>
      <c r="J146" s="241">
        <v>263521</v>
      </c>
      <c r="K146" s="82">
        <v>383739</v>
      </c>
      <c r="L146" s="83">
        <v>383739</v>
      </c>
      <c r="M146" s="311"/>
      <c r="N146" s="312"/>
      <c r="O146" s="353"/>
      <c r="P146" s="69">
        <f t="shared" si="57"/>
        <v>0</v>
      </c>
      <c r="Q146" s="69">
        <f>+ROUND(P146*(1+$R$557),0)</f>
        <v>0</v>
      </c>
      <c r="R146" s="70">
        <f t="shared" ref="R146" si="58">ROUND((+Q146*$I146),0)</f>
        <v>0</v>
      </c>
      <c r="S146" s="246" t="str">
        <f>IF(OR(P146&lt;=0,P146&gt;$J146,Q146&lt;=0,Q146&gt;$K146,R146&lt;=0,R146&gt;$L146,$S$557="ERROR"),"ERROR","OK")</f>
        <v>ERROR</v>
      </c>
      <c r="T146" s="55"/>
      <c r="V146" s="56"/>
      <c r="W146" s="56"/>
      <c r="X146" s="56"/>
      <c r="Y146" s="56"/>
      <c r="Z146" s="56"/>
      <c r="AA146" s="56"/>
      <c r="AB146" s="56"/>
      <c r="AC146" s="56"/>
      <c r="AD146" s="56"/>
      <c r="AE146" s="56"/>
      <c r="AF146" s="56"/>
    </row>
    <row r="147" spans="1:32" ht="64.2" customHeight="1">
      <c r="A147" s="13"/>
      <c r="B147" s="52"/>
      <c r="C147" s="1">
        <v>10122</v>
      </c>
      <c r="D147" s="2">
        <v>11.002999999999998</v>
      </c>
      <c r="E147" s="3"/>
      <c r="F147" s="3"/>
      <c r="G147" s="4" t="s">
        <v>228</v>
      </c>
      <c r="H147" s="5" t="s">
        <v>23</v>
      </c>
      <c r="I147" s="408">
        <v>1</v>
      </c>
      <c r="J147" s="241">
        <v>265244</v>
      </c>
      <c r="K147" s="82">
        <v>386248</v>
      </c>
      <c r="L147" s="83">
        <v>386248</v>
      </c>
      <c r="M147" s="311"/>
      <c r="N147" s="312"/>
      <c r="O147" s="71"/>
      <c r="P147" s="69">
        <f t="shared" si="57"/>
        <v>0</v>
      </c>
      <c r="Q147" s="69">
        <f>+ROUND(P147*(1+$R$557),0)</f>
        <v>0</v>
      </c>
      <c r="R147" s="70">
        <f t="shared" ref="R147" si="59">ROUND((+Q147*$I147),0)</f>
        <v>0</v>
      </c>
      <c r="S147" s="246" t="str">
        <f>IF(OR(P147&lt;=0,P147&gt;$J147,Q147&lt;=0,Q147&gt;$K147,R147&lt;=0,R147&gt;$L147,$S$557="ERROR"),"ERROR","OK")</f>
        <v>ERROR</v>
      </c>
      <c r="T147" s="55"/>
      <c r="V147" s="56"/>
      <c r="W147" s="56"/>
      <c r="X147" s="56"/>
      <c r="Y147" s="56"/>
      <c r="Z147" s="56"/>
      <c r="AA147" s="56"/>
      <c r="AB147" s="56"/>
      <c r="AC147" s="56"/>
      <c r="AD147" s="56"/>
      <c r="AE147" s="56"/>
      <c r="AF147" s="56"/>
    </row>
    <row r="148" spans="1:32" ht="64.2" customHeight="1">
      <c r="A148" s="13"/>
      <c r="B148" s="52"/>
      <c r="C148" s="1">
        <v>10123</v>
      </c>
      <c r="D148" s="2">
        <v>11.003999999999998</v>
      </c>
      <c r="E148" s="3"/>
      <c r="F148" s="3"/>
      <c r="G148" s="4" t="s">
        <v>229</v>
      </c>
      <c r="H148" s="5" t="s">
        <v>23</v>
      </c>
      <c r="I148" s="408">
        <v>2</v>
      </c>
      <c r="J148" s="241">
        <v>292286</v>
      </c>
      <c r="K148" s="82">
        <v>425627</v>
      </c>
      <c r="L148" s="83">
        <v>851254</v>
      </c>
      <c r="M148" s="311"/>
      <c r="N148" s="312"/>
      <c r="O148" s="71"/>
      <c r="P148" s="69">
        <f t="shared" si="57"/>
        <v>0</v>
      </c>
      <c r="Q148" s="69">
        <f>+ROUND(P148*(1+$R$557),0)</f>
        <v>0</v>
      </c>
      <c r="R148" s="70">
        <f>ROUND((+Q148*$I148),0)</f>
        <v>0</v>
      </c>
      <c r="S148" s="246" t="str">
        <f>IF(OR(P148&lt;=0,P148&gt;$J148,Q148&lt;=0,Q148&gt;$K148,R148&lt;=0,R148&gt;$L148,$S$557="ERROR"),"ERROR","OK")</f>
        <v>ERROR</v>
      </c>
      <c r="T148" s="55"/>
      <c r="V148" s="56"/>
      <c r="W148" s="56"/>
      <c r="X148" s="56"/>
      <c r="Y148" s="56"/>
      <c r="Z148" s="56"/>
      <c r="AA148" s="56"/>
      <c r="AB148" s="56"/>
      <c r="AC148" s="56"/>
      <c r="AD148" s="56"/>
      <c r="AE148" s="56"/>
      <c r="AF148" s="56"/>
    </row>
    <row r="149" spans="1:32" ht="31.95" customHeight="1" thickBot="1">
      <c r="A149" s="13"/>
      <c r="B149" s="30"/>
      <c r="C149" s="7" t="s">
        <v>12</v>
      </c>
      <c r="D149" s="8"/>
      <c r="E149" s="9"/>
      <c r="F149" s="9"/>
      <c r="G149" s="10"/>
      <c r="H149" s="11"/>
      <c r="I149" s="409"/>
      <c r="J149" s="242"/>
      <c r="K149" s="72"/>
      <c r="L149" s="73">
        <f>SUM(L145:L148)</f>
        <v>3421941</v>
      </c>
      <c r="M149" s="270"/>
      <c r="N149" s="271"/>
      <c r="O149" s="278"/>
      <c r="P149" s="279"/>
      <c r="Q149" s="67"/>
      <c r="R149" s="282">
        <f>+SUM(R145:R148)</f>
        <v>0</v>
      </c>
      <c r="S149" s="247" t="str">
        <f>+IF(OR(R149&lt;=0,R149&gt;$L149,COUNTIF(S145:S148,"error")&gt;0),"ERROR","OK")</f>
        <v>ERROR</v>
      </c>
      <c r="T149" s="37"/>
      <c r="V149" s="56"/>
      <c r="W149" s="56"/>
      <c r="X149" s="56"/>
      <c r="Y149" s="56"/>
      <c r="Z149" s="56"/>
      <c r="AA149" s="56"/>
      <c r="AB149" s="56"/>
      <c r="AC149" s="56"/>
      <c r="AD149" s="56"/>
      <c r="AE149" s="56"/>
      <c r="AF149" s="56"/>
    </row>
    <row r="150" spans="1:32" ht="31.95" customHeight="1" thickBot="1">
      <c r="A150" s="13"/>
      <c r="B150" s="52"/>
      <c r="C150" s="60"/>
      <c r="D150" s="378">
        <v>12</v>
      </c>
      <c r="E150" s="62"/>
      <c r="F150" s="62"/>
      <c r="G150" s="63" t="s">
        <v>230</v>
      </c>
      <c r="H150" s="64"/>
      <c r="I150" s="407"/>
      <c r="J150" s="64"/>
      <c r="K150" s="62"/>
      <c r="L150" s="65"/>
      <c r="M150" s="53"/>
      <c r="N150" s="52"/>
      <c r="O150" s="66"/>
      <c r="P150" s="67"/>
      <c r="Q150" s="67"/>
      <c r="R150" s="67"/>
      <c r="S150" s="245"/>
      <c r="T150" s="55"/>
      <c r="V150" s="56"/>
      <c r="W150" s="56"/>
      <c r="X150" s="56"/>
      <c r="Y150" s="56"/>
      <c r="Z150" s="56"/>
      <c r="AA150" s="56"/>
      <c r="AB150" s="56"/>
      <c r="AC150" s="56"/>
      <c r="AD150" s="56"/>
      <c r="AE150" s="56"/>
      <c r="AF150" s="56"/>
    </row>
    <row r="151" spans="1:32" ht="79.95" customHeight="1">
      <c r="A151" s="13"/>
      <c r="B151" s="52"/>
      <c r="C151" s="1">
        <v>10202</v>
      </c>
      <c r="D151" s="2">
        <v>12.000999999999999</v>
      </c>
      <c r="E151" s="3"/>
      <c r="F151" s="3"/>
      <c r="G151" s="352" t="s">
        <v>231</v>
      </c>
      <c r="H151" s="5" t="s">
        <v>23</v>
      </c>
      <c r="I151" s="408">
        <v>204</v>
      </c>
      <c r="J151" s="240">
        <v>858290</v>
      </c>
      <c r="K151" s="82">
        <v>1249842</v>
      </c>
      <c r="L151" s="83">
        <v>254967768</v>
      </c>
      <c r="M151" s="311"/>
      <c r="N151" s="312"/>
      <c r="O151" s="71"/>
      <c r="P151" s="69">
        <f t="shared" ref="P151:P160" si="60">ROUND(O151,0)</f>
        <v>0</v>
      </c>
      <c r="Q151" s="69">
        <f t="shared" ref="Q151:Q160" si="61">+ROUND(P151*(1+$R$557),0)</f>
        <v>0</v>
      </c>
      <c r="R151" s="70">
        <f>ROUND((+Q151*$I151),0)</f>
        <v>0</v>
      </c>
      <c r="S151" s="246" t="str">
        <f t="shared" ref="S151:S160" si="62">IF(OR(P151&lt;=0,P151&gt;$J151,Q151&lt;=0,Q151&gt;$K151,R151&lt;=0,R151&gt;$L151,$S$557="ERROR"),"ERROR","OK")</f>
        <v>ERROR</v>
      </c>
      <c r="T151" s="55"/>
      <c r="V151" s="56"/>
      <c r="W151" s="56"/>
      <c r="X151" s="56"/>
      <c r="Y151" s="56"/>
      <c r="Z151" s="56"/>
      <c r="AA151" s="56"/>
      <c r="AB151" s="56"/>
      <c r="AC151" s="56"/>
      <c r="AD151" s="56"/>
      <c r="AE151" s="56"/>
      <c r="AF151" s="56"/>
    </row>
    <row r="152" spans="1:32" ht="79.95" customHeight="1">
      <c r="A152" s="13"/>
      <c r="B152" s="52"/>
      <c r="C152" s="1">
        <v>10203</v>
      </c>
      <c r="D152" s="2">
        <v>12.001999999999999</v>
      </c>
      <c r="E152" s="3"/>
      <c r="F152" s="3"/>
      <c r="G152" s="4" t="s">
        <v>232</v>
      </c>
      <c r="H152" s="5" t="s">
        <v>23</v>
      </c>
      <c r="I152" s="408">
        <v>56</v>
      </c>
      <c r="J152" s="241">
        <v>739687</v>
      </c>
      <c r="K152" s="82">
        <v>1077132</v>
      </c>
      <c r="L152" s="83">
        <v>60319392</v>
      </c>
      <c r="M152" s="311"/>
      <c r="N152" s="312"/>
      <c r="O152" s="353"/>
      <c r="P152" s="69">
        <f t="shared" si="60"/>
        <v>0</v>
      </c>
      <c r="Q152" s="69">
        <f t="shared" si="61"/>
        <v>0</v>
      </c>
      <c r="R152" s="70">
        <f t="shared" ref="R152:R157" si="63">ROUND((+Q152*$I152),0)</f>
        <v>0</v>
      </c>
      <c r="S152" s="246" t="str">
        <f t="shared" si="62"/>
        <v>ERROR</v>
      </c>
      <c r="T152" s="55"/>
      <c r="V152" s="56"/>
      <c r="W152" s="56"/>
      <c r="X152" s="56"/>
      <c r="Y152" s="56"/>
      <c r="Z152" s="56"/>
      <c r="AA152" s="56"/>
      <c r="AB152" s="56"/>
      <c r="AC152" s="56"/>
      <c r="AD152" s="56"/>
      <c r="AE152" s="56"/>
      <c r="AF152" s="56"/>
    </row>
    <row r="153" spans="1:32" ht="79.95" customHeight="1">
      <c r="A153" s="13"/>
      <c r="B153" s="52"/>
      <c r="C153" s="1">
        <v>10204</v>
      </c>
      <c r="D153" s="2">
        <v>12.002999999999998</v>
      </c>
      <c r="E153" s="3"/>
      <c r="F153" s="3"/>
      <c r="G153" s="4" t="s">
        <v>233</v>
      </c>
      <c r="H153" s="5" t="s">
        <v>23</v>
      </c>
      <c r="I153" s="408">
        <v>1148</v>
      </c>
      <c r="J153" s="241">
        <v>858290</v>
      </c>
      <c r="K153" s="82">
        <v>1249842</v>
      </c>
      <c r="L153" s="83">
        <v>1434818616</v>
      </c>
      <c r="M153" s="311"/>
      <c r="N153" s="312"/>
      <c r="O153" s="71"/>
      <c r="P153" s="69">
        <f t="shared" si="60"/>
        <v>0</v>
      </c>
      <c r="Q153" s="69">
        <f t="shared" si="61"/>
        <v>0</v>
      </c>
      <c r="R153" s="70">
        <f t="shared" si="63"/>
        <v>0</v>
      </c>
      <c r="S153" s="246" t="str">
        <f t="shared" si="62"/>
        <v>ERROR</v>
      </c>
      <c r="T153" s="55"/>
      <c r="V153" s="56"/>
      <c r="W153" s="56"/>
      <c r="X153" s="56"/>
      <c r="Y153" s="56"/>
      <c r="Z153" s="56"/>
      <c r="AA153" s="56"/>
      <c r="AB153" s="56"/>
      <c r="AC153" s="56"/>
      <c r="AD153" s="56"/>
      <c r="AE153" s="56"/>
      <c r="AF153" s="56"/>
    </row>
    <row r="154" spans="1:32" ht="79.95" customHeight="1">
      <c r="A154" s="13"/>
      <c r="B154" s="52"/>
      <c r="C154" s="1">
        <v>10205</v>
      </c>
      <c r="D154" s="2">
        <v>12.003999999999998</v>
      </c>
      <c r="E154" s="3"/>
      <c r="F154" s="3"/>
      <c r="G154" s="4" t="s">
        <v>234</v>
      </c>
      <c r="H154" s="5" t="s">
        <v>23</v>
      </c>
      <c r="I154" s="408">
        <v>56</v>
      </c>
      <c r="J154" s="241">
        <v>753853</v>
      </c>
      <c r="K154" s="82">
        <v>1097761</v>
      </c>
      <c r="L154" s="83">
        <v>61474616</v>
      </c>
      <c r="M154" s="311"/>
      <c r="N154" s="312"/>
      <c r="O154" s="71"/>
      <c r="P154" s="69">
        <f t="shared" ref="P154:P155" si="64">ROUND(O154,0)</f>
        <v>0</v>
      </c>
      <c r="Q154" s="69">
        <f t="shared" si="61"/>
        <v>0</v>
      </c>
      <c r="R154" s="70">
        <f t="shared" ref="R154:R155" si="65">ROUND((+Q154*$I154),0)</f>
        <v>0</v>
      </c>
      <c r="S154" s="246" t="str">
        <f t="shared" si="62"/>
        <v>ERROR</v>
      </c>
      <c r="T154" s="55"/>
      <c r="V154" s="56"/>
      <c r="W154" s="56"/>
      <c r="X154" s="56"/>
      <c r="Y154" s="56"/>
      <c r="Z154" s="56"/>
      <c r="AA154" s="56"/>
      <c r="AB154" s="56"/>
      <c r="AC154" s="56"/>
      <c r="AD154" s="56"/>
      <c r="AE154" s="56"/>
      <c r="AF154" s="56"/>
    </row>
    <row r="155" spans="1:32" ht="79.95" customHeight="1">
      <c r="A155" s="13"/>
      <c r="B155" s="52"/>
      <c r="C155" s="1">
        <v>10206</v>
      </c>
      <c r="D155" s="2">
        <v>12.004999999999997</v>
      </c>
      <c r="E155" s="3"/>
      <c r="F155" s="3"/>
      <c r="G155" s="4" t="s">
        <v>235</v>
      </c>
      <c r="H155" s="5" t="s">
        <v>23</v>
      </c>
      <c r="I155" s="408">
        <v>56</v>
      </c>
      <c r="J155" s="241">
        <v>587942</v>
      </c>
      <c r="K155" s="82">
        <v>856161</v>
      </c>
      <c r="L155" s="83">
        <v>47945016</v>
      </c>
      <c r="M155" s="311"/>
      <c r="N155" s="312"/>
      <c r="O155" s="353"/>
      <c r="P155" s="69">
        <f t="shared" si="64"/>
        <v>0</v>
      </c>
      <c r="Q155" s="69">
        <f t="shared" si="61"/>
        <v>0</v>
      </c>
      <c r="R155" s="70">
        <f t="shared" si="65"/>
        <v>0</v>
      </c>
      <c r="S155" s="246" t="str">
        <f t="shared" si="62"/>
        <v>ERROR</v>
      </c>
      <c r="T155" s="55"/>
      <c r="V155" s="56"/>
      <c r="W155" s="56"/>
      <c r="X155" s="56"/>
      <c r="Y155" s="56"/>
      <c r="Z155" s="56"/>
      <c r="AA155" s="56"/>
      <c r="AB155" s="56"/>
      <c r="AC155" s="56"/>
      <c r="AD155" s="56"/>
      <c r="AE155" s="56"/>
      <c r="AF155" s="56"/>
    </row>
    <row r="156" spans="1:32" ht="79.95" customHeight="1">
      <c r="A156" s="13"/>
      <c r="B156" s="52"/>
      <c r="C156" s="1">
        <v>10207</v>
      </c>
      <c r="D156" s="2">
        <v>12.005999999999997</v>
      </c>
      <c r="E156" s="3"/>
      <c r="F156" s="3"/>
      <c r="G156" s="4" t="s">
        <v>236</v>
      </c>
      <c r="H156" s="5" t="s">
        <v>23</v>
      </c>
      <c r="I156" s="408">
        <v>223</v>
      </c>
      <c r="J156" s="241">
        <v>835157</v>
      </c>
      <c r="K156" s="82">
        <v>1216156</v>
      </c>
      <c r="L156" s="83">
        <v>271202788</v>
      </c>
      <c r="M156" s="311"/>
      <c r="N156" s="312"/>
      <c r="O156" s="71"/>
      <c r="P156" s="69">
        <f t="shared" si="60"/>
        <v>0</v>
      </c>
      <c r="Q156" s="69">
        <f t="shared" si="61"/>
        <v>0</v>
      </c>
      <c r="R156" s="70">
        <f t="shared" si="63"/>
        <v>0</v>
      </c>
      <c r="S156" s="246" t="str">
        <f t="shared" si="62"/>
        <v>ERROR</v>
      </c>
      <c r="T156" s="55"/>
      <c r="V156" s="56"/>
      <c r="W156" s="56"/>
      <c r="X156" s="56"/>
      <c r="Y156" s="56"/>
      <c r="Z156" s="56"/>
      <c r="AA156" s="56"/>
      <c r="AB156" s="56"/>
      <c r="AC156" s="56"/>
      <c r="AD156" s="56"/>
      <c r="AE156" s="56"/>
      <c r="AF156" s="56"/>
    </row>
    <row r="157" spans="1:32" ht="79.95" customHeight="1">
      <c r="A157" s="13"/>
      <c r="B157" s="52"/>
      <c r="C157" s="1">
        <v>10208</v>
      </c>
      <c r="D157" s="2">
        <v>12.006999999999996</v>
      </c>
      <c r="E157" s="3"/>
      <c r="F157" s="3"/>
      <c r="G157" s="4" t="s">
        <v>237</v>
      </c>
      <c r="H157" s="5" t="s">
        <v>23</v>
      </c>
      <c r="I157" s="408">
        <v>56</v>
      </c>
      <c r="J157" s="241">
        <v>727989</v>
      </c>
      <c r="K157" s="82">
        <v>1060098</v>
      </c>
      <c r="L157" s="83">
        <v>59365488</v>
      </c>
      <c r="M157" s="311"/>
      <c r="N157" s="312"/>
      <c r="O157" s="353"/>
      <c r="P157" s="69">
        <f t="shared" si="60"/>
        <v>0</v>
      </c>
      <c r="Q157" s="69">
        <f t="shared" si="61"/>
        <v>0</v>
      </c>
      <c r="R157" s="70">
        <f t="shared" si="63"/>
        <v>0</v>
      </c>
      <c r="S157" s="246" t="str">
        <f t="shared" si="62"/>
        <v>ERROR</v>
      </c>
      <c r="T157" s="55"/>
      <c r="V157" s="56"/>
      <c r="W157" s="56"/>
      <c r="X157" s="56"/>
      <c r="Y157" s="56"/>
      <c r="Z157" s="56"/>
      <c r="AA157" s="56"/>
      <c r="AB157" s="56"/>
      <c r="AC157" s="56"/>
      <c r="AD157" s="56"/>
      <c r="AE157" s="56"/>
      <c r="AF157" s="56"/>
    </row>
    <row r="158" spans="1:32" ht="79.95" customHeight="1">
      <c r="A158" s="13"/>
      <c r="B158" s="52"/>
      <c r="C158" s="1">
        <v>10209</v>
      </c>
      <c r="D158" s="2">
        <v>12.007999999999996</v>
      </c>
      <c r="E158" s="3"/>
      <c r="F158" s="3"/>
      <c r="G158" s="4" t="s">
        <v>238</v>
      </c>
      <c r="H158" s="5" t="s">
        <v>23</v>
      </c>
      <c r="I158" s="408">
        <v>19</v>
      </c>
      <c r="J158" s="241">
        <v>722625</v>
      </c>
      <c r="K158" s="82">
        <v>1052287</v>
      </c>
      <c r="L158" s="83">
        <v>19993453</v>
      </c>
      <c r="M158" s="311"/>
      <c r="N158" s="312"/>
      <c r="O158" s="71"/>
      <c r="P158" s="69">
        <f t="shared" si="60"/>
        <v>0</v>
      </c>
      <c r="Q158" s="69">
        <f t="shared" si="61"/>
        <v>0</v>
      </c>
      <c r="R158" s="70">
        <f>ROUND((+Q158*$I158),0)</f>
        <v>0</v>
      </c>
      <c r="S158" s="246" t="str">
        <f t="shared" si="62"/>
        <v>ERROR</v>
      </c>
      <c r="T158" s="55"/>
      <c r="V158" s="56"/>
      <c r="W158" s="56"/>
      <c r="X158" s="56"/>
      <c r="Y158" s="56"/>
      <c r="Z158" s="56"/>
      <c r="AA158" s="56"/>
      <c r="AB158" s="56"/>
      <c r="AC158" s="56"/>
      <c r="AD158" s="56"/>
      <c r="AE158" s="56"/>
      <c r="AF158" s="56"/>
    </row>
    <row r="159" spans="1:32" ht="79.95" customHeight="1">
      <c r="A159" s="13"/>
      <c r="B159" s="52"/>
      <c r="C159" s="1">
        <v>10210</v>
      </c>
      <c r="D159" s="2">
        <v>12.008999999999995</v>
      </c>
      <c r="E159" s="3"/>
      <c r="F159" s="3"/>
      <c r="G159" s="4" t="s">
        <v>239</v>
      </c>
      <c r="H159" s="5" t="s">
        <v>23</v>
      </c>
      <c r="I159" s="408">
        <v>19</v>
      </c>
      <c r="J159" s="241">
        <v>775639</v>
      </c>
      <c r="K159" s="82">
        <v>1129486</v>
      </c>
      <c r="L159" s="83">
        <v>21460234</v>
      </c>
      <c r="M159" s="311"/>
      <c r="N159" s="312"/>
      <c r="O159" s="71"/>
      <c r="P159" s="69">
        <f t="shared" si="60"/>
        <v>0</v>
      </c>
      <c r="Q159" s="69">
        <f t="shared" si="61"/>
        <v>0</v>
      </c>
      <c r="R159" s="70">
        <f t="shared" ref="R159" si="66">ROUND((+Q159*$I159),0)</f>
        <v>0</v>
      </c>
      <c r="S159" s="246" t="str">
        <f t="shared" si="62"/>
        <v>ERROR</v>
      </c>
      <c r="T159" s="55"/>
      <c r="V159" s="56"/>
      <c r="W159" s="56"/>
      <c r="X159" s="56"/>
      <c r="Y159" s="56"/>
      <c r="Z159" s="56"/>
      <c r="AA159" s="56"/>
      <c r="AB159" s="56"/>
      <c r="AC159" s="56"/>
      <c r="AD159" s="56"/>
      <c r="AE159" s="56"/>
      <c r="AF159" s="56"/>
    </row>
    <row r="160" spans="1:32" ht="79.95" customHeight="1">
      <c r="A160" s="13"/>
      <c r="B160" s="52"/>
      <c r="C160" s="1">
        <v>10211</v>
      </c>
      <c r="D160" s="2">
        <v>12.009999999999994</v>
      </c>
      <c r="E160" s="3"/>
      <c r="F160" s="3"/>
      <c r="G160" s="4" t="s">
        <v>240</v>
      </c>
      <c r="H160" s="5" t="s">
        <v>23</v>
      </c>
      <c r="I160" s="408">
        <v>19</v>
      </c>
      <c r="J160" s="241">
        <v>615167</v>
      </c>
      <c r="K160" s="82">
        <v>895806</v>
      </c>
      <c r="L160" s="83">
        <v>17020314</v>
      </c>
      <c r="M160" s="311"/>
      <c r="N160" s="312"/>
      <c r="O160" s="71"/>
      <c r="P160" s="69">
        <f t="shared" si="60"/>
        <v>0</v>
      </c>
      <c r="Q160" s="69">
        <f t="shared" si="61"/>
        <v>0</v>
      </c>
      <c r="R160" s="70">
        <f>ROUND((+Q160*$I160),0)</f>
        <v>0</v>
      </c>
      <c r="S160" s="246" t="str">
        <f t="shared" si="62"/>
        <v>ERROR</v>
      </c>
      <c r="T160" s="55"/>
      <c r="V160" s="56"/>
      <c r="W160" s="56"/>
      <c r="X160" s="56"/>
      <c r="Y160" s="56"/>
      <c r="Z160" s="56"/>
      <c r="AA160" s="56"/>
      <c r="AB160" s="56"/>
      <c r="AC160" s="56"/>
      <c r="AD160" s="56"/>
      <c r="AE160" s="56"/>
      <c r="AF160" s="56"/>
    </row>
    <row r="161" spans="1:32" ht="31.95" customHeight="1" thickBot="1">
      <c r="A161" s="13"/>
      <c r="B161" s="30"/>
      <c r="C161" s="7" t="s">
        <v>12</v>
      </c>
      <c r="D161" s="8"/>
      <c r="E161" s="9"/>
      <c r="F161" s="9"/>
      <c r="G161" s="10"/>
      <c r="H161" s="11"/>
      <c r="I161" s="409"/>
      <c r="J161" s="242"/>
      <c r="K161" s="72"/>
      <c r="L161" s="73">
        <f>SUM(L151:L160)</f>
        <v>2248567685</v>
      </c>
      <c r="M161" s="270"/>
      <c r="N161" s="271"/>
      <c r="O161" s="278"/>
      <c r="P161" s="279"/>
      <c r="Q161" s="67"/>
      <c r="R161" s="282">
        <f>+SUM(R151:R160)</f>
        <v>0</v>
      </c>
      <c r="S161" s="247" t="str">
        <f>+IF(OR(R161&lt;=0,R161&gt;$L161,COUNTIF(S151:S160,"error")&gt;0),"ERROR","OK")</f>
        <v>ERROR</v>
      </c>
      <c r="T161" s="37"/>
      <c r="V161" s="56"/>
      <c r="W161" s="56"/>
      <c r="X161" s="56"/>
      <c r="Y161" s="56"/>
      <c r="Z161" s="56"/>
      <c r="AA161" s="56"/>
      <c r="AB161" s="56"/>
      <c r="AC161" s="56"/>
      <c r="AD161" s="56"/>
      <c r="AE161" s="56"/>
      <c r="AF161" s="56"/>
    </row>
    <row r="162" spans="1:32" ht="31.95" customHeight="1" thickBot="1">
      <c r="A162" s="13"/>
      <c r="B162" s="52"/>
      <c r="C162" s="60"/>
      <c r="D162" s="61"/>
      <c r="E162" s="62"/>
      <c r="F162" s="62"/>
      <c r="G162" s="63" t="s">
        <v>241</v>
      </c>
      <c r="H162" s="64"/>
      <c r="I162" s="407"/>
      <c r="J162" s="64"/>
      <c r="K162" s="62"/>
      <c r="L162" s="65"/>
      <c r="M162" s="53"/>
      <c r="N162" s="52"/>
      <c r="O162" s="66"/>
      <c r="P162" s="67"/>
      <c r="Q162" s="67"/>
      <c r="R162" s="67"/>
      <c r="S162" s="245"/>
      <c r="T162" s="55"/>
      <c r="V162" s="56"/>
      <c r="W162" s="56"/>
      <c r="X162" s="56"/>
      <c r="Y162" s="56"/>
      <c r="Z162" s="56"/>
      <c r="AA162" s="56"/>
      <c r="AB162" s="56"/>
      <c r="AC162" s="56"/>
      <c r="AD162" s="56"/>
      <c r="AE162" s="56"/>
      <c r="AF162" s="56"/>
    </row>
    <row r="163" spans="1:32" ht="31.95" customHeight="1" thickBot="1">
      <c r="A163" s="13"/>
      <c r="B163" s="52"/>
      <c r="C163" s="60"/>
      <c r="D163" s="61"/>
      <c r="E163" s="62"/>
      <c r="F163" s="62"/>
      <c r="G163" s="63" t="s">
        <v>242</v>
      </c>
      <c r="H163" s="64"/>
      <c r="I163" s="407"/>
      <c r="J163" s="64"/>
      <c r="K163" s="62"/>
      <c r="L163" s="65"/>
      <c r="M163" s="53"/>
      <c r="N163" s="52"/>
      <c r="O163" s="66"/>
      <c r="P163" s="67"/>
      <c r="Q163" s="67"/>
      <c r="R163" s="67"/>
      <c r="S163" s="245"/>
      <c r="T163" s="55"/>
      <c r="V163" s="56"/>
      <c r="W163" s="56"/>
      <c r="X163" s="56"/>
      <c r="Y163" s="56"/>
      <c r="Z163" s="56"/>
      <c r="AA163" s="56"/>
      <c r="AB163" s="56"/>
      <c r="AC163" s="56"/>
      <c r="AD163" s="56"/>
      <c r="AE163" s="56"/>
      <c r="AF163" s="56"/>
    </row>
    <row r="164" spans="1:32" ht="31.95" customHeight="1" thickBot="1">
      <c r="A164" s="13"/>
      <c r="B164" s="52"/>
      <c r="C164" s="60"/>
      <c r="D164" s="378">
        <v>13</v>
      </c>
      <c r="E164" s="62"/>
      <c r="F164" s="62"/>
      <c r="G164" s="63" t="s">
        <v>243</v>
      </c>
      <c r="H164" s="64"/>
      <c r="I164" s="407"/>
      <c r="J164" s="64"/>
      <c r="K164" s="62"/>
      <c r="L164" s="65"/>
      <c r="M164" s="53"/>
      <c r="N164" s="52"/>
      <c r="O164" s="66"/>
      <c r="P164" s="67"/>
      <c r="Q164" s="67"/>
      <c r="R164" s="67"/>
      <c r="S164" s="245"/>
      <c r="T164" s="55"/>
      <c r="V164" s="56"/>
      <c r="W164" s="56"/>
      <c r="X164" s="56"/>
      <c r="Y164" s="56"/>
      <c r="Z164" s="56"/>
      <c r="AA164" s="56"/>
      <c r="AB164" s="56"/>
      <c r="AC164" s="56"/>
      <c r="AD164" s="56"/>
      <c r="AE164" s="56"/>
      <c r="AF164" s="56"/>
    </row>
    <row r="165" spans="1:32" ht="48" customHeight="1">
      <c r="A165" s="13"/>
      <c r="B165" s="52"/>
      <c r="C165" s="1">
        <v>10133</v>
      </c>
      <c r="D165" s="2">
        <v>13.000999999999999</v>
      </c>
      <c r="E165" s="3"/>
      <c r="F165" s="3"/>
      <c r="G165" s="352" t="s">
        <v>244</v>
      </c>
      <c r="H165" s="5" t="s">
        <v>23</v>
      </c>
      <c r="I165" s="408">
        <v>253</v>
      </c>
      <c r="J165" s="240">
        <v>37806</v>
      </c>
      <c r="K165" s="82">
        <v>55053</v>
      </c>
      <c r="L165" s="83">
        <v>13928409</v>
      </c>
      <c r="M165" s="311"/>
      <c r="N165" s="312"/>
      <c r="O165" s="71"/>
      <c r="P165" s="69">
        <f t="shared" ref="P165:P166" si="67">ROUND(O165,0)</f>
        <v>0</v>
      </c>
      <c r="Q165" s="69">
        <f>+ROUND(P165*(1+$R$557),0)</f>
        <v>0</v>
      </c>
      <c r="R165" s="70">
        <f>ROUND((+Q165*$I165),0)</f>
        <v>0</v>
      </c>
      <c r="S165" s="246" t="str">
        <f>IF(OR(P165&lt;=0,P165&gt;$J165,Q165&lt;=0,Q165&gt;$K165,R165&lt;=0,R165&gt;$L165,$S$557="ERROR"),"ERROR","OK")</f>
        <v>ERROR</v>
      </c>
      <c r="T165" s="55"/>
      <c r="V165" s="56"/>
      <c r="W165" s="56"/>
      <c r="X165" s="56"/>
      <c r="Y165" s="56"/>
      <c r="Z165" s="56"/>
      <c r="AA165" s="56"/>
      <c r="AB165" s="56"/>
      <c r="AC165" s="56"/>
      <c r="AD165" s="56"/>
      <c r="AE165" s="56"/>
      <c r="AF165" s="56"/>
    </row>
    <row r="166" spans="1:32" ht="48" customHeight="1">
      <c r="A166" s="13"/>
      <c r="B166" s="52"/>
      <c r="C166" s="1">
        <v>10134</v>
      </c>
      <c r="D166" s="2">
        <v>13.001999999999999</v>
      </c>
      <c r="E166" s="3"/>
      <c r="F166" s="3"/>
      <c r="G166" s="4" t="s">
        <v>245</v>
      </c>
      <c r="H166" s="5" t="s">
        <v>23</v>
      </c>
      <c r="I166" s="408">
        <v>17</v>
      </c>
      <c r="J166" s="241">
        <v>20918</v>
      </c>
      <c r="K166" s="82">
        <v>30461</v>
      </c>
      <c r="L166" s="83">
        <v>517837</v>
      </c>
      <c r="M166" s="311"/>
      <c r="N166" s="312"/>
      <c r="O166" s="71"/>
      <c r="P166" s="69">
        <f t="shared" si="67"/>
        <v>0</v>
      </c>
      <c r="Q166" s="69">
        <f>+ROUND(P166*(1+$R$557),0)</f>
        <v>0</v>
      </c>
      <c r="R166" s="70">
        <f>ROUND((+Q166*$I166),0)</f>
        <v>0</v>
      </c>
      <c r="S166" s="246" t="str">
        <f>IF(OR(P166&lt;=0,P166&gt;$J166,Q166&lt;=0,Q166&gt;$K166,R166&lt;=0,R166&gt;$L166,$S$557="ERROR"),"ERROR","OK")</f>
        <v>ERROR</v>
      </c>
      <c r="T166" s="55"/>
      <c r="V166" s="56"/>
      <c r="W166" s="56"/>
      <c r="X166" s="56"/>
      <c r="Y166" s="56"/>
      <c r="Z166" s="56"/>
      <c r="AA166" s="56"/>
      <c r="AB166" s="56"/>
      <c r="AC166" s="56"/>
      <c r="AD166" s="56"/>
      <c r="AE166" s="56"/>
      <c r="AF166" s="56"/>
    </row>
    <row r="167" spans="1:32" ht="31.95" customHeight="1" thickBot="1">
      <c r="A167" s="13"/>
      <c r="B167" s="30"/>
      <c r="C167" s="7" t="s">
        <v>12</v>
      </c>
      <c r="D167" s="8"/>
      <c r="E167" s="9"/>
      <c r="F167" s="9"/>
      <c r="G167" s="10"/>
      <c r="H167" s="11"/>
      <c r="I167" s="409"/>
      <c r="J167" s="242"/>
      <c r="K167" s="72"/>
      <c r="L167" s="73">
        <f>SUM(L165:L166)</f>
        <v>14446246</v>
      </c>
      <c r="M167" s="270"/>
      <c r="N167" s="271"/>
      <c r="O167" s="278"/>
      <c r="P167" s="279"/>
      <c r="Q167" s="67"/>
      <c r="R167" s="282">
        <f>+SUM(R165:R166)</f>
        <v>0</v>
      </c>
      <c r="S167" s="247" t="str">
        <f>+IF(OR(R167&lt;=0,R167&gt;$L167,COUNTIF(S165:S166,"error")&gt;0),"ERROR","OK")</f>
        <v>ERROR</v>
      </c>
      <c r="T167" s="37"/>
      <c r="V167" s="56"/>
      <c r="W167" s="56"/>
      <c r="X167" s="56"/>
      <c r="Y167" s="56"/>
      <c r="Z167" s="56"/>
      <c r="AA167" s="56"/>
      <c r="AB167" s="56"/>
      <c r="AC167" s="56"/>
      <c r="AD167" s="56"/>
      <c r="AE167" s="56"/>
      <c r="AF167" s="56"/>
    </row>
    <row r="168" spans="1:32" ht="31.95" customHeight="1" thickBot="1">
      <c r="A168" s="13"/>
      <c r="B168" s="52"/>
      <c r="C168" s="60"/>
      <c r="D168" s="378">
        <v>14</v>
      </c>
      <c r="E168" s="62"/>
      <c r="F168" s="62"/>
      <c r="G168" s="63" t="s">
        <v>246</v>
      </c>
      <c r="H168" s="64"/>
      <c r="I168" s="407"/>
      <c r="J168" s="64"/>
      <c r="K168" s="62"/>
      <c r="L168" s="65"/>
      <c r="M168" s="53"/>
      <c r="N168" s="52"/>
      <c r="O168" s="66"/>
      <c r="P168" s="67"/>
      <c r="Q168" s="67"/>
      <c r="R168" s="67"/>
      <c r="S168" s="245"/>
      <c r="T168" s="55"/>
      <c r="V168" s="56"/>
      <c r="W168" s="56"/>
      <c r="X168" s="56"/>
      <c r="Y168" s="56"/>
      <c r="Z168" s="56"/>
      <c r="AA168" s="56"/>
      <c r="AB168" s="56"/>
      <c r="AC168" s="56"/>
      <c r="AD168" s="56"/>
      <c r="AE168" s="56"/>
      <c r="AF168" s="56"/>
    </row>
    <row r="169" spans="1:32" ht="48" customHeight="1">
      <c r="A169" s="13"/>
      <c r="B169" s="52"/>
      <c r="C169" s="1">
        <v>10141</v>
      </c>
      <c r="D169" s="2">
        <v>14.000999999999999</v>
      </c>
      <c r="E169" s="3"/>
      <c r="F169" s="3"/>
      <c r="G169" s="352" t="s">
        <v>247</v>
      </c>
      <c r="H169" s="5" t="s">
        <v>23</v>
      </c>
      <c r="I169" s="408">
        <v>259</v>
      </c>
      <c r="J169" s="240">
        <v>13654</v>
      </c>
      <c r="K169" s="82">
        <v>19883</v>
      </c>
      <c r="L169" s="83">
        <v>5149697</v>
      </c>
      <c r="M169" s="311"/>
      <c r="N169" s="312"/>
      <c r="O169" s="71"/>
      <c r="P169" s="69">
        <f t="shared" ref="P169:P170" si="68">ROUND(O169,0)</f>
        <v>0</v>
      </c>
      <c r="Q169" s="69">
        <f>+ROUND(P169*(1+$R$557),0)</f>
        <v>0</v>
      </c>
      <c r="R169" s="70">
        <f>ROUND((+Q169*$I169),0)</f>
        <v>0</v>
      </c>
      <c r="S169" s="246" t="str">
        <f>IF(OR(P169&lt;=0,P169&gt;$J169,Q169&lt;=0,Q169&gt;$K169,R169&lt;=0,R169&gt;$L169,$S$557="ERROR"),"ERROR","OK")</f>
        <v>ERROR</v>
      </c>
      <c r="T169" s="55"/>
      <c r="V169" s="56"/>
      <c r="W169" s="56"/>
      <c r="X169" s="56"/>
      <c r="Y169" s="56"/>
      <c r="Z169" s="56"/>
      <c r="AA169" s="56"/>
      <c r="AB169" s="56"/>
      <c r="AC169" s="56"/>
      <c r="AD169" s="56"/>
      <c r="AE169" s="56"/>
      <c r="AF169" s="56"/>
    </row>
    <row r="170" spans="1:32" ht="48" customHeight="1">
      <c r="A170" s="13"/>
      <c r="B170" s="52"/>
      <c r="C170" s="1">
        <v>10142</v>
      </c>
      <c r="D170" s="2">
        <v>14.001999999999999</v>
      </c>
      <c r="E170" s="3"/>
      <c r="F170" s="3"/>
      <c r="G170" s="4" t="s">
        <v>248</v>
      </c>
      <c r="H170" s="5" t="s">
        <v>23</v>
      </c>
      <c r="I170" s="408">
        <v>13</v>
      </c>
      <c r="J170" s="241">
        <v>13654</v>
      </c>
      <c r="K170" s="82">
        <v>19883</v>
      </c>
      <c r="L170" s="83">
        <v>258479</v>
      </c>
      <c r="M170" s="311"/>
      <c r="N170" s="312"/>
      <c r="O170" s="71"/>
      <c r="P170" s="69">
        <f t="shared" si="68"/>
        <v>0</v>
      </c>
      <c r="Q170" s="69">
        <f>+ROUND(P170*(1+$R$557),0)</f>
        <v>0</v>
      </c>
      <c r="R170" s="70">
        <f>ROUND((+Q170*$I170),0)</f>
        <v>0</v>
      </c>
      <c r="S170" s="246" t="str">
        <f>IF(OR(P170&lt;=0,P170&gt;$J170,Q170&lt;=0,Q170&gt;$K170,R170&lt;=0,R170&gt;$L170,$S$557="ERROR"),"ERROR","OK")</f>
        <v>ERROR</v>
      </c>
      <c r="T170" s="55"/>
      <c r="V170" s="56"/>
      <c r="W170" s="56"/>
      <c r="X170" s="56"/>
      <c r="Y170" s="56"/>
      <c r="Z170" s="56"/>
      <c r="AA170" s="56"/>
      <c r="AB170" s="56"/>
      <c r="AC170" s="56"/>
      <c r="AD170" s="56"/>
      <c r="AE170" s="56"/>
      <c r="AF170" s="56"/>
    </row>
    <row r="171" spans="1:32" ht="31.95" customHeight="1" thickBot="1">
      <c r="A171" s="13"/>
      <c r="B171" s="30"/>
      <c r="C171" s="7" t="s">
        <v>12</v>
      </c>
      <c r="D171" s="8"/>
      <c r="E171" s="9"/>
      <c r="F171" s="9"/>
      <c r="G171" s="10"/>
      <c r="H171" s="11"/>
      <c r="I171" s="409"/>
      <c r="J171" s="242"/>
      <c r="K171" s="72"/>
      <c r="L171" s="73">
        <f>SUM(L169:L170)</f>
        <v>5408176</v>
      </c>
      <c r="M171" s="270"/>
      <c r="N171" s="271"/>
      <c r="O171" s="278"/>
      <c r="P171" s="279"/>
      <c r="Q171" s="67"/>
      <c r="R171" s="282">
        <f>+SUM(R169:R170)</f>
        <v>0</v>
      </c>
      <c r="S171" s="247" t="str">
        <f>+IF(OR(R171&lt;=0,R171&gt;$L171,COUNTIF(S169:S170,"error")&gt;0),"ERROR","OK")</f>
        <v>ERROR</v>
      </c>
      <c r="T171" s="37"/>
      <c r="V171" s="56"/>
      <c r="W171" s="56"/>
      <c r="X171" s="56"/>
      <c r="Y171" s="56"/>
      <c r="Z171" s="56"/>
      <c r="AA171" s="56"/>
      <c r="AB171" s="56"/>
      <c r="AC171" s="56"/>
      <c r="AD171" s="56"/>
      <c r="AE171" s="56"/>
      <c r="AF171" s="56"/>
    </row>
    <row r="172" spans="1:32" ht="31.95" customHeight="1" thickBot="1">
      <c r="A172" s="13"/>
      <c r="B172" s="52"/>
      <c r="C172" s="60"/>
      <c r="D172" s="378">
        <v>15</v>
      </c>
      <c r="E172" s="62"/>
      <c r="F172" s="62"/>
      <c r="G172" s="63" t="s">
        <v>249</v>
      </c>
      <c r="H172" s="64"/>
      <c r="I172" s="407"/>
      <c r="J172" s="64"/>
      <c r="K172" s="62"/>
      <c r="L172" s="65"/>
      <c r="M172" s="53"/>
      <c r="N172" s="52"/>
      <c r="O172" s="66"/>
      <c r="P172" s="67"/>
      <c r="Q172" s="67"/>
      <c r="R172" s="67"/>
      <c r="S172" s="245"/>
      <c r="T172" s="55"/>
      <c r="V172" s="56"/>
      <c r="W172" s="56"/>
      <c r="X172" s="56"/>
      <c r="Y172" s="56"/>
      <c r="Z172" s="56"/>
      <c r="AA172" s="56"/>
      <c r="AB172" s="56"/>
      <c r="AC172" s="56"/>
      <c r="AD172" s="56"/>
      <c r="AE172" s="56"/>
      <c r="AF172" s="56"/>
    </row>
    <row r="173" spans="1:32" ht="64.2" customHeight="1">
      <c r="A173" s="13"/>
      <c r="B173" s="52"/>
      <c r="C173" s="1">
        <v>10131</v>
      </c>
      <c r="D173" s="2">
        <v>15.000999999999999</v>
      </c>
      <c r="E173" s="3"/>
      <c r="F173" s="3"/>
      <c r="G173" s="352" t="s">
        <v>250</v>
      </c>
      <c r="H173" s="5" t="s">
        <v>23</v>
      </c>
      <c r="I173" s="408">
        <v>161</v>
      </c>
      <c r="J173" s="240">
        <v>178195</v>
      </c>
      <c r="K173" s="82">
        <v>259488</v>
      </c>
      <c r="L173" s="83">
        <v>41777568</v>
      </c>
      <c r="M173" s="311"/>
      <c r="N173" s="312"/>
      <c r="O173" s="71"/>
      <c r="P173" s="69">
        <f t="shared" ref="P173:P186" si="69">ROUND(O173,0)</f>
        <v>0</v>
      </c>
      <c r="Q173" s="69">
        <f>+ROUND(P173*(1+$R$557),0)</f>
        <v>0</v>
      </c>
      <c r="R173" s="70">
        <f>ROUND((+Q173*$I173),0)</f>
        <v>0</v>
      </c>
      <c r="S173" s="246" t="str">
        <f>IF(OR(P173&lt;=0,P173&gt;$J173,Q173&lt;=0,Q173&gt;$K173,R173&lt;=0,R173&gt;$L173,$S$557="ERROR"),"ERROR","OK")</f>
        <v>ERROR</v>
      </c>
      <c r="T173" s="55"/>
      <c r="V173" s="56"/>
      <c r="W173" s="56"/>
      <c r="X173" s="56"/>
      <c r="Y173" s="56"/>
      <c r="Z173" s="56"/>
      <c r="AA173" s="56"/>
      <c r="AB173" s="56"/>
      <c r="AC173" s="56"/>
      <c r="AD173" s="56"/>
      <c r="AE173" s="56"/>
      <c r="AF173" s="56"/>
    </row>
    <row r="174" spans="1:32" ht="31.95" customHeight="1">
      <c r="A174" s="13"/>
      <c r="B174" s="52"/>
      <c r="C174" s="1"/>
      <c r="D174" s="2"/>
      <c r="E174" s="3"/>
      <c r="F174" s="3"/>
      <c r="G174" s="340" t="s">
        <v>251</v>
      </c>
      <c r="H174" s="5"/>
      <c r="I174" s="6"/>
      <c r="J174" s="241"/>
      <c r="K174" s="82"/>
      <c r="L174" s="83"/>
      <c r="M174" s="311"/>
      <c r="N174" s="312"/>
      <c r="O174" s="353"/>
      <c r="P174" s="342"/>
      <c r="Q174" s="342"/>
      <c r="R174" s="315"/>
      <c r="S174" s="246"/>
      <c r="T174" s="55"/>
      <c r="V174" s="56"/>
      <c r="W174" s="56"/>
      <c r="X174" s="56"/>
      <c r="Y174" s="56"/>
      <c r="Z174" s="56"/>
      <c r="AA174" s="56"/>
      <c r="AB174" s="56"/>
      <c r="AC174" s="56"/>
      <c r="AD174" s="56"/>
      <c r="AE174" s="56"/>
      <c r="AF174" s="56"/>
    </row>
    <row r="175" spans="1:32" ht="48" customHeight="1">
      <c r="A175" s="13"/>
      <c r="B175" s="52"/>
      <c r="C175" s="1">
        <v>3017</v>
      </c>
      <c r="D175" s="2">
        <v>15.001999999999999</v>
      </c>
      <c r="E175" s="3"/>
      <c r="F175" s="3"/>
      <c r="G175" s="4" t="s">
        <v>105</v>
      </c>
      <c r="H175" s="5" t="s">
        <v>30</v>
      </c>
      <c r="I175" s="408">
        <v>6</v>
      </c>
      <c r="J175" s="241">
        <v>45600</v>
      </c>
      <c r="K175" s="82">
        <v>66403</v>
      </c>
      <c r="L175" s="83">
        <v>398418</v>
      </c>
      <c r="M175" s="311"/>
      <c r="N175" s="312"/>
      <c r="O175" s="71"/>
      <c r="P175" s="69">
        <f t="shared" si="69"/>
        <v>0</v>
      </c>
      <c r="Q175" s="69">
        <f t="shared" ref="Q175:Q186" si="70">+ROUND(P175*(1+$R$557),0)</f>
        <v>0</v>
      </c>
      <c r="R175" s="70">
        <f t="shared" ref="R175:R183" si="71">ROUND((+Q175*$I175),0)</f>
        <v>0</v>
      </c>
      <c r="S175" s="246" t="str">
        <f t="shared" ref="S175:S186" si="72">IF(OR(P175&lt;=0,P175&gt;$J175,Q175&lt;=0,Q175&gt;$K175,R175&lt;=0,R175&gt;$L175,$S$557="ERROR"),"ERROR","OK")</f>
        <v>ERROR</v>
      </c>
      <c r="T175" s="55"/>
      <c r="V175" s="56"/>
      <c r="W175" s="56"/>
      <c r="X175" s="56"/>
      <c r="Y175" s="56"/>
      <c r="Z175" s="56"/>
      <c r="AA175" s="56"/>
      <c r="AB175" s="56"/>
      <c r="AC175" s="56"/>
      <c r="AD175" s="56"/>
      <c r="AE175" s="56"/>
      <c r="AF175" s="56"/>
    </row>
    <row r="176" spans="1:32" ht="31.95" customHeight="1">
      <c r="A176" s="13"/>
      <c r="B176" s="52"/>
      <c r="C176" s="1">
        <v>3723</v>
      </c>
      <c r="D176" s="2">
        <v>15.002999999999998</v>
      </c>
      <c r="E176" s="3"/>
      <c r="F176" s="3"/>
      <c r="G176" s="4" t="s">
        <v>252</v>
      </c>
      <c r="H176" s="5" t="s">
        <v>28</v>
      </c>
      <c r="I176" s="408">
        <v>1</v>
      </c>
      <c r="J176" s="241">
        <v>108900</v>
      </c>
      <c r="K176" s="82">
        <v>158580</v>
      </c>
      <c r="L176" s="83">
        <v>158580</v>
      </c>
      <c r="M176" s="311"/>
      <c r="N176" s="312"/>
      <c r="O176" s="71"/>
      <c r="P176" s="69">
        <f t="shared" ref="P176" si="73">ROUND(O176,0)</f>
        <v>0</v>
      </c>
      <c r="Q176" s="69">
        <f t="shared" si="70"/>
        <v>0</v>
      </c>
      <c r="R176" s="70">
        <f t="shared" ref="R176" si="74">ROUND((+Q176*$I176),0)</f>
        <v>0</v>
      </c>
      <c r="S176" s="246" t="str">
        <f t="shared" si="72"/>
        <v>ERROR</v>
      </c>
      <c r="T176" s="55"/>
      <c r="V176" s="56"/>
      <c r="W176" s="56"/>
      <c r="X176" s="56"/>
      <c r="Y176" s="56"/>
      <c r="Z176" s="56"/>
      <c r="AA176" s="56"/>
      <c r="AB176" s="56"/>
      <c r="AC176" s="56"/>
      <c r="AD176" s="56"/>
      <c r="AE176" s="56"/>
      <c r="AF176" s="56"/>
    </row>
    <row r="177" spans="1:32" ht="31.95" customHeight="1">
      <c r="A177" s="13"/>
      <c r="B177" s="52"/>
      <c r="C177" s="1">
        <v>3724</v>
      </c>
      <c r="D177" s="2">
        <v>15.003999999999998</v>
      </c>
      <c r="E177" s="3"/>
      <c r="F177" s="3"/>
      <c r="G177" s="4" t="s">
        <v>253</v>
      </c>
      <c r="H177" s="5" t="s">
        <v>28</v>
      </c>
      <c r="I177" s="408">
        <v>1</v>
      </c>
      <c r="J177" s="241">
        <v>108900</v>
      </c>
      <c r="K177" s="82">
        <v>158580</v>
      </c>
      <c r="L177" s="83">
        <v>158580</v>
      </c>
      <c r="M177" s="311"/>
      <c r="N177" s="312"/>
      <c r="O177" s="71"/>
      <c r="P177" s="69">
        <f t="shared" si="69"/>
        <v>0</v>
      </c>
      <c r="Q177" s="69">
        <f t="shared" si="70"/>
        <v>0</v>
      </c>
      <c r="R177" s="70">
        <f t="shared" si="71"/>
        <v>0</v>
      </c>
      <c r="S177" s="246" t="str">
        <f t="shared" si="72"/>
        <v>ERROR</v>
      </c>
      <c r="T177" s="55"/>
      <c r="V177" s="56"/>
      <c r="W177" s="56"/>
      <c r="X177" s="56"/>
      <c r="Y177" s="56"/>
      <c r="Z177" s="56"/>
      <c r="AA177" s="56"/>
      <c r="AB177" s="56"/>
      <c r="AC177" s="56"/>
      <c r="AD177" s="56"/>
      <c r="AE177" s="56"/>
      <c r="AF177" s="56"/>
    </row>
    <row r="178" spans="1:32" ht="31.95" customHeight="1">
      <c r="A178" s="13"/>
      <c r="B178" s="52"/>
      <c r="C178" s="1">
        <v>3837</v>
      </c>
      <c r="D178" s="2">
        <v>15.004999999999997</v>
      </c>
      <c r="E178" s="3"/>
      <c r="F178" s="3"/>
      <c r="G178" s="4" t="s">
        <v>254</v>
      </c>
      <c r="H178" s="5" t="s">
        <v>29</v>
      </c>
      <c r="I178" s="408">
        <v>6</v>
      </c>
      <c r="J178" s="241">
        <v>14815</v>
      </c>
      <c r="K178" s="82">
        <v>21574</v>
      </c>
      <c r="L178" s="83">
        <v>129444</v>
      </c>
      <c r="M178" s="311"/>
      <c r="N178" s="312"/>
      <c r="O178" s="71"/>
      <c r="P178" s="69">
        <f t="shared" ref="P178:P182" si="75">ROUND(O178,0)</f>
        <v>0</v>
      </c>
      <c r="Q178" s="69">
        <f t="shared" si="70"/>
        <v>0</v>
      </c>
      <c r="R178" s="70">
        <f t="shared" ref="R178:R182" si="76">ROUND((+Q178*$I178),0)</f>
        <v>0</v>
      </c>
      <c r="S178" s="246" t="str">
        <f t="shared" si="72"/>
        <v>ERROR</v>
      </c>
      <c r="T178" s="55"/>
      <c r="V178" s="56"/>
      <c r="W178" s="56"/>
      <c r="X178" s="56"/>
      <c r="Y178" s="56"/>
      <c r="Z178" s="56"/>
      <c r="AA178" s="56"/>
      <c r="AB178" s="56"/>
      <c r="AC178" s="56"/>
      <c r="AD178" s="56"/>
      <c r="AE178" s="56"/>
      <c r="AF178" s="56"/>
    </row>
    <row r="179" spans="1:32" ht="31.95" customHeight="1">
      <c r="A179" s="13"/>
      <c r="B179" s="52"/>
      <c r="C179" s="1">
        <v>4240</v>
      </c>
      <c r="D179" s="2">
        <v>15.005999999999997</v>
      </c>
      <c r="E179" s="3"/>
      <c r="F179" s="3"/>
      <c r="G179" s="4" t="s">
        <v>101</v>
      </c>
      <c r="H179" s="5" t="s">
        <v>29</v>
      </c>
      <c r="I179" s="408">
        <v>5</v>
      </c>
      <c r="J179" s="241">
        <v>18379</v>
      </c>
      <c r="K179" s="82">
        <v>26763</v>
      </c>
      <c r="L179" s="83">
        <v>133815</v>
      </c>
      <c r="M179" s="311"/>
      <c r="N179" s="312"/>
      <c r="O179" s="71"/>
      <c r="P179" s="69">
        <f t="shared" si="75"/>
        <v>0</v>
      </c>
      <c r="Q179" s="69">
        <f t="shared" si="70"/>
        <v>0</v>
      </c>
      <c r="R179" s="70">
        <f t="shared" si="76"/>
        <v>0</v>
      </c>
      <c r="S179" s="246" t="str">
        <f t="shared" si="72"/>
        <v>ERROR</v>
      </c>
      <c r="T179" s="55"/>
      <c r="V179" s="56"/>
      <c r="W179" s="56"/>
      <c r="X179" s="56"/>
      <c r="Y179" s="56"/>
      <c r="Z179" s="56"/>
      <c r="AA179" s="56"/>
      <c r="AB179" s="56"/>
      <c r="AC179" s="56"/>
      <c r="AD179" s="56"/>
      <c r="AE179" s="56"/>
      <c r="AF179" s="56"/>
    </row>
    <row r="180" spans="1:32" ht="48" customHeight="1">
      <c r="A180" s="13"/>
      <c r="B180" s="52"/>
      <c r="C180" s="1">
        <v>4246</v>
      </c>
      <c r="D180" s="2">
        <v>15.006999999999996</v>
      </c>
      <c r="E180" s="3"/>
      <c r="F180" s="3"/>
      <c r="G180" s="4" t="s">
        <v>102</v>
      </c>
      <c r="H180" s="5" t="s">
        <v>28</v>
      </c>
      <c r="I180" s="408">
        <v>1</v>
      </c>
      <c r="J180" s="241">
        <v>183783</v>
      </c>
      <c r="K180" s="82">
        <v>267625</v>
      </c>
      <c r="L180" s="83">
        <v>267625</v>
      </c>
      <c r="M180" s="311"/>
      <c r="N180" s="312"/>
      <c r="O180" s="71"/>
      <c r="P180" s="69">
        <f t="shared" si="75"/>
        <v>0</v>
      </c>
      <c r="Q180" s="69">
        <f t="shared" si="70"/>
        <v>0</v>
      </c>
      <c r="R180" s="70">
        <f t="shared" si="76"/>
        <v>0</v>
      </c>
      <c r="S180" s="246" t="str">
        <f t="shared" si="72"/>
        <v>ERROR</v>
      </c>
      <c r="T180" s="55"/>
      <c r="V180" s="56"/>
      <c r="W180" s="56"/>
      <c r="X180" s="56"/>
      <c r="Y180" s="56"/>
      <c r="Z180" s="56"/>
      <c r="AA180" s="56"/>
      <c r="AB180" s="56"/>
      <c r="AC180" s="56"/>
      <c r="AD180" s="56"/>
      <c r="AE180" s="56"/>
      <c r="AF180" s="56"/>
    </row>
    <row r="181" spans="1:32" ht="31.95" customHeight="1">
      <c r="A181" s="13"/>
      <c r="B181" s="52"/>
      <c r="C181" s="1">
        <v>4248</v>
      </c>
      <c r="D181" s="2">
        <v>15.007999999999996</v>
      </c>
      <c r="E181" s="3"/>
      <c r="F181" s="3"/>
      <c r="G181" s="4" t="s">
        <v>255</v>
      </c>
      <c r="H181" s="5" t="s">
        <v>23</v>
      </c>
      <c r="I181" s="408">
        <v>1</v>
      </c>
      <c r="J181" s="241">
        <v>153152</v>
      </c>
      <c r="K181" s="82">
        <v>223020</v>
      </c>
      <c r="L181" s="83">
        <v>223020</v>
      </c>
      <c r="M181" s="311"/>
      <c r="N181" s="312"/>
      <c r="O181" s="71"/>
      <c r="P181" s="69">
        <f t="shared" si="75"/>
        <v>0</v>
      </c>
      <c r="Q181" s="69">
        <f t="shared" si="70"/>
        <v>0</v>
      </c>
      <c r="R181" s="70">
        <f t="shared" si="76"/>
        <v>0</v>
      </c>
      <c r="S181" s="246" t="str">
        <f t="shared" si="72"/>
        <v>ERROR</v>
      </c>
      <c r="T181" s="55"/>
      <c r="V181" s="56"/>
      <c r="W181" s="56"/>
      <c r="X181" s="56"/>
      <c r="Y181" s="56"/>
      <c r="Z181" s="56"/>
      <c r="AA181" s="56"/>
      <c r="AB181" s="56"/>
      <c r="AC181" s="56"/>
      <c r="AD181" s="56"/>
      <c r="AE181" s="56"/>
      <c r="AF181" s="56"/>
    </row>
    <row r="182" spans="1:32" ht="31.95" customHeight="1">
      <c r="A182" s="13"/>
      <c r="B182" s="52"/>
      <c r="C182" s="1">
        <v>7796</v>
      </c>
      <c r="D182" s="2">
        <v>15.008999999999995</v>
      </c>
      <c r="E182" s="3"/>
      <c r="F182" s="3"/>
      <c r="G182" s="4" t="s">
        <v>256</v>
      </c>
      <c r="H182" s="5" t="s">
        <v>30</v>
      </c>
      <c r="I182" s="408">
        <v>2</v>
      </c>
      <c r="J182" s="241">
        <v>6014</v>
      </c>
      <c r="K182" s="82">
        <v>8758</v>
      </c>
      <c r="L182" s="83">
        <v>17516</v>
      </c>
      <c r="M182" s="311"/>
      <c r="N182" s="312"/>
      <c r="O182" s="71"/>
      <c r="P182" s="69">
        <f t="shared" si="75"/>
        <v>0</v>
      </c>
      <c r="Q182" s="69">
        <f t="shared" si="70"/>
        <v>0</v>
      </c>
      <c r="R182" s="70">
        <f t="shared" si="76"/>
        <v>0</v>
      </c>
      <c r="S182" s="246" t="str">
        <f t="shared" si="72"/>
        <v>ERROR</v>
      </c>
      <c r="T182" s="55"/>
      <c r="V182" s="56"/>
      <c r="W182" s="56"/>
      <c r="X182" s="56"/>
      <c r="Y182" s="56"/>
      <c r="Z182" s="56"/>
      <c r="AA182" s="56"/>
      <c r="AB182" s="56"/>
      <c r="AC182" s="56"/>
      <c r="AD182" s="56"/>
      <c r="AE182" s="56"/>
      <c r="AF182" s="56"/>
    </row>
    <row r="183" spans="1:32" ht="31.95" customHeight="1">
      <c r="A183" s="13"/>
      <c r="B183" s="52"/>
      <c r="C183" s="1">
        <v>7801</v>
      </c>
      <c r="D183" s="2">
        <v>15.009999999999994</v>
      </c>
      <c r="E183" s="3"/>
      <c r="F183" s="3"/>
      <c r="G183" s="4" t="s">
        <v>257</v>
      </c>
      <c r="H183" s="5" t="s">
        <v>30</v>
      </c>
      <c r="I183" s="408">
        <v>3</v>
      </c>
      <c r="J183" s="241">
        <v>72951</v>
      </c>
      <c r="K183" s="82">
        <v>106231</v>
      </c>
      <c r="L183" s="83">
        <v>318693</v>
      </c>
      <c r="M183" s="311"/>
      <c r="N183" s="312"/>
      <c r="O183" s="353"/>
      <c r="P183" s="69">
        <f t="shared" si="69"/>
        <v>0</v>
      </c>
      <c r="Q183" s="69">
        <f t="shared" si="70"/>
        <v>0</v>
      </c>
      <c r="R183" s="70">
        <f t="shared" si="71"/>
        <v>0</v>
      </c>
      <c r="S183" s="246" t="str">
        <f t="shared" si="72"/>
        <v>ERROR</v>
      </c>
      <c r="T183" s="55"/>
      <c r="V183" s="56"/>
      <c r="W183" s="56"/>
      <c r="X183" s="56"/>
      <c r="Y183" s="56"/>
      <c r="Z183" s="56"/>
      <c r="AA183" s="56"/>
      <c r="AB183" s="56"/>
      <c r="AC183" s="56"/>
      <c r="AD183" s="56"/>
      <c r="AE183" s="56"/>
      <c r="AF183" s="56"/>
    </row>
    <row r="184" spans="1:32" ht="31.95" customHeight="1">
      <c r="A184" s="13"/>
      <c r="B184" s="52"/>
      <c r="C184" s="1">
        <v>7806</v>
      </c>
      <c r="D184" s="2">
        <v>15.010999999999994</v>
      </c>
      <c r="E184" s="3"/>
      <c r="F184" s="3"/>
      <c r="G184" s="4" t="s">
        <v>258</v>
      </c>
      <c r="H184" s="5" t="s">
        <v>30</v>
      </c>
      <c r="I184" s="408">
        <v>3</v>
      </c>
      <c r="J184" s="241">
        <v>1279722</v>
      </c>
      <c r="K184" s="82">
        <v>1863531</v>
      </c>
      <c r="L184" s="83">
        <v>5590593</v>
      </c>
      <c r="M184" s="311"/>
      <c r="N184" s="312"/>
      <c r="O184" s="71"/>
      <c r="P184" s="69">
        <f t="shared" si="69"/>
        <v>0</v>
      </c>
      <c r="Q184" s="69">
        <f t="shared" si="70"/>
        <v>0</v>
      </c>
      <c r="R184" s="70">
        <f>ROUND((+Q184*$I184),0)</f>
        <v>0</v>
      </c>
      <c r="S184" s="246" t="str">
        <f t="shared" si="72"/>
        <v>ERROR</v>
      </c>
      <c r="T184" s="55"/>
      <c r="V184" s="56"/>
      <c r="W184" s="56"/>
      <c r="X184" s="56"/>
      <c r="Y184" s="56"/>
      <c r="Z184" s="56"/>
      <c r="AA184" s="56"/>
      <c r="AB184" s="56"/>
      <c r="AC184" s="56"/>
      <c r="AD184" s="56"/>
      <c r="AE184" s="56"/>
      <c r="AF184" s="56"/>
    </row>
    <row r="185" spans="1:32" ht="31.95" customHeight="1">
      <c r="A185" s="13"/>
      <c r="B185" s="52"/>
      <c r="C185" s="1">
        <v>7896</v>
      </c>
      <c r="D185" s="2">
        <v>15.011999999999993</v>
      </c>
      <c r="E185" s="3"/>
      <c r="F185" s="3"/>
      <c r="G185" s="4" t="s">
        <v>259</v>
      </c>
      <c r="H185" s="5" t="s">
        <v>28</v>
      </c>
      <c r="I185" s="408">
        <v>3</v>
      </c>
      <c r="J185" s="241">
        <v>1031</v>
      </c>
      <c r="K185" s="82">
        <v>1501</v>
      </c>
      <c r="L185" s="83">
        <v>4503</v>
      </c>
      <c r="M185" s="311"/>
      <c r="N185" s="312"/>
      <c r="O185" s="71"/>
      <c r="P185" s="69">
        <f t="shared" si="69"/>
        <v>0</v>
      </c>
      <c r="Q185" s="69">
        <f t="shared" si="70"/>
        <v>0</v>
      </c>
      <c r="R185" s="70">
        <f t="shared" ref="R185" si="77">ROUND((+Q185*$I185),0)</f>
        <v>0</v>
      </c>
      <c r="S185" s="246" t="str">
        <f t="shared" si="72"/>
        <v>ERROR</v>
      </c>
      <c r="T185" s="55"/>
      <c r="V185" s="56"/>
      <c r="W185" s="56"/>
      <c r="X185" s="56"/>
      <c r="Y185" s="56"/>
      <c r="Z185" s="56"/>
      <c r="AA185" s="56"/>
      <c r="AB185" s="56"/>
      <c r="AC185" s="56"/>
      <c r="AD185" s="56"/>
      <c r="AE185" s="56"/>
      <c r="AF185" s="56"/>
    </row>
    <row r="186" spans="1:32" ht="31.95" customHeight="1">
      <c r="A186" s="13"/>
      <c r="B186" s="52"/>
      <c r="C186" s="1">
        <v>8616</v>
      </c>
      <c r="D186" s="2">
        <v>15.012999999999993</v>
      </c>
      <c r="E186" s="3"/>
      <c r="F186" s="3"/>
      <c r="G186" s="4" t="s">
        <v>260</v>
      </c>
      <c r="H186" s="5" t="s">
        <v>30</v>
      </c>
      <c r="I186" s="408">
        <v>2</v>
      </c>
      <c r="J186" s="241">
        <v>194988</v>
      </c>
      <c r="K186" s="82">
        <v>283942</v>
      </c>
      <c r="L186" s="83">
        <v>567884</v>
      </c>
      <c r="M186" s="311"/>
      <c r="N186" s="312"/>
      <c r="O186" s="71"/>
      <c r="P186" s="69">
        <f t="shared" si="69"/>
        <v>0</v>
      </c>
      <c r="Q186" s="69">
        <f t="shared" si="70"/>
        <v>0</v>
      </c>
      <c r="R186" s="70">
        <f>ROUND((+Q186*$I186),0)</f>
        <v>0</v>
      </c>
      <c r="S186" s="246" t="str">
        <f t="shared" si="72"/>
        <v>ERROR</v>
      </c>
      <c r="T186" s="55"/>
      <c r="V186" s="56"/>
      <c r="W186" s="56"/>
      <c r="X186" s="56"/>
      <c r="Y186" s="56"/>
      <c r="Z186" s="56"/>
      <c r="AA186" s="56"/>
      <c r="AB186" s="56"/>
      <c r="AC186" s="56"/>
      <c r="AD186" s="56"/>
      <c r="AE186" s="56"/>
      <c r="AF186" s="56"/>
    </row>
    <row r="187" spans="1:32" ht="31.95" customHeight="1" thickBot="1">
      <c r="A187" s="13"/>
      <c r="B187" s="30"/>
      <c r="C187" s="7" t="s">
        <v>12</v>
      </c>
      <c r="D187" s="8"/>
      <c r="E187" s="9"/>
      <c r="F187" s="9"/>
      <c r="G187" s="10"/>
      <c r="H187" s="11"/>
      <c r="I187" s="409"/>
      <c r="J187" s="242"/>
      <c r="K187" s="72"/>
      <c r="L187" s="73">
        <f>SUM(L173:L186)</f>
        <v>49746239</v>
      </c>
      <c r="M187" s="270"/>
      <c r="N187" s="271"/>
      <c r="O187" s="278"/>
      <c r="P187" s="279"/>
      <c r="Q187" s="67"/>
      <c r="R187" s="282">
        <f>+SUM(R173:R186)</f>
        <v>0</v>
      </c>
      <c r="S187" s="247" t="str">
        <f>+IF(OR(R187&lt;=0,R187&gt;$L187,COUNTIF(S173:S186,"error")&gt;0),"ERROR","OK")</f>
        <v>ERROR</v>
      </c>
      <c r="T187" s="37"/>
      <c r="V187" s="56"/>
      <c r="W187" s="56"/>
      <c r="X187" s="56"/>
      <c r="Y187" s="56"/>
      <c r="Z187" s="56"/>
      <c r="AA187" s="56"/>
      <c r="AB187" s="56"/>
      <c r="AC187" s="56"/>
      <c r="AD187" s="56"/>
      <c r="AE187" s="56"/>
      <c r="AF187" s="56"/>
    </row>
    <row r="188" spans="1:32" ht="31.95" customHeight="1" thickBot="1">
      <c r="A188" s="13"/>
      <c r="B188" s="52"/>
      <c r="C188" s="60"/>
      <c r="D188" s="378">
        <v>16</v>
      </c>
      <c r="E188" s="62"/>
      <c r="F188" s="62"/>
      <c r="G188" s="63" t="s">
        <v>261</v>
      </c>
      <c r="H188" s="64"/>
      <c r="I188" s="407"/>
      <c r="J188" s="64"/>
      <c r="K188" s="62"/>
      <c r="L188" s="65"/>
      <c r="M188" s="53"/>
      <c r="N188" s="52"/>
      <c r="O188" s="66"/>
      <c r="P188" s="67"/>
      <c r="Q188" s="67"/>
      <c r="R188" s="67"/>
      <c r="S188" s="245"/>
      <c r="T188" s="55"/>
      <c r="V188" s="56"/>
      <c r="W188" s="56"/>
      <c r="X188" s="56"/>
      <c r="Y188" s="56"/>
      <c r="Z188" s="56"/>
      <c r="AA188" s="56"/>
      <c r="AB188" s="56"/>
      <c r="AC188" s="56"/>
      <c r="AD188" s="56"/>
      <c r="AE188" s="56"/>
      <c r="AF188" s="56"/>
    </row>
    <row r="189" spans="1:32" ht="64.2" customHeight="1">
      <c r="A189" s="13"/>
      <c r="B189" s="52"/>
      <c r="C189" s="1">
        <v>10139</v>
      </c>
      <c r="D189" s="2">
        <v>16.001000000000001</v>
      </c>
      <c r="E189" s="3"/>
      <c r="F189" s="3"/>
      <c r="G189" s="352" t="s">
        <v>262</v>
      </c>
      <c r="H189" s="5" t="s">
        <v>23</v>
      </c>
      <c r="I189" s="408">
        <v>171</v>
      </c>
      <c r="J189" s="240">
        <v>120263</v>
      </c>
      <c r="K189" s="82">
        <v>175127</v>
      </c>
      <c r="L189" s="83">
        <v>29946717</v>
      </c>
      <c r="M189" s="311"/>
      <c r="N189" s="312"/>
      <c r="O189" s="71"/>
      <c r="P189" s="69">
        <f t="shared" ref="P189:P202" si="78">ROUND(O189,0)</f>
        <v>0</v>
      </c>
      <c r="Q189" s="69">
        <f>+ROUND(P189*(1+$R$557),0)</f>
        <v>0</v>
      </c>
      <c r="R189" s="70">
        <f>ROUND((+Q189*$I189),0)</f>
        <v>0</v>
      </c>
      <c r="S189" s="246" t="str">
        <f>IF(OR(P189&lt;=0,P189&gt;$J189,Q189&lt;=0,Q189&gt;$K189,R189&lt;=0,R189&gt;$L189,$S$557="ERROR"),"ERROR","OK")</f>
        <v>ERROR</v>
      </c>
      <c r="T189" s="55"/>
      <c r="V189" s="56"/>
      <c r="W189" s="56"/>
      <c r="X189" s="56"/>
      <c r="Y189" s="56"/>
      <c r="Z189" s="56"/>
      <c r="AA189" s="56"/>
      <c r="AB189" s="56"/>
      <c r="AC189" s="56"/>
      <c r="AD189" s="56"/>
      <c r="AE189" s="56"/>
      <c r="AF189" s="56"/>
    </row>
    <row r="190" spans="1:32" ht="31.95" customHeight="1">
      <c r="A190" s="13"/>
      <c r="B190" s="52"/>
      <c r="C190" s="1"/>
      <c r="D190" s="2"/>
      <c r="E190" s="3"/>
      <c r="F190" s="3"/>
      <c r="G190" s="340" t="s">
        <v>263</v>
      </c>
      <c r="H190" s="5"/>
      <c r="I190" s="408"/>
      <c r="J190" s="241"/>
      <c r="K190" s="82"/>
      <c r="L190" s="83"/>
      <c r="M190" s="311"/>
      <c r="N190" s="312"/>
      <c r="O190" s="353"/>
      <c r="P190" s="342"/>
      <c r="Q190" s="342"/>
      <c r="R190" s="315"/>
      <c r="S190" s="246"/>
      <c r="T190" s="55"/>
      <c r="V190" s="56"/>
      <c r="W190" s="56"/>
      <c r="X190" s="56"/>
      <c r="Y190" s="56"/>
      <c r="Z190" s="56"/>
      <c r="AA190" s="56"/>
      <c r="AB190" s="56"/>
      <c r="AC190" s="56"/>
      <c r="AD190" s="56"/>
      <c r="AE190" s="56"/>
      <c r="AF190" s="56"/>
    </row>
    <row r="191" spans="1:32" ht="48" customHeight="1">
      <c r="A191" s="13"/>
      <c r="B191" s="52"/>
      <c r="C191" s="1">
        <v>3017</v>
      </c>
      <c r="D191" s="2">
        <v>16.002000000000002</v>
      </c>
      <c r="E191" s="3"/>
      <c r="F191" s="3"/>
      <c r="G191" s="4" t="s">
        <v>105</v>
      </c>
      <c r="H191" s="5" t="s">
        <v>30</v>
      </c>
      <c r="I191" s="408">
        <v>6</v>
      </c>
      <c r="J191" s="241">
        <v>45600</v>
      </c>
      <c r="K191" s="82">
        <v>66403</v>
      </c>
      <c r="L191" s="83">
        <v>398418</v>
      </c>
      <c r="M191" s="311"/>
      <c r="N191" s="312"/>
      <c r="O191" s="71"/>
      <c r="P191" s="69">
        <f t="shared" si="78"/>
        <v>0</v>
      </c>
      <c r="Q191" s="69">
        <f t="shared" ref="Q191:Q202" si="79">+ROUND(P191*(1+$R$557),0)</f>
        <v>0</v>
      </c>
      <c r="R191" s="70">
        <f t="shared" ref="R191:R199" si="80">ROUND((+Q191*$I191),0)</f>
        <v>0</v>
      </c>
      <c r="S191" s="246" t="str">
        <f t="shared" ref="S191:S202" si="81">IF(OR(P191&lt;=0,P191&gt;$J191,Q191&lt;=0,Q191&gt;$K191,R191&lt;=0,R191&gt;$L191,$S$557="ERROR"),"ERROR","OK")</f>
        <v>ERROR</v>
      </c>
      <c r="T191" s="55"/>
      <c r="V191" s="56"/>
      <c r="W191" s="56"/>
      <c r="X191" s="56"/>
      <c r="Y191" s="56"/>
      <c r="Z191" s="56"/>
      <c r="AA191" s="56"/>
      <c r="AB191" s="56"/>
      <c r="AC191" s="56"/>
      <c r="AD191" s="56"/>
      <c r="AE191" s="56"/>
      <c r="AF191" s="56"/>
    </row>
    <row r="192" spans="1:32" ht="31.95" customHeight="1">
      <c r="A192" s="13"/>
      <c r="B192" s="52"/>
      <c r="C192" s="1">
        <v>3723</v>
      </c>
      <c r="D192" s="2">
        <v>16.003000000000004</v>
      </c>
      <c r="E192" s="3"/>
      <c r="F192" s="3"/>
      <c r="G192" s="4" t="s">
        <v>252</v>
      </c>
      <c r="H192" s="5" t="s">
        <v>28</v>
      </c>
      <c r="I192" s="408">
        <v>1</v>
      </c>
      <c r="J192" s="241">
        <v>108900</v>
      </c>
      <c r="K192" s="82">
        <v>158580</v>
      </c>
      <c r="L192" s="83">
        <v>158580</v>
      </c>
      <c r="M192" s="311"/>
      <c r="N192" s="312"/>
      <c r="O192" s="71"/>
      <c r="P192" s="69">
        <f t="shared" ref="P192:P197" si="82">ROUND(O192,0)</f>
        <v>0</v>
      </c>
      <c r="Q192" s="69">
        <f t="shared" si="79"/>
        <v>0</v>
      </c>
      <c r="R192" s="70">
        <f t="shared" ref="R192:R197" si="83">ROUND((+Q192*$I192),0)</f>
        <v>0</v>
      </c>
      <c r="S192" s="246" t="str">
        <f t="shared" si="81"/>
        <v>ERROR</v>
      </c>
      <c r="T192" s="55"/>
      <c r="V192" s="56"/>
      <c r="W192" s="56"/>
      <c r="X192" s="56"/>
      <c r="Y192" s="56"/>
      <c r="Z192" s="56"/>
      <c r="AA192" s="56"/>
      <c r="AB192" s="56"/>
      <c r="AC192" s="56"/>
      <c r="AD192" s="56"/>
      <c r="AE192" s="56"/>
      <c r="AF192" s="56"/>
    </row>
    <row r="193" spans="1:32" ht="31.95" customHeight="1">
      <c r="A193" s="13"/>
      <c r="B193" s="52"/>
      <c r="C193" s="1">
        <v>3724</v>
      </c>
      <c r="D193" s="2">
        <v>16.004000000000005</v>
      </c>
      <c r="E193" s="3"/>
      <c r="F193" s="3"/>
      <c r="G193" s="4" t="s">
        <v>253</v>
      </c>
      <c r="H193" s="5" t="s">
        <v>28</v>
      </c>
      <c r="I193" s="408">
        <v>1</v>
      </c>
      <c r="J193" s="241">
        <v>108900</v>
      </c>
      <c r="K193" s="82">
        <v>158580</v>
      </c>
      <c r="L193" s="83">
        <v>158580</v>
      </c>
      <c r="M193" s="311"/>
      <c r="N193" s="312"/>
      <c r="O193" s="71"/>
      <c r="P193" s="69">
        <f t="shared" si="82"/>
        <v>0</v>
      </c>
      <c r="Q193" s="69">
        <f t="shared" si="79"/>
        <v>0</v>
      </c>
      <c r="R193" s="70">
        <f t="shared" si="83"/>
        <v>0</v>
      </c>
      <c r="S193" s="246" t="str">
        <f t="shared" si="81"/>
        <v>ERROR</v>
      </c>
      <c r="T193" s="55"/>
      <c r="V193" s="56"/>
      <c r="W193" s="56"/>
      <c r="X193" s="56"/>
      <c r="Y193" s="56"/>
      <c r="Z193" s="56"/>
      <c r="AA193" s="56"/>
      <c r="AB193" s="56"/>
      <c r="AC193" s="56"/>
      <c r="AD193" s="56"/>
      <c r="AE193" s="56"/>
      <c r="AF193" s="56"/>
    </row>
    <row r="194" spans="1:32" ht="31.95" customHeight="1">
      <c r="A194" s="13"/>
      <c r="B194" s="52"/>
      <c r="C194" s="1">
        <v>3837</v>
      </c>
      <c r="D194" s="2">
        <v>16.005000000000006</v>
      </c>
      <c r="E194" s="3"/>
      <c r="F194" s="3"/>
      <c r="G194" s="4" t="s">
        <v>254</v>
      </c>
      <c r="H194" s="5" t="s">
        <v>29</v>
      </c>
      <c r="I194" s="408">
        <v>6</v>
      </c>
      <c r="J194" s="241">
        <v>14815</v>
      </c>
      <c r="K194" s="82">
        <v>21574</v>
      </c>
      <c r="L194" s="83">
        <v>129444</v>
      </c>
      <c r="M194" s="311"/>
      <c r="N194" s="312"/>
      <c r="O194" s="71"/>
      <c r="P194" s="69">
        <f t="shared" si="82"/>
        <v>0</v>
      </c>
      <c r="Q194" s="69">
        <f t="shared" si="79"/>
        <v>0</v>
      </c>
      <c r="R194" s="70">
        <f t="shared" si="83"/>
        <v>0</v>
      </c>
      <c r="S194" s="246" t="str">
        <f t="shared" si="81"/>
        <v>ERROR</v>
      </c>
      <c r="T194" s="55"/>
      <c r="V194" s="56"/>
      <c r="W194" s="56"/>
      <c r="X194" s="56"/>
      <c r="Y194" s="56"/>
      <c r="Z194" s="56"/>
      <c r="AA194" s="56"/>
      <c r="AB194" s="56"/>
      <c r="AC194" s="56"/>
      <c r="AD194" s="56"/>
      <c r="AE194" s="56"/>
      <c r="AF194" s="56"/>
    </row>
    <row r="195" spans="1:32" ht="31.95" customHeight="1">
      <c r="A195" s="13"/>
      <c r="B195" s="52"/>
      <c r="C195" s="1">
        <v>4240</v>
      </c>
      <c r="D195" s="2">
        <v>16.006000000000007</v>
      </c>
      <c r="E195" s="3"/>
      <c r="F195" s="3"/>
      <c r="G195" s="4" t="s">
        <v>101</v>
      </c>
      <c r="H195" s="5" t="s">
        <v>29</v>
      </c>
      <c r="I195" s="408">
        <v>4</v>
      </c>
      <c r="J195" s="241">
        <v>18379</v>
      </c>
      <c r="K195" s="82">
        <v>26763</v>
      </c>
      <c r="L195" s="83">
        <v>107052</v>
      </c>
      <c r="M195" s="311"/>
      <c r="N195" s="312"/>
      <c r="O195" s="71"/>
      <c r="P195" s="69">
        <f t="shared" si="82"/>
        <v>0</v>
      </c>
      <c r="Q195" s="69">
        <f t="shared" si="79"/>
        <v>0</v>
      </c>
      <c r="R195" s="70">
        <f t="shared" si="83"/>
        <v>0</v>
      </c>
      <c r="S195" s="246" t="str">
        <f t="shared" si="81"/>
        <v>ERROR</v>
      </c>
      <c r="T195" s="55"/>
      <c r="V195" s="56"/>
      <c r="W195" s="56"/>
      <c r="X195" s="56"/>
      <c r="Y195" s="56"/>
      <c r="Z195" s="56"/>
      <c r="AA195" s="56"/>
      <c r="AB195" s="56"/>
      <c r="AC195" s="56"/>
      <c r="AD195" s="56"/>
      <c r="AE195" s="56"/>
      <c r="AF195" s="56"/>
    </row>
    <row r="196" spans="1:32" ht="48" customHeight="1">
      <c r="A196" s="13"/>
      <c r="B196" s="52"/>
      <c r="C196" s="1">
        <v>4246</v>
      </c>
      <c r="D196" s="2">
        <v>16.007000000000009</v>
      </c>
      <c r="E196" s="3"/>
      <c r="F196" s="3"/>
      <c r="G196" s="4" t="s">
        <v>102</v>
      </c>
      <c r="H196" s="5" t="s">
        <v>28</v>
      </c>
      <c r="I196" s="408">
        <v>1</v>
      </c>
      <c r="J196" s="241">
        <v>183783</v>
      </c>
      <c r="K196" s="82">
        <v>267625</v>
      </c>
      <c r="L196" s="83">
        <v>267625</v>
      </c>
      <c r="M196" s="311"/>
      <c r="N196" s="312"/>
      <c r="O196" s="71"/>
      <c r="P196" s="69">
        <f t="shared" si="82"/>
        <v>0</v>
      </c>
      <c r="Q196" s="69">
        <f t="shared" si="79"/>
        <v>0</v>
      </c>
      <c r="R196" s="70">
        <f t="shared" si="83"/>
        <v>0</v>
      </c>
      <c r="S196" s="246" t="str">
        <f t="shared" si="81"/>
        <v>ERROR</v>
      </c>
      <c r="T196" s="55"/>
      <c r="V196" s="56"/>
      <c r="W196" s="56"/>
      <c r="X196" s="56"/>
      <c r="Y196" s="56"/>
      <c r="Z196" s="56"/>
      <c r="AA196" s="56"/>
      <c r="AB196" s="56"/>
      <c r="AC196" s="56"/>
      <c r="AD196" s="56"/>
      <c r="AE196" s="56"/>
      <c r="AF196" s="56"/>
    </row>
    <row r="197" spans="1:32" ht="31.95" customHeight="1">
      <c r="A197" s="13"/>
      <c r="B197" s="52"/>
      <c r="C197" s="1">
        <v>4248</v>
      </c>
      <c r="D197" s="2">
        <v>16.00800000000001</v>
      </c>
      <c r="E197" s="3"/>
      <c r="F197" s="3"/>
      <c r="G197" s="4" t="s">
        <v>255</v>
      </c>
      <c r="H197" s="5" t="s">
        <v>23</v>
      </c>
      <c r="I197" s="408">
        <v>1</v>
      </c>
      <c r="J197" s="241">
        <v>153152</v>
      </c>
      <c r="K197" s="82">
        <v>223020</v>
      </c>
      <c r="L197" s="83">
        <v>223020</v>
      </c>
      <c r="M197" s="311"/>
      <c r="N197" s="312"/>
      <c r="O197" s="71"/>
      <c r="P197" s="69">
        <f t="shared" si="82"/>
        <v>0</v>
      </c>
      <c r="Q197" s="69">
        <f t="shared" si="79"/>
        <v>0</v>
      </c>
      <c r="R197" s="70">
        <f t="shared" si="83"/>
        <v>0</v>
      </c>
      <c r="S197" s="246" t="str">
        <f t="shared" si="81"/>
        <v>ERROR</v>
      </c>
      <c r="T197" s="55"/>
      <c r="V197" s="56"/>
      <c r="W197" s="56"/>
      <c r="X197" s="56"/>
      <c r="Y197" s="56"/>
      <c r="Z197" s="56"/>
      <c r="AA197" s="56"/>
      <c r="AB197" s="56"/>
      <c r="AC197" s="56"/>
      <c r="AD197" s="56"/>
      <c r="AE197" s="56"/>
      <c r="AF197" s="56"/>
    </row>
    <row r="198" spans="1:32" ht="31.95" customHeight="1">
      <c r="A198" s="13"/>
      <c r="B198" s="52"/>
      <c r="C198" s="1">
        <v>7796</v>
      </c>
      <c r="D198" s="2">
        <v>16.009000000000011</v>
      </c>
      <c r="E198" s="3"/>
      <c r="F198" s="3"/>
      <c r="G198" s="4" t="s">
        <v>256</v>
      </c>
      <c r="H198" s="5" t="s">
        <v>30</v>
      </c>
      <c r="I198" s="408">
        <v>2</v>
      </c>
      <c r="J198" s="241">
        <v>6014</v>
      </c>
      <c r="K198" s="82">
        <v>8758</v>
      </c>
      <c r="L198" s="83">
        <v>17516</v>
      </c>
      <c r="M198" s="311"/>
      <c r="N198" s="312"/>
      <c r="O198" s="71"/>
      <c r="P198" s="69">
        <f t="shared" si="78"/>
        <v>0</v>
      </c>
      <c r="Q198" s="69">
        <f t="shared" si="79"/>
        <v>0</v>
      </c>
      <c r="R198" s="70">
        <f t="shared" si="80"/>
        <v>0</v>
      </c>
      <c r="S198" s="246" t="str">
        <f t="shared" si="81"/>
        <v>ERROR</v>
      </c>
      <c r="T198" s="55"/>
      <c r="V198" s="56"/>
      <c r="W198" s="56"/>
      <c r="X198" s="56"/>
      <c r="Y198" s="56"/>
      <c r="Z198" s="56"/>
      <c r="AA198" s="56"/>
      <c r="AB198" s="56"/>
      <c r="AC198" s="56"/>
      <c r="AD198" s="56"/>
      <c r="AE198" s="56"/>
      <c r="AF198" s="56"/>
    </row>
    <row r="199" spans="1:32" ht="31.95" customHeight="1">
      <c r="A199" s="13"/>
      <c r="B199" s="52"/>
      <c r="C199" s="1">
        <v>7801</v>
      </c>
      <c r="D199" s="2">
        <v>16.010000000000012</v>
      </c>
      <c r="E199" s="3"/>
      <c r="F199" s="3"/>
      <c r="G199" s="4" t="s">
        <v>257</v>
      </c>
      <c r="H199" s="5" t="s">
        <v>30</v>
      </c>
      <c r="I199" s="408">
        <v>2</v>
      </c>
      <c r="J199" s="241">
        <v>72951</v>
      </c>
      <c r="K199" s="82">
        <v>106231</v>
      </c>
      <c r="L199" s="83">
        <v>212462</v>
      </c>
      <c r="M199" s="311"/>
      <c r="N199" s="312"/>
      <c r="O199" s="353"/>
      <c r="P199" s="69">
        <f t="shared" si="78"/>
        <v>0</v>
      </c>
      <c r="Q199" s="69">
        <f t="shared" si="79"/>
        <v>0</v>
      </c>
      <c r="R199" s="70">
        <f t="shared" si="80"/>
        <v>0</v>
      </c>
      <c r="S199" s="246" t="str">
        <f t="shared" si="81"/>
        <v>ERROR</v>
      </c>
      <c r="T199" s="55"/>
      <c r="V199" s="56"/>
      <c r="W199" s="56"/>
      <c r="X199" s="56"/>
      <c r="Y199" s="56"/>
      <c r="Z199" s="56"/>
      <c r="AA199" s="56"/>
      <c r="AB199" s="56"/>
      <c r="AC199" s="56"/>
      <c r="AD199" s="56"/>
      <c r="AE199" s="56"/>
      <c r="AF199" s="56"/>
    </row>
    <row r="200" spans="1:32" ht="31.95" customHeight="1">
      <c r="A200" s="13"/>
      <c r="B200" s="52"/>
      <c r="C200" s="1">
        <v>7806</v>
      </c>
      <c r="D200" s="2">
        <v>16.011000000000013</v>
      </c>
      <c r="E200" s="3"/>
      <c r="F200" s="3"/>
      <c r="G200" s="4" t="s">
        <v>258</v>
      </c>
      <c r="H200" s="5" t="s">
        <v>30</v>
      </c>
      <c r="I200" s="408">
        <v>2</v>
      </c>
      <c r="J200" s="241">
        <v>1279722</v>
      </c>
      <c r="K200" s="82">
        <v>1863531</v>
      </c>
      <c r="L200" s="83">
        <v>3727062</v>
      </c>
      <c r="M200" s="311"/>
      <c r="N200" s="312"/>
      <c r="O200" s="71"/>
      <c r="P200" s="69">
        <f t="shared" si="78"/>
        <v>0</v>
      </c>
      <c r="Q200" s="69">
        <f t="shared" si="79"/>
        <v>0</v>
      </c>
      <c r="R200" s="70">
        <f>ROUND((+Q200*$I200),0)</f>
        <v>0</v>
      </c>
      <c r="S200" s="246" t="str">
        <f t="shared" si="81"/>
        <v>ERROR</v>
      </c>
      <c r="T200" s="55"/>
      <c r="V200" s="56"/>
      <c r="W200" s="56"/>
      <c r="X200" s="56"/>
      <c r="Y200" s="56"/>
      <c r="Z200" s="56"/>
      <c r="AA200" s="56"/>
      <c r="AB200" s="56"/>
      <c r="AC200" s="56"/>
      <c r="AD200" s="56"/>
      <c r="AE200" s="56"/>
      <c r="AF200" s="56"/>
    </row>
    <row r="201" spans="1:32" ht="31.95" customHeight="1">
      <c r="A201" s="13"/>
      <c r="B201" s="52"/>
      <c r="C201" s="1">
        <v>7896</v>
      </c>
      <c r="D201" s="2">
        <v>16.012000000000015</v>
      </c>
      <c r="E201" s="3"/>
      <c r="F201" s="3"/>
      <c r="G201" s="4" t="s">
        <v>259</v>
      </c>
      <c r="H201" s="5" t="s">
        <v>28</v>
      </c>
      <c r="I201" s="408">
        <v>2</v>
      </c>
      <c r="J201" s="241">
        <v>1031</v>
      </c>
      <c r="K201" s="82">
        <v>1501</v>
      </c>
      <c r="L201" s="83">
        <v>3002</v>
      </c>
      <c r="M201" s="311"/>
      <c r="N201" s="312"/>
      <c r="O201" s="71"/>
      <c r="P201" s="69">
        <f t="shared" si="78"/>
        <v>0</v>
      </c>
      <c r="Q201" s="69">
        <f t="shared" si="79"/>
        <v>0</v>
      </c>
      <c r="R201" s="70">
        <f t="shared" ref="R201" si="84">ROUND((+Q201*$I201),0)</f>
        <v>0</v>
      </c>
      <c r="S201" s="246" t="str">
        <f t="shared" si="81"/>
        <v>ERROR</v>
      </c>
      <c r="T201" s="55"/>
      <c r="V201" s="56"/>
      <c r="W201" s="56"/>
      <c r="X201" s="56"/>
      <c r="Y201" s="56"/>
      <c r="Z201" s="56"/>
      <c r="AA201" s="56"/>
      <c r="AB201" s="56"/>
      <c r="AC201" s="56"/>
      <c r="AD201" s="56"/>
      <c r="AE201" s="56"/>
      <c r="AF201" s="56"/>
    </row>
    <row r="202" spans="1:32" ht="31.95" customHeight="1">
      <c r="A202" s="13"/>
      <c r="B202" s="52"/>
      <c r="C202" s="1">
        <v>8616</v>
      </c>
      <c r="D202" s="2">
        <v>16.013000000000016</v>
      </c>
      <c r="E202" s="3"/>
      <c r="F202" s="3"/>
      <c r="G202" s="4" t="s">
        <v>260</v>
      </c>
      <c r="H202" s="5" t="s">
        <v>30</v>
      </c>
      <c r="I202" s="408">
        <v>2</v>
      </c>
      <c r="J202" s="241">
        <v>194988</v>
      </c>
      <c r="K202" s="82">
        <v>283942</v>
      </c>
      <c r="L202" s="83">
        <v>567884</v>
      </c>
      <c r="M202" s="311"/>
      <c r="N202" s="312"/>
      <c r="O202" s="71"/>
      <c r="P202" s="69">
        <f t="shared" si="78"/>
        <v>0</v>
      </c>
      <c r="Q202" s="69">
        <f t="shared" si="79"/>
        <v>0</v>
      </c>
      <c r="R202" s="70">
        <f>ROUND((+Q202*$I202),0)</f>
        <v>0</v>
      </c>
      <c r="S202" s="246" t="str">
        <f t="shared" si="81"/>
        <v>ERROR</v>
      </c>
      <c r="T202" s="55"/>
      <c r="V202" s="56"/>
      <c r="W202" s="56"/>
      <c r="X202" s="56"/>
      <c r="Y202" s="56"/>
      <c r="Z202" s="56"/>
      <c r="AA202" s="56"/>
      <c r="AB202" s="56"/>
      <c r="AC202" s="56"/>
      <c r="AD202" s="56"/>
      <c r="AE202" s="56"/>
      <c r="AF202" s="56"/>
    </row>
    <row r="203" spans="1:32" ht="31.95" customHeight="1" thickBot="1">
      <c r="A203" s="13"/>
      <c r="B203" s="30"/>
      <c r="C203" s="7" t="s">
        <v>12</v>
      </c>
      <c r="D203" s="8"/>
      <c r="E203" s="9"/>
      <c r="F203" s="9"/>
      <c r="G203" s="10"/>
      <c r="H203" s="11"/>
      <c r="I203" s="409"/>
      <c r="J203" s="242"/>
      <c r="K203" s="72"/>
      <c r="L203" s="73">
        <f>SUM(L189:L202)</f>
        <v>35917362</v>
      </c>
      <c r="M203" s="270"/>
      <c r="N203" s="271"/>
      <c r="O203" s="278"/>
      <c r="P203" s="279"/>
      <c r="Q203" s="67"/>
      <c r="R203" s="282">
        <f>+SUM(R189:R202)</f>
        <v>0</v>
      </c>
      <c r="S203" s="247" t="str">
        <f>+IF(OR(R203&lt;=0,R203&gt;$L203,COUNTIF(S189:S202,"error")&gt;0),"ERROR","OK")</f>
        <v>ERROR</v>
      </c>
      <c r="T203" s="37"/>
      <c r="V203" s="56"/>
      <c r="W203" s="56"/>
      <c r="X203" s="56"/>
      <c r="Y203" s="56"/>
      <c r="Z203" s="56"/>
      <c r="AA203" s="56"/>
      <c r="AB203" s="56"/>
      <c r="AC203" s="56"/>
      <c r="AD203" s="56"/>
      <c r="AE203" s="56"/>
      <c r="AF203" s="56"/>
    </row>
    <row r="204" spans="1:32" ht="31.95" customHeight="1" thickBot="1">
      <c r="A204" s="13"/>
      <c r="B204" s="52"/>
      <c r="C204" s="60"/>
      <c r="D204" s="61"/>
      <c r="E204" s="62"/>
      <c r="F204" s="62"/>
      <c r="G204" s="63" t="s">
        <v>264</v>
      </c>
      <c r="H204" s="64"/>
      <c r="I204" s="407"/>
      <c r="J204" s="64"/>
      <c r="K204" s="62"/>
      <c r="L204" s="65"/>
      <c r="M204" s="53"/>
      <c r="N204" s="52"/>
      <c r="O204" s="66"/>
      <c r="P204" s="67"/>
      <c r="Q204" s="67"/>
      <c r="R204" s="67"/>
      <c r="S204" s="245"/>
      <c r="T204" s="55"/>
      <c r="V204" s="56"/>
      <c r="W204" s="56"/>
      <c r="X204" s="56"/>
      <c r="Y204" s="56"/>
      <c r="Z204" s="56"/>
      <c r="AA204" s="56"/>
      <c r="AB204" s="56"/>
      <c r="AC204" s="56"/>
      <c r="AD204" s="56"/>
      <c r="AE204" s="56"/>
      <c r="AF204" s="56"/>
    </row>
    <row r="205" spans="1:32" ht="31.95" customHeight="1" thickBot="1">
      <c r="A205" s="13"/>
      <c r="B205" s="52"/>
      <c r="C205" s="60"/>
      <c r="D205" s="378">
        <v>17</v>
      </c>
      <c r="E205" s="62"/>
      <c r="F205" s="62"/>
      <c r="G205" s="63" t="s">
        <v>265</v>
      </c>
      <c r="H205" s="64"/>
      <c r="I205" s="407"/>
      <c r="J205" s="64"/>
      <c r="K205" s="62"/>
      <c r="L205" s="65"/>
      <c r="M205" s="53"/>
      <c r="N205" s="52"/>
      <c r="O205" s="66"/>
      <c r="P205" s="67"/>
      <c r="Q205" s="67"/>
      <c r="R205" s="67"/>
      <c r="S205" s="245"/>
      <c r="T205" s="55"/>
      <c r="V205" s="56"/>
      <c r="W205" s="56"/>
      <c r="X205" s="56"/>
      <c r="Y205" s="56"/>
      <c r="Z205" s="56"/>
      <c r="AA205" s="56"/>
      <c r="AB205" s="56"/>
      <c r="AC205" s="56"/>
      <c r="AD205" s="56"/>
      <c r="AE205" s="56"/>
      <c r="AF205" s="56"/>
    </row>
    <row r="206" spans="1:32" ht="48" customHeight="1">
      <c r="A206" s="13"/>
      <c r="B206" s="52"/>
      <c r="C206" s="1">
        <v>10129</v>
      </c>
      <c r="D206" s="2">
        <v>17.001000000000001</v>
      </c>
      <c r="E206" s="3"/>
      <c r="F206" s="3"/>
      <c r="G206" s="352" t="s">
        <v>266</v>
      </c>
      <c r="H206" s="5" t="s">
        <v>23</v>
      </c>
      <c r="I206" s="408">
        <v>87</v>
      </c>
      <c r="J206" s="240">
        <v>536178</v>
      </c>
      <c r="K206" s="82">
        <v>780782</v>
      </c>
      <c r="L206" s="83">
        <v>67928034</v>
      </c>
      <c r="M206" s="311"/>
      <c r="N206" s="312"/>
      <c r="O206" s="71"/>
      <c r="P206" s="69">
        <f t="shared" ref="P206:P223" si="85">ROUND(O206,0)</f>
        <v>0</v>
      </c>
      <c r="Q206" s="69">
        <f>+ROUND(P206*(1+$R$557),0)</f>
        <v>0</v>
      </c>
      <c r="R206" s="70">
        <f>ROUND((+Q206*$I206),0)</f>
        <v>0</v>
      </c>
      <c r="S206" s="246" t="str">
        <f>IF(OR(P206&lt;=0,P206&gt;$J206,Q206&lt;=0,Q206&gt;$K206,R206&lt;=0,R206&gt;$L206,$S$557="ERROR"),"ERROR","OK")</f>
        <v>ERROR</v>
      </c>
      <c r="T206" s="55"/>
      <c r="V206" s="56"/>
      <c r="W206" s="56"/>
      <c r="X206" s="56"/>
      <c r="Y206" s="56"/>
      <c r="Z206" s="56"/>
      <c r="AA206" s="56"/>
      <c r="AB206" s="56"/>
      <c r="AC206" s="56"/>
      <c r="AD206" s="56"/>
      <c r="AE206" s="56"/>
      <c r="AF206" s="56"/>
    </row>
    <row r="207" spans="1:32" ht="31.95" customHeight="1">
      <c r="A207" s="13"/>
      <c r="B207" s="52"/>
      <c r="C207" s="1"/>
      <c r="D207" s="2"/>
      <c r="E207" s="3"/>
      <c r="F207" s="3"/>
      <c r="G207" s="340" t="s">
        <v>267</v>
      </c>
      <c r="H207" s="5"/>
      <c r="I207" s="6"/>
      <c r="J207" s="241"/>
      <c r="K207" s="82"/>
      <c r="L207" s="83"/>
      <c r="M207" s="311"/>
      <c r="N207" s="312"/>
      <c r="O207" s="353"/>
      <c r="P207" s="342"/>
      <c r="Q207" s="342"/>
      <c r="R207" s="315"/>
      <c r="S207" s="246"/>
      <c r="T207" s="55"/>
      <c r="V207" s="56"/>
      <c r="W207" s="56"/>
      <c r="X207" s="56"/>
      <c r="Y207" s="56"/>
      <c r="Z207" s="56"/>
      <c r="AA207" s="56"/>
      <c r="AB207" s="56"/>
      <c r="AC207" s="56"/>
      <c r="AD207" s="56"/>
      <c r="AE207" s="56"/>
      <c r="AF207" s="56"/>
    </row>
    <row r="208" spans="1:32" ht="31.95" customHeight="1">
      <c r="A208" s="13"/>
      <c r="B208" s="52"/>
      <c r="C208" s="1">
        <v>3007</v>
      </c>
      <c r="D208" s="2">
        <v>17.002000000000002</v>
      </c>
      <c r="E208" s="3"/>
      <c r="F208" s="3"/>
      <c r="G208" s="4" t="s">
        <v>31</v>
      </c>
      <c r="H208" s="5" t="s">
        <v>23</v>
      </c>
      <c r="I208" s="408">
        <v>7</v>
      </c>
      <c r="J208" s="241">
        <v>955</v>
      </c>
      <c r="K208" s="82">
        <v>1391</v>
      </c>
      <c r="L208" s="83">
        <v>9737</v>
      </c>
      <c r="M208" s="311"/>
      <c r="N208" s="312"/>
      <c r="O208" s="353"/>
      <c r="P208" s="69">
        <f t="shared" ref="P208:P217" si="86">ROUND(O208,0)</f>
        <v>0</v>
      </c>
      <c r="Q208" s="69">
        <f t="shared" ref="Q208:Q223" si="87">+ROUND(P208*(1+$R$557),0)</f>
        <v>0</v>
      </c>
      <c r="R208" s="70">
        <f t="shared" ref="R208:R217" si="88">ROUND((+Q208*$I208),0)</f>
        <v>0</v>
      </c>
      <c r="S208" s="246" t="str">
        <f t="shared" ref="S208:S223" si="89">IF(OR(P208&lt;=0,P208&gt;$J208,Q208&lt;=0,Q208&gt;$K208,R208&lt;=0,R208&gt;$L208,$S$557="ERROR"),"ERROR","OK")</f>
        <v>ERROR</v>
      </c>
      <c r="T208" s="55"/>
      <c r="V208" s="56"/>
      <c r="W208" s="56"/>
      <c r="X208" s="56"/>
      <c r="Y208" s="56"/>
      <c r="Z208" s="56"/>
      <c r="AA208" s="56"/>
      <c r="AB208" s="56"/>
      <c r="AC208" s="56"/>
      <c r="AD208" s="56"/>
      <c r="AE208" s="56"/>
      <c r="AF208" s="56"/>
    </row>
    <row r="209" spans="1:32" ht="48" customHeight="1">
      <c r="A209" s="13"/>
      <c r="B209" s="52"/>
      <c r="C209" s="1">
        <v>3017</v>
      </c>
      <c r="D209" s="2">
        <v>17.003000000000004</v>
      </c>
      <c r="E209" s="3"/>
      <c r="F209" s="3"/>
      <c r="G209" s="4" t="s">
        <v>105</v>
      </c>
      <c r="H209" s="5" t="s">
        <v>30</v>
      </c>
      <c r="I209" s="408">
        <v>7</v>
      </c>
      <c r="J209" s="241">
        <v>45600</v>
      </c>
      <c r="K209" s="82">
        <v>66403</v>
      </c>
      <c r="L209" s="83">
        <v>464821</v>
      </c>
      <c r="M209" s="311"/>
      <c r="N209" s="312"/>
      <c r="O209" s="353"/>
      <c r="P209" s="69">
        <f t="shared" si="86"/>
        <v>0</v>
      </c>
      <c r="Q209" s="69">
        <f t="shared" si="87"/>
        <v>0</v>
      </c>
      <c r="R209" s="70">
        <f t="shared" si="88"/>
        <v>0</v>
      </c>
      <c r="S209" s="246" t="str">
        <f t="shared" si="89"/>
        <v>ERROR</v>
      </c>
      <c r="T209" s="55"/>
      <c r="V209" s="56"/>
      <c r="W209" s="56"/>
      <c r="X209" s="56"/>
      <c r="Y209" s="56"/>
      <c r="Z209" s="56"/>
      <c r="AA209" s="56"/>
      <c r="AB209" s="56"/>
      <c r="AC209" s="56"/>
      <c r="AD209" s="56"/>
      <c r="AE209" s="56"/>
      <c r="AF209" s="56"/>
    </row>
    <row r="210" spans="1:32" ht="31.95" customHeight="1">
      <c r="A210" s="13"/>
      <c r="B210" s="52"/>
      <c r="C210" s="1">
        <v>3022</v>
      </c>
      <c r="D210" s="2">
        <v>17.004000000000005</v>
      </c>
      <c r="E210" s="3"/>
      <c r="F210" s="3"/>
      <c r="G210" s="4" t="s">
        <v>268</v>
      </c>
      <c r="H210" s="5" t="s">
        <v>30</v>
      </c>
      <c r="I210" s="408">
        <v>2</v>
      </c>
      <c r="J210" s="241">
        <v>64237</v>
      </c>
      <c r="K210" s="82">
        <v>93542</v>
      </c>
      <c r="L210" s="83">
        <v>187084</v>
      </c>
      <c r="M210" s="311"/>
      <c r="N210" s="312"/>
      <c r="O210" s="353"/>
      <c r="P210" s="69">
        <f t="shared" si="86"/>
        <v>0</v>
      </c>
      <c r="Q210" s="69">
        <f t="shared" si="87"/>
        <v>0</v>
      </c>
      <c r="R210" s="70">
        <f t="shared" si="88"/>
        <v>0</v>
      </c>
      <c r="S210" s="246" t="str">
        <f t="shared" si="89"/>
        <v>ERROR</v>
      </c>
      <c r="T210" s="55"/>
      <c r="V210" s="56"/>
      <c r="W210" s="56"/>
      <c r="X210" s="56"/>
      <c r="Y210" s="56"/>
      <c r="Z210" s="56"/>
      <c r="AA210" s="56"/>
      <c r="AB210" s="56"/>
      <c r="AC210" s="56"/>
      <c r="AD210" s="56"/>
      <c r="AE210" s="56"/>
      <c r="AF210" s="56"/>
    </row>
    <row r="211" spans="1:32" ht="31.95" customHeight="1">
      <c r="A211" s="13"/>
      <c r="B211" s="52"/>
      <c r="C211" s="1">
        <v>3710</v>
      </c>
      <c r="D211" s="2">
        <v>17.005000000000006</v>
      </c>
      <c r="E211" s="3"/>
      <c r="F211" s="3"/>
      <c r="G211" s="4" t="s">
        <v>103</v>
      </c>
      <c r="H211" s="5" t="s">
        <v>30</v>
      </c>
      <c r="I211" s="408">
        <v>4</v>
      </c>
      <c r="J211" s="241">
        <v>5783</v>
      </c>
      <c r="K211" s="82">
        <v>8421</v>
      </c>
      <c r="L211" s="83">
        <v>33684</v>
      </c>
      <c r="M211" s="311"/>
      <c r="N211" s="312"/>
      <c r="O211" s="353"/>
      <c r="P211" s="69">
        <f t="shared" si="86"/>
        <v>0</v>
      </c>
      <c r="Q211" s="69">
        <f t="shared" si="87"/>
        <v>0</v>
      </c>
      <c r="R211" s="70">
        <f t="shared" si="88"/>
        <v>0</v>
      </c>
      <c r="S211" s="246" t="str">
        <f t="shared" si="89"/>
        <v>ERROR</v>
      </c>
      <c r="T211" s="55"/>
      <c r="V211" s="56"/>
      <c r="W211" s="56"/>
      <c r="X211" s="56"/>
      <c r="Y211" s="56"/>
      <c r="Z211" s="56"/>
      <c r="AA211" s="56"/>
      <c r="AB211" s="56"/>
      <c r="AC211" s="56"/>
      <c r="AD211" s="56"/>
      <c r="AE211" s="56"/>
      <c r="AF211" s="56"/>
    </row>
    <row r="212" spans="1:32" ht="31.95" customHeight="1">
      <c r="A212" s="13"/>
      <c r="B212" s="52"/>
      <c r="C212" s="1">
        <v>3748</v>
      </c>
      <c r="D212" s="2">
        <v>17.006000000000007</v>
      </c>
      <c r="E212" s="3"/>
      <c r="F212" s="3"/>
      <c r="G212" s="4" t="s">
        <v>269</v>
      </c>
      <c r="H212" s="5" t="s">
        <v>30</v>
      </c>
      <c r="I212" s="408">
        <v>2</v>
      </c>
      <c r="J212" s="241">
        <v>935806</v>
      </c>
      <c r="K212" s="82">
        <v>1362721</v>
      </c>
      <c r="L212" s="83">
        <v>2725442</v>
      </c>
      <c r="M212" s="311"/>
      <c r="N212" s="312"/>
      <c r="O212" s="353"/>
      <c r="P212" s="69">
        <f t="shared" si="86"/>
        <v>0</v>
      </c>
      <c r="Q212" s="69">
        <f t="shared" si="87"/>
        <v>0</v>
      </c>
      <c r="R212" s="70">
        <f t="shared" si="88"/>
        <v>0</v>
      </c>
      <c r="S212" s="246" t="str">
        <f t="shared" si="89"/>
        <v>ERROR</v>
      </c>
      <c r="T212" s="55"/>
      <c r="V212" s="56"/>
      <c r="W212" s="56"/>
      <c r="X212" s="56"/>
      <c r="Y212" s="56"/>
      <c r="Z212" s="56"/>
      <c r="AA212" s="56"/>
      <c r="AB212" s="56"/>
      <c r="AC212" s="56"/>
      <c r="AD212" s="56"/>
      <c r="AE212" s="56"/>
      <c r="AF212" s="56"/>
    </row>
    <row r="213" spans="1:32" ht="31.95" customHeight="1">
      <c r="A213" s="13"/>
      <c r="B213" s="52"/>
      <c r="C213" s="1">
        <v>3806</v>
      </c>
      <c r="D213" s="2">
        <v>17.007000000000009</v>
      </c>
      <c r="E213" s="3"/>
      <c r="F213" s="3"/>
      <c r="G213" s="4" t="s">
        <v>270</v>
      </c>
      <c r="H213" s="5" t="s">
        <v>23</v>
      </c>
      <c r="I213" s="408">
        <v>7</v>
      </c>
      <c r="J213" s="241">
        <v>2816</v>
      </c>
      <c r="K213" s="82">
        <v>4101</v>
      </c>
      <c r="L213" s="83">
        <v>28707</v>
      </c>
      <c r="M213" s="311"/>
      <c r="N213" s="312"/>
      <c r="O213" s="353"/>
      <c r="P213" s="69">
        <f t="shared" si="86"/>
        <v>0</v>
      </c>
      <c r="Q213" s="69">
        <f t="shared" si="87"/>
        <v>0</v>
      </c>
      <c r="R213" s="70">
        <f t="shared" si="88"/>
        <v>0</v>
      </c>
      <c r="S213" s="246" t="str">
        <f t="shared" si="89"/>
        <v>ERROR</v>
      </c>
      <c r="T213" s="55"/>
      <c r="V213" s="56"/>
      <c r="W213" s="56"/>
      <c r="X213" s="56"/>
      <c r="Y213" s="56"/>
      <c r="Z213" s="56"/>
      <c r="AA213" s="56"/>
      <c r="AB213" s="56"/>
      <c r="AC213" s="56"/>
      <c r="AD213" s="56"/>
      <c r="AE213" s="56"/>
      <c r="AF213" s="56"/>
    </row>
    <row r="214" spans="1:32" ht="48" customHeight="1">
      <c r="A214" s="13"/>
      <c r="B214" s="52"/>
      <c r="C214" s="1">
        <v>3811</v>
      </c>
      <c r="D214" s="2">
        <v>17.00800000000001</v>
      </c>
      <c r="E214" s="3"/>
      <c r="F214" s="3"/>
      <c r="G214" s="4" t="s">
        <v>271</v>
      </c>
      <c r="H214" s="5" t="s">
        <v>29</v>
      </c>
      <c r="I214" s="408">
        <v>4</v>
      </c>
      <c r="J214" s="241">
        <v>2768</v>
      </c>
      <c r="K214" s="82">
        <v>4031</v>
      </c>
      <c r="L214" s="83">
        <v>16124</v>
      </c>
      <c r="M214" s="311"/>
      <c r="N214" s="312"/>
      <c r="O214" s="353"/>
      <c r="P214" s="69">
        <f t="shared" si="86"/>
        <v>0</v>
      </c>
      <c r="Q214" s="69">
        <f t="shared" si="87"/>
        <v>0</v>
      </c>
      <c r="R214" s="70">
        <f t="shared" si="88"/>
        <v>0</v>
      </c>
      <c r="S214" s="246" t="str">
        <f t="shared" si="89"/>
        <v>ERROR</v>
      </c>
      <c r="T214" s="55"/>
      <c r="V214" s="56"/>
      <c r="W214" s="56"/>
      <c r="X214" s="56"/>
      <c r="Y214" s="56"/>
      <c r="Z214" s="56"/>
      <c r="AA214" s="56"/>
      <c r="AB214" s="56"/>
      <c r="AC214" s="56"/>
      <c r="AD214" s="56"/>
      <c r="AE214" s="56"/>
      <c r="AF214" s="56"/>
    </row>
    <row r="215" spans="1:32" ht="31.95" customHeight="1">
      <c r="A215" s="13"/>
      <c r="B215" s="52"/>
      <c r="C215" s="1">
        <v>3837</v>
      </c>
      <c r="D215" s="2">
        <v>17.009000000000011</v>
      </c>
      <c r="E215" s="3"/>
      <c r="F215" s="3"/>
      <c r="G215" s="4" t="s">
        <v>254</v>
      </c>
      <c r="H215" s="5" t="s">
        <v>29</v>
      </c>
      <c r="I215" s="408">
        <v>4</v>
      </c>
      <c r="J215" s="241">
        <v>14815</v>
      </c>
      <c r="K215" s="82">
        <v>21574</v>
      </c>
      <c r="L215" s="83">
        <v>86296</v>
      </c>
      <c r="M215" s="311"/>
      <c r="N215" s="312"/>
      <c r="O215" s="353"/>
      <c r="P215" s="69">
        <f t="shared" si="86"/>
        <v>0</v>
      </c>
      <c r="Q215" s="69">
        <f t="shared" si="87"/>
        <v>0</v>
      </c>
      <c r="R215" s="70">
        <f t="shared" si="88"/>
        <v>0</v>
      </c>
      <c r="S215" s="246" t="str">
        <f t="shared" si="89"/>
        <v>ERROR</v>
      </c>
      <c r="T215" s="55"/>
      <c r="V215" s="56"/>
      <c r="W215" s="56"/>
      <c r="X215" s="56"/>
      <c r="Y215" s="56"/>
      <c r="Z215" s="56"/>
      <c r="AA215" s="56"/>
      <c r="AB215" s="56"/>
      <c r="AC215" s="56"/>
      <c r="AD215" s="56"/>
      <c r="AE215" s="56"/>
      <c r="AF215" s="56"/>
    </row>
    <row r="216" spans="1:32" ht="31.95" customHeight="1">
      <c r="A216" s="13"/>
      <c r="B216" s="52"/>
      <c r="C216" s="1">
        <v>4240</v>
      </c>
      <c r="D216" s="2">
        <v>17.010000000000012</v>
      </c>
      <c r="E216" s="3"/>
      <c r="F216" s="3"/>
      <c r="G216" s="4" t="s">
        <v>101</v>
      </c>
      <c r="H216" s="5" t="s">
        <v>29</v>
      </c>
      <c r="I216" s="408">
        <v>3</v>
      </c>
      <c r="J216" s="241">
        <v>18379</v>
      </c>
      <c r="K216" s="82">
        <v>26763</v>
      </c>
      <c r="L216" s="83">
        <v>80289</v>
      </c>
      <c r="M216" s="311"/>
      <c r="N216" s="312"/>
      <c r="O216" s="353"/>
      <c r="P216" s="69">
        <f t="shared" si="86"/>
        <v>0</v>
      </c>
      <c r="Q216" s="69">
        <f t="shared" si="87"/>
        <v>0</v>
      </c>
      <c r="R216" s="70">
        <f t="shared" si="88"/>
        <v>0</v>
      </c>
      <c r="S216" s="246" t="str">
        <f t="shared" si="89"/>
        <v>ERROR</v>
      </c>
      <c r="T216" s="55"/>
      <c r="V216" s="56"/>
      <c r="W216" s="56"/>
      <c r="X216" s="56"/>
      <c r="Y216" s="56"/>
      <c r="Z216" s="56"/>
      <c r="AA216" s="56"/>
      <c r="AB216" s="56"/>
      <c r="AC216" s="56"/>
      <c r="AD216" s="56"/>
      <c r="AE216" s="56"/>
      <c r="AF216" s="56"/>
    </row>
    <row r="217" spans="1:32" ht="48" customHeight="1">
      <c r="A217" s="13"/>
      <c r="B217" s="52"/>
      <c r="C217" s="1">
        <v>4246</v>
      </c>
      <c r="D217" s="2">
        <v>17.011000000000013</v>
      </c>
      <c r="E217" s="3"/>
      <c r="F217" s="3"/>
      <c r="G217" s="4" t="s">
        <v>102</v>
      </c>
      <c r="H217" s="5" t="s">
        <v>28</v>
      </c>
      <c r="I217" s="408">
        <v>1</v>
      </c>
      <c r="J217" s="241">
        <v>183783</v>
      </c>
      <c r="K217" s="82">
        <v>267625</v>
      </c>
      <c r="L217" s="83">
        <v>267625</v>
      </c>
      <c r="M217" s="311"/>
      <c r="N217" s="312"/>
      <c r="O217" s="353"/>
      <c r="P217" s="69">
        <f t="shared" si="86"/>
        <v>0</v>
      </c>
      <c r="Q217" s="69">
        <f t="shared" si="87"/>
        <v>0</v>
      </c>
      <c r="R217" s="70">
        <f t="shared" si="88"/>
        <v>0</v>
      </c>
      <c r="S217" s="246" t="str">
        <f t="shared" si="89"/>
        <v>ERROR</v>
      </c>
      <c r="T217" s="55"/>
      <c r="V217" s="56"/>
      <c r="W217" s="56"/>
      <c r="X217" s="56"/>
      <c r="Y217" s="56"/>
      <c r="Z217" s="56"/>
      <c r="AA217" s="56"/>
      <c r="AB217" s="56"/>
      <c r="AC217" s="56"/>
      <c r="AD217" s="56"/>
      <c r="AE217" s="56"/>
      <c r="AF217" s="56"/>
    </row>
    <row r="218" spans="1:32" ht="31.95" customHeight="1">
      <c r="A218" s="13"/>
      <c r="B218" s="52"/>
      <c r="C218" s="1">
        <v>4248</v>
      </c>
      <c r="D218" s="2">
        <v>17.012000000000015</v>
      </c>
      <c r="E218" s="3"/>
      <c r="F218" s="3"/>
      <c r="G218" s="4" t="s">
        <v>255</v>
      </c>
      <c r="H218" s="5" t="s">
        <v>23</v>
      </c>
      <c r="I218" s="408">
        <v>1</v>
      </c>
      <c r="J218" s="241">
        <v>153152</v>
      </c>
      <c r="K218" s="82">
        <v>223020</v>
      </c>
      <c r="L218" s="83">
        <v>223020</v>
      </c>
      <c r="M218" s="311"/>
      <c r="N218" s="312"/>
      <c r="O218" s="71"/>
      <c r="P218" s="69">
        <f t="shared" si="85"/>
        <v>0</v>
      </c>
      <c r="Q218" s="69">
        <f t="shared" si="87"/>
        <v>0</v>
      </c>
      <c r="R218" s="70">
        <f t="shared" ref="R218:R220" si="90">ROUND((+Q218*$I218),0)</f>
        <v>0</v>
      </c>
      <c r="S218" s="246" t="str">
        <f t="shared" si="89"/>
        <v>ERROR</v>
      </c>
      <c r="T218" s="55"/>
      <c r="V218" s="56"/>
      <c r="W218" s="56"/>
      <c r="X218" s="56"/>
      <c r="Y218" s="56"/>
      <c r="Z218" s="56"/>
      <c r="AA218" s="56"/>
      <c r="AB218" s="56"/>
      <c r="AC218" s="56"/>
      <c r="AD218" s="56"/>
      <c r="AE218" s="56"/>
      <c r="AF218" s="56"/>
    </row>
    <row r="219" spans="1:32" ht="31.95" customHeight="1">
      <c r="A219" s="13"/>
      <c r="B219" s="52"/>
      <c r="C219" s="1">
        <v>7896</v>
      </c>
      <c r="D219" s="2">
        <v>17.013000000000016</v>
      </c>
      <c r="E219" s="3"/>
      <c r="F219" s="3"/>
      <c r="G219" s="4" t="s">
        <v>259</v>
      </c>
      <c r="H219" s="5" t="s">
        <v>28</v>
      </c>
      <c r="I219" s="408">
        <v>2</v>
      </c>
      <c r="J219" s="241">
        <v>1031</v>
      </c>
      <c r="K219" s="82">
        <v>1501</v>
      </c>
      <c r="L219" s="83">
        <v>3002</v>
      </c>
      <c r="M219" s="311"/>
      <c r="N219" s="312"/>
      <c r="O219" s="71"/>
      <c r="P219" s="69">
        <f t="shared" si="85"/>
        <v>0</v>
      </c>
      <c r="Q219" s="69">
        <f t="shared" si="87"/>
        <v>0</v>
      </c>
      <c r="R219" s="70">
        <f t="shared" si="90"/>
        <v>0</v>
      </c>
      <c r="S219" s="246" t="str">
        <f t="shared" si="89"/>
        <v>ERROR</v>
      </c>
      <c r="T219" s="55"/>
      <c r="V219" s="56"/>
      <c r="W219" s="56"/>
      <c r="X219" s="56"/>
      <c r="Y219" s="56"/>
      <c r="Z219" s="56"/>
      <c r="AA219" s="56"/>
      <c r="AB219" s="56"/>
      <c r="AC219" s="56"/>
      <c r="AD219" s="56"/>
      <c r="AE219" s="56"/>
      <c r="AF219" s="56"/>
    </row>
    <row r="220" spans="1:32" ht="31.95" customHeight="1">
      <c r="A220" s="13"/>
      <c r="B220" s="52"/>
      <c r="C220" s="1">
        <v>8616</v>
      </c>
      <c r="D220" s="2">
        <v>17.014000000000017</v>
      </c>
      <c r="E220" s="3"/>
      <c r="F220" s="3"/>
      <c r="G220" s="4" t="s">
        <v>260</v>
      </c>
      <c r="H220" s="5" t="s">
        <v>30</v>
      </c>
      <c r="I220" s="408">
        <v>2</v>
      </c>
      <c r="J220" s="241">
        <v>194988</v>
      </c>
      <c r="K220" s="82">
        <v>283942</v>
      </c>
      <c r="L220" s="83">
        <v>567884</v>
      </c>
      <c r="M220" s="311"/>
      <c r="N220" s="312"/>
      <c r="O220" s="353"/>
      <c r="P220" s="69">
        <f t="shared" si="85"/>
        <v>0</v>
      </c>
      <c r="Q220" s="69">
        <f t="shared" si="87"/>
        <v>0</v>
      </c>
      <c r="R220" s="70">
        <f t="shared" si="90"/>
        <v>0</v>
      </c>
      <c r="S220" s="246" t="str">
        <f t="shared" si="89"/>
        <v>ERROR</v>
      </c>
      <c r="T220" s="55"/>
      <c r="V220" s="56"/>
      <c r="W220" s="56"/>
      <c r="X220" s="56"/>
      <c r="Y220" s="56"/>
      <c r="Z220" s="56"/>
      <c r="AA220" s="56"/>
      <c r="AB220" s="56"/>
      <c r="AC220" s="56"/>
      <c r="AD220" s="56"/>
      <c r="AE220" s="56"/>
      <c r="AF220" s="56"/>
    </row>
    <row r="221" spans="1:32" ht="31.95" customHeight="1">
      <c r="A221" s="13"/>
      <c r="B221" s="52"/>
      <c r="C221" s="1">
        <v>8617</v>
      </c>
      <c r="D221" s="2">
        <v>17.015000000000018</v>
      </c>
      <c r="E221" s="3"/>
      <c r="F221" s="3"/>
      <c r="G221" s="4" t="s">
        <v>272</v>
      </c>
      <c r="H221" s="5" t="s">
        <v>30</v>
      </c>
      <c r="I221" s="408">
        <v>2</v>
      </c>
      <c r="J221" s="241">
        <v>191295</v>
      </c>
      <c r="K221" s="82">
        <v>278564</v>
      </c>
      <c r="L221" s="83">
        <v>557128</v>
      </c>
      <c r="M221" s="311"/>
      <c r="N221" s="312"/>
      <c r="O221" s="71"/>
      <c r="P221" s="69">
        <f t="shared" si="85"/>
        <v>0</v>
      </c>
      <c r="Q221" s="69">
        <f t="shared" si="87"/>
        <v>0</v>
      </c>
      <c r="R221" s="70">
        <f>ROUND((+Q221*$I221),0)</f>
        <v>0</v>
      </c>
      <c r="S221" s="246" t="str">
        <f t="shared" si="89"/>
        <v>ERROR</v>
      </c>
      <c r="T221" s="55"/>
      <c r="V221" s="56"/>
      <c r="W221" s="56"/>
      <c r="X221" s="56"/>
      <c r="Y221" s="56"/>
      <c r="Z221" s="56"/>
      <c r="AA221" s="56"/>
      <c r="AB221" s="56"/>
      <c r="AC221" s="56"/>
      <c r="AD221" s="56"/>
      <c r="AE221" s="56"/>
      <c r="AF221" s="56"/>
    </row>
    <row r="222" spans="1:32" ht="48" customHeight="1">
      <c r="A222" s="13"/>
      <c r="B222" s="52"/>
      <c r="C222" s="1">
        <v>8621</v>
      </c>
      <c r="D222" s="2">
        <v>17.01600000000002</v>
      </c>
      <c r="E222" s="3"/>
      <c r="F222" s="3"/>
      <c r="G222" s="4" t="s">
        <v>273</v>
      </c>
      <c r="H222" s="5" t="s">
        <v>30</v>
      </c>
      <c r="I222" s="408">
        <v>1</v>
      </c>
      <c r="J222" s="241">
        <v>1241814</v>
      </c>
      <c r="K222" s="82">
        <v>1808330</v>
      </c>
      <c r="L222" s="83">
        <v>1808330</v>
      </c>
      <c r="M222" s="311"/>
      <c r="N222" s="312"/>
      <c r="O222" s="71"/>
      <c r="P222" s="69">
        <f t="shared" si="85"/>
        <v>0</v>
      </c>
      <c r="Q222" s="69">
        <f t="shared" si="87"/>
        <v>0</v>
      </c>
      <c r="R222" s="70">
        <f t="shared" ref="R222" si="91">ROUND((+Q222*$I222),0)</f>
        <v>0</v>
      </c>
      <c r="S222" s="246" t="str">
        <f t="shared" si="89"/>
        <v>ERROR</v>
      </c>
      <c r="T222" s="55"/>
      <c r="V222" s="56"/>
      <c r="W222" s="56"/>
      <c r="X222" s="56"/>
      <c r="Y222" s="56"/>
      <c r="Z222" s="56"/>
      <c r="AA222" s="56"/>
      <c r="AB222" s="56"/>
      <c r="AC222" s="56"/>
      <c r="AD222" s="56"/>
      <c r="AE222" s="56"/>
      <c r="AF222" s="56"/>
    </row>
    <row r="223" spans="1:32" ht="48" customHeight="1">
      <c r="A223" s="13"/>
      <c r="B223" s="52"/>
      <c r="C223" s="1">
        <v>4032</v>
      </c>
      <c r="D223" s="2">
        <v>17.017000000000021</v>
      </c>
      <c r="E223" s="3"/>
      <c r="F223" s="3"/>
      <c r="G223" s="4" t="s">
        <v>104</v>
      </c>
      <c r="H223" s="5" t="s">
        <v>23</v>
      </c>
      <c r="I223" s="408">
        <v>7</v>
      </c>
      <c r="J223" s="241">
        <v>15156</v>
      </c>
      <c r="K223" s="82">
        <v>22070</v>
      </c>
      <c r="L223" s="83">
        <v>154490</v>
      </c>
      <c r="M223" s="311"/>
      <c r="N223" s="312"/>
      <c r="O223" s="71"/>
      <c r="P223" s="69">
        <f t="shared" si="85"/>
        <v>0</v>
      </c>
      <c r="Q223" s="69">
        <f t="shared" si="87"/>
        <v>0</v>
      </c>
      <c r="R223" s="70">
        <f>ROUND((+Q223*$I223),0)</f>
        <v>0</v>
      </c>
      <c r="S223" s="246" t="str">
        <f t="shared" si="89"/>
        <v>ERROR</v>
      </c>
      <c r="T223" s="55"/>
      <c r="V223" s="56"/>
      <c r="W223" s="56"/>
      <c r="X223" s="56"/>
      <c r="Y223" s="56"/>
      <c r="Z223" s="56"/>
      <c r="AA223" s="56"/>
      <c r="AB223" s="56"/>
      <c r="AC223" s="56"/>
      <c r="AD223" s="56"/>
      <c r="AE223" s="56"/>
      <c r="AF223" s="56"/>
    </row>
    <row r="224" spans="1:32" ht="31.95" customHeight="1" thickBot="1">
      <c r="A224" s="13"/>
      <c r="B224" s="30"/>
      <c r="C224" s="7" t="s">
        <v>12</v>
      </c>
      <c r="D224" s="8"/>
      <c r="E224" s="9"/>
      <c r="F224" s="9"/>
      <c r="G224" s="10"/>
      <c r="H224" s="11"/>
      <c r="I224" s="409"/>
      <c r="J224" s="242"/>
      <c r="K224" s="72"/>
      <c r="L224" s="73">
        <f>SUM(L206:L223)</f>
        <v>75141697</v>
      </c>
      <c r="M224" s="270"/>
      <c r="N224" s="271"/>
      <c r="O224" s="278"/>
      <c r="P224" s="279"/>
      <c r="Q224" s="67"/>
      <c r="R224" s="282">
        <f>+SUM(R206:R223)</f>
        <v>0</v>
      </c>
      <c r="S224" s="247" t="str">
        <f>+IF(OR(R224&lt;=0,R224&gt;$L224,COUNTIF(S206:S223,"error")&gt;0),"ERROR","OK")</f>
        <v>ERROR</v>
      </c>
      <c r="T224" s="37"/>
      <c r="V224" s="56"/>
      <c r="W224" s="56"/>
      <c r="X224" s="56"/>
      <c r="Y224" s="56"/>
      <c r="Z224" s="56"/>
      <c r="AA224" s="56"/>
      <c r="AB224" s="56"/>
      <c r="AC224" s="56"/>
      <c r="AD224" s="56"/>
      <c r="AE224" s="56"/>
      <c r="AF224" s="56"/>
    </row>
    <row r="225" spans="1:32" ht="31.95" customHeight="1" thickBot="1">
      <c r="A225" s="13"/>
      <c r="B225" s="52"/>
      <c r="C225" s="75"/>
      <c r="D225" s="379">
        <v>18</v>
      </c>
      <c r="E225" s="76"/>
      <c r="F225" s="76"/>
      <c r="G225" s="77" t="s">
        <v>274</v>
      </c>
      <c r="H225" s="78"/>
      <c r="I225" s="410"/>
      <c r="J225" s="243"/>
      <c r="K225" s="79"/>
      <c r="L225" s="80"/>
      <c r="M225" s="311"/>
      <c r="N225" s="312"/>
      <c r="O225" s="280"/>
      <c r="P225" s="268"/>
      <c r="Q225" s="67"/>
      <c r="R225" s="268"/>
      <c r="S225" s="269"/>
      <c r="T225" s="55"/>
      <c r="V225" s="56"/>
      <c r="W225" s="56"/>
      <c r="X225" s="56"/>
      <c r="Y225" s="56"/>
      <c r="Z225" s="56"/>
      <c r="AA225" s="56"/>
      <c r="AB225" s="56"/>
      <c r="AC225" s="56"/>
      <c r="AD225" s="56"/>
      <c r="AE225" s="56"/>
      <c r="AF225" s="56"/>
    </row>
    <row r="226" spans="1:32" s="84" customFormat="1" ht="48" customHeight="1">
      <c r="A226" s="13"/>
      <c r="B226" s="52"/>
      <c r="C226" s="1">
        <v>10137</v>
      </c>
      <c r="D226" s="2">
        <v>18.001000000000001</v>
      </c>
      <c r="E226" s="3"/>
      <c r="F226" s="3"/>
      <c r="G226" s="81" t="s">
        <v>275</v>
      </c>
      <c r="H226" s="5" t="s">
        <v>23</v>
      </c>
      <c r="I226" s="408">
        <v>90</v>
      </c>
      <c r="J226" s="241">
        <v>409137</v>
      </c>
      <c r="K226" s="82">
        <v>595785</v>
      </c>
      <c r="L226" s="83">
        <v>53620650</v>
      </c>
      <c r="M226" s="311"/>
      <c r="N226" s="312"/>
      <c r="O226" s="71"/>
      <c r="P226" s="69">
        <f t="shared" si="3"/>
        <v>0</v>
      </c>
      <c r="Q226" s="69">
        <f>+ROUND(P226*(1+$R$557),0)</f>
        <v>0</v>
      </c>
      <c r="R226" s="70">
        <f t="shared" ref="R226:R244" si="92">ROUND((+Q226*$I226),0)</f>
        <v>0</v>
      </c>
      <c r="S226" s="246" t="str">
        <f>IF(OR(P226&lt;=0,P226&gt;$J226,Q226&lt;=0,Q226&gt;$K226,R226&lt;=0,R226&gt;$L226,$S$557="ERROR"),"ERROR","OK")</f>
        <v>ERROR</v>
      </c>
      <c r="T226" s="55"/>
      <c r="V226" s="56"/>
      <c r="W226" s="56"/>
      <c r="X226" s="56"/>
      <c r="Y226" s="56"/>
      <c r="Z226" s="56"/>
      <c r="AA226" s="56"/>
      <c r="AB226" s="56"/>
      <c r="AC226" s="56"/>
      <c r="AD226" s="56"/>
      <c r="AE226" s="56"/>
      <c r="AF226" s="56"/>
    </row>
    <row r="227" spans="1:32" s="84" customFormat="1" ht="31.95" customHeight="1">
      <c r="A227" s="13"/>
      <c r="B227" s="52"/>
      <c r="C227" s="1"/>
      <c r="D227" s="2"/>
      <c r="E227" s="3"/>
      <c r="F227" s="3"/>
      <c r="G227" s="341" t="s">
        <v>276</v>
      </c>
      <c r="H227" s="5"/>
      <c r="I227" s="6"/>
      <c r="J227" s="241"/>
      <c r="K227" s="82"/>
      <c r="L227" s="83"/>
      <c r="M227" s="311"/>
      <c r="N227" s="312"/>
      <c r="O227" s="353"/>
      <c r="P227" s="342"/>
      <c r="Q227" s="342"/>
      <c r="R227" s="315"/>
      <c r="S227" s="246"/>
      <c r="T227" s="55"/>
      <c r="V227" s="56"/>
      <c r="W227" s="56"/>
      <c r="X227" s="56"/>
      <c r="Y227" s="56"/>
      <c r="Z227" s="56"/>
      <c r="AA227" s="56"/>
      <c r="AB227" s="56"/>
      <c r="AC227" s="56"/>
      <c r="AD227" s="56"/>
      <c r="AE227" s="56"/>
      <c r="AF227" s="56"/>
    </row>
    <row r="228" spans="1:32" s="84" customFormat="1" ht="31.95" customHeight="1">
      <c r="A228" s="13"/>
      <c r="B228" s="52"/>
      <c r="C228" s="1">
        <v>3007</v>
      </c>
      <c r="D228" s="2">
        <v>18.002000000000002</v>
      </c>
      <c r="E228" s="3"/>
      <c r="F228" s="3"/>
      <c r="G228" s="81" t="s">
        <v>31</v>
      </c>
      <c r="H228" s="5" t="s">
        <v>23</v>
      </c>
      <c r="I228" s="408">
        <v>3</v>
      </c>
      <c r="J228" s="241">
        <v>955</v>
      </c>
      <c r="K228" s="82">
        <v>1391</v>
      </c>
      <c r="L228" s="83">
        <v>4173</v>
      </c>
      <c r="M228" s="311"/>
      <c r="N228" s="312"/>
      <c r="O228" s="71"/>
      <c r="P228" s="69">
        <f t="shared" si="3"/>
        <v>0</v>
      </c>
      <c r="Q228" s="69">
        <f t="shared" ref="Q228:Q244" si="93">+ROUND(P228*(1+$R$557),0)</f>
        <v>0</v>
      </c>
      <c r="R228" s="70">
        <f t="shared" si="92"/>
        <v>0</v>
      </c>
      <c r="S228" s="246" t="str">
        <f t="shared" ref="S228:S244" si="94">IF(OR(P228&lt;=0,P228&gt;$J228,Q228&lt;=0,Q228&gt;$K228,R228&lt;=0,R228&gt;$L228,$S$557="ERROR"),"ERROR","OK")</f>
        <v>ERROR</v>
      </c>
      <c r="T228" s="55"/>
      <c r="V228" s="56"/>
      <c r="W228" s="56"/>
      <c r="X228" s="56"/>
      <c r="Y228" s="56"/>
      <c r="Z228" s="56"/>
      <c r="AA228" s="56"/>
      <c r="AB228" s="56"/>
      <c r="AC228" s="56"/>
      <c r="AD228" s="56"/>
      <c r="AE228" s="56"/>
      <c r="AF228" s="56"/>
    </row>
    <row r="229" spans="1:32" s="84" customFormat="1" ht="31.95" customHeight="1">
      <c r="A229" s="13"/>
      <c r="B229" s="52"/>
      <c r="C229" s="1">
        <v>3010</v>
      </c>
      <c r="D229" s="2">
        <v>18.003000000000004</v>
      </c>
      <c r="E229" s="3"/>
      <c r="F229" s="3"/>
      <c r="G229" s="81" t="s">
        <v>277</v>
      </c>
      <c r="H229" s="5" t="s">
        <v>30</v>
      </c>
      <c r="I229" s="408">
        <v>1</v>
      </c>
      <c r="J229" s="241">
        <v>42586</v>
      </c>
      <c r="K229" s="82">
        <v>62014</v>
      </c>
      <c r="L229" s="83">
        <v>62014</v>
      </c>
      <c r="M229" s="311"/>
      <c r="N229" s="312"/>
      <c r="O229" s="71"/>
      <c r="P229" s="69">
        <f t="shared" si="3"/>
        <v>0</v>
      </c>
      <c r="Q229" s="69">
        <f t="shared" si="93"/>
        <v>0</v>
      </c>
      <c r="R229" s="70">
        <f t="shared" si="92"/>
        <v>0</v>
      </c>
      <c r="S229" s="246" t="str">
        <f t="shared" si="94"/>
        <v>ERROR</v>
      </c>
      <c r="T229" s="55"/>
      <c r="V229" s="56"/>
      <c r="W229" s="56"/>
      <c r="X229" s="56"/>
      <c r="Y229" s="56"/>
      <c r="Z229" s="56"/>
      <c r="AA229" s="56"/>
      <c r="AB229" s="56"/>
      <c r="AC229" s="56"/>
      <c r="AD229" s="56"/>
      <c r="AE229" s="56"/>
      <c r="AF229" s="56"/>
    </row>
    <row r="230" spans="1:32" s="84" customFormat="1" ht="48" customHeight="1">
      <c r="A230" s="13"/>
      <c r="B230" s="52"/>
      <c r="C230" s="1">
        <v>3017</v>
      </c>
      <c r="D230" s="2">
        <v>18.004000000000005</v>
      </c>
      <c r="E230" s="3"/>
      <c r="F230" s="3"/>
      <c r="G230" s="81" t="s">
        <v>105</v>
      </c>
      <c r="H230" s="5" t="s">
        <v>30</v>
      </c>
      <c r="I230" s="408">
        <v>4</v>
      </c>
      <c r="J230" s="241">
        <v>45600</v>
      </c>
      <c r="K230" s="82">
        <v>66403</v>
      </c>
      <c r="L230" s="83">
        <v>265612</v>
      </c>
      <c r="M230" s="311"/>
      <c r="N230" s="312"/>
      <c r="O230" s="71"/>
      <c r="P230" s="69">
        <f t="shared" si="3"/>
        <v>0</v>
      </c>
      <c r="Q230" s="69">
        <f t="shared" si="93"/>
        <v>0</v>
      </c>
      <c r="R230" s="70">
        <f t="shared" si="92"/>
        <v>0</v>
      </c>
      <c r="S230" s="246" t="str">
        <f t="shared" si="94"/>
        <v>ERROR</v>
      </c>
      <c r="T230" s="55"/>
      <c r="V230" s="56"/>
      <c r="W230" s="56"/>
      <c r="X230" s="56"/>
      <c r="Y230" s="56"/>
      <c r="Z230" s="56"/>
      <c r="AA230" s="56"/>
      <c r="AB230" s="56"/>
      <c r="AC230" s="56"/>
      <c r="AD230" s="56"/>
      <c r="AE230" s="56"/>
      <c r="AF230" s="56"/>
    </row>
    <row r="231" spans="1:32" s="84" customFormat="1" ht="31.95" customHeight="1">
      <c r="A231" s="13"/>
      <c r="B231" s="52"/>
      <c r="C231" s="1">
        <v>3022</v>
      </c>
      <c r="D231" s="2">
        <v>18.005000000000006</v>
      </c>
      <c r="E231" s="3"/>
      <c r="F231" s="3"/>
      <c r="G231" s="81" t="s">
        <v>268</v>
      </c>
      <c r="H231" s="5" t="s">
        <v>30</v>
      </c>
      <c r="I231" s="408">
        <v>1</v>
      </c>
      <c r="J231" s="241">
        <v>64237</v>
      </c>
      <c r="K231" s="82">
        <v>93542</v>
      </c>
      <c r="L231" s="83">
        <v>93542</v>
      </c>
      <c r="M231" s="311"/>
      <c r="N231" s="312"/>
      <c r="O231" s="71"/>
      <c r="P231" s="69">
        <f t="shared" si="3"/>
        <v>0</v>
      </c>
      <c r="Q231" s="69">
        <f t="shared" si="93"/>
        <v>0</v>
      </c>
      <c r="R231" s="70">
        <f t="shared" si="92"/>
        <v>0</v>
      </c>
      <c r="S231" s="246" t="str">
        <f t="shared" si="94"/>
        <v>ERROR</v>
      </c>
      <c r="T231" s="55"/>
      <c r="V231" s="56"/>
      <c r="W231" s="56"/>
      <c r="X231" s="56"/>
      <c r="Y231" s="56"/>
      <c r="Z231" s="56"/>
      <c r="AA231" s="56"/>
      <c r="AB231" s="56"/>
      <c r="AC231" s="56"/>
      <c r="AD231" s="56"/>
      <c r="AE231" s="56"/>
      <c r="AF231" s="56"/>
    </row>
    <row r="232" spans="1:32" s="84" customFormat="1" ht="31.95" customHeight="1">
      <c r="A232" s="13"/>
      <c r="B232" s="52"/>
      <c r="C232" s="1">
        <v>3710</v>
      </c>
      <c r="D232" s="2">
        <v>18.006000000000007</v>
      </c>
      <c r="E232" s="3"/>
      <c r="F232" s="3"/>
      <c r="G232" s="81" t="s">
        <v>103</v>
      </c>
      <c r="H232" s="5" t="s">
        <v>30</v>
      </c>
      <c r="I232" s="408">
        <v>2</v>
      </c>
      <c r="J232" s="241">
        <v>5783</v>
      </c>
      <c r="K232" s="82">
        <v>8421</v>
      </c>
      <c r="L232" s="83">
        <v>16842</v>
      </c>
      <c r="M232" s="311"/>
      <c r="N232" s="312"/>
      <c r="O232" s="74"/>
      <c r="P232" s="69">
        <f t="shared" si="3"/>
        <v>0</v>
      </c>
      <c r="Q232" s="69">
        <f t="shared" si="93"/>
        <v>0</v>
      </c>
      <c r="R232" s="70">
        <f t="shared" ref="R232:R240" si="95">ROUND((+Q232*$I232),0)</f>
        <v>0</v>
      </c>
      <c r="S232" s="246" t="str">
        <f t="shared" si="94"/>
        <v>ERROR</v>
      </c>
      <c r="T232" s="55"/>
      <c r="V232" s="56"/>
      <c r="W232" s="56"/>
      <c r="X232" s="56"/>
      <c r="Y232" s="56"/>
      <c r="Z232" s="56"/>
      <c r="AA232" s="56"/>
      <c r="AB232" s="56"/>
      <c r="AC232" s="56"/>
      <c r="AD232" s="56"/>
      <c r="AE232" s="56"/>
      <c r="AF232" s="56"/>
    </row>
    <row r="233" spans="1:32" s="84" customFormat="1" ht="31.95" customHeight="1">
      <c r="A233" s="13"/>
      <c r="B233" s="52"/>
      <c r="C233" s="1">
        <v>3748</v>
      </c>
      <c r="D233" s="2">
        <v>18.007000000000009</v>
      </c>
      <c r="E233" s="3"/>
      <c r="F233" s="3"/>
      <c r="G233" s="81" t="s">
        <v>269</v>
      </c>
      <c r="H233" s="5" t="s">
        <v>30</v>
      </c>
      <c r="I233" s="408">
        <v>1</v>
      </c>
      <c r="J233" s="241">
        <v>935806</v>
      </c>
      <c r="K233" s="82">
        <v>1362721</v>
      </c>
      <c r="L233" s="83">
        <v>1362721</v>
      </c>
      <c r="M233" s="311"/>
      <c r="N233" s="312"/>
      <c r="O233" s="74"/>
      <c r="P233" s="69">
        <f t="shared" si="3"/>
        <v>0</v>
      </c>
      <c r="Q233" s="69">
        <f t="shared" si="93"/>
        <v>0</v>
      </c>
      <c r="R233" s="70">
        <f t="shared" si="95"/>
        <v>0</v>
      </c>
      <c r="S233" s="246" t="str">
        <f t="shared" si="94"/>
        <v>ERROR</v>
      </c>
      <c r="T233" s="55"/>
      <c r="V233" s="56"/>
      <c r="W233" s="56"/>
      <c r="X233" s="56"/>
      <c r="Y233" s="56"/>
      <c r="Z233" s="56"/>
      <c r="AA233" s="56"/>
      <c r="AB233" s="56"/>
      <c r="AC233" s="56"/>
      <c r="AD233" s="56"/>
      <c r="AE233" s="56"/>
      <c r="AF233" s="56"/>
    </row>
    <row r="234" spans="1:32" s="84" customFormat="1" ht="31.95" customHeight="1">
      <c r="A234" s="13"/>
      <c r="B234" s="52"/>
      <c r="C234" s="1">
        <v>3806</v>
      </c>
      <c r="D234" s="2">
        <v>18.00800000000001</v>
      </c>
      <c r="E234" s="3"/>
      <c r="F234" s="3"/>
      <c r="G234" s="81" t="s">
        <v>270</v>
      </c>
      <c r="H234" s="5" t="s">
        <v>23</v>
      </c>
      <c r="I234" s="408">
        <v>3</v>
      </c>
      <c r="J234" s="241">
        <v>2816</v>
      </c>
      <c r="K234" s="82">
        <v>4101</v>
      </c>
      <c r="L234" s="83">
        <v>12303</v>
      </c>
      <c r="M234" s="311"/>
      <c r="N234" s="312"/>
      <c r="O234" s="353"/>
      <c r="P234" s="69">
        <f t="shared" ref="P234" si="96">ROUND(O234,0)</f>
        <v>0</v>
      </c>
      <c r="Q234" s="69">
        <f t="shared" si="93"/>
        <v>0</v>
      </c>
      <c r="R234" s="70">
        <f t="shared" si="95"/>
        <v>0</v>
      </c>
      <c r="S234" s="246" t="str">
        <f t="shared" si="94"/>
        <v>ERROR</v>
      </c>
      <c r="T234" s="55"/>
      <c r="V234" s="56"/>
      <c r="W234" s="56"/>
      <c r="X234" s="56"/>
      <c r="Y234" s="56"/>
      <c r="Z234" s="56"/>
      <c r="AA234" s="56"/>
      <c r="AB234" s="56"/>
      <c r="AC234" s="56"/>
      <c r="AD234" s="56"/>
      <c r="AE234" s="56"/>
      <c r="AF234" s="56"/>
    </row>
    <row r="235" spans="1:32" s="84" customFormat="1" ht="48" customHeight="1">
      <c r="A235" s="13"/>
      <c r="B235" s="52"/>
      <c r="C235" s="1">
        <v>3811</v>
      </c>
      <c r="D235" s="2">
        <v>18.009000000000011</v>
      </c>
      <c r="E235" s="3"/>
      <c r="F235" s="3"/>
      <c r="G235" s="81" t="s">
        <v>271</v>
      </c>
      <c r="H235" s="5" t="s">
        <v>29</v>
      </c>
      <c r="I235" s="408">
        <v>2</v>
      </c>
      <c r="J235" s="241">
        <v>2768</v>
      </c>
      <c r="K235" s="82">
        <v>4031</v>
      </c>
      <c r="L235" s="83">
        <v>8062</v>
      </c>
      <c r="M235" s="311"/>
      <c r="N235" s="312"/>
      <c r="O235" s="74"/>
      <c r="P235" s="69">
        <f t="shared" si="3"/>
        <v>0</v>
      </c>
      <c r="Q235" s="69">
        <f t="shared" si="93"/>
        <v>0</v>
      </c>
      <c r="R235" s="70">
        <f t="shared" si="95"/>
        <v>0</v>
      </c>
      <c r="S235" s="246" t="str">
        <f t="shared" si="94"/>
        <v>ERROR</v>
      </c>
      <c r="T235" s="55"/>
      <c r="V235" s="56"/>
      <c r="W235" s="56"/>
      <c r="X235" s="56"/>
      <c r="Y235" s="56"/>
      <c r="Z235" s="56"/>
      <c r="AA235" s="56"/>
      <c r="AB235" s="56"/>
      <c r="AC235" s="56"/>
      <c r="AD235" s="56"/>
      <c r="AE235" s="56"/>
      <c r="AF235" s="56"/>
    </row>
    <row r="236" spans="1:32" s="84" customFormat="1" ht="31.95" customHeight="1">
      <c r="A236" s="13"/>
      <c r="B236" s="52"/>
      <c r="C236" s="1">
        <v>3837</v>
      </c>
      <c r="D236" s="2">
        <v>18.010000000000012</v>
      </c>
      <c r="E236" s="3"/>
      <c r="F236" s="3"/>
      <c r="G236" s="81" t="s">
        <v>254</v>
      </c>
      <c r="H236" s="5" t="s">
        <v>29</v>
      </c>
      <c r="I236" s="408">
        <v>2</v>
      </c>
      <c r="J236" s="241">
        <v>14815</v>
      </c>
      <c r="K236" s="82">
        <v>21574</v>
      </c>
      <c r="L236" s="83">
        <v>43148</v>
      </c>
      <c r="M236" s="311"/>
      <c r="N236" s="312"/>
      <c r="O236" s="74"/>
      <c r="P236" s="69">
        <f t="shared" si="3"/>
        <v>0</v>
      </c>
      <c r="Q236" s="69">
        <f t="shared" si="93"/>
        <v>0</v>
      </c>
      <c r="R236" s="70">
        <f t="shared" si="95"/>
        <v>0</v>
      </c>
      <c r="S236" s="246" t="str">
        <f t="shared" si="94"/>
        <v>ERROR</v>
      </c>
      <c r="T236" s="55"/>
      <c r="V236" s="56"/>
      <c r="W236" s="56"/>
      <c r="X236" s="56"/>
      <c r="Y236" s="56"/>
      <c r="Z236" s="56"/>
      <c r="AA236" s="56"/>
      <c r="AB236" s="56"/>
      <c r="AC236" s="56"/>
      <c r="AD236" s="56"/>
      <c r="AE236" s="56"/>
      <c r="AF236" s="56"/>
    </row>
    <row r="237" spans="1:32" s="84" customFormat="1" ht="31.95" customHeight="1">
      <c r="A237" s="13"/>
      <c r="B237" s="52"/>
      <c r="C237" s="1">
        <v>4240</v>
      </c>
      <c r="D237" s="2">
        <v>18.011000000000013</v>
      </c>
      <c r="E237" s="3"/>
      <c r="F237" s="3"/>
      <c r="G237" s="81" t="s">
        <v>101</v>
      </c>
      <c r="H237" s="5" t="s">
        <v>29</v>
      </c>
      <c r="I237" s="408">
        <v>2</v>
      </c>
      <c r="J237" s="241">
        <v>18379</v>
      </c>
      <c r="K237" s="82">
        <v>26763</v>
      </c>
      <c r="L237" s="83">
        <v>53526</v>
      </c>
      <c r="M237" s="311"/>
      <c r="N237" s="312"/>
      <c r="O237" s="74"/>
      <c r="P237" s="69">
        <f t="shared" si="3"/>
        <v>0</v>
      </c>
      <c r="Q237" s="69">
        <f t="shared" si="93"/>
        <v>0</v>
      </c>
      <c r="R237" s="70">
        <f t="shared" si="95"/>
        <v>0</v>
      </c>
      <c r="S237" s="246" t="str">
        <f t="shared" si="94"/>
        <v>ERROR</v>
      </c>
      <c r="T237" s="55"/>
      <c r="V237" s="56"/>
      <c r="W237" s="56"/>
      <c r="X237" s="56"/>
      <c r="Y237" s="56"/>
      <c r="Z237" s="56"/>
      <c r="AA237" s="56"/>
      <c r="AB237" s="56"/>
      <c r="AC237" s="56"/>
      <c r="AD237" s="56"/>
      <c r="AE237" s="56"/>
      <c r="AF237" s="56"/>
    </row>
    <row r="238" spans="1:32" s="84" customFormat="1" ht="48" customHeight="1">
      <c r="A238" s="13"/>
      <c r="B238" s="52"/>
      <c r="C238" s="1">
        <v>4246</v>
      </c>
      <c r="D238" s="2">
        <v>18.012000000000015</v>
      </c>
      <c r="E238" s="3"/>
      <c r="F238" s="3"/>
      <c r="G238" s="81" t="s">
        <v>102</v>
      </c>
      <c r="H238" s="5" t="s">
        <v>28</v>
      </c>
      <c r="I238" s="408">
        <v>1</v>
      </c>
      <c r="J238" s="241">
        <v>183783</v>
      </c>
      <c r="K238" s="82">
        <v>267625</v>
      </c>
      <c r="L238" s="83">
        <v>267625</v>
      </c>
      <c r="M238" s="311"/>
      <c r="N238" s="312"/>
      <c r="O238" s="353"/>
      <c r="P238" s="69">
        <f t="shared" ref="P238" si="97">ROUND(O238,0)</f>
        <v>0</v>
      </c>
      <c r="Q238" s="69">
        <f t="shared" si="93"/>
        <v>0</v>
      </c>
      <c r="R238" s="70">
        <f t="shared" si="95"/>
        <v>0</v>
      </c>
      <c r="S238" s="246" t="str">
        <f t="shared" si="94"/>
        <v>ERROR</v>
      </c>
      <c r="T238" s="55"/>
      <c r="V238" s="56"/>
      <c r="W238" s="56"/>
      <c r="X238" s="56"/>
      <c r="Y238" s="56"/>
      <c r="Z238" s="56"/>
      <c r="AA238" s="56"/>
      <c r="AB238" s="56"/>
      <c r="AC238" s="56"/>
      <c r="AD238" s="56"/>
      <c r="AE238" s="56"/>
      <c r="AF238" s="56"/>
    </row>
    <row r="239" spans="1:32" s="84" customFormat="1" ht="31.95" customHeight="1">
      <c r="A239" s="13"/>
      <c r="B239" s="52"/>
      <c r="C239" s="1">
        <v>4248</v>
      </c>
      <c r="D239" s="2">
        <v>18.013000000000016</v>
      </c>
      <c r="E239" s="3"/>
      <c r="F239" s="3"/>
      <c r="G239" s="81" t="s">
        <v>255</v>
      </c>
      <c r="H239" s="5" t="s">
        <v>23</v>
      </c>
      <c r="I239" s="408">
        <v>1</v>
      </c>
      <c r="J239" s="241">
        <v>153152</v>
      </c>
      <c r="K239" s="82">
        <v>223020</v>
      </c>
      <c r="L239" s="83">
        <v>223020</v>
      </c>
      <c r="M239" s="311"/>
      <c r="N239" s="312"/>
      <c r="O239" s="74"/>
      <c r="P239" s="69">
        <f t="shared" si="3"/>
        <v>0</v>
      </c>
      <c r="Q239" s="69">
        <f t="shared" si="93"/>
        <v>0</v>
      </c>
      <c r="R239" s="70">
        <f t="shared" si="95"/>
        <v>0</v>
      </c>
      <c r="S239" s="246" t="str">
        <f t="shared" si="94"/>
        <v>ERROR</v>
      </c>
      <c r="T239" s="55"/>
      <c r="V239" s="56"/>
      <c r="W239" s="56"/>
      <c r="X239" s="56"/>
      <c r="Y239" s="56"/>
      <c r="Z239" s="56"/>
      <c r="AA239" s="56"/>
      <c r="AB239" s="56"/>
      <c r="AC239" s="56"/>
      <c r="AD239" s="56"/>
      <c r="AE239" s="56"/>
      <c r="AF239" s="56"/>
    </row>
    <row r="240" spans="1:32" s="84" customFormat="1" ht="31.95" customHeight="1">
      <c r="A240" s="13"/>
      <c r="B240" s="52"/>
      <c r="C240" s="1">
        <v>7896</v>
      </c>
      <c r="D240" s="2">
        <v>18.014000000000017</v>
      </c>
      <c r="E240" s="3"/>
      <c r="F240" s="3"/>
      <c r="G240" s="81" t="s">
        <v>259</v>
      </c>
      <c r="H240" s="5" t="s">
        <v>28</v>
      </c>
      <c r="I240" s="408">
        <v>1</v>
      </c>
      <c r="J240" s="241">
        <v>1031</v>
      </c>
      <c r="K240" s="82">
        <v>1501</v>
      </c>
      <c r="L240" s="83">
        <v>1501</v>
      </c>
      <c r="M240" s="311"/>
      <c r="N240" s="312"/>
      <c r="O240" s="74"/>
      <c r="P240" s="69">
        <f t="shared" si="3"/>
        <v>0</v>
      </c>
      <c r="Q240" s="69">
        <f t="shared" si="93"/>
        <v>0</v>
      </c>
      <c r="R240" s="70">
        <f t="shared" si="95"/>
        <v>0</v>
      </c>
      <c r="S240" s="246" t="str">
        <f t="shared" si="94"/>
        <v>ERROR</v>
      </c>
      <c r="T240" s="55"/>
      <c r="V240" s="56"/>
      <c r="W240" s="56"/>
      <c r="X240" s="56"/>
      <c r="Y240" s="56"/>
      <c r="Z240" s="56"/>
      <c r="AA240" s="56"/>
      <c r="AB240" s="56"/>
      <c r="AC240" s="56"/>
      <c r="AD240" s="56"/>
      <c r="AE240" s="56"/>
      <c r="AF240" s="56"/>
    </row>
    <row r="241" spans="1:32" s="84" customFormat="1" ht="31.95" customHeight="1">
      <c r="A241" s="13"/>
      <c r="B241" s="52"/>
      <c r="C241" s="1">
        <v>8616</v>
      </c>
      <c r="D241" s="2">
        <v>18.015000000000018</v>
      </c>
      <c r="E241" s="3"/>
      <c r="F241" s="3"/>
      <c r="G241" s="81" t="s">
        <v>260</v>
      </c>
      <c r="H241" s="5" t="s">
        <v>30</v>
      </c>
      <c r="I241" s="408">
        <v>2</v>
      </c>
      <c r="J241" s="241">
        <v>194988</v>
      </c>
      <c r="K241" s="82">
        <v>283942</v>
      </c>
      <c r="L241" s="83">
        <v>567884</v>
      </c>
      <c r="M241" s="311"/>
      <c r="N241" s="312"/>
      <c r="O241" s="74"/>
      <c r="P241" s="69">
        <f t="shared" ref="P241" si="98">ROUND(O241,0)</f>
        <v>0</v>
      </c>
      <c r="Q241" s="69">
        <f t="shared" si="93"/>
        <v>0</v>
      </c>
      <c r="R241" s="70">
        <f t="shared" ref="R241" si="99">ROUND((+Q241*$I241),0)</f>
        <v>0</v>
      </c>
      <c r="S241" s="246" t="str">
        <f t="shared" si="94"/>
        <v>ERROR</v>
      </c>
      <c r="T241" s="55"/>
      <c r="V241" s="56"/>
      <c r="W241" s="56"/>
      <c r="X241" s="56"/>
      <c r="Y241" s="56"/>
      <c r="Z241" s="56"/>
      <c r="AA241" s="56"/>
      <c r="AB241" s="56"/>
      <c r="AC241" s="56"/>
      <c r="AD241" s="56"/>
      <c r="AE241" s="56"/>
      <c r="AF241" s="56"/>
    </row>
    <row r="242" spans="1:32" s="84" customFormat="1" ht="48" customHeight="1">
      <c r="A242" s="13"/>
      <c r="B242" s="52"/>
      <c r="C242" s="1">
        <v>8617</v>
      </c>
      <c r="D242" s="2">
        <v>18.01600000000002</v>
      </c>
      <c r="E242" s="3"/>
      <c r="F242" s="3"/>
      <c r="G242" s="81" t="s">
        <v>272</v>
      </c>
      <c r="H242" s="5" t="s">
        <v>30</v>
      </c>
      <c r="I242" s="408">
        <v>1</v>
      </c>
      <c r="J242" s="241">
        <v>191295</v>
      </c>
      <c r="K242" s="82">
        <v>278564</v>
      </c>
      <c r="L242" s="83">
        <v>278564</v>
      </c>
      <c r="M242" s="311"/>
      <c r="N242" s="312"/>
      <c r="O242" s="353"/>
      <c r="P242" s="69">
        <f t="shared" ref="P242" si="100">ROUND(O242,0)</f>
        <v>0</v>
      </c>
      <c r="Q242" s="69">
        <f t="shared" si="93"/>
        <v>0</v>
      </c>
      <c r="R242" s="70">
        <f t="shared" ref="R242" si="101">ROUND((+Q242*$I242),0)</f>
        <v>0</v>
      </c>
      <c r="S242" s="246" t="str">
        <f t="shared" si="94"/>
        <v>ERROR</v>
      </c>
      <c r="T242" s="55"/>
      <c r="V242" s="56"/>
      <c r="W242" s="56"/>
      <c r="X242" s="56"/>
      <c r="Y242" s="56"/>
      <c r="Z242" s="56"/>
      <c r="AA242" s="56"/>
      <c r="AB242" s="56"/>
      <c r="AC242" s="56"/>
      <c r="AD242" s="56"/>
      <c r="AE242" s="56"/>
      <c r="AF242" s="56"/>
    </row>
    <row r="243" spans="1:32" s="84" customFormat="1" ht="48" customHeight="1">
      <c r="A243" s="13"/>
      <c r="B243" s="52"/>
      <c r="C243" s="1">
        <v>8621</v>
      </c>
      <c r="D243" s="2">
        <v>18.017000000000021</v>
      </c>
      <c r="E243" s="3"/>
      <c r="F243" s="3"/>
      <c r="G243" s="81" t="s">
        <v>273</v>
      </c>
      <c r="H243" s="5" t="s">
        <v>30</v>
      </c>
      <c r="I243" s="408">
        <v>1</v>
      </c>
      <c r="J243" s="241">
        <v>1241814</v>
      </c>
      <c r="K243" s="82">
        <v>1808330</v>
      </c>
      <c r="L243" s="83">
        <v>1808330</v>
      </c>
      <c r="M243" s="311"/>
      <c r="N243" s="312"/>
      <c r="O243" s="353"/>
      <c r="P243" s="69">
        <f t="shared" ref="P243" si="102">ROUND(O243,0)</f>
        <v>0</v>
      </c>
      <c r="Q243" s="69">
        <f t="shared" si="93"/>
        <v>0</v>
      </c>
      <c r="R243" s="70">
        <f t="shared" ref="R243" si="103">ROUND((+Q243*$I243),0)</f>
        <v>0</v>
      </c>
      <c r="S243" s="246" t="str">
        <f t="shared" si="94"/>
        <v>ERROR</v>
      </c>
      <c r="T243" s="55"/>
      <c r="V243" s="56"/>
      <c r="W243" s="56"/>
      <c r="X243" s="56"/>
      <c r="Y243" s="56"/>
      <c r="Z243" s="56"/>
      <c r="AA243" s="56"/>
      <c r="AB243" s="56"/>
      <c r="AC243" s="56"/>
      <c r="AD243" s="56"/>
      <c r="AE243" s="56"/>
      <c r="AF243" s="56"/>
    </row>
    <row r="244" spans="1:32" s="84" customFormat="1" ht="48" customHeight="1">
      <c r="A244" s="13"/>
      <c r="B244" s="52"/>
      <c r="C244" s="1">
        <v>4032</v>
      </c>
      <c r="D244" s="2">
        <v>18.018000000000022</v>
      </c>
      <c r="E244" s="3"/>
      <c r="F244" s="3"/>
      <c r="G244" s="81" t="s">
        <v>104</v>
      </c>
      <c r="H244" s="5" t="s">
        <v>23</v>
      </c>
      <c r="I244" s="408">
        <v>3</v>
      </c>
      <c r="J244" s="241">
        <v>15156</v>
      </c>
      <c r="K244" s="82">
        <v>22070</v>
      </c>
      <c r="L244" s="83">
        <v>66210</v>
      </c>
      <c r="M244" s="311"/>
      <c r="N244" s="312"/>
      <c r="O244" s="74"/>
      <c r="P244" s="69">
        <f t="shared" si="3"/>
        <v>0</v>
      </c>
      <c r="Q244" s="69">
        <f t="shared" si="93"/>
        <v>0</v>
      </c>
      <c r="R244" s="70">
        <f t="shared" si="92"/>
        <v>0</v>
      </c>
      <c r="S244" s="246" t="str">
        <f t="shared" si="94"/>
        <v>ERROR</v>
      </c>
      <c r="T244" s="55"/>
      <c r="V244" s="56"/>
      <c r="W244" s="56"/>
      <c r="X244" s="56"/>
      <c r="Y244" s="56"/>
      <c r="Z244" s="56"/>
      <c r="AA244" s="56"/>
      <c r="AB244" s="56"/>
      <c r="AC244" s="56"/>
      <c r="AD244" s="56"/>
      <c r="AE244" s="56"/>
      <c r="AF244" s="56"/>
    </row>
    <row r="245" spans="1:32" ht="31.95" customHeight="1" thickBot="1">
      <c r="A245" s="13"/>
      <c r="B245" s="30"/>
      <c r="C245" s="7" t="s">
        <v>12</v>
      </c>
      <c r="D245" s="8"/>
      <c r="E245" s="9"/>
      <c r="F245" s="9"/>
      <c r="G245" s="10"/>
      <c r="H245" s="11"/>
      <c r="I245" s="404"/>
      <c r="J245" s="72"/>
      <c r="K245" s="72"/>
      <c r="L245" s="73">
        <f>SUM(L226:L244)</f>
        <v>58755727</v>
      </c>
      <c r="M245" s="270"/>
      <c r="N245" s="271"/>
      <c r="O245" s="278"/>
      <c r="P245" s="279"/>
      <c r="Q245" s="67"/>
      <c r="R245" s="282">
        <f>+SUM(R226:R244)</f>
        <v>0</v>
      </c>
      <c r="S245" s="247" t="str">
        <f>+IF(OR(R245&lt;=0,R245&gt;$L245,COUNTIF(S226:S244,"error")&gt;0),"ERROR","OK")</f>
        <v>ERROR</v>
      </c>
      <c r="T245" s="37"/>
      <c r="V245" s="56"/>
      <c r="W245" s="56"/>
      <c r="X245" s="56"/>
      <c r="Y245" s="56"/>
      <c r="Z245" s="56"/>
      <c r="AA245" s="56"/>
      <c r="AB245" s="56"/>
      <c r="AC245" s="56"/>
      <c r="AD245" s="56"/>
      <c r="AE245" s="56"/>
      <c r="AF245" s="56"/>
    </row>
    <row r="246" spans="1:32" ht="31.95" customHeight="1" thickBot="1">
      <c r="A246" s="13"/>
      <c r="B246" s="52"/>
      <c r="C246" s="60"/>
      <c r="D246" s="61"/>
      <c r="E246" s="62"/>
      <c r="F246" s="62"/>
      <c r="G246" s="63" t="s">
        <v>279</v>
      </c>
      <c r="H246" s="64"/>
      <c r="I246" s="407"/>
      <c r="J246" s="64"/>
      <c r="K246" s="62"/>
      <c r="L246" s="65"/>
      <c r="M246" s="53"/>
      <c r="N246" s="52"/>
      <c r="O246" s="66"/>
      <c r="P246" s="67"/>
      <c r="Q246" s="67"/>
      <c r="R246" s="67"/>
      <c r="S246" s="245"/>
      <c r="T246" s="55"/>
      <c r="V246" s="56"/>
      <c r="W246" s="56"/>
      <c r="X246" s="56"/>
      <c r="Y246" s="56"/>
      <c r="Z246" s="56"/>
      <c r="AA246" s="56"/>
      <c r="AB246" s="56"/>
      <c r="AC246" s="56"/>
      <c r="AD246" s="56"/>
      <c r="AE246" s="56"/>
      <c r="AF246" s="56"/>
    </row>
    <row r="247" spans="1:32" ht="31.95" customHeight="1" thickBot="1">
      <c r="A247" s="13"/>
      <c r="B247" s="52"/>
      <c r="C247" s="75"/>
      <c r="D247" s="379">
        <v>19</v>
      </c>
      <c r="E247" s="76"/>
      <c r="F247" s="76"/>
      <c r="G247" s="77" t="s">
        <v>278</v>
      </c>
      <c r="H247" s="78"/>
      <c r="I247" s="405"/>
      <c r="J247" s="79"/>
      <c r="K247" s="79"/>
      <c r="L247" s="80"/>
      <c r="M247" s="311"/>
      <c r="N247" s="312"/>
      <c r="O247" s="280"/>
      <c r="P247" s="268"/>
      <c r="Q247" s="67"/>
      <c r="R247" s="268"/>
      <c r="S247" s="269"/>
      <c r="T247" s="55"/>
      <c r="V247" s="56"/>
      <c r="W247" s="56"/>
      <c r="X247" s="56"/>
      <c r="Y247" s="56"/>
      <c r="Z247" s="56"/>
      <c r="AA247" s="56"/>
      <c r="AB247" s="56"/>
      <c r="AC247" s="56"/>
      <c r="AD247" s="56"/>
      <c r="AE247" s="56"/>
      <c r="AF247" s="56"/>
    </row>
    <row r="248" spans="1:32" ht="48" customHeight="1">
      <c r="A248" s="13"/>
      <c r="B248" s="52"/>
      <c r="C248" s="86">
        <v>10127</v>
      </c>
      <c r="D248" s="87">
        <v>19.001000000000001</v>
      </c>
      <c r="E248" s="88"/>
      <c r="F248" s="88"/>
      <c r="G248" s="89" t="s">
        <v>280</v>
      </c>
      <c r="H248" s="90" t="s">
        <v>23</v>
      </c>
      <c r="I248" s="408">
        <v>83</v>
      </c>
      <c r="J248" s="244">
        <v>593781</v>
      </c>
      <c r="K248" s="92">
        <v>864664</v>
      </c>
      <c r="L248" s="85">
        <v>71767112</v>
      </c>
      <c r="M248" s="311"/>
      <c r="N248" s="312"/>
      <c r="O248" s="74"/>
      <c r="P248" s="69">
        <f t="shared" si="3"/>
        <v>0</v>
      </c>
      <c r="Q248" s="69">
        <f>+ROUND(P248*(1+$R$557),0)</f>
        <v>0</v>
      </c>
      <c r="R248" s="70">
        <f t="shared" ref="R248:R266" si="104">ROUND((+Q248*$I248),0)</f>
        <v>0</v>
      </c>
      <c r="S248" s="246" t="str">
        <f>IF(OR(P248&lt;=0,P248&gt;$J248,Q248&lt;=0,Q248&gt;$K248,R248&lt;=0,R248&gt;$L248,$S$557="ERROR"),"ERROR","OK")</f>
        <v>ERROR</v>
      </c>
      <c r="T248" s="55"/>
      <c r="V248" s="56"/>
      <c r="W248" s="56"/>
      <c r="X248" s="56"/>
      <c r="Y248" s="56"/>
      <c r="Z248" s="56"/>
      <c r="AA248" s="56"/>
      <c r="AB248" s="56"/>
      <c r="AC248" s="56"/>
      <c r="AD248" s="56"/>
      <c r="AE248" s="56"/>
      <c r="AF248" s="56"/>
    </row>
    <row r="249" spans="1:32" ht="31.95" customHeight="1">
      <c r="A249" s="13"/>
      <c r="B249" s="52"/>
      <c r="C249" s="93"/>
      <c r="D249" s="87"/>
      <c r="E249" s="88"/>
      <c r="F249" s="88"/>
      <c r="G249" s="355" t="s">
        <v>281</v>
      </c>
      <c r="H249" s="90"/>
      <c r="I249" s="91"/>
      <c r="J249" s="244"/>
      <c r="K249" s="92"/>
      <c r="L249" s="85"/>
      <c r="M249" s="311"/>
      <c r="N249" s="312"/>
      <c r="O249" s="353"/>
      <c r="P249" s="342"/>
      <c r="Q249" s="342"/>
      <c r="R249" s="315"/>
      <c r="S249" s="246"/>
      <c r="T249" s="55"/>
      <c r="V249" s="56"/>
      <c r="W249" s="56"/>
      <c r="X249" s="56"/>
      <c r="Y249" s="56"/>
      <c r="Z249" s="56"/>
      <c r="AA249" s="56"/>
      <c r="AB249" s="56"/>
      <c r="AC249" s="56"/>
      <c r="AD249" s="56"/>
      <c r="AE249" s="56"/>
      <c r="AF249" s="56"/>
    </row>
    <row r="250" spans="1:32" ht="31.95" customHeight="1">
      <c r="A250" s="13"/>
      <c r="B250" s="52"/>
      <c r="C250" s="93">
        <v>3007</v>
      </c>
      <c r="D250" s="87">
        <v>19.002000000000002</v>
      </c>
      <c r="E250" s="88"/>
      <c r="F250" s="88"/>
      <c r="G250" s="89" t="s">
        <v>31</v>
      </c>
      <c r="H250" s="90" t="s">
        <v>23</v>
      </c>
      <c r="I250" s="411">
        <v>4</v>
      </c>
      <c r="J250" s="244">
        <v>955</v>
      </c>
      <c r="K250" s="92">
        <v>1391</v>
      </c>
      <c r="L250" s="85">
        <v>5564</v>
      </c>
      <c r="M250" s="311"/>
      <c r="N250" s="312"/>
      <c r="O250" s="74"/>
      <c r="P250" s="69">
        <f t="shared" si="3"/>
        <v>0</v>
      </c>
      <c r="Q250" s="69">
        <f t="shared" ref="Q250:Q266" si="105">+ROUND(P250*(1+$R$557),0)</f>
        <v>0</v>
      </c>
      <c r="R250" s="70">
        <f t="shared" si="104"/>
        <v>0</v>
      </c>
      <c r="S250" s="246" t="str">
        <f t="shared" ref="S250:S266" si="106">IF(OR(P250&lt;=0,P250&gt;$J250,Q250&lt;=0,Q250&gt;$K250,R250&lt;=0,R250&gt;$L250,$S$557="ERROR"),"ERROR","OK")</f>
        <v>ERROR</v>
      </c>
      <c r="T250" s="55"/>
      <c r="V250" s="56"/>
      <c r="W250" s="56"/>
      <c r="X250" s="56"/>
      <c r="Y250" s="56"/>
      <c r="Z250" s="56"/>
      <c r="AA250" s="56"/>
      <c r="AB250" s="56"/>
      <c r="AC250" s="56"/>
      <c r="AD250" s="56"/>
      <c r="AE250" s="56"/>
      <c r="AF250" s="56"/>
    </row>
    <row r="251" spans="1:32" ht="48" customHeight="1">
      <c r="A251" s="13"/>
      <c r="B251" s="52"/>
      <c r="C251" s="93">
        <v>3017</v>
      </c>
      <c r="D251" s="87">
        <v>19.003000000000004</v>
      </c>
      <c r="E251" s="88"/>
      <c r="F251" s="88"/>
      <c r="G251" s="89" t="s">
        <v>105</v>
      </c>
      <c r="H251" s="90" t="s">
        <v>30</v>
      </c>
      <c r="I251" s="91">
        <v>5</v>
      </c>
      <c r="J251" s="244">
        <v>45600</v>
      </c>
      <c r="K251" s="92">
        <v>66403</v>
      </c>
      <c r="L251" s="85">
        <v>332015</v>
      </c>
      <c r="M251" s="311"/>
      <c r="N251" s="312"/>
      <c r="O251" s="74"/>
      <c r="P251" s="69">
        <f t="shared" si="3"/>
        <v>0</v>
      </c>
      <c r="Q251" s="69">
        <f t="shared" si="105"/>
        <v>0</v>
      </c>
      <c r="R251" s="70">
        <f t="shared" si="104"/>
        <v>0</v>
      </c>
      <c r="S251" s="246" t="str">
        <f t="shared" si="106"/>
        <v>ERROR</v>
      </c>
      <c r="T251" s="55"/>
      <c r="V251" s="56"/>
      <c r="W251" s="56"/>
      <c r="X251" s="56"/>
      <c r="Y251" s="56"/>
      <c r="Z251" s="56"/>
      <c r="AA251" s="56"/>
      <c r="AB251" s="56"/>
      <c r="AC251" s="56"/>
      <c r="AD251" s="56"/>
      <c r="AE251" s="56"/>
      <c r="AF251" s="56"/>
    </row>
    <row r="252" spans="1:32" ht="31.95" customHeight="1">
      <c r="A252" s="13"/>
      <c r="B252" s="52"/>
      <c r="C252" s="93">
        <v>3022</v>
      </c>
      <c r="D252" s="87">
        <v>19.004000000000005</v>
      </c>
      <c r="E252" s="88"/>
      <c r="F252" s="88"/>
      <c r="G252" s="89" t="s">
        <v>268</v>
      </c>
      <c r="H252" s="90" t="s">
        <v>30</v>
      </c>
      <c r="I252" s="91">
        <v>1</v>
      </c>
      <c r="J252" s="244">
        <v>64237</v>
      </c>
      <c r="K252" s="92">
        <v>93542</v>
      </c>
      <c r="L252" s="85">
        <v>93542</v>
      </c>
      <c r="M252" s="311"/>
      <c r="N252" s="312"/>
      <c r="O252" s="74"/>
      <c r="P252" s="69">
        <f t="shared" si="3"/>
        <v>0</v>
      </c>
      <c r="Q252" s="69">
        <f t="shared" si="105"/>
        <v>0</v>
      </c>
      <c r="R252" s="70">
        <f t="shared" si="104"/>
        <v>0</v>
      </c>
      <c r="S252" s="246" t="str">
        <f t="shared" si="106"/>
        <v>ERROR</v>
      </c>
      <c r="T252" s="55"/>
      <c r="V252" s="56"/>
      <c r="W252" s="56"/>
      <c r="X252" s="56"/>
      <c r="Y252" s="56"/>
      <c r="Z252" s="56"/>
      <c r="AA252" s="56"/>
      <c r="AB252" s="56"/>
      <c r="AC252" s="56"/>
      <c r="AD252" s="56"/>
      <c r="AE252" s="56"/>
      <c r="AF252" s="56"/>
    </row>
    <row r="253" spans="1:32" ht="31.95" customHeight="1">
      <c r="A253" s="13"/>
      <c r="B253" s="52"/>
      <c r="C253" s="93">
        <v>3454</v>
      </c>
      <c r="D253" s="87">
        <v>19.005000000000006</v>
      </c>
      <c r="E253" s="88"/>
      <c r="F253" s="88"/>
      <c r="G253" s="89" t="s">
        <v>282</v>
      </c>
      <c r="H253" s="90" t="s">
        <v>30</v>
      </c>
      <c r="I253" s="91">
        <v>2</v>
      </c>
      <c r="J253" s="244">
        <v>118049</v>
      </c>
      <c r="K253" s="92">
        <v>171903</v>
      </c>
      <c r="L253" s="85">
        <v>343806</v>
      </c>
      <c r="M253" s="311"/>
      <c r="N253" s="312"/>
      <c r="O253" s="74"/>
      <c r="P253" s="69">
        <f t="shared" si="3"/>
        <v>0</v>
      </c>
      <c r="Q253" s="69">
        <f t="shared" si="105"/>
        <v>0</v>
      </c>
      <c r="R253" s="70">
        <f t="shared" si="104"/>
        <v>0</v>
      </c>
      <c r="S253" s="246" t="str">
        <f t="shared" si="106"/>
        <v>ERROR</v>
      </c>
      <c r="T253" s="55"/>
      <c r="V253" s="56"/>
      <c r="W253" s="56"/>
      <c r="X253" s="56"/>
      <c r="Y253" s="56"/>
      <c r="Z253" s="56"/>
      <c r="AA253" s="56"/>
      <c r="AB253" s="56"/>
      <c r="AC253" s="56"/>
      <c r="AD253" s="56"/>
      <c r="AE253" s="56"/>
      <c r="AF253" s="56"/>
    </row>
    <row r="254" spans="1:32" ht="31.95" customHeight="1">
      <c r="A254" s="13"/>
      <c r="B254" s="52"/>
      <c r="C254" s="93">
        <v>3710</v>
      </c>
      <c r="D254" s="87">
        <v>19.006000000000007</v>
      </c>
      <c r="E254" s="88"/>
      <c r="F254" s="88"/>
      <c r="G254" s="89" t="s">
        <v>103</v>
      </c>
      <c r="H254" s="90" t="s">
        <v>30</v>
      </c>
      <c r="I254" s="91">
        <v>3</v>
      </c>
      <c r="J254" s="244">
        <v>5783</v>
      </c>
      <c r="K254" s="92">
        <v>8421</v>
      </c>
      <c r="L254" s="85">
        <v>25263</v>
      </c>
      <c r="M254" s="311"/>
      <c r="N254" s="312"/>
      <c r="O254" s="74"/>
      <c r="P254" s="69">
        <f t="shared" si="3"/>
        <v>0</v>
      </c>
      <c r="Q254" s="69">
        <f t="shared" si="105"/>
        <v>0</v>
      </c>
      <c r="R254" s="70">
        <f t="shared" si="104"/>
        <v>0</v>
      </c>
      <c r="S254" s="246" t="str">
        <f t="shared" si="106"/>
        <v>ERROR</v>
      </c>
      <c r="T254" s="55"/>
      <c r="V254" s="56"/>
      <c r="W254" s="56"/>
      <c r="X254" s="56"/>
      <c r="Y254" s="56"/>
      <c r="Z254" s="56"/>
      <c r="AA254" s="56"/>
      <c r="AB254" s="56"/>
      <c r="AC254" s="56"/>
      <c r="AD254" s="56"/>
      <c r="AE254" s="56"/>
      <c r="AF254" s="56"/>
    </row>
    <row r="255" spans="1:32" ht="31.95" customHeight="1">
      <c r="A255" s="13"/>
      <c r="B255" s="52"/>
      <c r="C255" s="93">
        <v>3748</v>
      </c>
      <c r="D255" s="87">
        <v>19.007000000000009</v>
      </c>
      <c r="E255" s="88"/>
      <c r="F255" s="88"/>
      <c r="G255" s="89" t="s">
        <v>269</v>
      </c>
      <c r="H255" s="90" t="s">
        <v>30</v>
      </c>
      <c r="I255" s="91">
        <v>1</v>
      </c>
      <c r="J255" s="244">
        <v>935806</v>
      </c>
      <c r="K255" s="92">
        <v>1362721</v>
      </c>
      <c r="L255" s="85">
        <v>1362721</v>
      </c>
      <c r="M255" s="311"/>
      <c r="N255" s="312"/>
      <c r="O255" s="74"/>
      <c r="P255" s="69">
        <f t="shared" ref="P255" si="107">ROUND(O255,0)</f>
        <v>0</v>
      </c>
      <c r="Q255" s="69">
        <f t="shared" si="105"/>
        <v>0</v>
      </c>
      <c r="R255" s="70">
        <f t="shared" ref="R255" si="108">ROUND((+Q255*$I255),0)</f>
        <v>0</v>
      </c>
      <c r="S255" s="246" t="str">
        <f t="shared" si="106"/>
        <v>ERROR</v>
      </c>
      <c r="T255" s="55"/>
      <c r="V255" s="56"/>
      <c r="W255" s="56"/>
      <c r="X255" s="56"/>
      <c r="Y255" s="56"/>
      <c r="Z255" s="56"/>
      <c r="AA255" s="56"/>
      <c r="AB255" s="56"/>
      <c r="AC255" s="56"/>
      <c r="AD255" s="56"/>
      <c r="AE255" s="56"/>
      <c r="AF255" s="56"/>
    </row>
    <row r="256" spans="1:32" ht="31.95" customHeight="1">
      <c r="A256" s="13"/>
      <c r="B256" s="52"/>
      <c r="C256" s="93">
        <v>3806</v>
      </c>
      <c r="D256" s="87">
        <v>19.00800000000001</v>
      </c>
      <c r="E256" s="88"/>
      <c r="F256" s="88"/>
      <c r="G256" s="89" t="s">
        <v>270</v>
      </c>
      <c r="H256" s="90" t="s">
        <v>23</v>
      </c>
      <c r="I256" s="91">
        <v>4</v>
      </c>
      <c r="J256" s="244">
        <v>2816</v>
      </c>
      <c r="K256" s="92">
        <v>4101</v>
      </c>
      <c r="L256" s="85">
        <v>16404</v>
      </c>
      <c r="M256" s="311"/>
      <c r="N256" s="312"/>
      <c r="O256" s="74"/>
      <c r="P256" s="69">
        <f t="shared" ref="P256:P304" si="109">ROUND(O256,0)</f>
        <v>0</v>
      </c>
      <c r="Q256" s="69">
        <f t="shared" si="105"/>
        <v>0</v>
      </c>
      <c r="R256" s="70">
        <f t="shared" si="104"/>
        <v>0</v>
      </c>
      <c r="S256" s="246" t="str">
        <f t="shared" si="106"/>
        <v>ERROR</v>
      </c>
      <c r="T256" s="55"/>
      <c r="V256" s="56"/>
      <c r="W256" s="56"/>
      <c r="X256" s="56"/>
      <c r="Y256" s="56"/>
      <c r="Z256" s="56"/>
      <c r="AA256" s="56"/>
      <c r="AB256" s="56"/>
      <c r="AC256" s="56"/>
      <c r="AD256" s="56"/>
      <c r="AE256" s="56"/>
      <c r="AF256" s="56"/>
    </row>
    <row r="257" spans="1:32" ht="48" customHeight="1">
      <c r="A257" s="13"/>
      <c r="B257" s="52"/>
      <c r="C257" s="93">
        <v>3811</v>
      </c>
      <c r="D257" s="87">
        <v>19.009000000000011</v>
      </c>
      <c r="E257" s="88"/>
      <c r="F257" s="88"/>
      <c r="G257" s="89" t="s">
        <v>271</v>
      </c>
      <c r="H257" s="90" t="s">
        <v>29</v>
      </c>
      <c r="I257" s="91">
        <v>2</v>
      </c>
      <c r="J257" s="244">
        <v>2768</v>
      </c>
      <c r="K257" s="92">
        <v>4031</v>
      </c>
      <c r="L257" s="85">
        <v>8062</v>
      </c>
      <c r="M257" s="311"/>
      <c r="N257" s="312"/>
      <c r="O257" s="74"/>
      <c r="P257" s="69">
        <f t="shared" ref="P257:P265" si="110">ROUND(O257,0)</f>
        <v>0</v>
      </c>
      <c r="Q257" s="69">
        <f t="shared" si="105"/>
        <v>0</v>
      </c>
      <c r="R257" s="70">
        <f t="shared" ref="R257:R265" si="111">ROUND((+Q257*$I257),0)</f>
        <v>0</v>
      </c>
      <c r="S257" s="246" t="str">
        <f t="shared" si="106"/>
        <v>ERROR</v>
      </c>
      <c r="T257" s="55"/>
      <c r="V257" s="56"/>
      <c r="W257" s="56"/>
      <c r="X257" s="56"/>
      <c r="Y257" s="56"/>
      <c r="Z257" s="56"/>
      <c r="AA257" s="56"/>
      <c r="AB257" s="56"/>
      <c r="AC257" s="56"/>
      <c r="AD257" s="56"/>
      <c r="AE257" s="56"/>
      <c r="AF257" s="56"/>
    </row>
    <row r="258" spans="1:32" ht="31.95" customHeight="1">
      <c r="A258" s="13"/>
      <c r="B258" s="52"/>
      <c r="C258" s="93">
        <v>3837</v>
      </c>
      <c r="D258" s="87">
        <v>19.010000000000012</v>
      </c>
      <c r="E258" s="88"/>
      <c r="F258" s="88"/>
      <c r="G258" s="89" t="s">
        <v>254</v>
      </c>
      <c r="H258" s="90" t="s">
        <v>29</v>
      </c>
      <c r="I258" s="91">
        <v>2</v>
      </c>
      <c r="J258" s="244">
        <v>14815</v>
      </c>
      <c r="K258" s="92">
        <v>21574</v>
      </c>
      <c r="L258" s="85">
        <v>43148</v>
      </c>
      <c r="M258" s="311"/>
      <c r="N258" s="312"/>
      <c r="O258" s="74"/>
      <c r="P258" s="69">
        <f t="shared" si="110"/>
        <v>0</v>
      </c>
      <c r="Q258" s="69">
        <f t="shared" si="105"/>
        <v>0</v>
      </c>
      <c r="R258" s="70">
        <f t="shared" si="111"/>
        <v>0</v>
      </c>
      <c r="S258" s="246" t="str">
        <f t="shared" si="106"/>
        <v>ERROR</v>
      </c>
      <c r="T258" s="55"/>
      <c r="V258" s="56"/>
      <c r="W258" s="56"/>
      <c r="X258" s="56"/>
      <c r="Y258" s="56"/>
      <c r="Z258" s="56"/>
      <c r="AA258" s="56"/>
      <c r="AB258" s="56"/>
      <c r="AC258" s="56"/>
      <c r="AD258" s="56"/>
      <c r="AE258" s="56"/>
      <c r="AF258" s="56"/>
    </row>
    <row r="259" spans="1:32" ht="31.95" customHeight="1">
      <c r="A259" s="13"/>
      <c r="B259" s="52"/>
      <c r="C259" s="93">
        <v>4240</v>
      </c>
      <c r="D259" s="87">
        <v>19.011000000000013</v>
      </c>
      <c r="E259" s="88"/>
      <c r="F259" s="88"/>
      <c r="G259" s="89" t="s">
        <v>101</v>
      </c>
      <c r="H259" s="90" t="s">
        <v>29</v>
      </c>
      <c r="I259" s="91">
        <v>2</v>
      </c>
      <c r="J259" s="244">
        <v>18379</v>
      </c>
      <c r="K259" s="92">
        <v>26763</v>
      </c>
      <c r="L259" s="85">
        <v>53526</v>
      </c>
      <c r="M259" s="311"/>
      <c r="N259" s="312"/>
      <c r="O259" s="74"/>
      <c r="P259" s="69">
        <f t="shared" si="110"/>
        <v>0</v>
      </c>
      <c r="Q259" s="69">
        <f t="shared" si="105"/>
        <v>0</v>
      </c>
      <c r="R259" s="70">
        <f t="shared" si="111"/>
        <v>0</v>
      </c>
      <c r="S259" s="246" t="str">
        <f t="shared" si="106"/>
        <v>ERROR</v>
      </c>
      <c r="T259" s="55"/>
      <c r="V259" s="56"/>
      <c r="W259" s="56"/>
      <c r="X259" s="56"/>
      <c r="Y259" s="56"/>
      <c r="Z259" s="56"/>
      <c r="AA259" s="56"/>
      <c r="AB259" s="56"/>
      <c r="AC259" s="56"/>
      <c r="AD259" s="56"/>
      <c r="AE259" s="56"/>
      <c r="AF259" s="56"/>
    </row>
    <row r="260" spans="1:32" ht="48" customHeight="1">
      <c r="A260" s="13"/>
      <c r="B260" s="52"/>
      <c r="C260" s="93">
        <v>4246</v>
      </c>
      <c r="D260" s="87">
        <v>19.012000000000015</v>
      </c>
      <c r="E260" s="88"/>
      <c r="F260" s="88"/>
      <c r="G260" s="89" t="s">
        <v>102</v>
      </c>
      <c r="H260" s="90" t="s">
        <v>28</v>
      </c>
      <c r="I260" s="91">
        <v>1</v>
      </c>
      <c r="J260" s="244">
        <v>183783</v>
      </c>
      <c r="K260" s="92">
        <v>267625</v>
      </c>
      <c r="L260" s="85">
        <v>267625</v>
      </c>
      <c r="M260" s="311"/>
      <c r="N260" s="312"/>
      <c r="O260" s="74"/>
      <c r="P260" s="69">
        <f t="shared" si="110"/>
        <v>0</v>
      </c>
      <c r="Q260" s="69">
        <f t="shared" si="105"/>
        <v>0</v>
      </c>
      <c r="R260" s="70">
        <f t="shared" si="111"/>
        <v>0</v>
      </c>
      <c r="S260" s="246" t="str">
        <f t="shared" si="106"/>
        <v>ERROR</v>
      </c>
      <c r="T260" s="55"/>
      <c r="V260" s="56"/>
      <c r="W260" s="56"/>
      <c r="X260" s="56"/>
      <c r="Y260" s="56"/>
      <c r="Z260" s="56"/>
      <c r="AA260" s="56"/>
      <c r="AB260" s="56"/>
      <c r="AC260" s="56"/>
      <c r="AD260" s="56"/>
      <c r="AE260" s="56"/>
      <c r="AF260" s="56"/>
    </row>
    <row r="261" spans="1:32" ht="31.95" customHeight="1">
      <c r="A261" s="13"/>
      <c r="B261" s="52"/>
      <c r="C261" s="93">
        <v>4248</v>
      </c>
      <c r="D261" s="87">
        <v>19.013000000000016</v>
      </c>
      <c r="E261" s="88"/>
      <c r="F261" s="88"/>
      <c r="G261" s="89" t="s">
        <v>255</v>
      </c>
      <c r="H261" s="90" t="s">
        <v>23</v>
      </c>
      <c r="I261" s="91">
        <v>1</v>
      </c>
      <c r="J261" s="244">
        <v>153152</v>
      </c>
      <c r="K261" s="92">
        <v>223020</v>
      </c>
      <c r="L261" s="85">
        <v>223020</v>
      </c>
      <c r="M261" s="311"/>
      <c r="N261" s="312"/>
      <c r="O261" s="74"/>
      <c r="P261" s="69">
        <f t="shared" si="110"/>
        <v>0</v>
      </c>
      <c r="Q261" s="69">
        <f t="shared" si="105"/>
        <v>0</v>
      </c>
      <c r="R261" s="70">
        <f t="shared" si="111"/>
        <v>0</v>
      </c>
      <c r="S261" s="246" t="str">
        <f t="shared" si="106"/>
        <v>ERROR</v>
      </c>
      <c r="T261" s="55"/>
      <c r="V261" s="56"/>
      <c r="W261" s="56"/>
      <c r="X261" s="56"/>
      <c r="Y261" s="56"/>
      <c r="Z261" s="56"/>
      <c r="AA261" s="56"/>
      <c r="AB261" s="56"/>
      <c r="AC261" s="56"/>
      <c r="AD261" s="56"/>
      <c r="AE261" s="56"/>
      <c r="AF261" s="56"/>
    </row>
    <row r="262" spans="1:32" ht="31.95" customHeight="1">
      <c r="A262" s="13"/>
      <c r="B262" s="52"/>
      <c r="C262" s="93">
        <v>7896</v>
      </c>
      <c r="D262" s="87">
        <v>19.014000000000017</v>
      </c>
      <c r="E262" s="88"/>
      <c r="F262" s="88"/>
      <c r="G262" s="89" t="s">
        <v>259</v>
      </c>
      <c r="H262" s="90" t="s">
        <v>28</v>
      </c>
      <c r="I262" s="91">
        <v>1</v>
      </c>
      <c r="J262" s="244">
        <v>1031</v>
      </c>
      <c r="K262" s="92">
        <v>1501</v>
      </c>
      <c r="L262" s="85">
        <v>1501</v>
      </c>
      <c r="M262" s="311"/>
      <c r="N262" s="312"/>
      <c r="O262" s="74"/>
      <c r="P262" s="69">
        <f t="shared" si="110"/>
        <v>0</v>
      </c>
      <c r="Q262" s="69">
        <f t="shared" si="105"/>
        <v>0</v>
      </c>
      <c r="R262" s="70">
        <f t="shared" si="111"/>
        <v>0</v>
      </c>
      <c r="S262" s="246" t="str">
        <f t="shared" si="106"/>
        <v>ERROR</v>
      </c>
      <c r="T262" s="55"/>
      <c r="V262" s="56"/>
      <c r="W262" s="56"/>
      <c r="X262" s="56"/>
      <c r="Y262" s="56"/>
      <c r="Z262" s="56"/>
      <c r="AA262" s="56"/>
      <c r="AB262" s="56"/>
      <c r="AC262" s="56"/>
      <c r="AD262" s="56"/>
      <c r="AE262" s="56"/>
      <c r="AF262" s="56"/>
    </row>
    <row r="263" spans="1:32" ht="31.95" customHeight="1">
      <c r="A263" s="13"/>
      <c r="B263" s="52"/>
      <c r="C263" s="93">
        <v>8616</v>
      </c>
      <c r="D263" s="87">
        <v>19.015000000000018</v>
      </c>
      <c r="E263" s="88"/>
      <c r="F263" s="88"/>
      <c r="G263" s="89" t="s">
        <v>260</v>
      </c>
      <c r="H263" s="90" t="s">
        <v>30</v>
      </c>
      <c r="I263" s="91">
        <v>2</v>
      </c>
      <c r="J263" s="244">
        <v>194988</v>
      </c>
      <c r="K263" s="92">
        <v>283942</v>
      </c>
      <c r="L263" s="85">
        <v>567884</v>
      </c>
      <c r="M263" s="311"/>
      <c r="N263" s="312"/>
      <c r="O263" s="74"/>
      <c r="P263" s="69">
        <f t="shared" si="110"/>
        <v>0</v>
      </c>
      <c r="Q263" s="69">
        <f t="shared" si="105"/>
        <v>0</v>
      </c>
      <c r="R263" s="70">
        <f t="shared" si="111"/>
        <v>0</v>
      </c>
      <c r="S263" s="246" t="str">
        <f t="shared" si="106"/>
        <v>ERROR</v>
      </c>
      <c r="T263" s="55"/>
      <c r="V263" s="56"/>
      <c r="W263" s="56"/>
      <c r="X263" s="56"/>
      <c r="Y263" s="56"/>
      <c r="Z263" s="56"/>
      <c r="AA263" s="56"/>
      <c r="AB263" s="56"/>
      <c r="AC263" s="56"/>
      <c r="AD263" s="56"/>
      <c r="AE263" s="56"/>
      <c r="AF263" s="56"/>
    </row>
    <row r="264" spans="1:32" ht="31.95" customHeight="1">
      <c r="A264" s="13"/>
      <c r="B264" s="52"/>
      <c r="C264" s="93">
        <v>8617</v>
      </c>
      <c r="D264" s="87">
        <v>19.01600000000002</v>
      </c>
      <c r="E264" s="88"/>
      <c r="F264" s="88"/>
      <c r="G264" s="89" t="s">
        <v>272</v>
      </c>
      <c r="H264" s="90" t="s">
        <v>30</v>
      </c>
      <c r="I264" s="91">
        <v>1</v>
      </c>
      <c r="J264" s="244">
        <v>191295</v>
      </c>
      <c r="K264" s="92">
        <v>278564</v>
      </c>
      <c r="L264" s="85">
        <v>278564</v>
      </c>
      <c r="M264" s="311"/>
      <c r="N264" s="312"/>
      <c r="O264" s="74"/>
      <c r="P264" s="69">
        <f t="shared" si="110"/>
        <v>0</v>
      </c>
      <c r="Q264" s="69">
        <f t="shared" si="105"/>
        <v>0</v>
      </c>
      <c r="R264" s="70">
        <f t="shared" si="111"/>
        <v>0</v>
      </c>
      <c r="S264" s="246" t="str">
        <f t="shared" si="106"/>
        <v>ERROR</v>
      </c>
      <c r="T264" s="55"/>
      <c r="V264" s="56"/>
      <c r="W264" s="56"/>
      <c r="X264" s="56"/>
      <c r="Y264" s="56"/>
      <c r="Z264" s="56"/>
      <c r="AA264" s="56"/>
      <c r="AB264" s="56"/>
      <c r="AC264" s="56"/>
      <c r="AD264" s="56"/>
      <c r="AE264" s="56"/>
      <c r="AF264" s="56"/>
    </row>
    <row r="265" spans="1:32" ht="48" customHeight="1">
      <c r="A265" s="13"/>
      <c r="B265" s="52"/>
      <c r="C265" s="93">
        <v>8621</v>
      </c>
      <c r="D265" s="87">
        <v>19.017000000000021</v>
      </c>
      <c r="E265" s="88"/>
      <c r="F265" s="88"/>
      <c r="G265" s="89" t="s">
        <v>273</v>
      </c>
      <c r="H265" s="90" t="s">
        <v>30</v>
      </c>
      <c r="I265" s="91">
        <v>1</v>
      </c>
      <c r="J265" s="244">
        <v>1241814</v>
      </c>
      <c r="K265" s="92">
        <v>1808330</v>
      </c>
      <c r="L265" s="85">
        <v>1808330</v>
      </c>
      <c r="M265" s="311"/>
      <c r="N265" s="312"/>
      <c r="O265" s="74"/>
      <c r="P265" s="69">
        <f t="shared" si="110"/>
        <v>0</v>
      </c>
      <c r="Q265" s="69">
        <f t="shared" si="105"/>
        <v>0</v>
      </c>
      <c r="R265" s="70">
        <f t="shared" si="111"/>
        <v>0</v>
      </c>
      <c r="S265" s="246" t="str">
        <f t="shared" si="106"/>
        <v>ERROR</v>
      </c>
      <c r="T265" s="55"/>
      <c r="V265" s="56"/>
      <c r="W265" s="56"/>
      <c r="X265" s="56"/>
      <c r="Y265" s="56"/>
      <c r="Z265" s="56"/>
      <c r="AA265" s="56"/>
      <c r="AB265" s="56"/>
      <c r="AC265" s="56"/>
      <c r="AD265" s="56"/>
      <c r="AE265" s="56"/>
      <c r="AF265" s="56"/>
    </row>
    <row r="266" spans="1:32" ht="48" customHeight="1">
      <c r="A266" s="13"/>
      <c r="B266" s="52"/>
      <c r="C266" s="93">
        <v>4032</v>
      </c>
      <c r="D266" s="87">
        <v>19.018000000000022</v>
      </c>
      <c r="E266" s="88"/>
      <c r="F266" s="88"/>
      <c r="G266" s="89" t="s">
        <v>104</v>
      </c>
      <c r="H266" s="90" t="s">
        <v>23</v>
      </c>
      <c r="I266" s="91">
        <v>4</v>
      </c>
      <c r="J266" s="244">
        <v>15156</v>
      </c>
      <c r="K266" s="92">
        <v>22070</v>
      </c>
      <c r="L266" s="85">
        <v>88280</v>
      </c>
      <c r="M266" s="311"/>
      <c r="N266" s="312"/>
      <c r="O266" s="74"/>
      <c r="P266" s="69">
        <f t="shared" si="109"/>
        <v>0</v>
      </c>
      <c r="Q266" s="69">
        <f t="shared" si="105"/>
        <v>0</v>
      </c>
      <c r="R266" s="70">
        <f t="shared" si="104"/>
        <v>0</v>
      </c>
      <c r="S266" s="246" t="str">
        <f t="shared" si="106"/>
        <v>ERROR</v>
      </c>
      <c r="T266" s="55"/>
      <c r="V266" s="56"/>
      <c r="W266" s="56"/>
      <c r="X266" s="56"/>
      <c r="Y266" s="56"/>
      <c r="Z266" s="56"/>
      <c r="AA266" s="56"/>
      <c r="AB266" s="56"/>
      <c r="AC266" s="56"/>
      <c r="AD266" s="56"/>
      <c r="AE266" s="56"/>
      <c r="AF266" s="56"/>
    </row>
    <row r="267" spans="1:32" ht="31.95" customHeight="1" thickBot="1">
      <c r="A267" s="13"/>
      <c r="B267" s="30"/>
      <c r="C267" s="7" t="s">
        <v>12</v>
      </c>
      <c r="D267" s="8"/>
      <c r="E267" s="9"/>
      <c r="F267" s="9"/>
      <c r="G267" s="10"/>
      <c r="H267" s="11"/>
      <c r="I267" s="12"/>
      <c r="J267" s="72"/>
      <c r="K267" s="72"/>
      <c r="L267" s="73">
        <f>SUM(L248:L266)</f>
        <v>77286367</v>
      </c>
      <c r="M267" s="270"/>
      <c r="N267" s="271"/>
      <c r="O267" s="278"/>
      <c r="P267" s="279"/>
      <c r="Q267" s="67"/>
      <c r="R267" s="282">
        <f>+SUM(R248:R266)</f>
        <v>0</v>
      </c>
      <c r="S267" s="247" t="str">
        <f>+IF(OR(R267&lt;=0,R267&gt;$L267,COUNTIF(S248:S266,"error")&gt;0),"ERROR","OK")</f>
        <v>ERROR</v>
      </c>
      <c r="T267" s="37"/>
      <c r="V267" s="56"/>
      <c r="W267" s="56"/>
      <c r="X267" s="56"/>
      <c r="Y267" s="56"/>
      <c r="Z267" s="56"/>
      <c r="AA267" s="56"/>
      <c r="AB267" s="56"/>
      <c r="AC267" s="56"/>
      <c r="AD267" s="56"/>
      <c r="AE267" s="56"/>
      <c r="AF267" s="56"/>
    </row>
    <row r="268" spans="1:32" ht="31.95" customHeight="1" thickBot="1">
      <c r="A268" s="13"/>
      <c r="B268" s="30"/>
      <c r="C268" s="75"/>
      <c r="D268" s="379">
        <v>20</v>
      </c>
      <c r="E268" s="76"/>
      <c r="F268" s="76"/>
      <c r="G268" s="77" t="s">
        <v>283</v>
      </c>
      <c r="H268" s="78"/>
      <c r="I268" s="76"/>
      <c r="J268" s="79"/>
      <c r="K268" s="79"/>
      <c r="L268" s="80"/>
      <c r="M268" s="270"/>
      <c r="N268" s="271"/>
      <c r="O268" s="280"/>
      <c r="P268" s="268"/>
      <c r="Q268" s="67"/>
      <c r="R268" s="268"/>
      <c r="S268" s="269"/>
      <c r="T268" s="37"/>
      <c r="V268" s="56"/>
      <c r="W268" s="56"/>
      <c r="X268" s="56"/>
      <c r="Y268" s="56"/>
      <c r="Z268" s="56"/>
      <c r="AA268" s="56"/>
      <c r="AB268" s="56"/>
      <c r="AC268" s="56"/>
      <c r="AD268" s="56"/>
      <c r="AE268" s="56"/>
      <c r="AF268" s="56"/>
    </row>
    <row r="269" spans="1:32" ht="64.2" customHeight="1">
      <c r="A269" s="13"/>
      <c r="B269" s="30"/>
      <c r="C269" s="1">
        <v>10135</v>
      </c>
      <c r="D269" s="2">
        <v>20.001000000000001</v>
      </c>
      <c r="E269" s="3"/>
      <c r="F269" s="3"/>
      <c r="G269" s="81" t="s">
        <v>284</v>
      </c>
      <c r="H269" s="5" t="s">
        <v>23</v>
      </c>
      <c r="I269" s="6">
        <v>91</v>
      </c>
      <c r="J269" s="241">
        <v>516973</v>
      </c>
      <c r="K269" s="82">
        <v>752816</v>
      </c>
      <c r="L269" s="83">
        <v>68506256</v>
      </c>
      <c r="M269" s="270"/>
      <c r="N269" s="271"/>
      <c r="O269" s="74"/>
      <c r="P269" s="69">
        <f t="shared" si="109"/>
        <v>0</v>
      </c>
      <c r="Q269" s="69">
        <f>+ROUND(P269*(1+$R$557),0)</f>
        <v>0</v>
      </c>
      <c r="R269" s="70">
        <f t="shared" ref="R269:R288" si="112">ROUND((+Q269*$I269),0)</f>
        <v>0</v>
      </c>
      <c r="S269" s="246" t="str">
        <f>IF(OR(P269&lt;=0,P269&gt;$J269,Q269&lt;=0,Q269&gt;$K269,R269&lt;=0,R269&gt;$L269,$S$557="ERROR"),"ERROR","OK")</f>
        <v>ERROR</v>
      </c>
      <c r="T269" s="37"/>
      <c r="V269" s="56"/>
      <c r="W269" s="56"/>
      <c r="X269" s="56"/>
      <c r="Y269" s="56"/>
      <c r="Z269" s="56"/>
      <c r="AA269" s="56"/>
      <c r="AB269" s="56"/>
      <c r="AC269" s="56"/>
      <c r="AD269" s="56"/>
      <c r="AE269" s="56"/>
      <c r="AF269" s="56"/>
    </row>
    <row r="270" spans="1:32" ht="31.95" customHeight="1">
      <c r="A270" s="13"/>
      <c r="B270" s="30"/>
      <c r="C270" s="1"/>
      <c r="D270" s="2"/>
      <c r="E270" s="3"/>
      <c r="F270" s="3"/>
      <c r="G270" s="341" t="s">
        <v>285</v>
      </c>
      <c r="H270" s="5"/>
      <c r="I270" s="6"/>
      <c r="J270" s="241"/>
      <c r="K270" s="82"/>
      <c r="L270" s="83"/>
      <c r="M270" s="270"/>
      <c r="N270" s="271"/>
      <c r="O270" s="353"/>
      <c r="P270" s="342"/>
      <c r="Q270" s="342"/>
      <c r="R270" s="315"/>
      <c r="S270" s="246"/>
      <c r="T270" s="37"/>
      <c r="V270" s="56"/>
      <c r="W270" s="56"/>
      <c r="X270" s="56"/>
      <c r="Y270" s="56"/>
      <c r="Z270" s="56"/>
      <c r="AA270" s="56"/>
      <c r="AB270" s="56"/>
      <c r="AC270" s="56"/>
      <c r="AD270" s="56"/>
      <c r="AE270" s="56"/>
      <c r="AF270" s="56"/>
    </row>
    <row r="271" spans="1:32" ht="31.95" customHeight="1">
      <c r="A271" s="13"/>
      <c r="B271" s="30"/>
      <c r="C271" s="1">
        <v>3007</v>
      </c>
      <c r="D271" s="2">
        <v>20.002000000000002</v>
      </c>
      <c r="E271" s="3"/>
      <c r="F271" s="3"/>
      <c r="G271" s="81" t="s">
        <v>31</v>
      </c>
      <c r="H271" s="5" t="s">
        <v>23</v>
      </c>
      <c r="I271" s="6">
        <v>2</v>
      </c>
      <c r="J271" s="241">
        <v>955</v>
      </c>
      <c r="K271" s="82">
        <v>1391</v>
      </c>
      <c r="L271" s="83">
        <v>2782</v>
      </c>
      <c r="M271" s="270"/>
      <c r="N271" s="271"/>
      <c r="O271" s="74"/>
      <c r="P271" s="69">
        <f t="shared" si="109"/>
        <v>0</v>
      </c>
      <c r="Q271" s="69">
        <f t="shared" ref="Q271:Q288" si="113">+ROUND(P271*(1+$R$557),0)</f>
        <v>0</v>
      </c>
      <c r="R271" s="70">
        <f t="shared" ref="R271:R287" si="114">ROUND((+Q271*$I271),0)</f>
        <v>0</v>
      </c>
      <c r="S271" s="246" t="str">
        <f t="shared" ref="S271:S288" si="115">IF(OR(P271&lt;=0,P271&gt;$J271,Q271&lt;=0,Q271&gt;$K271,R271&lt;=0,R271&gt;$L271,$S$557="ERROR"),"ERROR","OK")</f>
        <v>ERROR</v>
      </c>
      <c r="T271" s="37"/>
      <c r="V271" s="56"/>
      <c r="W271" s="56"/>
      <c r="X271" s="56"/>
      <c r="Y271" s="56"/>
      <c r="Z271" s="56"/>
      <c r="AA271" s="56"/>
      <c r="AB271" s="56"/>
      <c r="AC271" s="56"/>
      <c r="AD271" s="56"/>
      <c r="AE271" s="56"/>
      <c r="AF271" s="56"/>
    </row>
    <row r="272" spans="1:32" ht="31.95" customHeight="1">
      <c r="A272" s="13"/>
      <c r="B272" s="30"/>
      <c r="C272" s="1">
        <v>3010</v>
      </c>
      <c r="D272" s="2">
        <v>20.003000000000004</v>
      </c>
      <c r="E272" s="3"/>
      <c r="F272" s="3"/>
      <c r="G272" s="81" t="s">
        <v>277</v>
      </c>
      <c r="H272" s="5" t="s">
        <v>30</v>
      </c>
      <c r="I272" s="6">
        <v>1</v>
      </c>
      <c r="J272" s="241">
        <v>42586</v>
      </c>
      <c r="K272" s="82">
        <v>62014</v>
      </c>
      <c r="L272" s="83">
        <v>62014</v>
      </c>
      <c r="M272" s="270"/>
      <c r="N272" s="271"/>
      <c r="O272" s="74"/>
      <c r="P272" s="69">
        <f t="shared" si="109"/>
        <v>0</v>
      </c>
      <c r="Q272" s="69">
        <f t="shared" si="113"/>
        <v>0</v>
      </c>
      <c r="R272" s="70">
        <f t="shared" si="114"/>
        <v>0</v>
      </c>
      <c r="S272" s="246" t="str">
        <f t="shared" si="115"/>
        <v>ERROR</v>
      </c>
      <c r="T272" s="37"/>
      <c r="V272" s="56"/>
      <c r="W272" s="56"/>
      <c r="X272" s="56"/>
      <c r="Y272" s="56"/>
      <c r="Z272" s="56"/>
      <c r="AA272" s="56"/>
      <c r="AB272" s="56"/>
      <c r="AC272" s="56"/>
      <c r="AD272" s="56"/>
      <c r="AE272" s="56"/>
      <c r="AF272" s="56"/>
    </row>
    <row r="273" spans="1:32" ht="64.2" customHeight="1">
      <c r="A273" s="13"/>
      <c r="B273" s="30"/>
      <c r="C273" s="1">
        <v>3017</v>
      </c>
      <c r="D273" s="2">
        <v>20.004000000000005</v>
      </c>
      <c r="E273" s="3"/>
      <c r="F273" s="3"/>
      <c r="G273" s="81" t="s">
        <v>105</v>
      </c>
      <c r="H273" s="5" t="s">
        <v>30</v>
      </c>
      <c r="I273" s="6">
        <v>3</v>
      </c>
      <c r="J273" s="241">
        <v>45600</v>
      </c>
      <c r="K273" s="82">
        <v>66403</v>
      </c>
      <c r="L273" s="83">
        <v>199209</v>
      </c>
      <c r="M273" s="270"/>
      <c r="N273" s="271"/>
      <c r="O273" s="353"/>
      <c r="P273" s="69">
        <f t="shared" ref="P273:P274" si="116">ROUND(O273,0)</f>
        <v>0</v>
      </c>
      <c r="Q273" s="69">
        <f t="shared" si="113"/>
        <v>0</v>
      </c>
      <c r="R273" s="70">
        <f t="shared" ref="R273:R274" si="117">ROUND((+Q273*$I273),0)</f>
        <v>0</v>
      </c>
      <c r="S273" s="246" t="str">
        <f t="shared" si="115"/>
        <v>ERROR</v>
      </c>
      <c r="T273" s="37"/>
      <c r="V273" s="56"/>
      <c r="W273" s="56"/>
      <c r="X273" s="56"/>
      <c r="Y273" s="56"/>
      <c r="Z273" s="56"/>
      <c r="AA273" s="56"/>
      <c r="AB273" s="56"/>
      <c r="AC273" s="56"/>
      <c r="AD273" s="56"/>
      <c r="AE273" s="56"/>
      <c r="AF273" s="56"/>
    </row>
    <row r="274" spans="1:32" ht="31.95" customHeight="1">
      <c r="A274" s="13"/>
      <c r="B274" s="30"/>
      <c r="C274" s="1">
        <v>3022</v>
      </c>
      <c r="D274" s="2">
        <v>20.005000000000006</v>
      </c>
      <c r="E274" s="3"/>
      <c r="F274" s="3"/>
      <c r="G274" s="81" t="s">
        <v>268</v>
      </c>
      <c r="H274" s="5" t="s">
        <v>30</v>
      </c>
      <c r="I274" s="6">
        <v>1</v>
      </c>
      <c r="J274" s="241">
        <v>64237</v>
      </c>
      <c r="K274" s="82">
        <v>93542</v>
      </c>
      <c r="L274" s="83">
        <v>93542</v>
      </c>
      <c r="M274" s="270"/>
      <c r="N274" s="271"/>
      <c r="O274" s="353"/>
      <c r="P274" s="69">
        <f t="shared" si="116"/>
        <v>0</v>
      </c>
      <c r="Q274" s="69">
        <f t="shared" si="113"/>
        <v>0</v>
      </c>
      <c r="R274" s="70">
        <f t="shared" si="117"/>
        <v>0</v>
      </c>
      <c r="S274" s="246" t="str">
        <f t="shared" si="115"/>
        <v>ERROR</v>
      </c>
      <c r="T274" s="37"/>
      <c r="V274" s="56"/>
      <c r="W274" s="56"/>
      <c r="X274" s="56"/>
      <c r="Y274" s="56"/>
      <c r="Z274" s="56"/>
      <c r="AA274" s="56"/>
      <c r="AB274" s="56"/>
      <c r="AC274" s="56"/>
      <c r="AD274" s="56"/>
      <c r="AE274" s="56"/>
      <c r="AF274" s="56"/>
    </row>
    <row r="275" spans="1:32" ht="31.95" customHeight="1">
      <c r="A275" s="13"/>
      <c r="B275" s="30"/>
      <c r="C275" s="1">
        <v>3454</v>
      </c>
      <c r="D275" s="2">
        <v>20.006000000000007</v>
      </c>
      <c r="E275" s="3"/>
      <c r="F275" s="3"/>
      <c r="G275" s="81" t="s">
        <v>282</v>
      </c>
      <c r="H275" s="5" t="s">
        <v>30</v>
      </c>
      <c r="I275" s="6">
        <v>1</v>
      </c>
      <c r="J275" s="241">
        <v>118049</v>
      </c>
      <c r="K275" s="82">
        <v>171903</v>
      </c>
      <c r="L275" s="83">
        <v>171903</v>
      </c>
      <c r="M275" s="270"/>
      <c r="N275" s="271"/>
      <c r="O275" s="353"/>
      <c r="P275" s="69">
        <f t="shared" ref="P275" si="118">ROUND(O275,0)</f>
        <v>0</v>
      </c>
      <c r="Q275" s="69">
        <f t="shared" si="113"/>
        <v>0</v>
      </c>
      <c r="R275" s="70">
        <f t="shared" ref="R275" si="119">ROUND((+Q275*$I275),0)</f>
        <v>0</v>
      </c>
      <c r="S275" s="246" t="str">
        <f t="shared" si="115"/>
        <v>ERROR</v>
      </c>
      <c r="T275" s="37"/>
      <c r="V275" s="56"/>
      <c r="W275" s="56"/>
      <c r="X275" s="56"/>
      <c r="Y275" s="56"/>
      <c r="Z275" s="56"/>
      <c r="AA275" s="56"/>
      <c r="AB275" s="56"/>
      <c r="AC275" s="56"/>
      <c r="AD275" s="56"/>
      <c r="AE275" s="56"/>
      <c r="AF275" s="56"/>
    </row>
    <row r="276" spans="1:32" ht="31.95" customHeight="1">
      <c r="A276" s="13"/>
      <c r="B276" s="30"/>
      <c r="C276" s="1">
        <v>3710</v>
      </c>
      <c r="D276" s="2">
        <v>20.007000000000009</v>
      </c>
      <c r="E276" s="3"/>
      <c r="F276" s="3"/>
      <c r="G276" s="81" t="s">
        <v>103</v>
      </c>
      <c r="H276" s="5" t="s">
        <v>30</v>
      </c>
      <c r="I276" s="6">
        <v>2</v>
      </c>
      <c r="J276" s="241">
        <v>5783</v>
      </c>
      <c r="K276" s="82">
        <v>8421</v>
      </c>
      <c r="L276" s="83">
        <v>16842</v>
      </c>
      <c r="M276" s="270"/>
      <c r="N276" s="271"/>
      <c r="O276" s="74"/>
      <c r="P276" s="69">
        <f t="shared" si="109"/>
        <v>0</v>
      </c>
      <c r="Q276" s="69">
        <f t="shared" si="113"/>
        <v>0</v>
      </c>
      <c r="R276" s="70">
        <f t="shared" si="114"/>
        <v>0</v>
      </c>
      <c r="S276" s="246" t="str">
        <f t="shared" si="115"/>
        <v>ERROR</v>
      </c>
      <c r="T276" s="37"/>
      <c r="V276" s="56"/>
      <c r="W276" s="56"/>
      <c r="X276" s="56"/>
      <c r="Y276" s="56"/>
      <c r="Z276" s="56"/>
      <c r="AA276" s="56"/>
      <c r="AB276" s="56"/>
      <c r="AC276" s="56"/>
      <c r="AD276" s="56"/>
      <c r="AE276" s="56"/>
      <c r="AF276" s="56"/>
    </row>
    <row r="277" spans="1:32" ht="31.95" customHeight="1">
      <c r="A277" s="13"/>
      <c r="B277" s="30"/>
      <c r="C277" s="1">
        <v>3748</v>
      </c>
      <c r="D277" s="2">
        <v>20.00800000000001</v>
      </c>
      <c r="E277" s="3"/>
      <c r="F277" s="3"/>
      <c r="G277" s="81" t="s">
        <v>269</v>
      </c>
      <c r="H277" s="5" t="s">
        <v>30</v>
      </c>
      <c r="I277" s="6">
        <v>1</v>
      </c>
      <c r="J277" s="241">
        <v>935806</v>
      </c>
      <c r="K277" s="82">
        <v>1362721</v>
      </c>
      <c r="L277" s="83">
        <v>1362721</v>
      </c>
      <c r="M277" s="270"/>
      <c r="N277" s="271"/>
      <c r="O277" s="74"/>
      <c r="P277" s="69">
        <f t="shared" si="109"/>
        <v>0</v>
      </c>
      <c r="Q277" s="69">
        <f t="shared" si="113"/>
        <v>0</v>
      </c>
      <c r="R277" s="70">
        <f t="shared" si="114"/>
        <v>0</v>
      </c>
      <c r="S277" s="246" t="str">
        <f t="shared" si="115"/>
        <v>ERROR</v>
      </c>
      <c r="T277" s="37"/>
      <c r="V277" s="56"/>
      <c r="W277" s="56"/>
      <c r="X277" s="56"/>
      <c r="Y277" s="56"/>
      <c r="Z277" s="56"/>
      <c r="AA277" s="56"/>
      <c r="AB277" s="56"/>
      <c r="AC277" s="56"/>
      <c r="AD277" s="56"/>
      <c r="AE277" s="56"/>
      <c r="AF277" s="56"/>
    </row>
    <row r="278" spans="1:32" ht="31.95" customHeight="1">
      <c r="A278" s="13"/>
      <c r="B278" s="30"/>
      <c r="C278" s="1">
        <v>3806</v>
      </c>
      <c r="D278" s="2">
        <v>20.009000000000011</v>
      </c>
      <c r="E278" s="3"/>
      <c r="F278" s="3"/>
      <c r="G278" s="81" t="s">
        <v>270</v>
      </c>
      <c r="H278" s="5" t="s">
        <v>23</v>
      </c>
      <c r="I278" s="6">
        <v>2</v>
      </c>
      <c r="J278" s="241">
        <v>2816</v>
      </c>
      <c r="K278" s="82">
        <v>4101</v>
      </c>
      <c r="L278" s="83">
        <v>8202</v>
      </c>
      <c r="M278" s="270"/>
      <c r="N278" s="271"/>
      <c r="O278" s="74"/>
      <c r="P278" s="69">
        <f t="shared" si="109"/>
        <v>0</v>
      </c>
      <c r="Q278" s="69">
        <f t="shared" si="113"/>
        <v>0</v>
      </c>
      <c r="R278" s="70">
        <f t="shared" si="114"/>
        <v>0</v>
      </c>
      <c r="S278" s="246" t="str">
        <f t="shared" si="115"/>
        <v>ERROR</v>
      </c>
      <c r="T278" s="37"/>
      <c r="V278" s="56"/>
      <c r="W278" s="56"/>
      <c r="X278" s="56"/>
      <c r="Y278" s="56"/>
      <c r="Z278" s="56"/>
      <c r="AA278" s="56"/>
      <c r="AB278" s="56"/>
      <c r="AC278" s="56"/>
      <c r="AD278" s="56"/>
      <c r="AE278" s="56"/>
      <c r="AF278" s="56"/>
    </row>
    <row r="279" spans="1:32" ht="48" customHeight="1">
      <c r="A279" s="13"/>
      <c r="B279" s="30"/>
      <c r="C279" s="1">
        <v>3811</v>
      </c>
      <c r="D279" s="2">
        <v>20.010000000000012</v>
      </c>
      <c r="E279" s="3"/>
      <c r="F279" s="3"/>
      <c r="G279" s="81" t="s">
        <v>271</v>
      </c>
      <c r="H279" s="5" t="s">
        <v>29</v>
      </c>
      <c r="I279" s="6">
        <v>1</v>
      </c>
      <c r="J279" s="241">
        <v>2768</v>
      </c>
      <c r="K279" s="82">
        <v>4031</v>
      </c>
      <c r="L279" s="83">
        <v>4031</v>
      </c>
      <c r="M279" s="270"/>
      <c r="N279" s="271"/>
      <c r="O279" s="74"/>
      <c r="P279" s="69">
        <f t="shared" si="109"/>
        <v>0</v>
      </c>
      <c r="Q279" s="69">
        <f t="shared" si="113"/>
        <v>0</v>
      </c>
      <c r="R279" s="70">
        <f t="shared" si="114"/>
        <v>0</v>
      </c>
      <c r="S279" s="246" t="str">
        <f t="shared" si="115"/>
        <v>ERROR</v>
      </c>
      <c r="T279" s="37"/>
      <c r="V279" s="56"/>
      <c r="W279" s="56"/>
      <c r="X279" s="56"/>
      <c r="Y279" s="56"/>
      <c r="Z279" s="56"/>
      <c r="AA279" s="56"/>
      <c r="AB279" s="56"/>
      <c r="AC279" s="56"/>
      <c r="AD279" s="56"/>
      <c r="AE279" s="56"/>
      <c r="AF279" s="56"/>
    </row>
    <row r="280" spans="1:32" ht="31.95" customHeight="1">
      <c r="A280" s="13"/>
      <c r="B280" s="30"/>
      <c r="C280" s="1">
        <v>3837</v>
      </c>
      <c r="D280" s="2">
        <v>20.011000000000013</v>
      </c>
      <c r="E280" s="3"/>
      <c r="F280" s="3"/>
      <c r="G280" s="81" t="s">
        <v>254</v>
      </c>
      <c r="H280" s="5" t="s">
        <v>29</v>
      </c>
      <c r="I280" s="6">
        <v>1</v>
      </c>
      <c r="J280" s="241">
        <v>14815</v>
      </c>
      <c r="K280" s="82">
        <v>21574</v>
      </c>
      <c r="L280" s="83">
        <v>21574</v>
      </c>
      <c r="M280" s="270"/>
      <c r="N280" s="271"/>
      <c r="O280" s="74"/>
      <c r="P280" s="69">
        <f t="shared" si="109"/>
        <v>0</v>
      </c>
      <c r="Q280" s="69">
        <f t="shared" si="113"/>
        <v>0</v>
      </c>
      <c r="R280" s="70">
        <f t="shared" si="114"/>
        <v>0</v>
      </c>
      <c r="S280" s="246" t="str">
        <f t="shared" si="115"/>
        <v>ERROR</v>
      </c>
      <c r="T280" s="37"/>
      <c r="V280" s="56"/>
      <c r="W280" s="56"/>
      <c r="X280" s="56"/>
      <c r="Y280" s="56"/>
      <c r="Z280" s="56"/>
      <c r="AA280" s="56"/>
      <c r="AB280" s="56"/>
      <c r="AC280" s="56"/>
      <c r="AD280" s="56"/>
      <c r="AE280" s="56"/>
      <c r="AF280" s="56"/>
    </row>
    <row r="281" spans="1:32" ht="64.2" customHeight="1">
      <c r="A281" s="13"/>
      <c r="B281" s="30"/>
      <c r="C281" s="1">
        <v>4200</v>
      </c>
      <c r="D281" s="2">
        <v>20.012000000000015</v>
      </c>
      <c r="E281" s="3"/>
      <c r="F281" s="3"/>
      <c r="G281" s="81" t="s">
        <v>286</v>
      </c>
      <c r="H281" s="5" t="s">
        <v>30</v>
      </c>
      <c r="I281" s="6">
        <v>1</v>
      </c>
      <c r="J281" s="241">
        <v>1153730</v>
      </c>
      <c r="K281" s="82">
        <v>1680062</v>
      </c>
      <c r="L281" s="83">
        <v>1680062</v>
      </c>
      <c r="M281" s="270"/>
      <c r="N281" s="271"/>
      <c r="O281" s="74"/>
      <c r="P281" s="69">
        <f t="shared" si="109"/>
        <v>0</v>
      </c>
      <c r="Q281" s="69">
        <f t="shared" si="113"/>
        <v>0</v>
      </c>
      <c r="R281" s="70">
        <f t="shared" si="114"/>
        <v>0</v>
      </c>
      <c r="S281" s="246" t="str">
        <f t="shared" si="115"/>
        <v>ERROR</v>
      </c>
      <c r="T281" s="37"/>
      <c r="V281" s="56"/>
      <c r="W281" s="56"/>
      <c r="X281" s="56"/>
      <c r="Y281" s="56"/>
      <c r="Z281" s="56"/>
      <c r="AA281" s="56"/>
      <c r="AB281" s="56"/>
      <c r="AC281" s="56"/>
      <c r="AD281" s="56"/>
      <c r="AE281" s="56"/>
      <c r="AF281" s="56"/>
    </row>
    <row r="282" spans="1:32" ht="31.95" customHeight="1">
      <c r="A282" s="13"/>
      <c r="B282" s="30"/>
      <c r="C282" s="1">
        <v>4240</v>
      </c>
      <c r="D282" s="2">
        <v>20.013000000000016</v>
      </c>
      <c r="E282" s="3"/>
      <c r="F282" s="3"/>
      <c r="G282" s="81" t="s">
        <v>101</v>
      </c>
      <c r="H282" s="5" t="s">
        <v>29</v>
      </c>
      <c r="I282" s="6">
        <v>1</v>
      </c>
      <c r="J282" s="241">
        <v>18379</v>
      </c>
      <c r="K282" s="82">
        <v>26763</v>
      </c>
      <c r="L282" s="83">
        <v>26763</v>
      </c>
      <c r="M282" s="270"/>
      <c r="N282" s="271"/>
      <c r="O282" s="353"/>
      <c r="P282" s="69">
        <f t="shared" ref="P282" si="120">ROUND(O282,0)</f>
        <v>0</v>
      </c>
      <c r="Q282" s="69">
        <f t="shared" si="113"/>
        <v>0</v>
      </c>
      <c r="R282" s="70">
        <f t="shared" ref="R282" si="121">ROUND((+Q282*$I282),0)</f>
        <v>0</v>
      </c>
      <c r="S282" s="246" t="str">
        <f t="shared" si="115"/>
        <v>ERROR</v>
      </c>
      <c r="T282" s="37"/>
      <c r="V282" s="56"/>
      <c r="W282" s="56"/>
      <c r="X282" s="56"/>
      <c r="Y282" s="56"/>
      <c r="Z282" s="56"/>
      <c r="AA282" s="56"/>
      <c r="AB282" s="56"/>
      <c r="AC282" s="56"/>
      <c r="AD282" s="56"/>
      <c r="AE282" s="56"/>
      <c r="AF282" s="56"/>
    </row>
    <row r="283" spans="1:32" ht="48" customHeight="1">
      <c r="A283" s="13"/>
      <c r="B283" s="30"/>
      <c r="C283" s="1">
        <v>4246</v>
      </c>
      <c r="D283" s="2">
        <v>20.014000000000017</v>
      </c>
      <c r="E283" s="3"/>
      <c r="F283" s="3"/>
      <c r="G283" s="81" t="s">
        <v>102</v>
      </c>
      <c r="H283" s="5" t="s">
        <v>28</v>
      </c>
      <c r="I283" s="6">
        <v>1</v>
      </c>
      <c r="J283" s="241">
        <v>183783</v>
      </c>
      <c r="K283" s="82">
        <v>267625</v>
      </c>
      <c r="L283" s="83">
        <v>267625</v>
      </c>
      <c r="M283" s="270"/>
      <c r="N283" s="271"/>
      <c r="O283" s="74"/>
      <c r="P283" s="69">
        <f t="shared" ref="P283:P286" si="122">ROUND(O283,0)</f>
        <v>0</v>
      </c>
      <c r="Q283" s="69">
        <f t="shared" si="113"/>
        <v>0</v>
      </c>
      <c r="R283" s="70">
        <f t="shared" ref="R283:R286" si="123">ROUND((+Q283*$I283),0)</f>
        <v>0</v>
      </c>
      <c r="S283" s="246" t="str">
        <f t="shared" si="115"/>
        <v>ERROR</v>
      </c>
      <c r="T283" s="37"/>
      <c r="V283" s="56"/>
      <c r="W283" s="56"/>
      <c r="X283" s="56"/>
      <c r="Y283" s="56"/>
      <c r="Z283" s="56"/>
      <c r="AA283" s="56"/>
      <c r="AB283" s="56"/>
      <c r="AC283" s="56"/>
      <c r="AD283" s="56"/>
      <c r="AE283" s="56"/>
      <c r="AF283" s="56"/>
    </row>
    <row r="284" spans="1:32" ht="31.95" customHeight="1">
      <c r="A284" s="13"/>
      <c r="B284" s="30"/>
      <c r="C284" s="1">
        <v>4248</v>
      </c>
      <c r="D284" s="2">
        <v>20.015000000000018</v>
      </c>
      <c r="E284" s="3"/>
      <c r="F284" s="3"/>
      <c r="G284" s="81" t="s">
        <v>255</v>
      </c>
      <c r="H284" s="5" t="s">
        <v>23</v>
      </c>
      <c r="I284" s="6">
        <v>1</v>
      </c>
      <c r="J284" s="241">
        <v>153152</v>
      </c>
      <c r="K284" s="82">
        <v>223020</v>
      </c>
      <c r="L284" s="83">
        <v>223020</v>
      </c>
      <c r="M284" s="270"/>
      <c r="N284" s="271"/>
      <c r="O284" s="71"/>
      <c r="P284" s="69">
        <f t="shared" si="122"/>
        <v>0</v>
      </c>
      <c r="Q284" s="69">
        <f t="shared" si="113"/>
        <v>0</v>
      </c>
      <c r="R284" s="70">
        <f t="shared" si="123"/>
        <v>0</v>
      </c>
      <c r="S284" s="246" t="str">
        <f t="shared" si="115"/>
        <v>ERROR</v>
      </c>
      <c r="T284" s="37"/>
      <c r="V284" s="56"/>
      <c r="W284" s="56"/>
      <c r="X284" s="56"/>
      <c r="Y284" s="56"/>
      <c r="Z284" s="56"/>
      <c r="AA284" s="56"/>
      <c r="AB284" s="56"/>
      <c r="AC284" s="56"/>
      <c r="AD284" s="56"/>
      <c r="AE284" s="56"/>
      <c r="AF284" s="56"/>
    </row>
    <row r="285" spans="1:32" ht="31.95" customHeight="1">
      <c r="A285" s="13"/>
      <c r="B285" s="30"/>
      <c r="C285" s="1">
        <v>7896</v>
      </c>
      <c r="D285" s="2">
        <v>20.01600000000002</v>
      </c>
      <c r="E285" s="3"/>
      <c r="F285" s="3"/>
      <c r="G285" s="81" t="s">
        <v>259</v>
      </c>
      <c r="H285" s="5" t="s">
        <v>28</v>
      </c>
      <c r="I285" s="6">
        <v>1</v>
      </c>
      <c r="J285" s="241">
        <v>1031</v>
      </c>
      <c r="K285" s="82">
        <v>1501</v>
      </c>
      <c r="L285" s="83">
        <v>1501</v>
      </c>
      <c r="M285" s="270"/>
      <c r="N285" s="271"/>
      <c r="O285" s="74"/>
      <c r="P285" s="69">
        <f t="shared" si="122"/>
        <v>0</v>
      </c>
      <c r="Q285" s="69">
        <f t="shared" si="113"/>
        <v>0</v>
      </c>
      <c r="R285" s="70">
        <f t="shared" si="123"/>
        <v>0</v>
      </c>
      <c r="S285" s="246" t="str">
        <f t="shared" si="115"/>
        <v>ERROR</v>
      </c>
      <c r="T285" s="37"/>
      <c r="V285" s="56"/>
      <c r="W285" s="56"/>
      <c r="X285" s="56"/>
      <c r="Y285" s="56"/>
      <c r="Z285" s="56"/>
      <c r="AA285" s="56"/>
      <c r="AB285" s="56"/>
      <c r="AC285" s="56"/>
      <c r="AD285" s="56"/>
      <c r="AE285" s="56"/>
      <c r="AF285" s="56"/>
    </row>
    <row r="286" spans="1:32" ht="31.95" customHeight="1">
      <c r="A286" s="13"/>
      <c r="B286" s="30"/>
      <c r="C286" s="1">
        <v>8616</v>
      </c>
      <c r="D286" s="2">
        <v>20.017000000000021</v>
      </c>
      <c r="E286" s="3"/>
      <c r="F286" s="3"/>
      <c r="G286" s="81" t="s">
        <v>260</v>
      </c>
      <c r="H286" s="5" t="s">
        <v>30</v>
      </c>
      <c r="I286" s="6">
        <v>1</v>
      </c>
      <c r="J286" s="241">
        <v>194988</v>
      </c>
      <c r="K286" s="82">
        <v>283942</v>
      </c>
      <c r="L286" s="83">
        <v>283942</v>
      </c>
      <c r="M286" s="270"/>
      <c r="N286" s="271"/>
      <c r="O286" s="74"/>
      <c r="P286" s="69">
        <f t="shared" si="122"/>
        <v>0</v>
      </c>
      <c r="Q286" s="69">
        <f t="shared" si="113"/>
        <v>0</v>
      </c>
      <c r="R286" s="70">
        <f t="shared" si="123"/>
        <v>0</v>
      </c>
      <c r="S286" s="246" t="str">
        <f t="shared" si="115"/>
        <v>ERROR</v>
      </c>
      <c r="T286" s="37"/>
      <c r="V286" s="56"/>
      <c r="W286" s="56"/>
      <c r="X286" s="56"/>
      <c r="Y286" s="56"/>
      <c r="Z286" s="56"/>
      <c r="AA286" s="56"/>
      <c r="AB286" s="56"/>
      <c r="AC286" s="56"/>
      <c r="AD286" s="56"/>
      <c r="AE286" s="56"/>
      <c r="AF286" s="56"/>
    </row>
    <row r="287" spans="1:32" ht="31.95" customHeight="1">
      <c r="A287" s="13"/>
      <c r="B287" s="30"/>
      <c r="C287" s="1">
        <v>8617</v>
      </c>
      <c r="D287" s="2">
        <v>20.018000000000022</v>
      </c>
      <c r="E287" s="3"/>
      <c r="F287" s="3"/>
      <c r="G287" s="81" t="s">
        <v>272</v>
      </c>
      <c r="H287" s="5" t="s">
        <v>30</v>
      </c>
      <c r="I287" s="6">
        <v>1</v>
      </c>
      <c r="J287" s="241">
        <v>191295</v>
      </c>
      <c r="K287" s="82">
        <v>278564</v>
      </c>
      <c r="L287" s="83">
        <v>278564</v>
      </c>
      <c r="M287" s="270"/>
      <c r="N287" s="271"/>
      <c r="O287" s="74"/>
      <c r="P287" s="69">
        <f t="shared" si="109"/>
        <v>0</v>
      </c>
      <c r="Q287" s="69">
        <f t="shared" si="113"/>
        <v>0</v>
      </c>
      <c r="R287" s="70">
        <f t="shared" si="114"/>
        <v>0</v>
      </c>
      <c r="S287" s="246" t="str">
        <f t="shared" si="115"/>
        <v>ERROR</v>
      </c>
      <c r="T287" s="37"/>
      <c r="V287" s="56"/>
      <c r="W287" s="56"/>
      <c r="X287" s="56"/>
      <c r="Y287" s="56"/>
      <c r="Z287" s="56"/>
      <c r="AA287" s="56"/>
      <c r="AB287" s="56"/>
      <c r="AC287" s="56"/>
      <c r="AD287" s="56"/>
      <c r="AE287" s="56"/>
      <c r="AF287" s="56"/>
    </row>
    <row r="288" spans="1:32" ht="48" customHeight="1">
      <c r="A288" s="13"/>
      <c r="B288" s="30"/>
      <c r="C288" s="1">
        <v>4032</v>
      </c>
      <c r="D288" s="2">
        <v>20.019000000000023</v>
      </c>
      <c r="E288" s="3"/>
      <c r="F288" s="3"/>
      <c r="G288" s="81" t="s">
        <v>104</v>
      </c>
      <c r="H288" s="5" t="s">
        <v>23</v>
      </c>
      <c r="I288" s="6">
        <v>2</v>
      </c>
      <c r="J288" s="241">
        <v>15156</v>
      </c>
      <c r="K288" s="82">
        <v>22070</v>
      </c>
      <c r="L288" s="83">
        <v>44140</v>
      </c>
      <c r="M288" s="270"/>
      <c r="N288" s="271"/>
      <c r="O288" s="74"/>
      <c r="P288" s="69">
        <f t="shared" si="109"/>
        <v>0</v>
      </c>
      <c r="Q288" s="69">
        <f t="shared" si="113"/>
        <v>0</v>
      </c>
      <c r="R288" s="70">
        <f t="shared" si="112"/>
        <v>0</v>
      </c>
      <c r="S288" s="246" t="str">
        <f t="shared" si="115"/>
        <v>ERROR</v>
      </c>
      <c r="T288" s="37"/>
      <c r="V288" s="56"/>
      <c r="W288" s="56"/>
      <c r="X288" s="56"/>
      <c r="Y288" s="56"/>
      <c r="Z288" s="56"/>
      <c r="AA288" s="56"/>
      <c r="AB288" s="56"/>
      <c r="AC288" s="56"/>
      <c r="AD288" s="56"/>
      <c r="AE288" s="56"/>
      <c r="AF288" s="56"/>
    </row>
    <row r="289" spans="1:32" ht="31.95" customHeight="1" thickBot="1">
      <c r="A289" s="13"/>
      <c r="B289" s="30"/>
      <c r="C289" s="7" t="s">
        <v>12</v>
      </c>
      <c r="D289" s="8"/>
      <c r="E289" s="9"/>
      <c r="F289" s="9"/>
      <c r="G289" s="10"/>
      <c r="H289" s="11"/>
      <c r="I289" s="12"/>
      <c r="J289" s="72"/>
      <c r="K289" s="72"/>
      <c r="L289" s="73">
        <f>SUM(L269:L288)</f>
        <v>73254693</v>
      </c>
      <c r="M289" s="270"/>
      <c r="N289" s="271"/>
      <c r="O289" s="278"/>
      <c r="P289" s="279"/>
      <c r="Q289" s="67"/>
      <c r="R289" s="282">
        <f>+SUM(R269:R288)</f>
        <v>0</v>
      </c>
      <c r="S289" s="247" t="str">
        <f>+IF(OR(R289&lt;=0,R289&gt;$L289,COUNTIF(S269:S288,"error")&gt;0),"ERROR","OK")</f>
        <v>ERROR</v>
      </c>
      <c r="T289" s="37"/>
      <c r="V289" s="56"/>
      <c r="W289" s="56"/>
      <c r="X289" s="56"/>
      <c r="Y289" s="56"/>
      <c r="Z289" s="56"/>
      <c r="AA289" s="56"/>
      <c r="AB289" s="56"/>
      <c r="AC289" s="56"/>
      <c r="AD289" s="56"/>
      <c r="AE289" s="56"/>
      <c r="AF289" s="56"/>
    </row>
    <row r="290" spans="1:32" ht="31.95" customHeight="1" thickBot="1">
      <c r="A290" s="13"/>
      <c r="B290" s="52"/>
      <c r="C290" s="60"/>
      <c r="D290" s="61"/>
      <c r="E290" s="62"/>
      <c r="F290" s="62"/>
      <c r="G290" s="63" t="s">
        <v>287</v>
      </c>
      <c r="H290" s="64"/>
      <c r="I290" s="64"/>
      <c r="J290" s="64"/>
      <c r="K290" s="62"/>
      <c r="L290" s="65"/>
      <c r="M290" s="53"/>
      <c r="N290" s="52"/>
      <c r="O290" s="66"/>
      <c r="P290" s="67"/>
      <c r="Q290" s="67"/>
      <c r="R290" s="67"/>
      <c r="S290" s="245"/>
      <c r="T290" s="55"/>
      <c r="V290" s="56"/>
      <c r="W290" s="56"/>
      <c r="X290" s="56"/>
      <c r="Y290" s="56"/>
      <c r="Z290" s="56"/>
      <c r="AA290" s="56"/>
      <c r="AB290" s="56"/>
      <c r="AC290" s="56"/>
      <c r="AD290" s="56"/>
      <c r="AE290" s="56"/>
      <c r="AF290" s="56"/>
    </row>
    <row r="291" spans="1:32" ht="31.95" customHeight="1" thickBot="1">
      <c r="A291" s="13"/>
      <c r="B291" s="52"/>
      <c r="C291" s="75"/>
      <c r="D291" s="379">
        <v>21</v>
      </c>
      <c r="E291" s="76"/>
      <c r="F291" s="76"/>
      <c r="G291" s="77" t="s">
        <v>288</v>
      </c>
      <c r="H291" s="78"/>
      <c r="I291" s="78"/>
      <c r="J291" s="243"/>
      <c r="K291" s="79"/>
      <c r="L291" s="80"/>
      <c r="M291" s="311"/>
      <c r="N291" s="312"/>
      <c r="O291" s="280"/>
      <c r="P291" s="268"/>
      <c r="Q291" s="67"/>
      <c r="R291" s="268"/>
      <c r="S291" s="269"/>
      <c r="T291" s="55"/>
      <c r="V291" s="56"/>
      <c r="W291" s="56"/>
      <c r="X291" s="56"/>
      <c r="Y291" s="56"/>
      <c r="Z291" s="56"/>
      <c r="AA291" s="56"/>
      <c r="AB291" s="56"/>
      <c r="AC291" s="56"/>
      <c r="AD291" s="56"/>
      <c r="AE291" s="56"/>
      <c r="AF291" s="56"/>
    </row>
    <row r="292" spans="1:32" ht="31.95" customHeight="1">
      <c r="A292" s="13"/>
      <c r="B292" s="30"/>
      <c r="C292" s="1">
        <v>7803</v>
      </c>
      <c r="D292" s="2">
        <v>21.001000000000001</v>
      </c>
      <c r="E292" s="3"/>
      <c r="F292" s="3"/>
      <c r="G292" s="94" t="s">
        <v>289</v>
      </c>
      <c r="H292" s="95" t="s">
        <v>23</v>
      </c>
      <c r="I292" s="6">
        <v>93</v>
      </c>
      <c r="J292" s="240">
        <v>1037</v>
      </c>
      <c r="K292" s="82">
        <v>1510</v>
      </c>
      <c r="L292" s="83">
        <v>140430</v>
      </c>
      <c r="M292" s="270"/>
      <c r="N292" s="271"/>
      <c r="O292" s="71"/>
      <c r="P292" s="69">
        <f t="shared" ref="P292" si="124">ROUND(O292,0)</f>
        <v>0</v>
      </c>
      <c r="Q292" s="69">
        <f t="shared" ref="Q292:Q305" si="125">+ROUND(P292*(1+$R$557),0)</f>
        <v>0</v>
      </c>
      <c r="R292" s="70">
        <f t="shared" ref="R292" si="126">ROUND((+Q292*$I292),0)</f>
        <v>0</v>
      </c>
      <c r="S292" s="246" t="str">
        <f t="shared" ref="S292:S305" si="127">IF(OR(P292&lt;=0,P292&gt;$J292,Q292&lt;=0,Q292&gt;$K292,R292&lt;=0,R292&gt;$L292,$S$557="ERROR"),"ERROR","OK")</f>
        <v>ERROR</v>
      </c>
      <c r="T292" s="37"/>
      <c r="V292" s="56"/>
      <c r="W292" s="56"/>
      <c r="X292" s="56"/>
      <c r="Y292" s="56"/>
      <c r="Z292" s="56"/>
      <c r="AA292" s="56"/>
      <c r="AB292" s="56"/>
      <c r="AC292" s="56"/>
      <c r="AD292" s="56"/>
      <c r="AE292" s="56"/>
      <c r="AF292" s="56"/>
    </row>
    <row r="293" spans="1:32" ht="31.95" customHeight="1">
      <c r="A293" s="13"/>
      <c r="B293" s="30"/>
      <c r="C293" s="1">
        <v>3007</v>
      </c>
      <c r="D293" s="2">
        <v>21.002000000000002</v>
      </c>
      <c r="E293" s="3"/>
      <c r="F293" s="3"/>
      <c r="G293" s="94" t="s">
        <v>31</v>
      </c>
      <c r="H293" s="95" t="s">
        <v>23</v>
      </c>
      <c r="I293" s="6">
        <v>371</v>
      </c>
      <c r="J293" s="240">
        <v>955</v>
      </c>
      <c r="K293" s="82">
        <v>1391</v>
      </c>
      <c r="L293" s="83">
        <v>516061</v>
      </c>
      <c r="M293" s="270"/>
      <c r="N293" s="271"/>
      <c r="O293" s="74"/>
      <c r="P293" s="69">
        <f t="shared" si="109"/>
        <v>0</v>
      </c>
      <c r="Q293" s="69">
        <f t="shared" si="125"/>
        <v>0</v>
      </c>
      <c r="R293" s="70">
        <f t="shared" ref="R293:R305" si="128">ROUND((+Q293*$I293),0)</f>
        <v>0</v>
      </c>
      <c r="S293" s="246" t="str">
        <f t="shared" si="127"/>
        <v>ERROR</v>
      </c>
      <c r="T293" s="37"/>
      <c r="V293" s="56"/>
      <c r="W293" s="56"/>
      <c r="X293" s="56"/>
      <c r="Y293" s="56"/>
      <c r="Z293" s="56"/>
      <c r="AA293" s="56"/>
      <c r="AB293" s="56"/>
      <c r="AC293" s="56"/>
      <c r="AD293" s="56"/>
      <c r="AE293" s="56"/>
      <c r="AF293" s="56"/>
    </row>
    <row r="294" spans="1:32" ht="48" customHeight="1">
      <c r="A294" s="13"/>
      <c r="B294" s="30"/>
      <c r="C294" s="1">
        <v>3017</v>
      </c>
      <c r="D294" s="2">
        <v>21.003000000000004</v>
      </c>
      <c r="E294" s="3"/>
      <c r="F294" s="3"/>
      <c r="G294" s="94" t="s">
        <v>105</v>
      </c>
      <c r="H294" s="95" t="s">
        <v>30</v>
      </c>
      <c r="I294" s="6">
        <v>85</v>
      </c>
      <c r="J294" s="240">
        <v>45600</v>
      </c>
      <c r="K294" s="82">
        <v>66403</v>
      </c>
      <c r="L294" s="83">
        <v>5644255</v>
      </c>
      <c r="M294" s="270"/>
      <c r="N294" s="271"/>
      <c r="O294" s="74"/>
      <c r="P294" s="69">
        <f t="shared" si="109"/>
        <v>0</v>
      </c>
      <c r="Q294" s="69">
        <f t="shared" si="125"/>
        <v>0</v>
      </c>
      <c r="R294" s="70">
        <f t="shared" si="128"/>
        <v>0</v>
      </c>
      <c r="S294" s="246" t="str">
        <f t="shared" si="127"/>
        <v>ERROR</v>
      </c>
      <c r="T294" s="37"/>
      <c r="V294" s="56"/>
      <c r="W294" s="56"/>
      <c r="X294" s="56"/>
      <c r="Y294" s="56"/>
      <c r="Z294" s="56"/>
      <c r="AA294" s="56"/>
      <c r="AB294" s="56"/>
      <c r="AC294" s="56"/>
      <c r="AD294" s="56"/>
      <c r="AE294" s="56"/>
      <c r="AF294" s="56"/>
    </row>
    <row r="295" spans="1:32" ht="31.95" customHeight="1">
      <c r="A295" s="13"/>
      <c r="B295" s="30"/>
      <c r="C295" s="1">
        <v>3021</v>
      </c>
      <c r="D295" s="2">
        <v>21.004000000000005</v>
      </c>
      <c r="E295" s="3"/>
      <c r="F295" s="3"/>
      <c r="G295" s="94" t="s">
        <v>290</v>
      </c>
      <c r="H295" s="95" t="s">
        <v>23</v>
      </c>
      <c r="I295" s="6">
        <v>463</v>
      </c>
      <c r="J295" s="240">
        <v>8008</v>
      </c>
      <c r="K295" s="82">
        <v>11661</v>
      </c>
      <c r="L295" s="83">
        <v>5399043</v>
      </c>
      <c r="M295" s="270"/>
      <c r="N295" s="271"/>
      <c r="O295" s="74"/>
      <c r="P295" s="69">
        <f t="shared" si="109"/>
        <v>0</v>
      </c>
      <c r="Q295" s="69">
        <f t="shared" si="125"/>
        <v>0</v>
      </c>
      <c r="R295" s="70">
        <f t="shared" si="128"/>
        <v>0</v>
      </c>
      <c r="S295" s="246" t="str">
        <f t="shared" si="127"/>
        <v>ERROR</v>
      </c>
      <c r="T295" s="37"/>
      <c r="V295" s="56"/>
      <c r="W295" s="56"/>
      <c r="X295" s="56"/>
      <c r="Y295" s="56"/>
      <c r="Z295" s="56"/>
      <c r="AA295" s="56"/>
      <c r="AB295" s="56"/>
      <c r="AC295" s="56"/>
      <c r="AD295" s="56"/>
      <c r="AE295" s="56"/>
      <c r="AF295" s="56"/>
    </row>
    <row r="296" spans="1:32" ht="48" customHeight="1">
      <c r="A296" s="13"/>
      <c r="B296" s="30"/>
      <c r="C296" s="1">
        <v>7788</v>
      </c>
      <c r="D296" s="2">
        <v>21.005000000000006</v>
      </c>
      <c r="E296" s="3"/>
      <c r="F296" s="3"/>
      <c r="G296" s="94" t="s">
        <v>291</v>
      </c>
      <c r="H296" s="95" t="s">
        <v>29</v>
      </c>
      <c r="I296" s="6">
        <v>371</v>
      </c>
      <c r="J296" s="240">
        <v>3210</v>
      </c>
      <c r="K296" s="82">
        <v>4674</v>
      </c>
      <c r="L296" s="83">
        <v>1734054</v>
      </c>
      <c r="M296" s="270"/>
      <c r="N296" s="271"/>
      <c r="O296" s="71"/>
      <c r="P296" s="69">
        <f t="shared" si="109"/>
        <v>0</v>
      </c>
      <c r="Q296" s="69">
        <f t="shared" si="125"/>
        <v>0</v>
      </c>
      <c r="R296" s="70">
        <f t="shared" si="128"/>
        <v>0</v>
      </c>
      <c r="S296" s="246" t="str">
        <f t="shared" si="127"/>
        <v>ERROR</v>
      </c>
      <c r="T296" s="37"/>
      <c r="V296" s="56"/>
      <c r="W296" s="56"/>
      <c r="X296" s="56"/>
      <c r="Y296" s="56"/>
      <c r="Z296" s="56"/>
      <c r="AA296" s="56"/>
      <c r="AB296" s="56"/>
      <c r="AC296" s="56"/>
      <c r="AD296" s="56"/>
      <c r="AE296" s="56"/>
      <c r="AF296" s="56"/>
    </row>
    <row r="297" spans="1:32" ht="48" customHeight="1">
      <c r="A297" s="13"/>
      <c r="B297" s="30"/>
      <c r="C297" s="1">
        <v>3811</v>
      </c>
      <c r="D297" s="2">
        <v>21.006000000000007</v>
      </c>
      <c r="E297" s="3"/>
      <c r="F297" s="3"/>
      <c r="G297" s="94" t="s">
        <v>271</v>
      </c>
      <c r="H297" s="95" t="s">
        <v>29</v>
      </c>
      <c r="I297" s="6">
        <v>1481</v>
      </c>
      <c r="J297" s="240">
        <v>2768</v>
      </c>
      <c r="K297" s="82">
        <v>4031</v>
      </c>
      <c r="L297" s="83">
        <v>5969911</v>
      </c>
      <c r="M297" s="270"/>
      <c r="N297" s="271"/>
      <c r="O297" s="74"/>
      <c r="P297" s="69">
        <f t="shared" si="109"/>
        <v>0</v>
      </c>
      <c r="Q297" s="69">
        <f t="shared" si="125"/>
        <v>0</v>
      </c>
      <c r="R297" s="70">
        <f t="shared" si="128"/>
        <v>0</v>
      </c>
      <c r="S297" s="246" t="str">
        <f t="shared" si="127"/>
        <v>ERROR</v>
      </c>
      <c r="T297" s="37"/>
      <c r="V297" s="56"/>
      <c r="W297" s="56"/>
      <c r="X297" s="56"/>
      <c r="Y297" s="56"/>
      <c r="Z297" s="56"/>
      <c r="AA297" s="56"/>
      <c r="AB297" s="56"/>
      <c r="AC297" s="56"/>
      <c r="AD297" s="56"/>
      <c r="AE297" s="56"/>
      <c r="AF297" s="56"/>
    </row>
    <row r="298" spans="1:32" ht="31.95" customHeight="1">
      <c r="A298" s="13"/>
      <c r="B298" s="30"/>
      <c r="C298" s="1">
        <v>7793</v>
      </c>
      <c r="D298" s="2">
        <v>21.007000000000009</v>
      </c>
      <c r="E298" s="3"/>
      <c r="F298" s="3"/>
      <c r="G298" s="94" t="s">
        <v>292</v>
      </c>
      <c r="H298" s="95" t="s">
        <v>23</v>
      </c>
      <c r="I298" s="6">
        <v>93</v>
      </c>
      <c r="J298" s="240">
        <v>3224</v>
      </c>
      <c r="K298" s="82">
        <v>4695</v>
      </c>
      <c r="L298" s="83">
        <v>436635</v>
      </c>
      <c r="M298" s="270"/>
      <c r="N298" s="271"/>
      <c r="O298" s="74"/>
      <c r="P298" s="69">
        <f t="shared" si="109"/>
        <v>0</v>
      </c>
      <c r="Q298" s="69">
        <f t="shared" si="125"/>
        <v>0</v>
      </c>
      <c r="R298" s="70">
        <f t="shared" si="128"/>
        <v>0</v>
      </c>
      <c r="S298" s="246" t="str">
        <f t="shared" si="127"/>
        <v>ERROR</v>
      </c>
      <c r="T298" s="37"/>
      <c r="V298" s="56"/>
      <c r="W298" s="56"/>
      <c r="X298" s="56"/>
      <c r="Y298" s="56"/>
      <c r="Z298" s="56"/>
      <c r="AA298" s="56"/>
      <c r="AB298" s="56"/>
      <c r="AC298" s="56"/>
      <c r="AD298" s="56"/>
      <c r="AE298" s="56"/>
      <c r="AF298" s="56"/>
    </row>
    <row r="299" spans="1:32" ht="31.95" customHeight="1">
      <c r="A299" s="13"/>
      <c r="B299" s="30"/>
      <c r="C299" s="1">
        <v>3864</v>
      </c>
      <c r="D299" s="2">
        <v>21.00800000000001</v>
      </c>
      <c r="E299" s="3"/>
      <c r="F299" s="3"/>
      <c r="G299" s="94" t="s">
        <v>32</v>
      </c>
      <c r="H299" s="95" t="s">
        <v>23</v>
      </c>
      <c r="I299" s="6">
        <v>371</v>
      </c>
      <c r="J299" s="240">
        <v>3194</v>
      </c>
      <c r="K299" s="82">
        <v>4651</v>
      </c>
      <c r="L299" s="83">
        <v>1725521</v>
      </c>
      <c r="M299" s="270"/>
      <c r="N299" s="271"/>
      <c r="O299" s="74"/>
      <c r="P299" s="69">
        <f t="shared" si="109"/>
        <v>0</v>
      </c>
      <c r="Q299" s="69">
        <f t="shared" si="125"/>
        <v>0</v>
      </c>
      <c r="R299" s="70">
        <f t="shared" si="128"/>
        <v>0</v>
      </c>
      <c r="S299" s="246" t="str">
        <f t="shared" si="127"/>
        <v>ERROR</v>
      </c>
      <c r="T299" s="37"/>
      <c r="V299" s="56"/>
      <c r="W299" s="56"/>
      <c r="X299" s="56"/>
      <c r="Y299" s="56"/>
      <c r="Z299" s="56"/>
      <c r="AA299" s="56"/>
      <c r="AB299" s="56"/>
      <c r="AC299" s="56"/>
      <c r="AD299" s="56"/>
      <c r="AE299" s="56"/>
      <c r="AF299" s="56"/>
    </row>
    <row r="300" spans="1:32" ht="31.95" customHeight="1">
      <c r="A300" s="13"/>
      <c r="B300" s="30"/>
      <c r="C300" s="1">
        <v>6464</v>
      </c>
      <c r="D300" s="2">
        <v>21.009000000000011</v>
      </c>
      <c r="E300" s="3"/>
      <c r="F300" s="3"/>
      <c r="G300" s="94" t="s">
        <v>293</v>
      </c>
      <c r="H300" s="95" t="s">
        <v>23</v>
      </c>
      <c r="I300" s="6">
        <v>93</v>
      </c>
      <c r="J300" s="240">
        <v>3582</v>
      </c>
      <c r="K300" s="82">
        <v>5216</v>
      </c>
      <c r="L300" s="83">
        <v>485088</v>
      </c>
      <c r="M300" s="270"/>
      <c r="N300" s="271"/>
      <c r="O300" s="74"/>
      <c r="P300" s="69">
        <f t="shared" si="109"/>
        <v>0</v>
      </c>
      <c r="Q300" s="69">
        <f t="shared" si="125"/>
        <v>0</v>
      </c>
      <c r="R300" s="70">
        <f t="shared" si="128"/>
        <v>0</v>
      </c>
      <c r="S300" s="246" t="str">
        <f t="shared" si="127"/>
        <v>ERROR</v>
      </c>
      <c r="T300" s="37"/>
      <c r="V300" s="56"/>
      <c r="W300" s="56"/>
      <c r="X300" s="56"/>
      <c r="Y300" s="56"/>
      <c r="Z300" s="56"/>
      <c r="AA300" s="56"/>
      <c r="AB300" s="56"/>
      <c r="AC300" s="56"/>
      <c r="AD300" s="56"/>
      <c r="AE300" s="56"/>
      <c r="AF300" s="56"/>
    </row>
    <row r="301" spans="1:32" ht="31.95" customHeight="1">
      <c r="A301" s="13"/>
      <c r="B301" s="30"/>
      <c r="C301" s="1">
        <v>3866</v>
      </c>
      <c r="D301" s="2">
        <v>21.010000000000012</v>
      </c>
      <c r="E301" s="3"/>
      <c r="F301" s="3"/>
      <c r="G301" s="94" t="s">
        <v>106</v>
      </c>
      <c r="H301" s="95" t="s">
        <v>23</v>
      </c>
      <c r="I301" s="6">
        <v>371</v>
      </c>
      <c r="J301" s="240">
        <v>3610</v>
      </c>
      <c r="K301" s="82">
        <v>5257</v>
      </c>
      <c r="L301" s="83">
        <v>1950347</v>
      </c>
      <c r="M301" s="270"/>
      <c r="N301" s="271"/>
      <c r="O301" s="74"/>
      <c r="P301" s="69">
        <f t="shared" si="109"/>
        <v>0</v>
      </c>
      <c r="Q301" s="69">
        <f t="shared" si="125"/>
        <v>0</v>
      </c>
      <c r="R301" s="70">
        <f t="shared" si="128"/>
        <v>0</v>
      </c>
      <c r="S301" s="246" t="str">
        <f t="shared" si="127"/>
        <v>ERROR</v>
      </c>
      <c r="T301" s="37"/>
      <c r="V301" s="56"/>
      <c r="W301" s="56"/>
      <c r="X301" s="56"/>
      <c r="Y301" s="56"/>
      <c r="Z301" s="56"/>
      <c r="AA301" s="56"/>
      <c r="AB301" s="56"/>
      <c r="AC301" s="56"/>
      <c r="AD301" s="56"/>
      <c r="AE301" s="56"/>
      <c r="AF301" s="56"/>
    </row>
    <row r="302" spans="1:32" ht="64.2" customHeight="1">
      <c r="A302" s="13"/>
      <c r="B302" s="30"/>
      <c r="C302" s="1">
        <v>8619</v>
      </c>
      <c r="D302" s="2">
        <v>21.011000000000013</v>
      </c>
      <c r="E302" s="3"/>
      <c r="F302" s="3"/>
      <c r="G302" s="94" t="s">
        <v>294</v>
      </c>
      <c r="H302" s="95" t="s">
        <v>30</v>
      </c>
      <c r="I302" s="6">
        <v>7</v>
      </c>
      <c r="J302" s="240">
        <v>1400582</v>
      </c>
      <c r="K302" s="82">
        <v>2039528</v>
      </c>
      <c r="L302" s="83">
        <v>14276696</v>
      </c>
      <c r="M302" s="270"/>
      <c r="N302" s="271"/>
      <c r="O302" s="74"/>
      <c r="P302" s="69">
        <f t="shared" si="109"/>
        <v>0</v>
      </c>
      <c r="Q302" s="69">
        <f t="shared" si="125"/>
        <v>0</v>
      </c>
      <c r="R302" s="70">
        <f t="shared" si="128"/>
        <v>0</v>
      </c>
      <c r="S302" s="246" t="str">
        <f t="shared" si="127"/>
        <v>ERROR</v>
      </c>
      <c r="T302" s="37"/>
      <c r="V302" s="56"/>
      <c r="W302" s="56"/>
      <c r="X302" s="56"/>
      <c r="Y302" s="56"/>
      <c r="Z302" s="56"/>
      <c r="AA302" s="56"/>
      <c r="AB302" s="56"/>
      <c r="AC302" s="56"/>
      <c r="AD302" s="56"/>
      <c r="AE302" s="56"/>
      <c r="AF302" s="56"/>
    </row>
    <row r="303" spans="1:32" ht="48" customHeight="1">
      <c r="A303" s="13"/>
      <c r="B303" s="30"/>
      <c r="C303" s="1">
        <v>8613</v>
      </c>
      <c r="D303" s="2">
        <v>21.012000000000015</v>
      </c>
      <c r="E303" s="3"/>
      <c r="F303" s="3"/>
      <c r="G303" s="94" t="s">
        <v>295</v>
      </c>
      <c r="H303" s="95" t="s">
        <v>30</v>
      </c>
      <c r="I303" s="6">
        <v>26</v>
      </c>
      <c r="J303" s="240">
        <v>1368447</v>
      </c>
      <c r="K303" s="82">
        <v>1992733</v>
      </c>
      <c r="L303" s="83">
        <v>51811058</v>
      </c>
      <c r="M303" s="270"/>
      <c r="N303" s="271"/>
      <c r="O303" s="74"/>
      <c r="P303" s="69">
        <f t="shared" si="109"/>
        <v>0</v>
      </c>
      <c r="Q303" s="69">
        <f t="shared" si="125"/>
        <v>0</v>
      </c>
      <c r="R303" s="70">
        <f t="shared" si="128"/>
        <v>0</v>
      </c>
      <c r="S303" s="246" t="str">
        <f t="shared" si="127"/>
        <v>ERROR</v>
      </c>
      <c r="T303" s="37"/>
      <c r="V303" s="56"/>
      <c r="W303" s="56"/>
      <c r="X303" s="56"/>
      <c r="Y303" s="56"/>
      <c r="Z303" s="56"/>
      <c r="AA303" s="56"/>
      <c r="AB303" s="56"/>
      <c r="AC303" s="56"/>
      <c r="AD303" s="56"/>
      <c r="AE303" s="56"/>
      <c r="AF303" s="56"/>
    </row>
    <row r="304" spans="1:32" ht="48" customHeight="1">
      <c r="A304" s="13"/>
      <c r="B304" s="30"/>
      <c r="C304" s="1">
        <v>8620</v>
      </c>
      <c r="D304" s="2">
        <v>21.013000000000016</v>
      </c>
      <c r="E304" s="3"/>
      <c r="F304" s="3"/>
      <c r="G304" s="94" t="s">
        <v>296</v>
      </c>
      <c r="H304" s="95" t="s">
        <v>30</v>
      </c>
      <c r="I304" s="6">
        <v>7</v>
      </c>
      <c r="J304" s="240">
        <v>1274524</v>
      </c>
      <c r="K304" s="82">
        <v>1855962</v>
      </c>
      <c r="L304" s="83">
        <v>12991734</v>
      </c>
      <c r="M304" s="270"/>
      <c r="N304" s="271"/>
      <c r="O304" s="74"/>
      <c r="P304" s="69">
        <f t="shared" si="109"/>
        <v>0</v>
      </c>
      <c r="Q304" s="69">
        <f t="shared" si="125"/>
        <v>0</v>
      </c>
      <c r="R304" s="70">
        <f t="shared" si="128"/>
        <v>0</v>
      </c>
      <c r="S304" s="246" t="str">
        <f t="shared" si="127"/>
        <v>ERROR</v>
      </c>
      <c r="T304" s="37"/>
      <c r="V304" s="56"/>
      <c r="W304" s="56"/>
      <c r="X304" s="56"/>
      <c r="Y304" s="56"/>
      <c r="Z304" s="56"/>
      <c r="AA304" s="56"/>
      <c r="AB304" s="56"/>
      <c r="AC304" s="56"/>
      <c r="AD304" s="56"/>
      <c r="AE304" s="56"/>
      <c r="AF304" s="56"/>
    </row>
    <row r="305" spans="1:32" ht="64.2" customHeight="1">
      <c r="A305" s="13"/>
      <c r="B305" s="30"/>
      <c r="C305" s="1">
        <v>8614</v>
      </c>
      <c r="D305" s="2">
        <v>21.014000000000017</v>
      </c>
      <c r="E305" s="3"/>
      <c r="F305" s="3"/>
      <c r="G305" s="94" t="s">
        <v>297</v>
      </c>
      <c r="H305" s="95" t="s">
        <v>30</v>
      </c>
      <c r="I305" s="6">
        <v>26</v>
      </c>
      <c r="J305" s="240">
        <v>1265404</v>
      </c>
      <c r="K305" s="82">
        <v>1842681</v>
      </c>
      <c r="L305" s="83">
        <v>47909706</v>
      </c>
      <c r="M305" s="270"/>
      <c r="N305" s="271"/>
      <c r="O305" s="74"/>
      <c r="P305" s="69">
        <f t="shared" ref="P305" si="129">ROUND(O305,0)</f>
        <v>0</v>
      </c>
      <c r="Q305" s="69">
        <f t="shared" si="125"/>
        <v>0</v>
      </c>
      <c r="R305" s="70">
        <f t="shared" si="128"/>
        <v>0</v>
      </c>
      <c r="S305" s="246" t="str">
        <f t="shared" si="127"/>
        <v>ERROR</v>
      </c>
      <c r="T305" s="37"/>
      <c r="V305" s="56"/>
      <c r="W305" s="56"/>
      <c r="X305" s="56"/>
      <c r="Y305" s="56"/>
      <c r="Z305" s="56"/>
      <c r="AA305" s="56"/>
      <c r="AB305" s="56"/>
      <c r="AC305" s="56"/>
      <c r="AD305" s="56"/>
      <c r="AE305" s="56"/>
      <c r="AF305" s="56"/>
    </row>
    <row r="306" spans="1:32" ht="31.95" customHeight="1" thickBot="1">
      <c r="A306" s="13"/>
      <c r="B306" s="30"/>
      <c r="C306" s="284" t="s">
        <v>12</v>
      </c>
      <c r="D306" s="285"/>
      <c r="E306" s="286"/>
      <c r="F306" s="286"/>
      <c r="G306" s="287"/>
      <c r="H306" s="288"/>
      <c r="I306" s="289"/>
      <c r="J306" s="290"/>
      <c r="K306" s="290"/>
      <c r="L306" s="291">
        <f>SUM(L292:L305)</f>
        <v>150990539</v>
      </c>
      <c r="M306" s="270"/>
      <c r="N306" s="271"/>
      <c r="O306" s="278"/>
      <c r="P306" s="279"/>
      <c r="Q306" s="281"/>
      <c r="R306" s="282">
        <f>+SUM(R292:R305)</f>
        <v>0</v>
      </c>
      <c r="S306" s="247" t="str">
        <f>+IF(OR(R306&lt;=0,R306&gt;$L306,COUNTIF(S292:S305,"error")&gt;0),"ERROR","OK")</f>
        <v>ERROR</v>
      </c>
      <c r="T306" s="37"/>
      <c r="V306" s="56"/>
      <c r="W306" s="56"/>
      <c r="X306" s="56"/>
      <c r="Y306" s="56"/>
      <c r="Z306" s="56"/>
      <c r="AA306" s="56"/>
      <c r="AB306" s="56"/>
      <c r="AC306" s="56"/>
      <c r="AD306" s="56"/>
      <c r="AE306" s="56"/>
      <c r="AF306" s="56"/>
    </row>
    <row r="307" spans="1:32" ht="79.95" customHeight="1" thickBot="1">
      <c r="A307" s="13"/>
      <c r="B307" s="30"/>
      <c r="C307" s="75"/>
      <c r="D307" s="379">
        <v>22</v>
      </c>
      <c r="E307" s="76"/>
      <c r="F307" s="76"/>
      <c r="G307" s="380" t="s">
        <v>298</v>
      </c>
      <c r="H307" s="381"/>
      <c r="I307" s="76"/>
      <c r="J307" s="79"/>
      <c r="K307" s="79"/>
      <c r="L307" s="80"/>
      <c r="M307" s="270"/>
      <c r="N307" s="271"/>
      <c r="O307" s="280"/>
      <c r="P307" s="268"/>
      <c r="Q307" s="67"/>
      <c r="R307" s="268"/>
      <c r="S307" s="269"/>
      <c r="T307" s="37"/>
      <c r="V307" s="56"/>
      <c r="W307" s="56"/>
      <c r="X307" s="56"/>
      <c r="Y307" s="56"/>
      <c r="Z307" s="56"/>
      <c r="AA307" s="56"/>
      <c r="AB307" s="56"/>
      <c r="AC307" s="56"/>
      <c r="AD307" s="56"/>
      <c r="AE307" s="56"/>
      <c r="AF307" s="56"/>
    </row>
    <row r="308" spans="1:32" ht="31.95" customHeight="1">
      <c r="A308" s="13"/>
      <c r="B308" s="30"/>
      <c r="C308" s="1">
        <v>7803</v>
      </c>
      <c r="D308" s="2">
        <v>22.001000000000001</v>
      </c>
      <c r="E308" s="3"/>
      <c r="F308" s="3"/>
      <c r="G308" s="81" t="s">
        <v>289</v>
      </c>
      <c r="H308" s="5" t="s">
        <v>23</v>
      </c>
      <c r="I308" s="6">
        <v>93</v>
      </c>
      <c r="J308" s="241">
        <v>1037</v>
      </c>
      <c r="K308" s="82">
        <v>1510</v>
      </c>
      <c r="L308" s="83">
        <v>140430</v>
      </c>
      <c r="M308" s="270"/>
      <c r="N308" s="271"/>
      <c r="O308" s="74"/>
      <c r="P308" s="69">
        <f t="shared" ref="P308:P310" si="130">ROUND(O308,0)</f>
        <v>0</v>
      </c>
      <c r="Q308" s="69">
        <f t="shared" ref="Q308:Q323" si="131">+ROUND(P308*(1+$R$557),0)</f>
        <v>0</v>
      </c>
      <c r="R308" s="70">
        <f t="shared" ref="R308:R310" si="132">ROUND((+Q308*$I308),0)</f>
        <v>0</v>
      </c>
      <c r="S308" s="246" t="str">
        <f t="shared" ref="S308:S323" si="133">IF(OR(P308&lt;=0,P308&gt;$J308,Q308&lt;=0,Q308&gt;$K308,R308&lt;=0,R308&gt;$L308,$S$557="ERROR"),"ERROR","OK")</f>
        <v>ERROR</v>
      </c>
      <c r="T308" s="37"/>
      <c r="V308" s="56"/>
      <c r="W308" s="56"/>
      <c r="X308" s="56"/>
      <c r="Y308" s="56"/>
      <c r="Z308" s="56"/>
      <c r="AA308" s="56"/>
      <c r="AB308" s="56"/>
      <c r="AC308" s="56"/>
      <c r="AD308" s="56"/>
      <c r="AE308" s="56"/>
      <c r="AF308" s="56"/>
    </row>
    <row r="309" spans="1:32" ht="31.95" customHeight="1">
      <c r="A309" s="13"/>
      <c r="B309" s="30"/>
      <c r="C309" s="1">
        <v>3007</v>
      </c>
      <c r="D309" s="2">
        <v>22.002000000000002</v>
      </c>
      <c r="E309" s="3"/>
      <c r="F309" s="3"/>
      <c r="G309" s="81" t="s">
        <v>31</v>
      </c>
      <c r="H309" s="5" t="s">
        <v>23</v>
      </c>
      <c r="I309" s="6">
        <v>371</v>
      </c>
      <c r="J309" s="241">
        <v>955</v>
      </c>
      <c r="K309" s="82">
        <v>1391</v>
      </c>
      <c r="L309" s="83">
        <v>516061</v>
      </c>
      <c r="M309" s="270"/>
      <c r="N309" s="271"/>
      <c r="O309" s="74"/>
      <c r="P309" s="69">
        <f t="shared" si="130"/>
        <v>0</v>
      </c>
      <c r="Q309" s="69">
        <f t="shared" si="131"/>
        <v>0</v>
      </c>
      <c r="R309" s="70">
        <f t="shared" si="132"/>
        <v>0</v>
      </c>
      <c r="S309" s="246" t="str">
        <f t="shared" si="133"/>
        <v>ERROR</v>
      </c>
      <c r="T309" s="37"/>
      <c r="V309" s="56"/>
      <c r="W309" s="56"/>
      <c r="X309" s="56"/>
      <c r="Y309" s="56"/>
      <c r="Z309" s="56"/>
      <c r="AA309" s="56"/>
      <c r="AB309" s="56"/>
      <c r="AC309" s="56"/>
      <c r="AD309" s="56"/>
      <c r="AE309" s="56"/>
      <c r="AF309" s="56"/>
    </row>
    <row r="310" spans="1:32" ht="48" customHeight="1">
      <c r="A310" s="13"/>
      <c r="B310" s="30"/>
      <c r="C310" s="1">
        <v>3017</v>
      </c>
      <c r="D310" s="2">
        <v>22.003000000000004</v>
      </c>
      <c r="E310" s="3"/>
      <c r="F310" s="3"/>
      <c r="G310" s="81" t="s">
        <v>105</v>
      </c>
      <c r="H310" s="5" t="s">
        <v>30</v>
      </c>
      <c r="I310" s="6">
        <v>205</v>
      </c>
      <c r="J310" s="241">
        <v>45600</v>
      </c>
      <c r="K310" s="82">
        <v>66403</v>
      </c>
      <c r="L310" s="83">
        <v>13612615</v>
      </c>
      <c r="M310" s="270"/>
      <c r="N310" s="271"/>
      <c r="O310" s="74"/>
      <c r="P310" s="69">
        <f t="shared" si="130"/>
        <v>0</v>
      </c>
      <c r="Q310" s="69">
        <f t="shared" si="131"/>
        <v>0</v>
      </c>
      <c r="R310" s="70">
        <f t="shared" si="132"/>
        <v>0</v>
      </c>
      <c r="S310" s="246" t="str">
        <f t="shared" si="133"/>
        <v>ERROR</v>
      </c>
      <c r="T310" s="37"/>
      <c r="V310" s="56"/>
      <c r="W310" s="56"/>
      <c r="X310" s="56"/>
      <c r="Y310" s="56"/>
      <c r="Z310" s="56"/>
      <c r="AA310" s="56"/>
      <c r="AB310" s="56"/>
      <c r="AC310" s="56"/>
      <c r="AD310" s="56"/>
      <c r="AE310" s="56"/>
      <c r="AF310" s="56"/>
    </row>
    <row r="311" spans="1:32" ht="48" customHeight="1">
      <c r="A311" s="13"/>
      <c r="B311" s="30"/>
      <c r="C311" s="1">
        <v>3021</v>
      </c>
      <c r="D311" s="2">
        <v>22.004000000000005</v>
      </c>
      <c r="E311" s="3"/>
      <c r="F311" s="3"/>
      <c r="G311" s="81" t="s">
        <v>290</v>
      </c>
      <c r="H311" s="5" t="s">
        <v>23</v>
      </c>
      <c r="I311" s="6">
        <v>463</v>
      </c>
      <c r="J311" s="241">
        <v>8008</v>
      </c>
      <c r="K311" s="82">
        <v>11661</v>
      </c>
      <c r="L311" s="83">
        <v>5399043</v>
      </c>
      <c r="M311" s="270"/>
      <c r="N311" s="271"/>
      <c r="O311" s="353"/>
      <c r="P311" s="69">
        <f t="shared" ref="P311:P312" si="134">ROUND(O311,0)</f>
        <v>0</v>
      </c>
      <c r="Q311" s="69">
        <f t="shared" si="131"/>
        <v>0</v>
      </c>
      <c r="R311" s="70">
        <f t="shared" ref="R311:R312" si="135">ROUND((+Q311*$I311),0)</f>
        <v>0</v>
      </c>
      <c r="S311" s="246" t="str">
        <f t="shared" si="133"/>
        <v>ERROR</v>
      </c>
      <c r="T311" s="37"/>
      <c r="V311" s="56"/>
      <c r="W311" s="56"/>
      <c r="X311" s="56"/>
      <c r="Y311" s="56"/>
      <c r="Z311" s="56"/>
      <c r="AA311" s="56"/>
      <c r="AB311" s="56"/>
      <c r="AC311" s="56"/>
      <c r="AD311" s="56"/>
      <c r="AE311" s="56"/>
      <c r="AF311" s="56"/>
    </row>
    <row r="312" spans="1:32" ht="31.95" customHeight="1">
      <c r="A312" s="13"/>
      <c r="B312" s="30"/>
      <c r="C312" s="1">
        <v>3464</v>
      </c>
      <c r="D312" s="2">
        <v>22.005000000000006</v>
      </c>
      <c r="E312" s="3"/>
      <c r="F312" s="3"/>
      <c r="G312" s="81" t="s">
        <v>100</v>
      </c>
      <c r="H312" s="5" t="s">
        <v>30</v>
      </c>
      <c r="I312" s="6">
        <v>93</v>
      </c>
      <c r="J312" s="241">
        <v>49473</v>
      </c>
      <c r="K312" s="82">
        <v>72043</v>
      </c>
      <c r="L312" s="83">
        <v>6699999</v>
      </c>
      <c r="M312" s="270"/>
      <c r="N312" s="271"/>
      <c r="O312" s="353"/>
      <c r="P312" s="69">
        <f t="shared" si="134"/>
        <v>0</v>
      </c>
      <c r="Q312" s="69">
        <f t="shared" si="131"/>
        <v>0</v>
      </c>
      <c r="R312" s="70">
        <f t="shared" si="135"/>
        <v>0</v>
      </c>
      <c r="S312" s="246" t="str">
        <f t="shared" si="133"/>
        <v>ERROR</v>
      </c>
      <c r="T312" s="37"/>
      <c r="V312" s="56"/>
      <c r="W312" s="56"/>
      <c r="X312" s="56"/>
      <c r="Y312" s="56"/>
      <c r="Z312" s="56"/>
      <c r="AA312" s="56"/>
      <c r="AB312" s="56"/>
      <c r="AC312" s="56"/>
      <c r="AD312" s="56"/>
      <c r="AE312" s="56"/>
      <c r="AF312" s="56"/>
    </row>
    <row r="313" spans="1:32" ht="48" customHeight="1">
      <c r="A313" s="13"/>
      <c r="B313" s="30"/>
      <c r="C313" s="1">
        <v>7788</v>
      </c>
      <c r="D313" s="2">
        <v>22.006000000000007</v>
      </c>
      <c r="E313" s="3"/>
      <c r="F313" s="3"/>
      <c r="G313" s="81" t="s">
        <v>291</v>
      </c>
      <c r="H313" s="5" t="s">
        <v>29</v>
      </c>
      <c r="I313" s="6">
        <v>371</v>
      </c>
      <c r="J313" s="241">
        <v>3210</v>
      </c>
      <c r="K313" s="82">
        <v>4674</v>
      </c>
      <c r="L313" s="83">
        <v>1734054</v>
      </c>
      <c r="M313" s="270"/>
      <c r="N313" s="271"/>
      <c r="O313" s="353"/>
      <c r="P313" s="69">
        <f t="shared" ref="P313:P320" si="136">ROUND(O313,0)</f>
        <v>0</v>
      </c>
      <c r="Q313" s="69">
        <f t="shared" si="131"/>
        <v>0</v>
      </c>
      <c r="R313" s="70">
        <f t="shared" ref="R313:R320" si="137">ROUND((+Q313*$I313),0)</f>
        <v>0</v>
      </c>
      <c r="S313" s="246" t="str">
        <f t="shared" si="133"/>
        <v>ERROR</v>
      </c>
      <c r="T313" s="37"/>
      <c r="V313" s="56"/>
      <c r="W313" s="56"/>
      <c r="X313" s="56"/>
      <c r="Y313" s="56"/>
      <c r="Z313" s="56"/>
      <c r="AA313" s="56"/>
      <c r="AB313" s="56"/>
      <c r="AC313" s="56"/>
      <c r="AD313" s="56"/>
      <c r="AE313" s="56"/>
      <c r="AF313" s="56"/>
    </row>
    <row r="314" spans="1:32" ht="48" customHeight="1">
      <c r="A314" s="13"/>
      <c r="B314" s="30"/>
      <c r="C314" s="1">
        <v>3811</v>
      </c>
      <c r="D314" s="2">
        <v>22.007000000000009</v>
      </c>
      <c r="E314" s="3"/>
      <c r="F314" s="3"/>
      <c r="G314" s="81" t="s">
        <v>271</v>
      </c>
      <c r="H314" s="5" t="s">
        <v>29</v>
      </c>
      <c r="I314" s="6">
        <v>1481</v>
      </c>
      <c r="J314" s="241">
        <v>2768</v>
      </c>
      <c r="K314" s="82">
        <v>4031</v>
      </c>
      <c r="L314" s="83">
        <v>5969911</v>
      </c>
      <c r="M314" s="270"/>
      <c r="N314" s="271"/>
      <c r="O314" s="74"/>
      <c r="P314" s="69">
        <f t="shared" si="136"/>
        <v>0</v>
      </c>
      <c r="Q314" s="69">
        <f t="shared" si="131"/>
        <v>0</v>
      </c>
      <c r="R314" s="70">
        <f t="shared" si="137"/>
        <v>0</v>
      </c>
      <c r="S314" s="246" t="str">
        <f t="shared" si="133"/>
        <v>ERROR</v>
      </c>
      <c r="T314" s="37"/>
      <c r="V314" s="56"/>
      <c r="W314" s="56"/>
      <c r="X314" s="56"/>
      <c r="Y314" s="56"/>
      <c r="Z314" s="56"/>
      <c r="AA314" s="56"/>
      <c r="AB314" s="56"/>
      <c r="AC314" s="56"/>
      <c r="AD314" s="56"/>
      <c r="AE314" s="56"/>
      <c r="AF314" s="56"/>
    </row>
    <row r="315" spans="1:32" ht="31.95" customHeight="1">
      <c r="A315" s="13"/>
      <c r="B315" s="30"/>
      <c r="C315" s="1">
        <v>7793</v>
      </c>
      <c r="D315" s="2">
        <v>22.00800000000001</v>
      </c>
      <c r="E315" s="3"/>
      <c r="F315" s="3"/>
      <c r="G315" s="81" t="s">
        <v>292</v>
      </c>
      <c r="H315" s="5" t="s">
        <v>23</v>
      </c>
      <c r="I315" s="6">
        <v>93</v>
      </c>
      <c r="J315" s="241">
        <v>3224</v>
      </c>
      <c r="K315" s="82">
        <v>4695</v>
      </c>
      <c r="L315" s="83">
        <v>436635</v>
      </c>
      <c r="M315" s="270"/>
      <c r="N315" s="271"/>
      <c r="O315" s="74"/>
      <c r="P315" s="69">
        <f t="shared" si="136"/>
        <v>0</v>
      </c>
      <c r="Q315" s="69">
        <f t="shared" si="131"/>
        <v>0</v>
      </c>
      <c r="R315" s="70">
        <f t="shared" si="137"/>
        <v>0</v>
      </c>
      <c r="S315" s="246" t="str">
        <f t="shared" si="133"/>
        <v>ERROR</v>
      </c>
      <c r="T315" s="37"/>
      <c r="V315" s="56"/>
      <c r="W315" s="56"/>
      <c r="X315" s="56"/>
      <c r="Y315" s="56"/>
      <c r="Z315" s="56"/>
      <c r="AA315" s="56"/>
      <c r="AB315" s="56"/>
      <c r="AC315" s="56"/>
      <c r="AD315" s="56"/>
      <c r="AE315" s="56"/>
      <c r="AF315" s="56"/>
    </row>
    <row r="316" spans="1:32" ht="31.95" customHeight="1">
      <c r="A316" s="13"/>
      <c r="B316" s="30"/>
      <c r="C316" s="1">
        <v>3864</v>
      </c>
      <c r="D316" s="2">
        <v>22.009000000000011</v>
      </c>
      <c r="E316" s="3"/>
      <c r="F316" s="3"/>
      <c r="G316" s="81" t="s">
        <v>32</v>
      </c>
      <c r="H316" s="5" t="s">
        <v>23</v>
      </c>
      <c r="I316" s="6">
        <v>371</v>
      </c>
      <c r="J316" s="241">
        <v>3194</v>
      </c>
      <c r="K316" s="82">
        <v>4651</v>
      </c>
      <c r="L316" s="83">
        <v>1725521</v>
      </c>
      <c r="M316" s="270"/>
      <c r="N316" s="271"/>
      <c r="O316" s="74"/>
      <c r="P316" s="69">
        <f t="shared" si="136"/>
        <v>0</v>
      </c>
      <c r="Q316" s="69">
        <f t="shared" si="131"/>
        <v>0</v>
      </c>
      <c r="R316" s="70">
        <f t="shared" si="137"/>
        <v>0</v>
      </c>
      <c r="S316" s="246" t="str">
        <f t="shared" si="133"/>
        <v>ERROR</v>
      </c>
      <c r="T316" s="37"/>
      <c r="V316" s="56"/>
      <c r="W316" s="56"/>
      <c r="X316" s="56"/>
      <c r="Y316" s="56"/>
      <c r="Z316" s="56"/>
      <c r="AA316" s="56"/>
      <c r="AB316" s="56"/>
      <c r="AC316" s="56"/>
      <c r="AD316" s="56"/>
      <c r="AE316" s="56"/>
      <c r="AF316" s="56"/>
    </row>
    <row r="317" spans="1:32" ht="31.95" customHeight="1">
      <c r="A317" s="13"/>
      <c r="B317" s="30"/>
      <c r="C317" s="1">
        <v>6464</v>
      </c>
      <c r="D317" s="2">
        <v>22.010000000000012</v>
      </c>
      <c r="E317" s="3"/>
      <c r="F317" s="3"/>
      <c r="G317" s="81" t="s">
        <v>293</v>
      </c>
      <c r="H317" s="5" t="s">
        <v>23</v>
      </c>
      <c r="I317" s="6">
        <v>93</v>
      </c>
      <c r="J317" s="241">
        <v>3582</v>
      </c>
      <c r="K317" s="82">
        <v>5216</v>
      </c>
      <c r="L317" s="83">
        <v>485088</v>
      </c>
      <c r="M317" s="270"/>
      <c r="N317" s="271"/>
      <c r="O317" s="74"/>
      <c r="P317" s="69">
        <f t="shared" si="136"/>
        <v>0</v>
      </c>
      <c r="Q317" s="69">
        <f t="shared" si="131"/>
        <v>0</v>
      </c>
      <c r="R317" s="70">
        <f t="shared" si="137"/>
        <v>0</v>
      </c>
      <c r="S317" s="246" t="str">
        <f t="shared" si="133"/>
        <v>ERROR</v>
      </c>
      <c r="T317" s="37"/>
      <c r="V317" s="56"/>
      <c r="W317" s="56"/>
      <c r="X317" s="56"/>
      <c r="Y317" s="56"/>
      <c r="Z317" s="56"/>
      <c r="AA317" s="56"/>
      <c r="AB317" s="56"/>
      <c r="AC317" s="56"/>
      <c r="AD317" s="56"/>
      <c r="AE317" s="56"/>
      <c r="AF317" s="56"/>
    </row>
    <row r="318" spans="1:32" ht="31.95" customHeight="1">
      <c r="A318" s="13"/>
      <c r="B318" s="30"/>
      <c r="C318" s="1">
        <v>3866</v>
      </c>
      <c r="D318" s="2">
        <v>22.011000000000013</v>
      </c>
      <c r="E318" s="3"/>
      <c r="F318" s="3"/>
      <c r="G318" s="81" t="s">
        <v>106</v>
      </c>
      <c r="H318" s="5" t="s">
        <v>23</v>
      </c>
      <c r="I318" s="6">
        <v>371</v>
      </c>
      <c r="J318" s="241">
        <v>3610</v>
      </c>
      <c r="K318" s="82">
        <v>5257</v>
      </c>
      <c r="L318" s="83">
        <v>1950347</v>
      </c>
      <c r="M318" s="270"/>
      <c r="N318" s="271"/>
      <c r="O318" s="74"/>
      <c r="P318" s="69">
        <f t="shared" si="136"/>
        <v>0</v>
      </c>
      <c r="Q318" s="69">
        <f t="shared" si="131"/>
        <v>0</v>
      </c>
      <c r="R318" s="70">
        <f t="shared" si="137"/>
        <v>0</v>
      </c>
      <c r="S318" s="246" t="str">
        <f t="shared" si="133"/>
        <v>ERROR</v>
      </c>
      <c r="T318" s="37"/>
      <c r="V318" s="56"/>
      <c r="W318" s="56"/>
      <c r="X318" s="56"/>
      <c r="Y318" s="56"/>
      <c r="Z318" s="56"/>
      <c r="AA318" s="56"/>
      <c r="AB318" s="56"/>
      <c r="AC318" s="56"/>
      <c r="AD318" s="56"/>
      <c r="AE318" s="56"/>
      <c r="AF318" s="56"/>
    </row>
    <row r="319" spans="1:32" ht="64.2" customHeight="1">
      <c r="A319" s="13"/>
      <c r="B319" s="30"/>
      <c r="C319" s="1">
        <v>8619</v>
      </c>
      <c r="D319" s="2">
        <v>22.012000000000015</v>
      </c>
      <c r="E319" s="3"/>
      <c r="F319" s="3"/>
      <c r="G319" s="81" t="s">
        <v>294</v>
      </c>
      <c r="H319" s="5" t="s">
        <v>30</v>
      </c>
      <c r="I319" s="6">
        <v>4</v>
      </c>
      <c r="J319" s="241">
        <v>1400582</v>
      </c>
      <c r="K319" s="82">
        <v>2039528</v>
      </c>
      <c r="L319" s="83">
        <v>8158112</v>
      </c>
      <c r="M319" s="270"/>
      <c r="N319" s="271"/>
      <c r="O319" s="74"/>
      <c r="P319" s="69">
        <f t="shared" si="136"/>
        <v>0</v>
      </c>
      <c r="Q319" s="69">
        <f t="shared" si="131"/>
        <v>0</v>
      </c>
      <c r="R319" s="70">
        <f t="shared" si="137"/>
        <v>0</v>
      </c>
      <c r="S319" s="246" t="str">
        <f t="shared" si="133"/>
        <v>ERROR</v>
      </c>
      <c r="T319" s="37"/>
      <c r="V319" s="56"/>
      <c r="W319" s="56"/>
      <c r="X319" s="56"/>
      <c r="Y319" s="56"/>
      <c r="Z319" s="56"/>
      <c r="AA319" s="56"/>
      <c r="AB319" s="56"/>
      <c r="AC319" s="56"/>
      <c r="AD319" s="56"/>
      <c r="AE319" s="56"/>
      <c r="AF319" s="56"/>
    </row>
    <row r="320" spans="1:32" ht="64.2" customHeight="1">
      <c r="A320" s="13"/>
      <c r="B320" s="30"/>
      <c r="C320" s="1">
        <v>8613</v>
      </c>
      <c r="D320" s="2">
        <v>22.013000000000016</v>
      </c>
      <c r="E320" s="3"/>
      <c r="F320" s="3"/>
      <c r="G320" s="81" t="s">
        <v>295</v>
      </c>
      <c r="H320" s="5" t="s">
        <v>30</v>
      </c>
      <c r="I320" s="6">
        <v>15</v>
      </c>
      <c r="J320" s="241">
        <v>1368447</v>
      </c>
      <c r="K320" s="82">
        <v>1992733</v>
      </c>
      <c r="L320" s="83">
        <v>29890995</v>
      </c>
      <c r="M320" s="270"/>
      <c r="N320" s="271"/>
      <c r="O320" s="353"/>
      <c r="P320" s="69">
        <f t="shared" si="136"/>
        <v>0</v>
      </c>
      <c r="Q320" s="69">
        <f t="shared" si="131"/>
        <v>0</v>
      </c>
      <c r="R320" s="70">
        <f t="shared" si="137"/>
        <v>0</v>
      </c>
      <c r="S320" s="246" t="str">
        <f t="shared" si="133"/>
        <v>ERROR</v>
      </c>
      <c r="T320" s="37"/>
      <c r="V320" s="56"/>
      <c r="W320" s="56"/>
      <c r="X320" s="56"/>
      <c r="Y320" s="56"/>
      <c r="Z320" s="56"/>
      <c r="AA320" s="56"/>
      <c r="AB320" s="56"/>
      <c r="AC320" s="56"/>
      <c r="AD320" s="56"/>
      <c r="AE320" s="56"/>
      <c r="AF320" s="56"/>
    </row>
    <row r="321" spans="1:32" ht="48" customHeight="1">
      <c r="A321" s="13"/>
      <c r="B321" s="30"/>
      <c r="C321" s="1">
        <v>8620</v>
      </c>
      <c r="D321" s="2">
        <v>22.014000000000017</v>
      </c>
      <c r="E321" s="3"/>
      <c r="F321" s="3"/>
      <c r="G321" s="81" t="s">
        <v>296</v>
      </c>
      <c r="H321" s="5" t="s">
        <v>30</v>
      </c>
      <c r="I321" s="6">
        <v>10</v>
      </c>
      <c r="J321" s="241">
        <v>1274524</v>
      </c>
      <c r="K321" s="82">
        <v>1855962</v>
      </c>
      <c r="L321" s="83">
        <v>18559620</v>
      </c>
      <c r="M321" s="270"/>
      <c r="N321" s="271"/>
      <c r="O321" s="74"/>
      <c r="P321" s="69">
        <f t="shared" ref="P321:P323" si="138">ROUND(O321,0)</f>
        <v>0</v>
      </c>
      <c r="Q321" s="69">
        <f t="shared" si="131"/>
        <v>0</v>
      </c>
      <c r="R321" s="70">
        <f t="shared" ref="R321:R323" si="139">ROUND((+Q321*$I321),0)</f>
        <v>0</v>
      </c>
      <c r="S321" s="246" t="str">
        <f t="shared" si="133"/>
        <v>ERROR</v>
      </c>
      <c r="T321" s="37"/>
      <c r="V321" s="56"/>
      <c r="W321" s="56"/>
      <c r="X321" s="56"/>
      <c r="Y321" s="56"/>
      <c r="Z321" s="56"/>
      <c r="AA321" s="56"/>
      <c r="AB321" s="56"/>
      <c r="AC321" s="56"/>
      <c r="AD321" s="56"/>
      <c r="AE321" s="56"/>
      <c r="AF321" s="56"/>
    </row>
    <row r="322" spans="1:32" ht="64.2" customHeight="1">
      <c r="A322" s="13"/>
      <c r="B322" s="30"/>
      <c r="C322" s="1">
        <v>8614</v>
      </c>
      <c r="D322" s="2">
        <v>22.015000000000018</v>
      </c>
      <c r="E322" s="3"/>
      <c r="F322" s="3"/>
      <c r="G322" s="81" t="s">
        <v>297</v>
      </c>
      <c r="H322" s="5" t="s">
        <v>30</v>
      </c>
      <c r="I322" s="6">
        <v>38</v>
      </c>
      <c r="J322" s="241">
        <v>1265404</v>
      </c>
      <c r="K322" s="82">
        <v>1842681</v>
      </c>
      <c r="L322" s="83">
        <v>70021878</v>
      </c>
      <c r="M322" s="270"/>
      <c r="N322" s="271"/>
      <c r="O322" s="71"/>
      <c r="P322" s="69">
        <f t="shared" si="138"/>
        <v>0</v>
      </c>
      <c r="Q322" s="69">
        <f t="shared" si="131"/>
        <v>0</v>
      </c>
      <c r="R322" s="70">
        <f t="shared" si="139"/>
        <v>0</v>
      </c>
      <c r="S322" s="246" t="str">
        <f t="shared" si="133"/>
        <v>ERROR</v>
      </c>
      <c r="T322" s="37"/>
      <c r="V322" s="56"/>
      <c r="W322" s="56"/>
      <c r="X322" s="56"/>
      <c r="Y322" s="56"/>
      <c r="Z322" s="56"/>
      <c r="AA322" s="56"/>
      <c r="AB322" s="56"/>
      <c r="AC322" s="56"/>
      <c r="AD322" s="56"/>
      <c r="AE322" s="56"/>
      <c r="AF322" s="56"/>
    </row>
    <row r="323" spans="1:32" ht="31.95" customHeight="1">
      <c r="A323" s="13"/>
      <c r="B323" s="30"/>
      <c r="C323" s="1">
        <v>4487</v>
      </c>
      <c r="D323" s="2">
        <v>22.01600000000002</v>
      </c>
      <c r="E323" s="3"/>
      <c r="F323" s="3"/>
      <c r="G323" s="81" t="s">
        <v>299</v>
      </c>
      <c r="H323" s="5" t="s">
        <v>30</v>
      </c>
      <c r="I323" s="6">
        <v>93</v>
      </c>
      <c r="J323" s="241">
        <v>199624</v>
      </c>
      <c r="K323" s="82">
        <v>290692</v>
      </c>
      <c r="L323" s="83">
        <v>27034356</v>
      </c>
      <c r="M323" s="270"/>
      <c r="N323" s="271"/>
      <c r="O323" s="74"/>
      <c r="P323" s="69">
        <f t="shared" si="138"/>
        <v>0</v>
      </c>
      <c r="Q323" s="69">
        <f t="shared" si="131"/>
        <v>0</v>
      </c>
      <c r="R323" s="70">
        <f t="shared" si="139"/>
        <v>0</v>
      </c>
      <c r="S323" s="246" t="str">
        <f t="shared" si="133"/>
        <v>ERROR</v>
      </c>
      <c r="T323" s="37"/>
      <c r="V323" s="56"/>
      <c r="W323" s="56"/>
      <c r="X323" s="56"/>
      <c r="Y323" s="56"/>
      <c r="Z323" s="56"/>
      <c r="AA323" s="56"/>
      <c r="AB323" s="56"/>
      <c r="AC323" s="56"/>
      <c r="AD323" s="56"/>
      <c r="AE323" s="56"/>
      <c r="AF323" s="56"/>
    </row>
    <row r="324" spans="1:32" ht="31.95" customHeight="1" thickBot="1">
      <c r="A324" s="13"/>
      <c r="B324" s="30"/>
      <c r="C324" s="7" t="s">
        <v>12</v>
      </c>
      <c r="D324" s="8"/>
      <c r="E324" s="9"/>
      <c r="F324" s="9"/>
      <c r="G324" s="10"/>
      <c r="H324" s="11"/>
      <c r="I324" s="12"/>
      <c r="J324" s="72"/>
      <c r="K324" s="72"/>
      <c r="L324" s="73">
        <f>SUM(L308:L323)</f>
        <v>192334665</v>
      </c>
      <c r="M324" s="270"/>
      <c r="N324" s="271"/>
      <c r="O324" s="278"/>
      <c r="P324" s="279"/>
      <c r="Q324" s="67"/>
      <c r="R324" s="282">
        <f>+SUM(R308:R323)</f>
        <v>0</v>
      </c>
      <c r="S324" s="247" t="str">
        <f>+IF(OR(R324&lt;=0,R324&gt;$L324,COUNTIF(S308:S323,"error")&gt;0),"ERROR","OK")</f>
        <v>ERROR</v>
      </c>
      <c r="T324" s="37"/>
      <c r="V324" s="56"/>
      <c r="W324" s="56"/>
      <c r="X324" s="56"/>
      <c r="Y324" s="56"/>
      <c r="Z324" s="56"/>
      <c r="AA324" s="56"/>
      <c r="AB324" s="56"/>
      <c r="AC324" s="56"/>
      <c r="AD324" s="56"/>
      <c r="AE324" s="56"/>
      <c r="AF324" s="56"/>
    </row>
    <row r="325" spans="1:32" ht="31.95" customHeight="1" thickBot="1">
      <c r="A325" s="13"/>
      <c r="B325" s="30"/>
      <c r="C325" s="75"/>
      <c r="D325" s="379">
        <v>23</v>
      </c>
      <c r="E325" s="76"/>
      <c r="F325" s="76"/>
      <c r="G325" s="77" t="s">
        <v>300</v>
      </c>
      <c r="H325" s="78"/>
      <c r="I325" s="76"/>
      <c r="J325" s="79"/>
      <c r="K325" s="79"/>
      <c r="L325" s="80"/>
      <c r="M325" s="270"/>
      <c r="N325" s="271"/>
      <c r="O325" s="280"/>
      <c r="P325" s="268"/>
      <c r="Q325" s="67"/>
      <c r="R325" s="268"/>
      <c r="S325" s="269"/>
      <c r="T325" s="37"/>
      <c r="V325" s="56"/>
      <c r="W325" s="56"/>
      <c r="X325" s="56"/>
      <c r="Y325" s="56"/>
      <c r="Z325" s="56"/>
      <c r="AA325" s="56"/>
      <c r="AB325" s="56"/>
      <c r="AC325" s="56"/>
      <c r="AD325" s="56"/>
      <c r="AE325" s="56"/>
      <c r="AF325" s="56"/>
    </row>
    <row r="326" spans="1:32" ht="31.95" customHeight="1">
      <c r="A326" s="13"/>
      <c r="B326" s="30"/>
      <c r="C326" s="1">
        <v>7803</v>
      </c>
      <c r="D326" s="2">
        <v>23.001000000000001</v>
      </c>
      <c r="E326" s="3"/>
      <c r="F326" s="3"/>
      <c r="G326" s="81" t="s">
        <v>289</v>
      </c>
      <c r="H326" s="5" t="s">
        <v>23</v>
      </c>
      <c r="I326" s="6">
        <v>112</v>
      </c>
      <c r="J326" s="241">
        <v>1037</v>
      </c>
      <c r="K326" s="82">
        <v>1510</v>
      </c>
      <c r="L326" s="83">
        <v>169120</v>
      </c>
      <c r="M326" s="270"/>
      <c r="N326" s="271"/>
      <c r="O326" s="74"/>
      <c r="P326" s="69">
        <f t="shared" ref="P326:P328" si="140">ROUND(O326,0)</f>
        <v>0</v>
      </c>
      <c r="Q326" s="69">
        <f t="shared" ref="Q326:Q338" si="141">+ROUND(P326*(1+$R$557),0)</f>
        <v>0</v>
      </c>
      <c r="R326" s="70">
        <f t="shared" ref="R326:R328" si="142">ROUND((+Q326*$I326),0)</f>
        <v>0</v>
      </c>
      <c r="S326" s="246" t="str">
        <f t="shared" ref="S326:S338" si="143">IF(OR(P326&lt;=0,P326&gt;$J326,Q326&lt;=0,Q326&gt;$K326,R326&lt;=0,R326&gt;$L326,$S$557="ERROR"),"ERROR","OK")</f>
        <v>ERROR</v>
      </c>
      <c r="T326" s="37"/>
      <c r="V326" s="56"/>
      <c r="W326" s="56"/>
      <c r="X326" s="56"/>
      <c r="Y326" s="56"/>
      <c r="Z326" s="56"/>
      <c r="AA326" s="56"/>
      <c r="AB326" s="56"/>
      <c r="AC326" s="56"/>
      <c r="AD326" s="56"/>
      <c r="AE326" s="56"/>
      <c r="AF326" s="56"/>
    </row>
    <row r="327" spans="1:32" ht="31.95" customHeight="1">
      <c r="A327" s="13"/>
      <c r="B327" s="30"/>
      <c r="C327" s="1">
        <v>3007</v>
      </c>
      <c r="D327" s="2">
        <v>23.002000000000002</v>
      </c>
      <c r="E327" s="3"/>
      <c r="F327" s="3"/>
      <c r="G327" s="81" t="s">
        <v>31</v>
      </c>
      <c r="H327" s="5" t="s">
        <v>23</v>
      </c>
      <c r="I327" s="6">
        <v>445</v>
      </c>
      <c r="J327" s="241">
        <v>955</v>
      </c>
      <c r="K327" s="82">
        <v>1391</v>
      </c>
      <c r="L327" s="83">
        <v>618995</v>
      </c>
      <c r="M327" s="270"/>
      <c r="N327" s="271"/>
      <c r="O327" s="74"/>
      <c r="P327" s="69">
        <f t="shared" si="140"/>
        <v>0</v>
      </c>
      <c r="Q327" s="69">
        <f t="shared" si="141"/>
        <v>0</v>
      </c>
      <c r="R327" s="70">
        <f t="shared" si="142"/>
        <v>0</v>
      </c>
      <c r="S327" s="246" t="str">
        <f t="shared" si="143"/>
        <v>ERROR</v>
      </c>
      <c r="T327" s="37"/>
      <c r="V327" s="56"/>
      <c r="W327" s="56"/>
      <c r="X327" s="56"/>
      <c r="Y327" s="56"/>
      <c r="Z327" s="56"/>
      <c r="AA327" s="56"/>
      <c r="AB327" s="56"/>
      <c r="AC327" s="56"/>
      <c r="AD327" s="56"/>
      <c r="AE327" s="56"/>
      <c r="AF327" s="56"/>
    </row>
    <row r="328" spans="1:32" ht="31.95" customHeight="1">
      <c r="A328" s="13"/>
      <c r="B328" s="30"/>
      <c r="C328" s="1">
        <v>4613</v>
      </c>
      <c r="D328" s="2">
        <v>23.003000000000004</v>
      </c>
      <c r="E328" s="3"/>
      <c r="F328" s="3"/>
      <c r="G328" s="81" t="s">
        <v>34</v>
      </c>
      <c r="H328" s="5" t="s">
        <v>30</v>
      </c>
      <c r="I328" s="6">
        <v>100</v>
      </c>
      <c r="J328" s="241">
        <v>58200</v>
      </c>
      <c r="K328" s="82">
        <v>84751</v>
      </c>
      <c r="L328" s="83">
        <v>8475100</v>
      </c>
      <c r="M328" s="270"/>
      <c r="N328" s="271"/>
      <c r="O328" s="74"/>
      <c r="P328" s="69">
        <f t="shared" si="140"/>
        <v>0</v>
      </c>
      <c r="Q328" s="69">
        <f t="shared" si="141"/>
        <v>0</v>
      </c>
      <c r="R328" s="70">
        <f t="shared" si="142"/>
        <v>0</v>
      </c>
      <c r="S328" s="246" t="str">
        <f t="shared" si="143"/>
        <v>ERROR</v>
      </c>
      <c r="T328" s="37"/>
      <c r="V328" s="56"/>
      <c r="W328" s="56"/>
      <c r="X328" s="56"/>
      <c r="Y328" s="56"/>
      <c r="Z328" s="56"/>
      <c r="AA328" s="56"/>
      <c r="AB328" s="56"/>
      <c r="AC328" s="56"/>
      <c r="AD328" s="56"/>
      <c r="AE328" s="56"/>
      <c r="AF328" s="56"/>
    </row>
    <row r="329" spans="1:32" ht="31.95" customHeight="1">
      <c r="A329" s="13"/>
      <c r="B329" s="30"/>
      <c r="C329" s="1">
        <v>6464</v>
      </c>
      <c r="D329" s="2">
        <v>23.004000000000005</v>
      </c>
      <c r="E329" s="3"/>
      <c r="F329" s="3"/>
      <c r="G329" s="81" t="s">
        <v>293</v>
      </c>
      <c r="H329" s="5" t="s">
        <v>23</v>
      </c>
      <c r="I329" s="6">
        <v>112</v>
      </c>
      <c r="J329" s="241">
        <v>3582</v>
      </c>
      <c r="K329" s="82">
        <v>5216</v>
      </c>
      <c r="L329" s="83">
        <v>584192</v>
      </c>
      <c r="M329" s="270"/>
      <c r="N329" s="271"/>
      <c r="O329" s="353"/>
      <c r="P329" s="69">
        <f t="shared" ref="P329:P330" si="144">ROUND(O329,0)</f>
        <v>0</v>
      </c>
      <c r="Q329" s="69">
        <f t="shared" si="141"/>
        <v>0</v>
      </c>
      <c r="R329" s="70">
        <f t="shared" ref="R329:R330" si="145">ROUND((+Q329*$I329),0)</f>
        <v>0</v>
      </c>
      <c r="S329" s="246" t="str">
        <f t="shared" si="143"/>
        <v>ERROR</v>
      </c>
      <c r="T329" s="37"/>
      <c r="V329" s="56"/>
      <c r="W329" s="56"/>
      <c r="X329" s="56"/>
      <c r="Y329" s="56"/>
      <c r="Z329" s="56"/>
      <c r="AA329" s="56"/>
      <c r="AB329" s="56"/>
      <c r="AC329" s="56"/>
      <c r="AD329" s="56"/>
      <c r="AE329" s="56"/>
      <c r="AF329" s="56"/>
    </row>
    <row r="330" spans="1:32" ht="31.95" customHeight="1">
      <c r="A330" s="13"/>
      <c r="B330" s="30"/>
      <c r="C330" s="1">
        <v>3866</v>
      </c>
      <c r="D330" s="2">
        <v>23.005000000000006</v>
      </c>
      <c r="E330" s="3"/>
      <c r="F330" s="3"/>
      <c r="G330" s="81" t="s">
        <v>106</v>
      </c>
      <c r="H330" s="5" t="s">
        <v>23</v>
      </c>
      <c r="I330" s="6">
        <v>445</v>
      </c>
      <c r="J330" s="241">
        <v>3610</v>
      </c>
      <c r="K330" s="82">
        <v>5257</v>
      </c>
      <c r="L330" s="83">
        <v>2339365</v>
      </c>
      <c r="M330" s="270"/>
      <c r="N330" s="271"/>
      <c r="O330" s="353"/>
      <c r="P330" s="69">
        <f t="shared" si="144"/>
        <v>0</v>
      </c>
      <c r="Q330" s="69">
        <f t="shared" si="141"/>
        <v>0</v>
      </c>
      <c r="R330" s="70">
        <f t="shared" si="145"/>
        <v>0</v>
      </c>
      <c r="S330" s="246" t="str">
        <f t="shared" si="143"/>
        <v>ERROR</v>
      </c>
      <c r="T330" s="37"/>
      <c r="V330" s="56"/>
      <c r="W330" s="56"/>
      <c r="X330" s="56"/>
      <c r="Y330" s="56"/>
      <c r="Z330" s="56"/>
      <c r="AA330" s="56"/>
      <c r="AB330" s="56"/>
      <c r="AC330" s="56"/>
      <c r="AD330" s="56"/>
      <c r="AE330" s="56"/>
      <c r="AF330" s="56"/>
    </row>
    <row r="331" spans="1:32" ht="48" customHeight="1">
      <c r="A331" s="13"/>
      <c r="B331" s="30"/>
      <c r="C331" s="1">
        <v>7792</v>
      </c>
      <c r="D331" s="2">
        <v>23.006000000000007</v>
      </c>
      <c r="E331" s="3"/>
      <c r="F331" s="3"/>
      <c r="G331" s="81" t="s">
        <v>301</v>
      </c>
      <c r="H331" s="5" t="s">
        <v>30</v>
      </c>
      <c r="I331" s="6">
        <v>20</v>
      </c>
      <c r="J331" s="241">
        <v>132362</v>
      </c>
      <c r="K331" s="82">
        <v>192746</v>
      </c>
      <c r="L331" s="83">
        <v>3854920</v>
      </c>
      <c r="M331" s="270"/>
      <c r="N331" s="271"/>
      <c r="O331" s="353"/>
      <c r="P331" s="69">
        <f t="shared" ref="P331:P337" si="146">ROUND(O331,0)</f>
        <v>0</v>
      </c>
      <c r="Q331" s="69">
        <f t="shared" si="141"/>
        <v>0</v>
      </c>
      <c r="R331" s="70">
        <f t="shared" ref="R331:R337" si="147">ROUND((+Q331*$I331),0)</f>
        <v>0</v>
      </c>
      <c r="S331" s="246" t="str">
        <f t="shared" si="143"/>
        <v>ERROR</v>
      </c>
      <c r="T331" s="37"/>
      <c r="V331" s="56"/>
      <c r="W331" s="56"/>
      <c r="X331" s="56"/>
      <c r="Y331" s="56"/>
      <c r="Z331" s="56"/>
      <c r="AA331" s="56"/>
      <c r="AB331" s="56"/>
      <c r="AC331" s="56"/>
      <c r="AD331" s="56"/>
      <c r="AE331" s="56"/>
      <c r="AF331" s="56"/>
    </row>
    <row r="332" spans="1:32" ht="48" customHeight="1">
      <c r="A332" s="13"/>
      <c r="B332" s="30"/>
      <c r="C332" s="1">
        <v>7751</v>
      </c>
      <c r="D332" s="2">
        <v>23.007000000000009</v>
      </c>
      <c r="E332" s="3"/>
      <c r="F332" s="3"/>
      <c r="G332" s="81" t="s">
        <v>302</v>
      </c>
      <c r="H332" s="5" t="s">
        <v>30</v>
      </c>
      <c r="I332" s="6">
        <v>80</v>
      </c>
      <c r="J332" s="241">
        <v>131284</v>
      </c>
      <c r="K332" s="82">
        <v>191176</v>
      </c>
      <c r="L332" s="83">
        <v>15294080</v>
      </c>
      <c r="M332" s="270"/>
      <c r="N332" s="271"/>
      <c r="O332" s="74"/>
      <c r="P332" s="69">
        <f t="shared" si="146"/>
        <v>0</v>
      </c>
      <c r="Q332" s="69">
        <f t="shared" si="141"/>
        <v>0</v>
      </c>
      <c r="R332" s="70">
        <f t="shared" si="147"/>
        <v>0</v>
      </c>
      <c r="S332" s="246" t="str">
        <f t="shared" si="143"/>
        <v>ERROR</v>
      </c>
      <c r="T332" s="37"/>
      <c r="V332" s="56"/>
      <c r="W332" s="56"/>
      <c r="X332" s="56"/>
      <c r="Y332" s="56"/>
      <c r="Z332" s="56"/>
      <c r="AA332" s="56"/>
      <c r="AB332" s="56"/>
      <c r="AC332" s="56"/>
      <c r="AD332" s="56"/>
      <c r="AE332" s="56"/>
      <c r="AF332" s="56"/>
    </row>
    <row r="333" spans="1:32" ht="31.95" customHeight="1">
      <c r="A333" s="13"/>
      <c r="B333" s="30"/>
      <c r="C333" s="1">
        <v>7793</v>
      </c>
      <c r="D333" s="2">
        <v>23.00800000000001</v>
      </c>
      <c r="E333" s="3"/>
      <c r="F333" s="3"/>
      <c r="G333" s="81" t="s">
        <v>292</v>
      </c>
      <c r="H333" s="5" t="s">
        <v>23</v>
      </c>
      <c r="I333" s="6">
        <v>112</v>
      </c>
      <c r="J333" s="241">
        <v>3224</v>
      </c>
      <c r="K333" s="82">
        <v>4695</v>
      </c>
      <c r="L333" s="83">
        <v>525840</v>
      </c>
      <c r="M333" s="270"/>
      <c r="N333" s="271"/>
      <c r="O333" s="74"/>
      <c r="P333" s="69">
        <f t="shared" si="146"/>
        <v>0</v>
      </c>
      <c r="Q333" s="69">
        <f t="shared" si="141"/>
        <v>0</v>
      </c>
      <c r="R333" s="70">
        <f t="shared" si="147"/>
        <v>0</v>
      </c>
      <c r="S333" s="246" t="str">
        <f t="shared" si="143"/>
        <v>ERROR</v>
      </c>
      <c r="T333" s="37"/>
      <c r="V333" s="56"/>
      <c r="W333" s="56"/>
      <c r="X333" s="56"/>
      <c r="Y333" s="56"/>
      <c r="Z333" s="56"/>
      <c r="AA333" s="56"/>
      <c r="AB333" s="56"/>
      <c r="AC333" s="56"/>
      <c r="AD333" s="56"/>
      <c r="AE333" s="56"/>
      <c r="AF333" s="56"/>
    </row>
    <row r="334" spans="1:32" ht="31.95" customHeight="1">
      <c r="A334" s="13"/>
      <c r="B334" s="30"/>
      <c r="C334" s="1">
        <v>3864</v>
      </c>
      <c r="D334" s="2">
        <v>23.009000000000011</v>
      </c>
      <c r="E334" s="3"/>
      <c r="F334" s="3"/>
      <c r="G334" s="81" t="s">
        <v>32</v>
      </c>
      <c r="H334" s="5" t="s">
        <v>23</v>
      </c>
      <c r="I334" s="6">
        <v>445</v>
      </c>
      <c r="J334" s="241">
        <v>3194</v>
      </c>
      <c r="K334" s="82">
        <v>4651</v>
      </c>
      <c r="L334" s="83">
        <v>2069695</v>
      </c>
      <c r="M334" s="270"/>
      <c r="N334" s="271"/>
      <c r="O334" s="74"/>
      <c r="P334" s="69">
        <f t="shared" si="146"/>
        <v>0</v>
      </c>
      <c r="Q334" s="69">
        <f t="shared" si="141"/>
        <v>0</v>
      </c>
      <c r="R334" s="70">
        <f t="shared" si="147"/>
        <v>0</v>
      </c>
      <c r="S334" s="246" t="str">
        <f t="shared" si="143"/>
        <v>ERROR</v>
      </c>
      <c r="T334" s="37"/>
      <c r="V334" s="56"/>
      <c r="W334" s="56"/>
      <c r="X334" s="56"/>
      <c r="Y334" s="56"/>
      <c r="Z334" s="56"/>
      <c r="AA334" s="56"/>
      <c r="AB334" s="56"/>
      <c r="AC334" s="56"/>
      <c r="AD334" s="56"/>
      <c r="AE334" s="56"/>
      <c r="AF334" s="56"/>
    </row>
    <row r="335" spans="1:32" ht="48" customHeight="1">
      <c r="A335" s="13"/>
      <c r="B335" s="30"/>
      <c r="C335" s="1">
        <v>8620</v>
      </c>
      <c r="D335" s="2">
        <v>23.010000000000012</v>
      </c>
      <c r="E335" s="3"/>
      <c r="F335" s="3"/>
      <c r="G335" s="81" t="s">
        <v>296</v>
      </c>
      <c r="H335" s="5" t="s">
        <v>30</v>
      </c>
      <c r="I335" s="6">
        <v>12</v>
      </c>
      <c r="J335" s="241">
        <v>1274524</v>
      </c>
      <c r="K335" s="82">
        <v>1855962</v>
      </c>
      <c r="L335" s="83">
        <v>22271544</v>
      </c>
      <c r="M335" s="270"/>
      <c r="N335" s="271"/>
      <c r="O335" s="74"/>
      <c r="P335" s="69">
        <f t="shared" si="146"/>
        <v>0</v>
      </c>
      <c r="Q335" s="69">
        <f t="shared" si="141"/>
        <v>0</v>
      </c>
      <c r="R335" s="70">
        <f t="shared" si="147"/>
        <v>0</v>
      </c>
      <c r="S335" s="246" t="str">
        <f t="shared" si="143"/>
        <v>ERROR</v>
      </c>
      <c r="T335" s="37"/>
      <c r="V335" s="56"/>
      <c r="W335" s="56"/>
      <c r="X335" s="56"/>
      <c r="Y335" s="56"/>
      <c r="Z335" s="56"/>
      <c r="AA335" s="56"/>
      <c r="AB335" s="56"/>
      <c r="AC335" s="56"/>
      <c r="AD335" s="56"/>
      <c r="AE335" s="56"/>
      <c r="AF335" s="56"/>
    </row>
    <row r="336" spans="1:32" ht="64.2" customHeight="1">
      <c r="A336" s="13"/>
      <c r="B336" s="30"/>
      <c r="C336" s="1">
        <v>8614</v>
      </c>
      <c r="D336" s="2">
        <v>23.011000000000013</v>
      </c>
      <c r="E336" s="3"/>
      <c r="F336" s="3"/>
      <c r="G336" s="81" t="s">
        <v>297</v>
      </c>
      <c r="H336" s="5" t="s">
        <v>30</v>
      </c>
      <c r="I336" s="6">
        <v>45</v>
      </c>
      <c r="J336" s="241">
        <v>1265404</v>
      </c>
      <c r="K336" s="82">
        <v>1842681</v>
      </c>
      <c r="L336" s="83">
        <v>82920645</v>
      </c>
      <c r="M336" s="270"/>
      <c r="N336" s="271"/>
      <c r="O336" s="74"/>
      <c r="P336" s="69">
        <f t="shared" si="146"/>
        <v>0</v>
      </c>
      <c r="Q336" s="69">
        <f t="shared" si="141"/>
        <v>0</v>
      </c>
      <c r="R336" s="70">
        <f t="shared" si="147"/>
        <v>0</v>
      </c>
      <c r="S336" s="246" t="str">
        <f t="shared" si="143"/>
        <v>ERROR</v>
      </c>
      <c r="T336" s="37"/>
      <c r="V336" s="56"/>
      <c r="W336" s="56"/>
      <c r="X336" s="56"/>
      <c r="Y336" s="56"/>
      <c r="Z336" s="56"/>
      <c r="AA336" s="56"/>
      <c r="AB336" s="56"/>
      <c r="AC336" s="56"/>
      <c r="AD336" s="56"/>
      <c r="AE336" s="56"/>
      <c r="AF336" s="56"/>
    </row>
    <row r="337" spans="1:32" ht="64.2" customHeight="1">
      <c r="A337" s="13"/>
      <c r="B337" s="30"/>
      <c r="C337" s="1">
        <v>8619</v>
      </c>
      <c r="D337" s="2">
        <v>23.012000000000015</v>
      </c>
      <c r="E337" s="3"/>
      <c r="F337" s="3"/>
      <c r="G337" s="81" t="s">
        <v>294</v>
      </c>
      <c r="H337" s="5" t="s">
        <v>30</v>
      </c>
      <c r="I337" s="6">
        <v>5</v>
      </c>
      <c r="J337" s="241">
        <v>1400582</v>
      </c>
      <c r="K337" s="82">
        <v>2039528</v>
      </c>
      <c r="L337" s="83">
        <v>10197640</v>
      </c>
      <c r="M337" s="270"/>
      <c r="N337" s="271"/>
      <c r="O337" s="74"/>
      <c r="P337" s="69">
        <f t="shared" si="146"/>
        <v>0</v>
      </c>
      <c r="Q337" s="69">
        <f t="shared" si="141"/>
        <v>0</v>
      </c>
      <c r="R337" s="70">
        <f t="shared" si="147"/>
        <v>0</v>
      </c>
      <c r="S337" s="246" t="str">
        <f t="shared" si="143"/>
        <v>ERROR</v>
      </c>
      <c r="T337" s="37"/>
      <c r="V337" s="56"/>
      <c r="W337" s="56"/>
      <c r="X337" s="56"/>
      <c r="Y337" s="56"/>
      <c r="Z337" s="56"/>
      <c r="AA337" s="56"/>
      <c r="AB337" s="56"/>
      <c r="AC337" s="56"/>
      <c r="AD337" s="56"/>
      <c r="AE337" s="56"/>
      <c r="AF337" s="56"/>
    </row>
    <row r="338" spans="1:32" ht="48" customHeight="1">
      <c r="A338" s="13"/>
      <c r="B338" s="30"/>
      <c r="C338" s="1">
        <v>8613</v>
      </c>
      <c r="D338" s="2">
        <v>23.013000000000016</v>
      </c>
      <c r="E338" s="3"/>
      <c r="F338" s="3"/>
      <c r="G338" s="81" t="s">
        <v>295</v>
      </c>
      <c r="H338" s="5" t="s">
        <v>30</v>
      </c>
      <c r="I338" s="6">
        <v>18</v>
      </c>
      <c r="J338" s="241">
        <v>1368447</v>
      </c>
      <c r="K338" s="82">
        <v>1992733</v>
      </c>
      <c r="L338" s="83">
        <v>35869194</v>
      </c>
      <c r="M338" s="270"/>
      <c r="N338" s="271"/>
      <c r="O338" s="74"/>
      <c r="P338" s="69">
        <f t="shared" ref="P338" si="148">ROUND(O338,0)</f>
        <v>0</v>
      </c>
      <c r="Q338" s="69">
        <f t="shared" si="141"/>
        <v>0</v>
      </c>
      <c r="R338" s="70">
        <f t="shared" ref="R338" si="149">ROUND((+Q338*$I338),0)</f>
        <v>0</v>
      </c>
      <c r="S338" s="246" t="str">
        <f t="shared" si="143"/>
        <v>ERROR</v>
      </c>
      <c r="T338" s="37"/>
      <c r="V338" s="56"/>
      <c r="W338" s="56"/>
      <c r="X338" s="56"/>
      <c r="Y338" s="56"/>
      <c r="Z338" s="56"/>
      <c r="AA338" s="56"/>
      <c r="AB338" s="56"/>
      <c r="AC338" s="56"/>
      <c r="AD338" s="56"/>
      <c r="AE338" s="56"/>
      <c r="AF338" s="56"/>
    </row>
    <row r="339" spans="1:32" ht="31.95" customHeight="1" thickBot="1">
      <c r="A339" s="13"/>
      <c r="B339" s="30"/>
      <c r="C339" s="7" t="s">
        <v>12</v>
      </c>
      <c r="D339" s="8"/>
      <c r="E339" s="9"/>
      <c r="F339" s="9"/>
      <c r="G339" s="10"/>
      <c r="H339" s="11"/>
      <c r="I339" s="12"/>
      <c r="J339" s="72"/>
      <c r="K339" s="72"/>
      <c r="L339" s="73">
        <f>SUM(L326:L338)</f>
        <v>185190330</v>
      </c>
      <c r="M339" s="270"/>
      <c r="N339" s="271"/>
      <c r="O339" s="278"/>
      <c r="P339" s="279"/>
      <c r="Q339" s="67"/>
      <c r="R339" s="282">
        <f>+SUM(R326:R338)</f>
        <v>0</v>
      </c>
      <c r="S339" s="247" t="str">
        <f>+IF(OR(R339&lt;=0,R339&gt;$L339,COUNTIF(S326:S338,"error")&gt;0),"ERROR","OK")</f>
        <v>ERROR</v>
      </c>
      <c r="T339" s="37"/>
      <c r="V339" s="56"/>
      <c r="W339" s="56"/>
      <c r="X339" s="56"/>
      <c r="Y339" s="56"/>
      <c r="Z339" s="56"/>
      <c r="AA339" s="56"/>
      <c r="AB339" s="56"/>
      <c r="AC339" s="56"/>
      <c r="AD339" s="56"/>
      <c r="AE339" s="56"/>
      <c r="AF339" s="56"/>
    </row>
    <row r="340" spans="1:32" ht="48" customHeight="1" thickBot="1">
      <c r="A340" s="13"/>
      <c r="B340" s="30"/>
      <c r="C340" s="75"/>
      <c r="D340" s="379">
        <v>24</v>
      </c>
      <c r="E340" s="76"/>
      <c r="F340" s="76"/>
      <c r="G340" s="380" t="s">
        <v>303</v>
      </c>
      <c r="H340" s="381"/>
      <c r="I340" s="76"/>
      <c r="J340" s="79"/>
      <c r="K340" s="79"/>
      <c r="L340" s="80"/>
      <c r="M340" s="270"/>
      <c r="N340" s="271"/>
      <c r="O340" s="280"/>
      <c r="P340" s="268"/>
      <c r="Q340" s="67"/>
      <c r="R340" s="268"/>
      <c r="S340" s="269"/>
      <c r="T340" s="37"/>
      <c r="V340" s="56"/>
      <c r="W340" s="56"/>
      <c r="X340" s="56"/>
      <c r="Y340" s="56"/>
      <c r="Z340" s="56"/>
      <c r="AA340" s="56"/>
      <c r="AB340" s="56"/>
      <c r="AC340" s="56"/>
      <c r="AD340" s="56"/>
      <c r="AE340" s="56"/>
      <c r="AF340" s="56"/>
    </row>
    <row r="341" spans="1:32" ht="48" customHeight="1">
      <c r="A341" s="13"/>
      <c r="B341" s="30"/>
      <c r="C341" s="1">
        <v>3017</v>
      </c>
      <c r="D341" s="2">
        <v>24.001000000000001</v>
      </c>
      <c r="E341" s="3"/>
      <c r="F341" s="3"/>
      <c r="G341" s="81" t="s">
        <v>105</v>
      </c>
      <c r="H341" s="5" t="s">
        <v>30</v>
      </c>
      <c r="I341" s="6">
        <v>163</v>
      </c>
      <c r="J341" s="241">
        <v>45600</v>
      </c>
      <c r="K341" s="82">
        <v>66403</v>
      </c>
      <c r="L341" s="83">
        <v>10823689</v>
      </c>
      <c r="M341" s="270"/>
      <c r="N341" s="271"/>
      <c r="O341" s="74"/>
      <c r="P341" s="69">
        <f t="shared" ref="P341:P343" si="150">ROUND(O341,0)</f>
        <v>0</v>
      </c>
      <c r="Q341" s="69">
        <f>+ROUND(P341*(1+$R$557),0)</f>
        <v>0</v>
      </c>
      <c r="R341" s="70">
        <f t="shared" ref="R341:R343" si="151">ROUND((+Q341*$I341),0)</f>
        <v>0</v>
      </c>
      <c r="S341" s="246" t="str">
        <f>IF(OR(P341&lt;=0,P341&gt;$J341,Q341&lt;=0,Q341&gt;$K341,R341&lt;=0,R341&gt;$L341,$S$557="ERROR"),"ERROR","OK")</f>
        <v>ERROR</v>
      </c>
      <c r="T341" s="37"/>
      <c r="V341" s="56"/>
      <c r="W341" s="56"/>
      <c r="X341" s="56"/>
      <c r="Y341" s="56"/>
      <c r="Z341" s="56"/>
      <c r="AA341" s="56"/>
      <c r="AB341" s="56"/>
      <c r="AC341" s="56"/>
      <c r="AD341" s="56"/>
      <c r="AE341" s="56"/>
      <c r="AF341" s="56"/>
    </row>
    <row r="342" spans="1:32" ht="31.95" customHeight="1">
      <c r="A342" s="13"/>
      <c r="B342" s="30"/>
      <c r="C342" s="1">
        <v>7786</v>
      </c>
      <c r="D342" s="2">
        <v>24.002000000000002</v>
      </c>
      <c r="E342" s="3"/>
      <c r="F342" s="3"/>
      <c r="G342" s="81" t="s">
        <v>304</v>
      </c>
      <c r="H342" s="5" t="s">
        <v>23</v>
      </c>
      <c r="I342" s="6">
        <v>12</v>
      </c>
      <c r="J342" s="241">
        <v>2854</v>
      </c>
      <c r="K342" s="82">
        <v>4156</v>
      </c>
      <c r="L342" s="83">
        <v>49872</v>
      </c>
      <c r="M342" s="270"/>
      <c r="N342" s="271"/>
      <c r="O342" s="74"/>
      <c r="P342" s="69">
        <f t="shared" si="150"/>
        <v>0</v>
      </c>
      <c r="Q342" s="69">
        <f>+ROUND(P342*(1+$R$557),0)</f>
        <v>0</v>
      </c>
      <c r="R342" s="70">
        <f t="shared" si="151"/>
        <v>0</v>
      </c>
      <c r="S342" s="246" t="str">
        <f>IF(OR(P342&lt;=0,P342&gt;$J342,Q342&lt;=0,Q342&gt;$K342,R342&lt;=0,R342&gt;$L342,$S$557="ERROR"),"ERROR","OK")</f>
        <v>ERROR</v>
      </c>
      <c r="T342" s="37"/>
      <c r="V342" s="56"/>
      <c r="W342" s="56"/>
      <c r="X342" s="56"/>
      <c r="Y342" s="56"/>
      <c r="Z342" s="56"/>
      <c r="AA342" s="56"/>
      <c r="AB342" s="56"/>
      <c r="AC342" s="56"/>
      <c r="AD342" s="56"/>
      <c r="AE342" s="56"/>
      <c r="AF342" s="56"/>
    </row>
    <row r="343" spans="1:32" ht="31.95" customHeight="1">
      <c r="A343" s="13"/>
      <c r="B343" s="30"/>
      <c r="C343" s="1">
        <v>3806</v>
      </c>
      <c r="D343" s="2">
        <v>24.003000000000004</v>
      </c>
      <c r="E343" s="3"/>
      <c r="F343" s="3"/>
      <c r="G343" s="81" t="s">
        <v>270</v>
      </c>
      <c r="H343" s="5" t="s">
        <v>23</v>
      </c>
      <c r="I343" s="6">
        <v>45</v>
      </c>
      <c r="J343" s="241">
        <v>2816</v>
      </c>
      <c r="K343" s="82">
        <v>4101</v>
      </c>
      <c r="L343" s="83">
        <v>184545</v>
      </c>
      <c r="M343" s="270"/>
      <c r="N343" s="271"/>
      <c r="O343" s="74"/>
      <c r="P343" s="69">
        <f t="shared" si="150"/>
        <v>0</v>
      </c>
      <c r="Q343" s="69">
        <f>+ROUND(P343*(1+$R$557),0)</f>
        <v>0</v>
      </c>
      <c r="R343" s="70">
        <f t="shared" si="151"/>
        <v>0</v>
      </c>
      <c r="S343" s="246" t="str">
        <f>IF(OR(P343&lt;=0,P343&gt;$J343,Q343&lt;=0,Q343&gt;$K343,R343&lt;=0,R343&gt;$L343,$S$557="ERROR"),"ERROR","OK")</f>
        <v>ERROR</v>
      </c>
      <c r="T343" s="37"/>
      <c r="V343" s="56"/>
      <c r="W343" s="56"/>
      <c r="X343" s="56"/>
      <c r="Y343" s="56"/>
      <c r="Z343" s="56"/>
      <c r="AA343" s="56"/>
      <c r="AB343" s="56"/>
      <c r="AC343" s="56"/>
      <c r="AD343" s="56"/>
      <c r="AE343" s="56"/>
      <c r="AF343" s="56"/>
    </row>
    <row r="344" spans="1:32" ht="48" customHeight="1">
      <c r="A344" s="13"/>
      <c r="B344" s="30"/>
      <c r="C344" s="1">
        <v>7801</v>
      </c>
      <c r="D344" s="2">
        <v>24.004000000000005</v>
      </c>
      <c r="E344" s="3"/>
      <c r="F344" s="3"/>
      <c r="G344" s="81" t="s">
        <v>257</v>
      </c>
      <c r="H344" s="5" t="s">
        <v>30</v>
      </c>
      <c r="I344" s="6">
        <v>4</v>
      </c>
      <c r="J344" s="241">
        <v>72951</v>
      </c>
      <c r="K344" s="82">
        <v>106231</v>
      </c>
      <c r="L344" s="83">
        <v>424924</v>
      </c>
      <c r="M344" s="270"/>
      <c r="N344" s="271"/>
      <c r="O344" s="353"/>
      <c r="P344" s="69">
        <f t="shared" ref="P344:P345" si="152">ROUND(O344,0)</f>
        <v>0</v>
      </c>
      <c r="Q344" s="69">
        <f>+ROUND(P344*(1+$R$557),0)</f>
        <v>0</v>
      </c>
      <c r="R344" s="70">
        <f t="shared" ref="R344:R345" si="153">ROUND((+Q344*$I344),0)</f>
        <v>0</v>
      </c>
      <c r="S344" s="246" t="str">
        <f>IF(OR(P344&lt;=0,P344&gt;$J344,Q344&lt;=0,Q344&gt;$K344,R344&lt;=0,R344&gt;$L344,$S$557="ERROR"),"ERROR","OK")</f>
        <v>ERROR</v>
      </c>
      <c r="T344" s="37"/>
      <c r="V344" s="56"/>
      <c r="W344" s="56"/>
      <c r="X344" s="56"/>
      <c r="Y344" s="56"/>
      <c r="Z344" s="56"/>
      <c r="AA344" s="56"/>
      <c r="AB344" s="56"/>
      <c r="AC344" s="56"/>
      <c r="AD344" s="56"/>
      <c r="AE344" s="56"/>
      <c r="AF344" s="56"/>
    </row>
    <row r="345" spans="1:32" ht="48" customHeight="1">
      <c r="A345" s="13"/>
      <c r="B345" s="30"/>
      <c r="C345" s="1">
        <v>3022</v>
      </c>
      <c r="D345" s="2">
        <v>24.005000000000006</v>
      </c>
      <c r="E345" s="3"/>
      <c r="F345" s="3"/>
      <c r="G345" s="81" t="s">
        <v>268</v>
      </c>
      <c r="H345" s="5" t="s">
        <v>30</v>
      </c>
      <c r="I345" s="6">
        <v>15</v>
      </c>
      <c r="J345" s="241">
        <v>64237</v>
      </c>
      <c r="K345" s="82">
        <v>93542</v>
      </c>
      <c r="L345" s="83">
        <v>1403130</v>
      </c>
      <c r="M345" s="270"/>
      <c r="N345" s="271"/>
      <c r="O345" s="353"/>
      <c r="P345" s="69">
        <f t="shared" si="152"/>
        <v>0</v>
      </c>
      <c r="Q345" s="69">
        <f>+ROUND(P345*(1+$R$557),0)</f>
        <v>0</v>
      </c>
      <c r="R345" s="70">
        <f t="shared" si="153"/>
        <v>0</v>
      </c>
      <c r="S345" s="246" t="str">
        <f>IF(OR(P345&lt;=0,P345&gt;$J345,Q345&lt;=0,Q345&gt;$K345,R345&lt;=0,R345&gt;$L345,$S$557="ERROR"),"ERROR","OK")</f>
        <v>ERROR</v>
      </c>
      <c r="T345" s="37"/>
      <c r="V345" s="56"/>
      <c r="W345" s="56"/>
      <c r="X345" s="56"/>
      <c r="Y345" s="56"/>
      <c r="Z345" s="56"/>
      <c r="AA345" s="56"/>
      <c r="AB345" s="56"/>
      <c r="AC345" s="56"/>
      <c r="AD345" s="56"/>
      <c r="AE345" s="56"/>
      <c r="AF345" s="56"/>
    </row>
    <row r="346" spans="1:32" ht="64.2" customHeight="1">
      <c r="A346" s="13"/>
      <c r="B346" s="30"/>
      <c r="C346" s="1">
        <v>10338</v>
      </c>
      <c r="D346" s="2">
        <v>24.006000000000007</v>
      </c>
      <c r="E346" s="3"/>
      <c r="F346" s="3"/>
      <c r="G346" s="81" t="s">
        <v>305</v>
      </c>
      <c r="H346" s="5" t="s">
        <v>30</v>
      </c>
      <c r="I346" s="6">
        <v>4</v>
      </c>
      <c r="J346" s="241">
        <v>145046</v>
      </c>
      <c r="K346" s="82">
        <v>211216</v>
      </c>
      <c r="L346" s="83">
        <v>844864</v>
      </c>
      <c r="M346" s="270"/>
      <c r="N346" s="271"/>
      <c r="O346" s="353"/>
      <c r="P346" s="69">
        <f t="shared" ref="P346:P352" si="154">ROUND(O346,0)</f>
        <v>0</v>
      </c>
      <c r="Q346" s="69">
        <f t="shared" ref="Q346:Q353" si="155">+ROUND(P346*(1+$R$557),0)</f>
        <v>0</v>
      </c>
      <c r="R346" s="70">
        <f t="shared" ref="R346:R352" si="156">ROUND((+Q346*$I346),0)</f>
        <v>0</v>
      </c>
      <c r="S346" s="246" t="str">
        <f t="shared" ref="S346:S353" si="157">IF(OR(P346&lt;=0,P346&gt;$J346,Q346&lt;=0,Q346&gt;$K346,R346&lt;=0,R346&gt;$L346,$S$557="ERROR"),"ERROR","OK")</f>
        <v>ERROR</v>
      </c>
      <c r="T346" s="37"/>
      <c r="V346" s="56"/>
      <c r="W346" s="56"/>
      <c r="X346" s="56"/>
      <c r="Y346" s="56"/>
      <c r="Z346" s="56"/>
      <c r="AA346" s="56"/>
      <c r="AB346" s="56"/>
      <c r="AC346" s="56"/>
      <c r="AD346" s="56"/>
      <c r="AE346" s="56"/>
      <c r="AF346" s="56"/>
    </row>
    <row r="347" spans="1:32" ht="48" customHeight="1">
      <c r="A347" s="13"/>
      <c r="B347" s="30"/>
      <c r="C347" s="1">
        <v>10340</v>
      </c>
      <c r="D347" s="2">
        <v>24.007000000000009</v>
      </c>
      <c r="E347" s="3"/>
      <c r="F347" s="3"/>
      <c r="G347" s="81" t="s">
        <v>306</v>
      </c>
      <c r="H347" s="5" t="s">
        <v>30</v>
      </c>
      <c r="I347" s="6">
        <v>15</v>
      </c>
      <c r="J347" s="241">
        <v>134871</v>
      </c>
      <c r="K347" s="82">
        <v>196399</v>
      </c>
      <c r="L347" s="83">
        <v>2945985</v>
      </c>
      <c r="M347" s="270"/>
      <c r="N347" s="271"/>
      <c r="O347" s="74"/>
      <c r="P347" s="69">
        <f t="shared" si="154"/>
        <v>0</v>
      </c>
      <c r="Q347" s="69">
        <f t="shared" si="155"/>
        <v>0</v>
      </c>
      <c r="R347" s="70">
        <f t="shared" si="156"/>
        <v>0</v>
      </c>
      <c r="S347" s="246" t="str">
        <f t="shared" si="157"/>
        <v>ERROR</v>
      </c>
      <c r="T347" s="37"/>
      <c r="V347" s="56"/>
      <c r="W347" s="56"/>
      <c r="X347" s="56"/>
      <c r="Y347" s="56"/>
      <c r="Z347" s="56"/>
      <c r="AA347" s="56"/>
      <c r="AB347" s="56"/>
      <c r="AC347" s="56"/>
      <c r="AD347" s="56"/>
      <c r="AE347" s="56"/>
      <c r="AF347" s="56"/>
    </row>
    <row r="348" spans="1:32" ht="64.2" customHeight="1">
      <c r="A348" s="13"/>
      <c r="B348" s="30"/>
      <c r="C348" s="1">
        <v>10339</v>
      </c>
      <c r="D348" s="2">
        <v>24.00800000000001</v>
      </c>
      <c r="E348" s="3"/>
      <c r="F348" s="3"/>
      <c r="G348" s="81" t="s">
        <v>307</v>
      </c>
      <c r="H348" s="5" t="s">
        <v>30</v>
      </c>
      <c r="I348" s="6">
        <v>4</v>
      </c>
      <c r="J348" s="241">
        <v>162032</v>
      </c>
      <c r="K348" s="82">
        <v>235951</v>
      </c>
      <c r="L348" s="83">
        <v>943804</v>
      </c>
      <c r="M348" s="270"/>
      <c r="N348" s="271"/>
      <c r="O348" s="74"/>
      <c r="P348" s="69">
        <f t="shared" si="154"/>
        <v>0</v>
      </c>
      <c r="Q348" s="69">
        <f t="shared" si="155"/>
        <v>0</v>
      </c>
      <c r="R348" s="70">
        <f t="shared" si="156"/>
        <v>0</v>
      </c>
      <c r="S348" s="246" t="str">
        <f t="shared" si="157"/>
        <v>ERROR</v>
      </c>
      <c r="T348" s="37"/>
      <c r="V348" s="56"/>
      <c r="W348" s="56"/>
      <c r="X348" s="56"/>
      <c r="Y348" s="56"/>
      <c r="Z348" s="56"/>
      <c r="AA348" s="56"/>
      <c r="AB348" s="56"/>
      <c r="AC348" s="56"/>
      <c r="AD348" s="56"/>
      <c r="AE348" s="56"/>
      <c r="AF348" s="56"/>
    </row>
    <row r="349" spans="1:32" ht="48" customHeight="1">
      <c r="A349" s="13"/>
      <c r="B349" s="30"/>
      <c r="C349" s="1">
        <v>10341</v>
      </c>
      <c r="D349" s="2">
        <v>24.009000000000011</v>
      </c>
      <c r="E349" s="3"/>
      <c r="F349" s="3"/>
      <c r="G349" s="81" t="s">
        <v>308</v>
      </c>
      <c r="H349" s="5" t="s">
        <v>30</v>
      </c>
      <c r="I349" s="6">
        <v>15</v>
      </c>
      <c r="J349" s="241">
        <v>151857</v>
      </c>
      <c r="K349" s="82">
        <v>221134</v>
      </c>
      <c r="L349" s="83">
        <v>3317010</v>
      </c>
      <c r="M349" s="270"/>
      <c r="N349" s="271"/>
      <c r="O349" s="74"/>
      <c r="P349" s="69">
        <f t="shared" si="154"/>
        <v>0</v>
      </c>
      <c r="Q349" s="69">
        <f t="shared" si="155"/>
        <v>0</v>
      </c>
      <c r="R349" s="70">
        <f t="shared" si="156"/>
        <v>0</v>
      </c>
      <c r="S349" s="246" t="str">
        <f t="shared" si="157"/>
        <v>ERROR</v>
      </c>
      <c r="T349" s="37"/>
      <c r="V349" s="56"/>
      <c r="W349" s="56"/>
      <c r="X349" s="56"/>
      <c r="Y349" s="56"/>
      <c r="Z349" s="56"/>
      <c r="AA349" s="56"/>
      <c r="AB349" s="56"/>
      <c r="AC349" s="56"/>
      <c r="AD349" s="56"/>
      <c r="AE349" s="56"/>
      <c r="AF349" s="56"/>
    </row>
    <row r="350" spans="1:32" ht="31.95" customHeight="1">
      <c r="A350" s="13"/>
      <c r="B350" s="30"/>
      <c r="C350" s="1">
        <v>7803</v>
      </c>
      <c r="D350" s="2">
        <v>24.010000000000012</v>
      </c>
      <c r="E350" s="3"/>
      <c r="F350" s="3"/>
      <c r="G350" s="81" t="s">
        <v>289</v>
      </c>
      <c r="H350" s="5" t="s">
        <v>23</v>
      </c>
      <c r="I350" s="6">
        <v>56</v>
      </c>
      <c r="J350" s="241">
        <v>1037</v>
      </c>
      <c r="K350" s="82">
        <v>1510</v>
      </c>
      <c r="L350" s="83">
        <v>84560</v>
      </c>
      <c r="M350" s="270"/>
      <c r="N350" s="271"/>
      <c r="O350" s="74"/>
      <c r="P350" s="69">
        <f t="shared" si="154"/>
        <v>0</v>
      </c>
      <c r="Q350" s="69">
        <f t="shared" si="155"/>
        <v>0</v>
      </c>
      <c r="R350" s="70">
        <f t="shared" si="156"/>
        <v>0</v>
      </c>
      <c r="S350" s="246" t="str">
        <f t="shared" si="157"/>
        <v>ERROR</v>
      </c>
      <c r="T350" s="37"/>
      <c r="V350" s="56"/>
      <c r="W350" s="56"/>
      <c r="X350" s="56"/>
      <c r="Y350" s="56"/>
      <c r="Z350" s="56"/>
      <c r="AA350" s="56"/>
      <c r="AB350" s="56"/>
      <c r="AC350" s="56"/>
      <c r="AD350" s="56"/>
      <c r="AE350" s="56"/>
      <c r="AF350" s="56"/>
    </row>
    <row r="351" spans="1:32" ht="31.95" customHeight="1">
      <c r="A351" s="13"/>
      <c r="B351" s="30"/>
      <c r="C351" s="1">
        <v>3007</v>
      </c>
      <c r="D351" s="2">
        <v>24.011000000000013</v>
      </c>
      <c r="E351" s="3"/>
      <c r="F351" s="3"/>
      <c r="G351" s="81" t="s">
        <v>31</v>
      </c>
      <c r="H351" s="5" t="s">
        <v>23</v>
      </c>
      <c r="I351" s="6">
        <v>223</v>
      </c>
      <c r="J351" s="241">
        <v>955</v>
      </c>
      <c r="K351" s="82">
        <v>1391</v>
      </c>
      <c r="L351" s="83">
        <v>310193</v>
      </c>
      <c r="M351" s="270"/>
      <c r="N351" s="271"/>
      <c r="O351" s="74"/>
      <c r="P351" s="69">
        <f t="shared" si="154"/>
        <v>0</v>
      </c>
      <c r="Q351" s="69">
        <f t="shared" si="155"/>
        <v>0</v>
      </c>
      <c r="R351" s="70">
        <f t="shared" si="156"/>
        <v>0</v>
      </c>
      <c r="S351" s="246" t="str">
        <f t="shared" si="157"/>
        <v>ERROR</v>
      </c>
      <c r="T351" s="37"/>
      <c r="V351" s="56"/>
      <c r="W351" s="56"/>
      <c r="X351" s="56"/>
      <c r="Y351" s="56"/>
      <c r="Z351" s="56"/>
      <c r="AA351" s="56"/>
      <c r="AB351" s="56"/>
      <c r="AC351" s="56"/>
      <c r="AD351" s="56"/>
      <c r="AE351" s="56"/>
      <c r="AF351" s="56"/>
    </row>
    <row r="352" spans="1:32" ht="31.95" customHeight="1">
      <c r="A352" s="13"/>
      <c r="B352" s="30"/>
      <c r="C352" s="1">
        <v>7806</v>
      </c>
      <c r="D352" s="2">
        <v>24.012000000000015</v>
      </c>
      <c r="E352" s="3"/>
      <c r="F352" s="3"/>
      <c r="G352" s="81" t="s">
        <v>258</v>
      </c>
      <c r="H352" s="5" t="s">
        <v>30</v>
      </c>
      <c r="I352" s="6">
        <v>12</v>
      </c>
      <c r="J352" s="241">
        <v>1279722</v>
      </c>
      <c r="K352" s="82">
        <v>1863531</v>
      </c>
      <c r="L352" s="83">
        <v>22362372</v>
      </c>
      <c r="M352" s="270"/>
      <c r="N352" s="271"/>
      <c r="O352" s="74"/>
      <c r="P352" s="69">
        <f t="shared" si="154"/>
        <v>0</v>
      </c>
      <c r="Q352" s="69">
        <f t="shared" si="155"/>
        <v>0</v>
      </c>
      <c r="R352" s="70">
        <f t="shared" si="156"/>
        <v>0</v>
      </c>
      <c r="S352" s="246" t="str">
        <f t="shared" si="157"/>
        <v>ERROR</v>
      </c>
      <c r="T352" s="37"/>
      <c r="V352" s="56"/>
      <c r="W352" s="56"/>
      <c r="X352" s="56"/>
      <c r="Y352" s="56"/>
      <c r="Z352" s="56"/>
      <c r="AA352" s="56"/>
      <c r="AB352" s="56"/>
      <c r="AC352" s="56"/>
      <c r="AD352" s="56"/>
      <c r="AE352" s="56"/>
      <c r="AF352" s="56"/>
    </row>
    <row r="353" spans="1:32" ht="31.95" customHeight="1">
      <c r="A353" s="13"/>
      <c r="B353" s="30"/>
      <c r="C353" s="1">
        <v>3748</v>
      </c>
      <c r="D353" s="2">
        <v>24.013000000000016</v>
      </c>
      <c r="E353" s="3"/>
      <c r="F353" s="3"/>
      <c r="G353" s="81" t="s">
        <v>269</v>
      </c>
      <c r="H353" s="5" t="s">
        <v>30</v>
      </c>
      <c r="I353" s="6">
        <v>45</v>
      </c>
      <c r="J353" s="241">
        <v>935806</v>
      </c>
      <c r="K353" s="82">
        <v>1362721</v>
      </c>
      <c r="L353" s="83">
        <v>61322445</v>
      </c>
      <c r="M353" s="270"/>
      <c r="N353" s="271"/>
      <c r="O353" s="74"/>
      <c r="P353" s="69">
        <f t="shared" ref="P353" si="158">ROUND(O353,0)</f>
        <v>0</v>
      </c>
      <c r="Q353" s="69">
        <f t="shared" si="155"/>
        <v>0</v>
      </c>
      <c r="R353" s="70">
        <f t="shared" ref="R353" si="159">ROUND((+Q353*$I353),0)</f>
        <v>0</v>
      </c>
      <c r="S353" s="246" t="str">
        <f t="shared" si="157"/>
        <v>ERROR</v>
      </c>
      <c r="T353" s="37"/>
      <c r="V353" s="56"/>
      <c r="W353" s="56"/>
      <c r="X353" s="56"/>
      <c r="Y353" s="56"/>
      <c r="Z353" s="56"/>
      <c r="AA353" s="56"/>
      <c r="AB353" s="56"/>
      <c r="AC353" s="56"/>
      <c r="AD353" s="56"/>
      <c r="AE353" s="56"/>
      <c r="AF353" s="56"/>
    </row>
    <row r="354" spans="1:32" ht="31.95" customHeight="1" thickBot="1">
      <c r="A354" s="13"/>
      <c r="B354" s="30"/>
      <c r="C354" s="7" t="s">
        <v>12</v>
      </c>
      <c r="D354" s="8"/>
      <c r="E354" s="9"/>
      <c r="F354" s="9"/>
      <c r="G354" s="10"/>
      <c r="H354" s="11"/>
      <c r="I354" s="404"/>
      <c r="J354" s="72"/>
      <c r="K354" s="72"/>
      <c r="L354" s="73">
        <f>SUM(L341:L353)</f>
        <v>105017393</v>
      </c>
      <c r="M354" s="270"/>
      <c r="N354" s="271"/>
      <c r="O354" s="278"/>
      <c r="P354" s="279"/>
      <c r="Q354" s="67"/>
      <c r="R354" s="282">
        <f>+SUM(R341:R353)</f>
        <v>0</v>
      </c>
      <c r="S354" s="247" t="str">
        <f>+IF(OR(R354&lt;=0,R354&gt;$L354,COUNTIF(S341:S353,"error")&gt;0),"ERROR","OK")</f>
        <v>ERROR</v>
      </c>
      <c r="T354" s="37"/>
      <c r="V354" s="56"/>
      <c r="W354" s="56"/>
      <c r="X354" s="56"/>
      <c r="Y354" s="56"/>
      <c r="Z354" s="56"/>
      <c r="AA354" s="56"/>
      <c r="AB354" s="56"/>
      <c r="AC354" s="56"/>
      <c r="AD354" s="56"/>
      <c r="AE354" s="56"/>
      <c r="AF354" s="56"/>
    </row>
    <row r="355" spans="1:32" ht="31.95" customHeight="1" thickBot="1">
      <c r="A355" s="13"/>
      <c r="B355" s="30"/>
      <c r="C355" s="75"/>
      <c r="D355" s="379"/>
      <c r="E355" s="76"/>
      <c r="F355" s="76"/>
      <c r="G355" s="77" t="s">
        <v>309</v>
      </c>
      <c r="H355" s="78"/>
      <c r="I355" s="405"/>
      <c r="J355" s="79"/>
      <c r="K355" s="79"/>
      <c r="L355" s="80"/>
      <c r="M355" s="270"/>
      <c r="N355" s="271"/>
      <c r="O355" s="280"/>
      <c r="P355" s="268"/>
      <c r="Q355" s="67"/>
      <c r="R355" s="268"/>
      <c r="S355" s="269"/>
      <c r="T355" s="37"/>
      <c r="V355" s="56"/>
      <c r="W355" s="56"/>
      <c r="X355" s="56"/>
      <c r="Y355" s="56"/>
      <c r="Z355" s="56"/>
      <c r="AA355" s="56"/>
      <c r="AB355" s="56"/>
      <c r="AC355" s="56"/>
      <c r="AD355" s="56"/>
      <c r="AE355" s="56"/>
      <c r="AF355" s="56"/>
    </row>
    <row r="356" spans="1:32" ht="31.95" customHeight="1" thickBot="1">
      <c r="A356" s="13"/>
      <c r="B356" s="30"/>
      <c r="C356" s="75"/>
      <c r="D356" s="379"/>
      <c r="E356" s="76"/>
      <c r="F356" s="76"/>
      <c r="G356" s="77" t="s">
        <v>310</v>
      </c>
      <c r="H356" s="78"/>
      <c r="I356" s="405"/>
      <c r="J356" s="79"/>
      <c r="K356" s="79"/>
      <c r="L356" s="80"/>
      <c r="M356" s="270"/>
      <c r="N356" s="271"/>
      <c r="O356" s="280"/>
      <c r="P356" s="268"/>
      <c r="Q356" s="67"/>
      <c r="R356" s="268"/>
      <c r="S356" s="269"/>
      <c r="T356" s="37"/>
      <c r="V356" s="56"/>
      <c r="W356" s="56"/>
      <c r="X356" s="56"/>
      <c r="Y356" s="56"/>
      <c r="Z356" s="56"/>
      <c r="AA356" s="56"/>
      <c r="AB356" s="56"/>
      <c r="AC356" s="56"/>
      <c r="AD356" s="56"/>
      <c r="AE356" s="56"/>
      <c r="AF356" s="56"/>
    </row>
    <row r="357" spans="1:32" ht="31.95" customHeight="1" thickBot="1">
      <c r="A357" s="13"/>
      <c r="B357" s="30"/>
      <c r="C357" s="75"/>
      <c r="D357" s="379">
        <v>25</v>
      </c>
      <c r="E357" s="76"/>
      <c r="F357" s="76"/>
      <c r="G357" s="77" t="s">
        <v>96</v>
      </c>
      <c r="H357" s="78"/>
      <c r="I357" s="405"/>
      <c r="J357" s="79"/>
      <c r="K357" s="79"/>
      <c r="L357" s="80"/>
      <c r="M357" s="270"/>
      <c r="N357" s="271"/>
      <c r="O357" s="280"/>
      <c r="P357" s="268"/>
      <c r="Q357" s="67"/>
      <c r="R357" s="268"/>
      <c r="S357" s="269"/>
      <c r="T357" s="37"/>
      <c r="V357" s="56"/>
      <c r="W357" s="56"/>
      <c r="X357" s="56"/>
      <c r="Y357" s="56"/>
      <c r="Z357" s="56"/>
      <c r="AA357" s="56"/>
      <c r="AB357" s="56"/>
      <c r="AC357" s="56"/>
      <c r="AD357" s="56"/>
      <c r="AE357" s="56"/>
      <c r="AF357" s="56"/>
    </row>
    <row r="358" spans="1:32" ht="31.95" customHeight="1">
      <c r="A358" s="13"/>
      <c r="B358" s="30"/>
      <c r="C358" s="1">
        <v>4686</v>
      </c>
      <c r="D358" s="2">
        <v>25.001000000000001</v>
      </c>
      <c r="E358" s="3"/>
      <c r="F358" s="3"/>
      <c r="G358" s="81" t="s">
        <v>311</v>
      </c>
      <c r="H358" s="5" t="s">
        <v>28</v>
      </c>
      <c r="I358" s="6">
        <v>38</v>
      </c>
      <c r="J358" s="241">
        <v>296498</v>
      </c>
      <c r="K358" s="82">
        <v>431760</v>
      </c>
      <c r="L358" s="83">
        <v>16406880</v>
      </c>
      <c r="M358" s="270"/>
      <c r="N358" s="271"/>
      <c r="O358" s="74"/>
      <c r="P358" s="69">
        <f t="shared" ref="P358:P360" si="160">ROUND(O358,0)</f>
        <v>0</v>
      </c>
      <c r="Q358" s="69">
        <f>+ROUND(P358*(1+$R$557),0)</f>
        <v>0</v>
      </c>
      <c r="R358" s="70">
        <f t="shared" ref="R358:R360" si="161">ROUND((+Q358*$I358),0)</f>
        <v>0</v>
      </c>
      <c r="S358" s="246" t="str">
        <f>IF(OR(P358&lt;=0,P358&gt;$J358,Q358&lt;=0,Q358&gt;$K358,R358&lt;=0,R358&gt;$L358,$S$557="ERROR"),"ERROR","OK")</f>
        <v>ERROR</v>
      </c>
      <c r="T358" s="37"/>
      <c r="V358" s="56"/>
      <c r="W358" s="56"/>
      <c r="X358" s="56"/>
      <c r="Y358" s="56"/>
      <c r="Z358" s="56"/>
      <c r="AA358" s="56"/>
      <c r="AB358" s="56"/>
      <c r="AC358" s="56"/>
      <c r="AD358" s="56"/>
      <c r="AE358" s="56"/>
      <c r="AF358" s="56"/>
    </row>
    <row r="359" spans="1:32" ht="48" customHeight="1">
      <c r="A359" s="13"/>
      <c r="B359" s="30"/>
      <c r="C359" s="1">
        <v>4833</v>
      </c>
      <c r="D359" s="2">
        <v>25.002000000000002</v>
      </c>
      <c r="E359" s="3"/>
      <c r="F359" s="3"/>
      <c r="G359" s="81" t="s">
        <v>312</v>
      </c>
      <c r="H359" s="5" t="s">
        <v>28</v>
      </c>
      <c r="I359" s="6">
        <v>19</v>
      </c>
      <c r="J359" s="241">
        <v>14036</v>
      </c>
      <c r="K359" s="82">
        <v>20439</v>
      </c>
      <c r="L359" s="83">
        <v>388341</v>
      </c>
      <c r="M359" s="270"/>
      <c r="N359" s="271"/>
      <c r="O359" s="74"/>
      <c r="P359" s="69">
        <f t="shared" si="160"/>
        <v>0</v>
      </c>
      <c r="Q359" s="69">
        <f>+ROUND(P359*(1+$R$557),0)</f>
        <v>0</v>
      </c>
      <c r="R359" s="70">
        <f t="shared" si="161"/>
        <v>0</v>
      </c>
      <c r="S359" s="246" t="str">
        <f>IF(OR(P359&lt;=0,P359&gt;$J359,Q359&lt;=0,Q359&gt;$K359,R359&lt;=0,R359&gt;$L359,$S$557="ERROR"),"ERROR","OK")</f>
        <v>ERROR</v>
      </c>
      <c r="T359" s="37"/>
      <c r="V359" s="56"/>
      <c r="W359" s="56"/>
      <c r="X359" s="56"/>
      <c r="Y359" s="56"/>
      <c r="Z359" s="56"/>
      <c r="AA359" s="56"/>
      <c r="AB359" s="56"/>
      <c r="AC359" s="56"/>
      <c r="AD359" s="56"/>
      <c r="AE359" s="56"/>
      <c r="AF359" s="56"/>
    </row>
    <row r="360" spans="1:32" ht="31.95" customHeight="1">
      <c r="A360" s="13"/>
      <c r="B360" s="30"/>
      <c r="C360" s="1">
        <v>4675</v>
      </c>
      <c r="D360" s="2">
        <v>25.003000000000004</v>
      </c>
      <c r="E360" s="3"/>
      <c r="F360" s="3"/>
      <c r="G360" s="81" t="s">
        <v>313</v>
      </c>
      <c r="H360" s="5" t="s">
        <v>28</v>
      </c>
      <c r="I360" s="6">
        <v>38</v>
      </c>
      <c r="J360" s="241">
        <v>463114</v>
      </c>
      <c r="K360" s="82">
        <v>674387</v>
      </c>
      <c r="L360" s="83">
        <v>25626706</v>
      </c>
      <c r="M360" s="270"/>
      <c r="N360" s="271"/>
      <c r="O360" s="74"/>
      <c r="P360" s="69">
        <f t="shared" si="160"/>
        <v>0</v>
      </c>
      <c r="Q360" s="69">
        <f>+ROUND(P360*(1+$R$557),0)</f>
        <v>0</v>
      </c>
      <c r="R360" s="70">
        <f t="shared" si="161"/>
        <v>0</v>
      </c>
      <c r="S360" s="246" t="str">
        <f>IF(OR(P360&lt;=0,P360&gt;$J360,Q360&lt;=0,Q360&gt;$K360,R360&lt;=0,R360&gt;$L360,$S$557="ERROR"),"ERROR","OK")</f>
        <v>ERROR</v>
      </c>
      <c r="T360" s="37"/>
      <c r="V360" s="56"/>
      <c r="W360" s="56"/>
      <c r="X360" s="56"/>
      <c r="Y360" s="56"/>
      <c r="Z360" s="56"/>
      <c r="AA360" s="56"/>
      <c r="AB360" s="56"/>
      <c r="AC360" s="56"/>
      <c r="AD360" s="56"/>
      <c r="AE360" s="56"/>
      <c r="AF360" s="56"/>
    </row>
    <row r="361" spans="1:32" ht="31.95" customHeight="1">
      <c r="A361" s="13"/>
      <c r="B361" s="30"/>
      <c r="C361" s="1">
        <v>3552</v>
      </c>
      <c r="D361" s="2">
        <v>25.004000000000005</v>
      </c>
      <c r="E361" s="3"/>
      <c r="F361" s="3"/>
      <c r="G361" s="81" t="s">
        <v>108</v>
      </c>
      <c r="H361" s="5" t="s">
        <v>28</v>
      </c>
      <c r="I361" s="6">
        <v>4</v>
      </c>
      <c r="J361" s="241">
        <v>279516</v>
      </c>
      <c r="K361" s="82">
        <v>407031</v>
      </c>
      <c r="L361" s="83">
        <v>1628124</v>
      </c>
      <c r="M361" s="270"/>
      <c r="N361" s="271"/>
      <c r="O361" s="353"/>
      <c r="P361" s="69">
        <f t="shared" ref="P361" si="162">ROUND(O361,0)</f>
        <v>0</v>
      </c>
      <c r="Q361" s="69">
        <f>+ROUND(P361*(1+$R$557),0)</f>
        <v>0</v>
      </c>
      <c r="R361" s="70">
        <f t="shared" ref="R361" si="163">ROUND((+Q361*$I361),0)</f>
        <v>0</v>
      </c>
      <c r="S361" s="246" t="str">
        <f>IF(OR(P361&lt;=0,P361&gt;$J361,Q361&lt;=0,Q361&gt;$K361,R361&lt;=0,R361&gt;$L361,$S$557="ERROR"),"ERROR","OK")</f>
        <v>ERROR</v>
      </c>
      <c r="T361" s="37"/>
      <c r="V361" s="56"/>
      <c r="W361" s="56"/>
      <c r="X361" s="56"/>
      <c r="Y361" s="56"/>
      <c r="Z361" s="56"/>
      <c r="AA361" s="56"/>
      <c r="AB361" s="56"/>
      <c r="AC361" s="56"/>
      <c r="AD361" s="56"/>
      <c r="AE361" s="56"/>
      <c r="AF361" s="56"/>
    </row>
    <row r="362" spans="1:32" ht="64.2" customHeight="1">
      <c r="A362" s="13"/>
      <c r="B362" s="30"/>
      <c r="C362" s="1">
        <v>4832</v>
      </c>
      <c r="D362" s="2">
        <v>25.005000000000006</v>
      </c>
      <c r="E362" s="3"/>
      <c r="F362" s="3"/>
      <c r="G362" s="81" t="s">
        <v>314</v>
      </c>
      <c r="H362" s="5" t="s">
        <v>28</v>
      </c>
      <c r="I362" s="6">
        <v>19</v>
      </c>
      <c r="J362" s="241">
        <v>73416</v>
      </c>
      <c r="K362" s="82">
        <v>106908</v>
      </c>
      <c r="L362" s="83">
        <v>2031252</v>
      </c>
      <c r="M362" s="270"/>
      <c r="N362" s="271"/>
      <c r="O362" s="74"/>
      <c r="P362" s="69">
        <f t="shared" ref="P362" si="164">ROUND(O362,0)</f>
        <v>0</v>
      </c>
      <c r="Q362" s="69">
        <f>+ROUND(P362*(1+$R$557),0)</f>
        <v>0</v>
      </c>
      <c r="R362" s="70">
        <f t="shared" ref="R362" si="165">ROUND((+Q362*$I362),0)</f>
        <v>0</v>
      </c>
      <c r="S362" s="246" t="str">
        <f>IF(OR(P362&lt;=0,P362&gt;$J362,Q362&lt;=0,Q362&gt;$K362,R362&lt;=0,R362&gt;$L362,$S$557="ERROR"),"ERROR","OK")</f>
        <v>ERROR</v>
      </c>
      <c r="T362" s="37"/>
      <c r="V362" s="56"/>
      <c r="W362" s="56"/>
      <c r="X362" s="56"/>
      <c r="Y362" s="56"/>
      <c r="Z362" s="56"/>
      <c r="AA362" s="56"/>
      <c r="AB362" s="56"/>
      <c r="AC362" s="56"/>
      <c r="AD362" s="56"/>
      <c r="AE362" s="56"/>
      <c r="AF362" s="56"/>
    </row>
    <row r="363" spans="1:32" ht="31.95" customHeight="1" thickBot="1">
      <c r="A363" s="13"/>
      <c r="B363" s="30"/>
      <c r="C363" s="7" t="s">
        <v>12</v>
      </c>
      <c r="D363" s="8"/>
      <c r="E363" s="9"/>
      <c r="F363" s="9"/>
      <c r="G363" s="10"/>
      <c r="H363" s="11"/>
      <c r="I363" s="404"/>
      <c r="J363" s="72"/>
      <c r="K363" s="72"/>
      <c r="L363" s="73">
        <f>SUM(L358:L362)</f>
        <v>46081303</v>
      </c>
      <c r="M363" s="270"/>
      <c r="N363" s="271"/>
      <c r="O363" s="278"/>
      <c r="P363" s="279"/>
      <c r="Q363" s="67"/>
      <c r="R363" s="282">
        <f>+SUM(R358:R362)</f>
        <v>0</v>
      </c>
      <c r="S363" s="247" t="str">
        <f>+IF(OR(R363&lt;=0,R363&gt;$L363,COUNTIF(S358:S362,"error")&gt;0),"ERROR","OK")</f>
        <v>ERROR</v>
      </c>
      <c r="T363" s="37"/>
      <c r="V363" s="56"/>
      <c r="W363" s="56"/>
      <c r="X363" s="56"/>
      <c r="Y363" s="56"/>
      <c r="Z363" s="56"/>
      <c r="AA363" s="56"/>
      <c r="AB363" s="56"/>
      <c r="AC363" s="56"/>
      <c r="AD363" s="56"/>
      <c r="AE363" s="56"/>
      <c r="AF363" s="56"/>
    </row>
    <row r="364" spans="1:32" ht="31.95" customHeight="1" thickBot="1">
      <c r="A364" s="13"/>
      <c r="B364" s="30"/>
      <c r="C364" s="75"/>
      <c r="D364" s="379">
        <v>26</v>
      </c>
      <c r="E364" s="76"/>
      <c r="F364" s="76"/>
      <c r="G364" s="77" t="s">
        <v>283</v>
      </c>
      <c r="H364" s="78"/>
      <c r="I364" s="405"/>
      <c r="J364" s="79"/>
      <c r="K364" s="79"/>
      <c r="L364" s="80"/>
      <c r="M364" s="270"/>
      <c r="N364" s="271"/>
      <c r="O364" s="280"/>
      <c r="P364" s="268"/>
      <c r="Q364" s="67"/>
      <c r="R364" s="268"/>
      <c r="S364" s="269"/>
      <c r="T364" s="37"/>
      <c r="V364" s="56"/>
      <c r="W364" s="56"/>
      <c r="X364" s="56"/>
      <c r="Y364" s="56"/>
      <c r="Z364" s="56"/>
      <c r="AA364" s="56"/>
      <c r="AB364" s="56"/>
      <c r="AC364" s="56"/>
      <c r="AD364" s="56"/>
      <c r="AE364" s="56"/>
      <c r="AF364" s="56"/>
    </row>
    <row r="365" spans="1:32" ht="31.95" customHeight="1">
      <c r="A365" s="13"/>
      <c r="B365" s="30"/>
      <c r="C365" s="1">
        <v>3007</v>
      </c>
      <c r="D365" s="2">
        <v>26.001000000000001</v>
      </c>
      <c r="E365" s="3"/>
      <c r="F365" s="3"/>
      <c r="G365" s="81" t="s">
        <v>31</v>
      </c>
      <c r="H365" s="5" t="s">
        <v>23</v>
      </c>
      <c r="I365" s="6">
        <v>377</v>
      </c>
      <c r="J365" s="241">
        <v>955</v>
      </c>
      <c r="K365" s="82">
        <v>1391</v>
      </c>
      <c r="L365" s="83">
        <v>524407</v>
      </c>
      <c r="M365" s="270"/>
      <c r="N365" s="271"/>
      <c r="O365" s="74"/>
      <c r="P365" s="69">
        <f t="shared" ref="P365:P367" si="166">ROUND(O365,0)</f>
        <v>0</v>
      </c>
      <c r="Q365" s="69">
        <f>+ROUND(P365*(1+$R$557),0)</f>
        <v>0</v>
      </c>
      <c r="R365" s="70">
        <f t="shared" ref="R365:R367" si="167">ROUND((+Q365*$I365),0)</f>
        <v>0</v>
      </c>
      <c r="S365" s="246" t="str">
        <f>IF(OR(P365&lt;=0,P365&gt;$J365,Q365&lt;=0,Q365&gt;$K365,R365&lt;=0,R365&gt;$L365,$S$557="ERROR"),"ERROR","OK")</f>
        <v>ERROR</v>
      </c>
      <c r="T365" s="37"/>
      <c r="V365" s="56"/>
      <c r="W365" s="56"/>
      <c r="X365" s="56"/>
      <c r="Y365" s="56"/>
      <c r="Z365" s="56"/>
      <c r="AA365" s="56"/>
      <c r="AB365" s="56"/>
      <c r="AC365" s="56"/>
      <c r="AD365" s="56"/>
      <c r="AE365" s="56"/>
      <c r="AF365" s="56"/>
    </row>
    <row r="366" spans="1:32" ht="31.95" customHeight="1">
      <c r="A366" s="13"/>
      <c r="B366" s="30"/>
      <c r="C366" s="1">
        <v>3464</v>
      </c>
      <c r="D366" s="2">
        <v>26.002000000000002</v>
      </c>
      <c r="E366" s="3"/>
      <c r="F366" s="3"/>
      <c r="G366" s="81" t="s">
        <v>100</v>
      </c>
      <c r="H366" s="5" t="s">
        <v>30</v>
      </c>
      <c r="I366" s="6">
        <v>19</v>
      </c>
      <c r="J366" s="241">
        <v>49473</v>
      </c>
      <c r="K366" s="82">
        <v>72043</v>
      </c>
      <c r="L366" s="83">
        <v>1368817</v>
      </c>
      <c r="M366" s="270"/>
      <c r="N366" s="271"/>
      <c r="O366" s="74"/>
      <c r="P366" s="69">
        <f t="shared" si="166"/>
        <v>0</v>
      </c>
      <c r="Q366" s="69">
        <f>+ROUND(P366*(1+$R$557),0)</f>
        <v>0</v>
      </c>
      <c r="R366" s="70">
        <f t="shared" si="167"/>
        <v>0</v>
      </c>
      <c r="S366" s="246" t="str">
        <f>IF(OR(P366&lt;=0,P366&gt;$J366,Q366&lt;=0,Q366&gt;$K366,R366&lt;=0,R366&gt;$L366,$S$557="ERROR"),"ERROR","OK")</f>
        <v>ERROR</v>
      </c>
      <c r="T366" s="37"/>
      <c r="V366" s="56"/>
      <c r="W366" s="56"/>
      <c r="X366" s="56"/>
      <c r="Y366" s="56"/>
      <c r="Z366" s="56"/>
      <c r="AA366" s="56"/>
      <c r="AB366" s="56"/>
      <c r="AC366" s="56"/>
      <c r="AD366" s="56"/>
      <c r="AE366" s="56"/>
      <c r="AF366" s="56"/>
    </row>
    <row r="367" spans="1:32" ht="31.95" customHeight="1">
      <c r="A367" s="13"/>
      <c r="B367" s="30"/>
      <c r="C367" s="1">
        <v>3012</v>
      </c>
      <c r="D367" s="2">
        <v>26.003000000000004</v>
      </c>
      <c r="E367" s="3"/>
      <c r="F367" s="3"/>
      <c r="G367" s="81" t="s">
        <v>99</v>
      </c>
      <c r="H367" s="5" t="s">
        <v>23</v>
      </c>
      <c r="I367" s="6">
        <v>38</v>
      </c>
      <c r="J367" s="241">
        <v>9017</v>
      </c>
      <c r="K367" s="82">
        <v>13131</v>
      </c>
      <c r="L367" s="83">
        <v>498978</v>
      </c>
      <c r="M367" s="270"/>
      <c r="N367" s="271"/>
      <c r="O367" s="74"/>
      <c r="P367" s="69">
        <f t="shared" si="166"/>
        <v>0</v>
      </c>
      <c r="Q367" s="69">
        <f>+ROUND(P367*(1+$R$557),0)</f>
        <v>0</v>
      </c>
      <c r="R367" s="70">
        <f t="shared" si="167"/>
        <v>0</v>
      </c>
      <c r="S367" s="246" t="str">
        <f>IF(OR(P367&lt;=0,P367&gt;$J367,Q367&lt;=0,Q367&gt;$K367,R367&lt;=0,R367&gt;$L367,$S$557="ERROR"),"ERROR","OK")</f>
        <v>ERROR</v>
      </c>
      <c r="T367" s="37"/>
      <c r="V367" s="56"/>
      <c r="W367" s="56"/>
      <c r="X367" s="56"/>
      <c r="Y367" s="56"/>
      <c r="Z367" s="56"/>
      <c r="AA367" s="56"/>
      <c r="AB367" s="56"/>
      <c r="AC367" s="56"/>
      <c r="AD367" s="56"/>
      <c r="AE367" s="56"/>
      <c r="AF367" s="56"/>
    </row>
    <row r="368" spans="1:32" ht="31.95" customHeight="1">
      <c r="A368" s="13"/>
      <c r="B368" s="30"/>
      <c r="C368" s="1">
        <v>4613</v>
      </c>
      <c r="D368" s="2">
        <v>26.004000000000005</v>
      </c>
      <c r="E368" s="3"/>
      <c r="F368" s="3"/>
      <c r="G368" s="81" t="s">
        <v>34</v>
      </c>
      <c r="H368" s="5" t="s">
        <v>30</v>
      </c>
      <c r="I368" s="6">
        <v>114</v>
      </c>
      <c r="J368" s="241">
        <v>58200</v>
      </c>
      <c r="K368" s="82">
        <v>84751</v>
      </c>
      <c r="L368" s="83">
        <v>9661614</v>
      </c>
      <c r="M368" s="270"/>
      <c r="N368" s="271"/>
      <c r="O368" s="353"/>
      <c r="P368" s="69">
        <f t="shared" ref="P368:P369" si="168">ROUND(O368,0)</f>
        <v>0</v>
      </c>
      <c r="Q368" s="69">
        <f>+ROUND(P368*(1+$R$557),0)</f>
        <v>0</v>
      </c>
      <c r="R368" s="70">
        <f t="shared" ref="R368:R369" si="169">ROUND((+Q368*$I368),0)</f>
        <v>0</v>
      </c>
      <c r="S368" s="246" t="str">
        <f>IF(OR(P368&lt;=0,P368&gt;$J368,Q368&lt;=0,Q368&gt;$K368,R368&lt;=0,R368&gt;$L368,$S$557="ERROR"),"ERROR","OK")</f>
        <v>ERROR</v>
      </c>
      <c r="T368" s="37"/>
      <c r="V368" s="56"/>
      <c r="W368" s="56"/>
      <c r="X368" s="56"/>
      <c r="Y368" s="56"/>
      <c r="Z368" s="56"/>
      <c r="AA368" s="56"/>
      <c r="AB368" s="56"/>
      <c r="AC368" s="56"/>
      <c r="AD368" s="56"/>
      <c r="AE368" s="56"/>
      <c r="AF368" s="56"/>
    </row>
    <row r="369" spans="1:32" ht="31.95" customHeight="1">
      <c r="A369" s="13"/>
      <c r="B369" s="30"/>
      <c r="C369" s="1">
        <v>3018</v>
      </c>
      <c r="D369" s="2">
        <v>26.005000000000006</v>
      </c>
      <c r="E369" s="3"/>
      <c r="F369" s="3"/>
      <c r="G369" s="81" t="s">
        <v>315</v>
      </c>
      <c r="H369" s="5" t="s">
        <v>30</v>
      </c>
      <c r="I369" s="6">
        <v>57</v>
      </c>
      <c r="J369" s="241">
        <v>103536</v>
      </c>
      <c r="K369" s="82">
        <v>150769</v>
      </c>
      <c r="L369" s="83">
        <v>8593833</v>
      </c>
      <c r="M369" s="270"/>
      <c r="N369" s="271"/>
      <c r="O369" s="353"/>
      <c r="P369" s="69">
        <f t="shared" si="168"/>
        <v>0</v>
      </c>
      <c r="Q369" s="69">
        <f>+ROUND(P369*(1+$R$557),0)</f>
        <v>0</v>
      </c>
      <c r="R369" s="70">
        <f t="shared" si="169"/>
        <v>0</v>
      </c>
      <c r="S369" s="246" t="str">
        <f>IF(OR(P369&lt;=0,P369&gt;$J369,Q369&lt;=0,Q369&gt;$K369,R369&lt;=0,R369&gt;$L369,$S$557="ERROR"),"ERROR","OK")</f>
        <v>ERROR</v>
      </c>
      <c r="T369" s="37"/>
      <c r="V369" s="56"/>
      <c r="W369" s="56"/>
      <c r="X369" s="56"/>
      <c r="Y369" s="56"/>
      <c r="Z369" s="56"/>
      <c r="AA369" s="56"/>
      <c r="AB369" s="56"/>
      <c r="AC369" s="56"/>
      <c r="AD369" s="56"/>
      <c r="AE369" s="56"/>
      <c r="AF369" s="56"/>
    </row>
    <row r="370" spans="1:32" ht="31.95" customHeight="1">
      <c r="A370" s="13"/>
      <c r="B370" s="30"/>
      <c r="C370" s="1">
        <v>3172</v>
      </c>
      <c r="D370" s="2">
        <v>26.006000000000007</v>
      </c>
      <c r="E370" s="3"/>
      <c r="F370" s="3"/>
      <c r="G370" s="81" t="s">
        <v>316</v>
      </c>
      <c r="H370" s="5" t="s">
        <v>23</v>
      </c>
      <c r="I370" s="6">
        <v>6</v>
      </c>
      <c r="J370" s="241">
        <v>23654</v>
      </c>
      <c r="K370" s="82">
        <v>34445</v>
      </c>
      <c r="L370" s="83">
        <v>206670</v>
      </c>
      <c r="M370" s="270"/>
      <c r="N370" s="271"/>
      <c r="O370" s="353"/>
      <c r="P370" s="69">
        <f t="shared" ref="P370:P377" si="170">ROUND(O370,0)</f>
        <v>0</v>
      </c>
      <c r="Q370" s="69">
        <f t="shared" ref="Q370:Q376" si="171">+ROUND(P370*(1+$R$557),0)</f>
        <v>0</v>
      </c>
      <c r="R370" s="70">
        <f t="shared" ref="R370:R377" si="172">ROUND((+Q370*$I370),0)</f>
        <v>0</v>
      </c>
      <c r="S370" s="246" t="str">
        <f t="shared" ref="S370:S376" si="173">IF(OR(P370&lt;=0,P370&gt;$J370,Q370&lt;=0,Q370&gt;$K370,R370&lt;=0,R370&gt;$L370,$S$557="ERROR"),"ERROR","OK")</f>
        <v>ERROR</v>
      </c>
      <c r="T370" s="37"/>
      <c r="V370" s="56"/>
      <c r="W370" s="56"/>
      <c r="X370" s="56"/>
      <c r="Y370" s="56"/>
      <c r="Z370" s="56"/>
      <c r="AA370" s="56"/>
      <c r="AB370" s="56"/>
      <c r="AC370" s="56"/>
      <c r="AD370" s="56"/>
      <c r="AE370" s="56"/>
      <c r="AF370" s="56"/>
    </row>
    <row r="371" spans="1:32" ht="31.95" customHeight="1">
      <c r="A371" s="13"/>
      <c r="B371" s="30"/>
      <c r="C371" s="1">
        <v>4751</v>
      </c>
      <c r="D371" s="2">
        <v>26.007000000000009</v>
      </c>
      <c r="E371" s="3"/>
      <c r="F371" s="3"/>
      <c r="G371" s="81" t="s">
        <v>317</v>
      </c>
      <c r="H371" s="5" t="s">
        <v>29</v>
      </c>
      <c r="I371" s="6">
        <v>151</v>
      </c>
      <c r="J371" s="241">
        <v>15283</v>
      </c>
      <c r="K371" s="82">
        <v>22255</v>
      </c>
      <c r="L371" s="83">
        <v>3360505</v>
      </c>
      <c r="M371" s="270"/>
      <c r="N371" s="271"/>
      <c r="O371" s="74"/>
      <c r="P371" s="69">
        <f t="shared" si="170"/>
        <v>0</v>
      </c>
      <c r="Q371" s="69">
        <f t="shared" si="171"/>
        <v>0</v>
      </c>
      <c r="R371" s="70">
        <f t="shared" si="172"/>
        <v>0</v>
      </c>
      <c r="S371" s="246" t="str">
        <f t="shared" si="173"/>
        <v>ERROR</v>
      </c>
      <c r="T371" s="37"/>
      <c r="V371" s="56"/>
      <c r="W371" s="56"/>
      <c r="X371" s="56"/>
      <c r="Y371" s="56"/>
      <c r="Z371" s="56"/>
      <c r="AA371" s="56"/>
      <c r="AB371" s="56"/>
      <c r="AC371" s="56"/>
      <c r="AD371" s="56"/>
      <c r="AE371" s="56"/>
      <c r="AF371" s="56"/>
    </row>
    <row r="372" spans="1:32" ht="31.95" customHeight="1">
      <c r="A372" s="13"/>
      <c r="B372" s="30"/>
      <c r="C372" s="1">
        <v>4581</v>
      </c>
      <c r="D372" s="2">
        <v>26.00800000000001</v>
      </c>
      <c r="E372" s="3"/>
      <c r="F372" s="3"/>
      <c r="G372" s="81" t="s">
        <v>318</v>
      </c>
      <c r="H372" s="5" t="s">
        <v>23</v>
      </c>
      <c r="I372" s="6">
        <v>302</v>
      </c>
      <c r="J372" s="241">
        <v>3081</v>
      </c>
      <c r="K372" s="82">
        <v>4487</v>
      </c>
      <c r="L372" s="83">
        <v>1355074</v>
      </c>
      <c r="M372" s="270"/>
      <c r="N372" s="271"/>
      <c r="O372" s="74"/>
      <c r="P372" s="69">
        <f t="shared" si="170"/>
        <v>0</v>
      </c>
      <c r="Q372" s="69">
        <f t="shared" si="171"/>
        <v>0</v>
      </c>
      <c r="R372" s="70">
        <f t="shared" si="172"/>
        <v>0</v>
      </c>
      <c r="S372" s="246" t="str">
        <f t="shared" si="173"/>
        <v>ERROR</v>
      </c>
      <c r="T372" s="37"/>
      <c r="V372" s="56"/>
      <c r="W372" s="56"/>
      <c r="X372" s="56"/>
      <c r="Y372" s="56"/>
      <c r="Z372" s="56"/>
      <c r="AA372" s="56"/>
      <c r="AB372" s="56"/>
      <c r="AC372" s="56"/>
      <c r="AD372" s="56"/>
      <c r="AE372" s="56"/>
      <c r="AF372" s="56"/>
    </row>
    <row r="373" spans="1:32" ht="48" customHeight="1">
      <c r="A373" s="13"/>
      <c r="B373" s="30"/>
      <c r="C373" s="1">
        <v>10030</v>
      </c>
      <c r="D373" s="2">
        <v>26.009000000000011</v>
      </c>
      <c r="E373" s="3"/>
      <c r="F373" s="3"/>
      <c r="G373" s="81" t="s">
        <v>319</v>
      </c>
      <c r="H373" s="5" t="s">
        <v>30</v>
      </c>
      <c r="I373" s="6">
        <v>76</v>
      </c>
      <c r="J373" s="241">
        <v>205708</v>
      </c>
      <c r="K373" s="82">
        <v>299552</v>
      </c>
      <c r="L373" s="83">
        <v>22765952</v>
      </c>
      <c r="M373" s="270"/>
      <c r="N373" s="271"/>
      <c r="O373" s="74"/>
      <c r="P373" s="69">
        <f t="shared" si="170"/>
        <v>0</v>
      </c>
      <c r="Q373" s="69">
        <f t="shared" si="171"/>
        <v>0</v>
      </c>
      <c r="R373" s="70">
        <f t="shared" si="172"/>
        <v>0</v>
      </c>
      <c r="S373" s="246" t="str">
        <f t="shared" si="173"/>
        <v>ERROR</v>
      </c>
      <c r="T373" s="37"/>
      <c r="V373" s="56"/>
      <c r="W373" s="56"/>
      <c r="X373" s="56"/>
      <c r="Y373" s="56"/>
      <c r="Z373" s="56"/>
      <c r="AA373" s="56"/>
      <c r="AB373" s="56"/>
      <c r="AC373" s="56"/>
      <c r="AD373" s="56"/>
      <c r="AE373" s="56"/>
      <c r="AF373" s="56"/>
    </row>
    <row r="374" spans="1:32" ht="48" customHeight="1">
      <c r="A374" s="13"/>
      <c r="B374" s="30"/>
      <c r="C374" s="1">
        <v>6450</v>
      </c>
      <c r="D374" s="2">
        <v>26.010000000000012</v>
      </c>
      <c r="E374" s="3"/>
      <c r="F374" s="3"/>
      <c r="G374" s="81" t="s">
        <v>320</v>
      </c>
      <c r="H374" s="5" t="s">
        <v>23</v>
      </c>
      <c r="I374" s="6">
        <v>264</v>
      </c>
      <c r="J374" s="241">
        <v>4874</v>
      </c>
      <c r="K374" s="82">
        <v>7098</v>
      </c>
      <c r="L374" s="83">
        <v>1873872</v>
      </c>
      <c r="M374" s="270"/>
      <c r="N374" s="271"/>
      <c r="O374" s="74"/>
      <c r="P374" s="69">
        <f t="shared" si="170"/>
        <v>0</v>
      </c>
      <c r="Q374" s="69">
        <f t="shared" si="171"/>
        <v>0</v>
      </c>
      <c r="R374" s="70">
        <f t="shared" si="172"/>
        <v>0</v>
      </c>
      <c r="S374" s="246" t="str">
        <f t="shared" si="173"/>
        <v>ERROR</v>
      </c>
      <c r="T374" s="37"/>
      <c r="V374" s="56"/>
      <c r="W374" s="56"/>
      <c r="X374" s="56"/>
      <c r="Y374" s="56"/>
      <c r="Z374" s="56"/>
      <c r="AA374" s="56"/>
      <c r="AB374" s="56"/>
      <c r="AC374" s="56"/>
      <c r="AD374" s="56"/>
      <c r="AE374" s="56"/>
      <c r="AF374" s="56"/>
    </row>
    <row r="375" spans="1:32" ht="31.95" customHeight="1">
      <c r="A375" s="13"/>
      <c r="B375" s="30"/>
      <c r="C375" s="1">
        <v>5205</v>
      </c>
      <c r="D375" s="2">
        <v>26.011000000000013</v>
      </c>
      <c r="E375" s="3"/>
      <c r="F375" s="3"/>
      <c r="G375" s="81" t="s">
        <v>321</v>
      </c>
      <c r="H375" s="5" t="s">
        <v>29</v>
      </c>
      <c r="I375" s="6">
        <v>264</v>
      </c>
      <c r="J375" s="241">
        <v>48197</v>
      </c>
      <c r="K375" s="82">
        <v>70184</v>
      </c>
      <c r="L375" s="83">
        <v>18528576</v>
      </c>
      <c r="M375" s="270"/>
      <c r="N375" s="271"/>
      <c r="O375" s="74"/>
      <c r="P375" s="69">
        <f t="shared" si="170"/>
        <v>0</v>
      </c>
      <c r="Q375" s="69">
        <f t="shared" si="171"/>
        <v>0</v>
      </c>
      <c r="R375" s="70">
        <f t="shared" si="172"/>
        <v>0</v>
      </c>
      <c r="S375" s="246" t="str">
        <f t="shared" si="173"/>
        <v>ERROR</v>
      </c>
      <c r="T375" s="37"/>
      <c r="V375" s="56"/>
      <c r="W375" s="56"/>
      <c r="X375" s="56"/>
      <c r="Y375" s="56"/>
      <c r="Z375" s="56"/>
      <c r="AA375" s="56"/>
      <c r="AB375" s="56"/>
      <c r="AC375" s="56"/>
      <c r="AD375" s="56"/>
      <c r="AE375" s="56"/>
      <c r="AF375" s="56"/>
    </row>
    <row r="376" spans="1:32" ht="48" customHeight="1">
      <c r="A376" s="13"/>
      <c r="B376" s="30"/>
      <c r="C376" s="1">
        <v>6203</v>
      </c>
      <c r="D376" s="2">
        <v>26.012000000000015</v>
      </c>
      <c r="E376" s="3"/>
      <c r="F376" s="3"/>
      <c r="G376" s="81" t="s">
        <v>322</v>
      </c>
      <c r="H376" s="5" t="s">
        <v>23</v>
      </c>
      <c r="I376" s="6">
        <v>264</v>
      </c>
      <c r="J376" s="241">
        <v>28864</v>
      </c>
      <c r="K376" s="82">
        <v>42032</v>
      </c>
      <c r="L376" s="83">
        <v>11096448</v>
      </c>
      <c r="M376" s="270"/>
      <c r="N376" s="271"/>
      <c r="O376" s="74"/>
      <c r="P376" s="69">
        <f t="shared" si="170"/>
        <v>0</v>
      </c>
      <c r="Q376" s="69">
        <f t="shared" si="171"/>
        <v>0</v>
      </c>
      <c r="R376" s="70">
        <f t="shared" si="172"/>
        <v>0</v>
      </c>
      <c r="S376" s="246" t="str">
        <f t="shared" si="173"/>
        <v>ERROR</v>
      </c>
      <c r="T376" s="37"/>
      <c r="V376" s="56"/>
      <c r="W376" s="56"/>
      <c r="X376" s="56"/>
      <c r="Y376" s="56"/>
      <c r="Z376" s="56"/>
      <c r="AA376" s="56"/>
      <c r="AB376" s="56"/>
      <c r="AC376" s="56"/>
      <c r="AD376" s="56"/>
      <c r="AE376" s="56"/>
      <c r="AF376" s="56"/>
    </row>
    <row r="377" spans="1:32" ht="48" customHeight="1">
      <c r="A377" s="13"/>
      <c r="B377" s="30"/>
      <c r="C377" s="1">
        <v>4159</v>
      </c>
      <c r="D377" s="2">
        <v>26.013000000000016</v>
      </c>
      <c r="E377" s="3"/>
      <c r="F377" s="3"/>
      <c r="G377" s="81" t="s">
        <v>323</v>
      </c>
      <c r="H377" s="5" t="s">
        <v>30</v>
      </c>
      <c r="I377" s="6">
        <v>76</v>
      </c>
      <c r="J377" s="241">
        <v>167143</v>
      </c>
      <c r="K377" s="82">
        <v>243394</v>
      </c>
      <c r="L377" s="83">
        <v>18497944</v>
      </c>
      <c r="M377" s="270"/>
      <c r="N377" s="271"/>
      <c r="O377" s="353"/>
      <c r="P377" s="69">
        <f t="shared" si="170"/>
        <v>0</v>
      </c>
      <c r="Q377" s="69">
        <f>+ROUND(P377*(1+$R$557),0)</f>
        <v>0</v>
      </c>
      <c r="R377" s="70">
        <f t="shared" si="172"/>
        <v>0</v>
      </c>
      <c r="S377" s="246" t="str">
        <f>IF(OR(P377&lt;=0,P377&gt;$J377,Q377&lt;=0,Q377&gt;$K377,R377&lt;=0,R377&gt;$L377,$S$557="ERROR"),"ERROR","OK")</f>
        <v>ERROR</v>
      </c>
      <c r="T377" s="37"/>
      <c r="V377" s="56"/>
      <c r="W377" s="56"/>
      <c r="X377" s="56"/>
      <c r="Y377" s="56"/>
      <c r="Z377" s="56"/>
      <c r="AA377" s="56"/>
      <c r="AB377" s="56"/>
      <c r="AC377" s="56"/>
      <c r="AD377" s="56"/>
      <c r="AE377" s="56"/>
      <c r="AF377" s="56"/>
    </row>
    <row r="378" spans="1:32" ht="48" customHeight="1">
      <c r="A378" s="13"/>
      <c r="B378" s="30"/>
      <c r="C378" s="1">
        <v>8556</v>
      </c>
      <c r="D378" s="2">
        <v>26.014000000000017</v>
      </c>
      <c r="E378" s="3"/>
      <c r="F378" s="3"/>
      <c r="G378" s="81" t="s">
        <v>324</v>
      </c>
      <c r="H378" s="5" t="s">
        <v>23</v>
      </c>
      <c r="I378" s="6">
        <v>114</v>
      </c>
      <c r="J378" s="241">
        <v>68297</v>
      </c>
      <c r="K378" s="82">
        <v>99454</v>
      </c>
      <c r="L378" s="83">
        <v>11337756</v>
      </c>
      <c r="M378" s="270"/>
      <c r="N378" s="271"/>
      <c r="O378" s="74"/>
      <c r="P378" s="69">
        <f t="shared" ref="P378" si="174">ROUND(O378,0)</f>
        <v>0</v>
      </c>
      <c r="Q378" s="69">
        <f>+ROUND(P378*(1+$R$557),0)</f>
        <v>0</v>
      </c>
      <c r="R378" s="70">
        <f t="shared" ref="R378" si="175">ROUND((+Q378*$I378),0)</f>
        <v>0</v>
      </c>
      <c r="S378" s="246" t="str">
        <f>IF(OR(P378&lt;=0,P378&gt;$J378,Q378&lt;=0,Q378&gt;$K378,R378&lt;=0,R378&gt;$L378,$S$557="ERROR"),"ERROR","OK")</f>
        <v>ERROR</v>
      </c>
      <c r="T378" s="37"/>
      <c r="V378" s="56"/>
      <c r="W378" s="56"/>
      <c r="X378" s="56"/>
      <c r="Y378" s="56"/>
      <c r="Z378" s="56"/>
      <c r="AA378" s="56"/>
      <c r="AB378" s="56"/>
      <c r="AC378" s="56"/>
      <c r="AD378" s="56"/>
      <c r="AE378" s="56"/>
      <c r="AF378" s="56"/>
    </row>
    <row r="379" spans="1:32" ht="31.95" customHeight="1" thickBot="1">
      <c r="A379" s="13"/>
      <c r="B379" s="30"/>
      <c r="C379" s="7" t="s">
        <v>12</v>
      </c>
      <c r="D379" s="8"/>
      <c r="E379" s="9"/>
      <c r="F379" s="9"/>
      <c r="G379" s="10"/>
      <c r="H379" s="11"/>
      <c r="I379" s="12"/>
      <c r="J379" s="72"/>
      <c r="K379" s="72"/>
      <c r="L379" s="73">
        <f>SUM(L365:L378)</f>
        <v>109670446</v>
      </c>
      <c r="M379" s="270"/>
      <c r="N379" s="271"/>
      <c r="O379" s="278"/>
      <c r="P379" s="279"/>
      <c r="Q379" s="67"/>
      <c r="R379" s="282">
        <f>+SUM(R365:R378)</f>
        <v>0</v>
      </c>
      <c r="S379" s="247" t="str">
        <f>+IF(OR(R379&lt;=0,R379&gt;$L379,COUNTIF(S365:S378,"error")&gt;0),"ERROR","OK")</f>
        <v>ERROR</v>
      </c>
      <c r="T379" s="37"/>
      <c r="V379" s="56"/>
      <c r="W379" s="56"/>
      <c r="X379" s="56"/>
      <c r="Y379" s="56"/>
      <c r="Z379" s="56"/>
      <c r="AA379" s="56"/>
      <c r="AB379" s="56"/>
      <c r="AC379" s="56"/>
      <c r="AD379" s="56"/>
      <c r="AE379" s="56"/>
      <c r="AF379" s="56"/>
    </row>
    <row r="380" spans="1:32" ht="31.95" customHeight="1" thickBot="1">
      <c r="A380" s="13"/>
      <c r="B380" s="30"/>
      <c r="C380" s="75"/>
      <c r="D380" s="379">
        <v>27</v>
      </c>
      <c r="E380" s="76"/>
      <c r="F380" s="76"/>
      <c r="G380" s="77" t="s">
        <v>109</v>
      </c>
      <c r="H380" s="78"/>
      <c r="I380" s="76"/>
      <c r="J380" s="79"/>
      <c r="K380" s="79"/>
      <c r="L380" s="80"/>
      <c r="M380" s="270"/>
      <c r="N380" s="271"/>
      <c r="O380" s="280"/>
      <c r="P380" s="268"/>
      <c r="Q380" s="67"/>
      <c r="R380" s="268"/>
      <c r="S380" s="269"/>
      <c r="T380" s="37"/>
      <c r="V380" s="56"/>
      <c r="W380" s="56"/>
      <c r="X380" s="56"/>
      <c r="Y380" s="56"/>
      <c r="Z380" s="56"/>
      <c r="AA380" s="56"/>
      <c r="AB380" s="56"/>
      <c r="AC380" s="56"/>
      <c r="AD380" s="56"/>
      <c r="AE380" s="56"/>
      <c r="AF380" s="56"/>
    </row>
    <row r="381" spans="1:32" ht="31.95" customHeight="1">
      <c r="A381" s="13"/>
      <c r="B381" s="30"/>
      <c r="C381" s="1">
        <v>3837</v>
      </c>
      <c r="D381" s="2">
        <v>27.001000000000001</v>
      </c>
      <c r="E381" s="3"/>
      <c r="F381" s="3"/>
      <c r="G381" s="81" t="s">
        <v>254</v>
      </c>
      <c r="H381" s="5" t="s">
        <v>29</v>
      </c>
      <c r="I381" s="6">
        <v>18</v>
      </c>
      <c r="J381" s="241">
        <v>14815</v>
      </c>
      <c r="K381" s="82">
        <v>21574</v>
      </c>
      <c r="L381" s="83">
        <v>388332</v>
      </c>
      <c r="M381" s="270"/>
      <c r="N381" s="271"/>
      <c r="O381" s="74"/>
      <c r="P381" s="69">
        <f t="shared" ref="P381:P383" si="176">ROUND(O381,0)</f>
        <v>0</v>
      </c>
      <c r="Q381" s="69">
        <f t="shared" ref="Q381:Q387" si="177">+ROUND(P381*(1+$R$557),0)</f>
        <v>0</v>
      </c>
      <c r="R381" s="70">
        <f t="shared" ref="R381:R383" si="178">ROUND((+Q381*$I381),0)</f>
        <v>0</v>
      </c>
      <c r="S381" s="246" t="str">
        <f t="shared" ref="S381:S387" si="179">IF(OR(P381&lt;=0,P381&gt;$J381,Q381&lt;=0,Q381&gt;$K381,R381&lt;=0,R381&gt;$L381,$S$557="ERROR"),"ERROR","OK")</f>
        <v>ERROR</v>
      </c>
      <c r="T381" s="37"/>
      <c r="V381" s="56"/>
      <c r="W381" s="56"/>
      <c r="X381" s="56"/>
      <c r="Y381" s="56"/>
      <c r="Z381" s="56"/>
      <c r="AA381" s="56"/>
      <c r="AB381" s="56"/>
      <c r="AC381" s="56"/>
      <c r="AD381" s="56"/>
      <c r="AE381" s="56"/>
      <c r="AF381" s="56"/>
    </row>
    <row r="382" spans="1:32" ht="31.95" customHeight="1">
      <c r="A382" s="13"/>
      <c r="B382" s="30"/>
      <c r="C382" s="1">
        <v>3867</v>
      </c>
      <c r="D382" s="2">
        <v>27.002000000000002</v>
      </c>
      <c r="E382" s="3"/>
      <c r="F382" s="3"/>
      <c r="G382" s="81" t="s">
        <v>325</v>
      </c>
      <c r="H382" s="5" t="s">
        <v>23</v>
      </c>
      <c r="I382" s="6">
        <v>9</v>
      </c>
      <c r="J382" s="241">
        <v>3890</v>
      </c>
      <c r="K382" s="82">
        <v>5665</v>
      </c>
      <c r="L382" s="83">
        <v>50985</v>
      </c>
      <c r="M382" s="270"/>
      <c r="N382" s="271"/>
      <c r="O382" s="74"/>
      <c r="P382" s="69">
        <f t="shared" si="176"/>
        <v>0</v>
      </c>
      <c r="Q382" s="69">
        <f t="shared" si="177"/>
        <v>0</v>
      </c>
      <c r="R382" s="70">
        <f t="shared" si="178"/>
        <v>0</v>
      </c>
      <c r="S382" s="246" t="str">
        <f t="shared" si="179"/>
        <v>ERROR</v>
      </c>
      <c r="T382" s="37"/>
      <c r="V382" s="56"/>
      <c r="W382" s="56"/>
      <c r="X382" s="56"/>
      <c r="Y382" s="56"/>
      <c r="Z382" s="56"/>
      <c r="AA382" s="56"/>
      <c r="AB382" s="56"/>
      <c r="AC382" s="56"/>
      <c r="AD382" s="56"/>
      <c r="AE382" s="56"/>
      <c r="AF382" s="56"/>
    </row>
    <row r="383" spans="1:32" ht="31.95" customHeight="1">
      <c r="A383" s="13"/>
      <c r="B383" s="30"/>
      <c r="C383" s="1">
        <v>4054</v>
      </c>
      <c r="D383" s="2">
        <v>27.003000000000004</v>
      </c>
      <c r="E383" s="3"/>
      <c r="F383" s="3"/>
      <c r="G383" s="81" t="s">
        <v>107</v>
      </c>
      <c r="H383" s="5" t="s">
        <v>29</v>
      </c>
      <c r="I383" s="6">
        <v>6</v>
      </c>
      <c r="J383" s="241">
        <v>83083</v>
      </c>
      <c r="K383" s="82">
        <v>120985</v>
      </c>
      <c r="L383" s="83">
        <v>725910</v>
      </c>
      <c r="M383" s="270"/>
      <c r="N383" s="271"/>
      <c r="O383" s="74"/>
      <c r="P383" s="69">
        <f t="shared" si="176"/>
        <v>0</v>
      </c>
      <c r="Q383" s="69">
        <f t="shared" si="177"/>
        <v>0</v>
      </c>
      <c r="R383" s="70">
        <f t="shared" si="178"/>
        <v>0</v>
      </c>
      <c r="S383" s="246" t="str">
        <f t="shared" si="179"/>
        <v>ERROR</v>
      </c>
      <c r="T383" s="37"/>
      <c r="V383" s="56"/>
      <c r="W383" s="56"/>
      <c r="X383" s="56"/>
      <c r="Y383" s="56"/>
      <c r="Z383" s="56"/>
      <c r="AA383" s="56"/>
      <c r="AB383" s="56"/>
      <c r="AC383" s="56"/>
      <c r="AD383" s="56"/>
      <c r="AE383" s="56"/>
      <c r="AF383" s="56"/>
    </row>
    <row r="384" spans="1:32" ht="48" customHeight="1">
      <c r="A384" s="13"/>
      <c r="B384" s="30"/>
      <c r="C384" s="1">
        <v>4157</v>
      </c>
      <c r="D384" s="2">
        <v>27.004000000000005</v>
      </c>
      <c r="E384" s="3"/>
      <c r="F384" s="3"/>
      <c r="G384" s="81" t="s">
        <v>326</v>
      </c>
      <c r="H384" s="5" t="s">
        <v>30</v>
      </c>
      <c r="I384" s="6">
        <v>5</v>
      </c>
      <c r="J384" s="241">
        <v>187940</v>
      </c>
      <c r="K384" s="82">
        <v>273678</v>
      </c>
      <c r="L384" s="83">
        <v>1368390</v>
      </c>
      <c r="M384" s="270"/>
      <c r="N384" s="271"/>
      <c r="O384" s="353"/>
      <c r="P384" s="69">
        <f t="shared" ref="P384:P385" si="180">ROUND(O384,0)</f>
        <v>0</v>
      </c>
      <c r="Q384" s="69">
        <f t="shared" si="177"/>
        <v>0</v>
      </c>
      <c r="R384" s="70">
        <f t="shared" ref="R384:R385" si="181">ROUND((+Q384*$I384),0)</f>
        <v>0</v>
      </c>
      <c r="S384" s="246" t="str">
        <f t="shared" si="179"/>
        <v>ERROR</v>
      </c>
      <c r="T384" s="37"/>
      <c r="V384" s="56"/>
      <c r="W384" s="56"/>
      <c r="X384" s="56"/>
      <c r="Y384" s="56"/>
      <c r="Z384" s="56"/>
      <c r="AA384" s="56"/>
      <c r="AB384" s="56"/>
      <c r="AC384" s="56"/>
      <c r="AD384" s="56"/>
      <c r="AE384" s="56"/>
      <c r="AF384" s="56"/>
    </row>
    <row r="385" spans="1:32" ht="64.2" customHeight="1">
      <c r="A385" s="13"/>
      <c r="B385" s="30"/>
      <c r="C385" s="1">
        <v>10030</v>
      </c>
      <c r="D385" s="2">
        <v>27.005000000000006</v>
      </c>
      <c r="E385" s="3"/>
      <c r="F385" s="3"/>
      <c r="G385" s="81" t="s">
        <v>319</v>
      </c>
      <c r="H385" s="5" t="s">
        <v>30</v>
      </c>
      <c r="I385" s="6">
        <v>3</v>
      </c>
      <c r="J385" s="241">
        <v>205708</v>
      </c>
      <c r="K385" s="82">
        <v>299552</v>
      </c>
      <c r="L385" s="83">
        <v>898656</v>
      </c>
      <c r="M385" s="270"/>
      <c r="N385" s="271"/>
      <c r="O385" s="353"/>
      <c r="P385" s="69">
        <f t="shared" si="180"/>
        <v>0</v>
      </c>
      <c r="Q385" s="69">
        <f t="shared" si="177"/>
        <v>0</v>
      </c>
      <c r="R385" s="70">
        <f t="shared" si="181"/>
        <v>0</v>
      </c>
      <c r="S385" s="246" t="str">
        <f t="shared" si="179"/>
        <v>ERROR</v>
      </c>
      <c r="T385" s="37"/>
      <c r="V385" s="56"/>
      <c r="W385" s="56"/>
      <c r="X385" s="56"/>
      <c r="Y385" s="56"/>
      <c r="Z385" s="56"/>
      <c r="AA385" s="56"/>
      <c r="AB385" s="56"/>
      <c r="AC385" s="56"/>
      <c r="AD385" s="56"/>
      <c r="AE385" s="56"/>
      <c r="AF385" s="56"/>
    </row>
    <row r="386" spans="1:32" ht="31.95" customHeight="1">
      <c r="A386" s="13"/>
      <c r="B386" s="30"/>
      <c r="C386" s="1">
        <v>3210</v>
      </c>
      <c r="D386" s="2">
        <v>27.006000000000007</v>
      </c>
      <c r="E386" s="3"/>
      <c r="F386" s="3"/>
      <c r="G386" s="81" t="s">
        <v>327</v>
      </c>
      <c r="H386" s="5" t="s">
        <v>29</v>
      </c>
      <c r="I386" s="6">
        <v>6</v>
      </c>
      <c r="J386" s="241">
        <v>69990</v>
      </c>
      <c r="K386" s="82">
        <v>101919</v>
      </c>
      <c r="L386" s="83">
        <v>611514</v>
      </c>
      <c r="M386" s="270"/>
      <c r="N386" s="271"/>
      <c r="O386" s="353"/>
      <c r="P386" s="69">
        <f t="shared" ref="P386" si="182">ROUND(O386,0)</f>
        <v>0</v>
      </c>
      <c r="Q386" s="69">
        <f t="shared" si="177"/>
        <v>0</v>
      </c>
      <c r="R386" s="70">
        <f t="shared" ref="R386" si="183">ROUND((+Q386*$I386),0)</f>
        <v>0</v>
      </c>
      <c r="S386" s="246" t="str">
        <f t="shared" si="179"/>
        <v>ERROR</v>
      </c>
      <c r="T386" s="37"/>
      <c r="V386" s="56"/>
      <c r="W386" s="56"/>
      <c r="X386" s="56"/>
      <c r="Y386" s="56"/>
      <c r="Z386" s="56"/>
      <c r="AA386" s="56"/>
      <c r="AB386" s="56"/>
      <c r="AC386" s="56"/>
      <c r="AD386" s="56"/>
      <c r="AE386" s="56"/>
      <c r="AF386" s="56"/>
    </row>
    <row r="387" spans="1:32" ht="31.95" customHeight="1">
      <c r="A387" s="13"/>
      <c r="B387" s="30"/>
      <c r="C387" s="1">
        <v>4156</v>
      </c>
      <c r="D387" s="2">
        <v>27.007000000000009</v>
      </c>
      <c r="E387" s="3"/>
      <c r="F387" s="3"/>
      <c r="G387" s="81" t="s">
        <v>328</v>
      </c>
      <c r="H387" s="5" t="s">
        <v>30</v>
      </c>
      <c r="I387" s="6">
        <v>2</v>
      </c>
      <c r="J387" s="241">
        <v>178748</v>
      </c>
      <c r="K387" s="82">
        <v>260293</v>
      </c>
      <c r="L387" s="83">
        <v>520586</v>
      </c>
      <c r="M387" s="270"/>
      <c r="N387" s="271"/>
      <c r="O387" s="74"/>
      <c r="P387" s="69">
        <f t="shared" ref="P387" si="184">ROUND(O387,0)</f>
        <v>0</v>
      </c>
      <c r="Q387" s="69">
        <f t="shared" si="177"/>
        <v>0</v>
      </c>
      <c r="R387" s="70">
        <f t="shared" ref="R387" si="185">ROUND((+Q387*$I387),0)</f>
        <v>0</v>
      </c>
      <c r="S387" s="246" t="str">
        <f t="shared" si="179"/>
        <v>ERROR</v>
      </c>
      <c r="T387" s="37"/>
      <c r="V387" s="56"/>
      <c r="W387" s="56"/>
      <c r="X387" s="56"/>
      <c r="Y387" s="56"/>
      <c r="Z387" s="56"/>
      <c r="AA387" s="56"/>
      <c r="AB387" s="56"/>
      <c r="AC387" s="56"/>
      <c r="AD387" s="56"/>
      <c r="AE387" s="56"/>
      <c r="AF387" s="56"/>
    </row>
    <row r="388" spans="1:32" ht="31.95" customHeight="1" thickBot="1">
      <c r="A388" s="13"/>
      <c r="B388" s="30"/>
      <c r="C388" s="7" t="s">
        <v>12</v>
      </c>
      <c r="D388" s="8"/>
      <c r="E388" s="9"/>
      <c r="F388" s="9"/>
      <c r="G388" s="10"/>
      <c r="H388" s="11"/>
      <c r="I388" s="12"/>
      <c r="J388" s="72"/>
      <c r="K388" s="72"/>
      <c r="L388" s="73">
        <f>SUM(L381:L387)</f>
        <v>4564373</v>
      </c>
      <c r="M388" s="270"/>
      <c r="N388" s="271"/>
      <c r="O388" s="278"/>
      <c r="P388" s="279"/>
      <c r="Q388" s="67"/>
      <c r="R388" s="282">
        <f>+SUM(R381:R387)</f>
        <v>0</v>
      </c>
      <c r="S388" s="247" t="str">
        <f>+IF(OR(R388&lt;=0,R388&gt;$L388,COUNTIF(S381:S387,"error")&gt;0),"ERROR","OK")</f>
        <v>ERROR</v>
      </c>
      <c r="T388" s="37"/>
      <c r="V388" s="56"/>
      <c r="W388" s="56"/>
      <c r="X388" s="56"/>
      <c r="Y388" s="56"/>
      <c r="Z388" s="56"/>
      <c r="AA388" s="56"/>
      <c r="AB388" s="56"/>
      <c r="AC388" s="56"/>
      <c r="AD388" s="56"/>
      <c r="AE388" s="56"/>
      <c r="AF388" s="56"/>
    </row>
    <row r="389" spans="1:32" ht="31.95" customHeight="1" thickBot="1">
      <c r="A389" s="13"/>
      <c r="B389" s="30"/>
      <c r="C389" s="75"/>
      <c r="D389" s="379">
        <v>28</v>
      </c>
      <c r="E389" s="76"/>
      <c r="F389" s="76"/>
      <c r="G389" s="77" t="s">
        <v>329</v>
      </c>
      <c r="H389" s="78"/>
      <c r="I389" s="76"/>
      <c r="J389" s="79"/>
      <c r="K389" s="79"/>
      <c r="L389" s="80"/>
      <c r="M389" s="270"/>
      <c r="N389" s="271"/>
      <c r="O389" s="280"/>
      <c r="P389" s="268"/>
      <c r="Q389" s="67"/>
      <c r="R389" s="268"/>
      <c r="S389" s="269"/>
      <c r="T389" s="37"/>
      <c r="V389" s="56"/>
      <c r="W389" s="56"/>
      <c r="X389" s="56"/>
      <c r="Y389" s="56"/>
      <c r="Z389" s="56"/>
      <c r="AA389" s="56"/>
      <c r="AB389" s="56"/>
      <c r="AC389" s="56"/>
      <c r="AD389" s="56"/>
      <c r="AE389" s="56"/>
      <c r="AF389" s="56"/>
    </row>
    <row r="390" spans="1:32" ht="31.95" customHeight="1">
      <c r="A390" s="13"/>
      <c r="B390" s="30"/>
      <c r="C390" s="1">
        <v>4936</v>
      </c>
      <c r="D390" s="2">
        <v>28.001000000000001</v>
      </c>
      <c r="E390" s="3"/>
      <c r="F390" s="3"/>
      <c r="G390" s="81" t="s">
        <v>330</v>
      </c>
      <c r="H390" s="5" t="s">
        <v>28</v>
      </c>
      <c r="I390" s="6">
        <v>377</v>
      </c>
      <c r="J390" s="241">
        <v>41461</v>
      </c>
      <c r="K390" s="82">
        <v>60376</v>
      </c>
      <c r="L390" s="83">
        <v>22761752</v>
      </c>
      <c r="M390" s="270"/>
      <c r="N390" s="271"/>
      <c r="O390" s="74"/>
      <c r="P390" s="69">
        <f t="shared" ref="P390" si="186">ROUND(O390,0)</f>
        <v>0</v>
      </c>
      <c r="Q390" s="69">
        <f>+ROUND(P390*(1+$R$557),0)</f>
        <v>0</v>
      </c>
      <c r="R390" s="70">
        <f t="shared" ref="R390" si="187">ROUND((+Q390*$I390),0)</f>
        <v>0</v>
      </c>
      <c r="S390" s="246" t="str">
        <f>IF(OR(P390&lt;=0,P390&gt;$J390,Q390&lt;=0,Q390&gt;$K390,R390&lt;=0,R390&gt;$L390,$S$557="ERROR"),"ERROR","OK")</f>
        <v>ERROR</v>
      </c>
      <c r="T390" s="37"/>
      <c r="V390" s="56"/>
      <c r="W390" s="56"/>
      <c r="X390" s="56"/>
      <c r="Y390" s="56"/>
      <c r="Z390" s="56"/>
      <c r="AA390" s="56"/>
      <c r="AB390" s="56"/>
      <c r="AC390" s="56"/>
      <c r="AD390" s="56"/>
      <c r="AE390" s="56"/>
      <c r="AF390" s="56"/>
    </row>
    <row r="391" spans="1:32" ht="31.95" customHeight="1" thickBot="1">
      <c r="A391" s="13"/>
      <c r="B391" s="30"/>
      <c r="C391" s="7" t="s">
        <v>12</v>
      </c>
      <c r="D391" s="8"/>
      <c r="E391" s="9"/>
      <c r="F391" s="9"/>
      <c r="G391" s="10"/>
      <c r="H391" s="11"/>
      <c r="I391" s="12"/>
      <c r="J391" s="72"/>
      <c r="K391" s="72"/>
      <c r="L391" s="73">
        <f>SUM(L390)</f>
        <v>22761752</v>
      </c>
      <c r="M391" s="270"/>
      <c r="N391" s="271"/>
      <c r="O391" s="278"/>
      <c r="P391" s="279"/>
      <c r="Q391" s="67"/>
      <c r="R391" s="282">
        <f>+SUM(R390:R390)</f>
        <v>0</v>
      </c>
      <c r="S391" s="247" t="str">
        <f>+IF(OR(R391&lt;=0,R391&gt;$L391,COUNTIF(S390:S390,"error")&gt;0),"ERROR","OK")</f>
        <v>ERROR</v>
      </c>
      <c r="T391" s="37"/>
      <c r="V391" s="56"/>
      <c r="W391" s="56"/>
      <c r="X391" s="56"/>
      <c r="Y391" s="56"/>
      <c r="Z391" s="56"/>
      <c r="AA391" s="56"/>
      <c r="AB391" s="56"/>
      <c r="AC391" s="56"/>
      <c r="AD391" s="56"/>
      <c r="AE391" s="56"/>
      <c r="AF391" s="56"/>
    </row>
    <row r="392" spans="1:32" ht="31.95" customHeight="1" thickBot="1">
      <c r="A392" s="13"/>
      <c r="B392" s="30"/>
      <c r="C392" s="75"/>
      <c r="D392" s="379">
        <v>29</v>
      </c>
      <c r="E392" s="76"/>
      <c r="F392" s="76"/>
      <c r="G392" s="77" t="s">
        <v>331</v>
      </c>
      <c r="H392" s="78"/>
      <c r="I392" s="76"/>
      <c r="J392" s="79"/>
      <c r="K392" s="79"/>
      <c r="L392" s="80"/>
      <c r="M392" s="270"/>
      <c r="N392" s="271"/>
      <c r="O392" s="280"/>
      <c r="P392" s="268"/>
      <c r="Q392" s="67"/>
      <c r="R392" s="268"/>
      <c r="S392" s="269"/>
      <c r="T392" s="37"/>
      <c r="V392" s="56"/>
      <c r="W392" s="56"/>
      <c r="X392" s="56"/>
      <c r="Y392" s="56"/>
      <c r="Z392" s="56"/>
      <c r="AA392" s="56"/>
      <c r="AB392" s="56"/>
      <c r="AC392" s="56"/>
      <c r="AD392" s="56"/>
      <c r="AE392" s="56"/>
      <c r="AF392" s="56"/>
    </row>
    <row r="393" spans="1:32" ht="31.95" customHeight="1">
      <c r="A393" s="13"/>
      <c r="B393" s="30"/>
      <c r="C393" s="1">
        <v>5993</v>
      </c>
      <c r="D393" s="2">
        <v>29.001000000000001</v>
      </c>
      <c r="E393" s="3"/>
      <c r="F393" s="3"/>
      <c r="G393" s="81" t="s">
        <v>332</v>
      </c>
      <c r="H393" s="5" t="s">
        <v>114</v>
      </c>
      <c r="I393" s="6">
        <v>24</v>
      </c>
      <c r="J393" s="241">
        <v>5188893</v>
      </c>
      <c r="K393" s="82">
        <v>7556066</v>
      </c>
      <c r="L393" s="83">
        <v>181345584</v>
      </c>
      <c r="M393" s="270"/>
      <c r="N393" s="271"/>
      <c r="O393" s="74"/>
      <c r="P393" s="69">
        <f t="shared" ref="P393" si="188">ROUND(O393,0)</f>
        <v>0</v>
      </c>
      <c r="Q393" s="69">
        <f>+ROUND(P393*(1+$R$557),0)</f>
        <v>0</v>
      </c>
      <c r="R393" s="70">
        <f t="shared" ref="R393" si="189">ROUND((+Q393*$I393),0)</f>
        <v>0</v>
      </c>
      <c r="S393" s="246" t="str">
        <f>IF(OR(P393&lt;=0,P393&gt;$J393,Q393&lt;=0,Q393&gt;$K393,R393&lt;=0,R393&gt;$L393,$S$557="ERROR"),"ERROR","OK")</f>
        <v>ERROR</v>
      </c>
      <c r="T393" s="37"/>
      <c r="V393" s="56"/>
      <c r="W393" s="56"/>
      <c r="X393" s="56"/>
      <c r="Y393" s="56"/>
      <c r="Z393" s="56"/>
      <c r="AA393" s="56"/>
      <c r="AB393" s="56"/>
      <c r="AC393" s="56"/>
      <c r="AD393" s="56"/>
      <c r="AE393" s="56"/>
      <c r="AF393" s="56"/>
    </row>
    <row r="394" spans="1:32" ht="31.95" customHeight="1">
      <c r="A394" s="13"/>
      <c r="B394" s="30"/>
      <c r="C394" s="1">
        <v>7697</v>
      </c>
      <c r="D394" s="2">
        <v>29.002000000000002</v>
      </c>
      <c r="E394" s="3"/>
      <c r="F394" s="3"/>
      <c r="G394" s="81" t="s">
        <v>333</v>
      </c>
      <c r="H394" s="5" t="s">
        <v>334</v>
      </c>
      <c r="I394" s="6">
        <v>2016</v>
      </c>
      <c r="J394" s="241">
        <v>12624</v>
      </c>
      <c r="K394" s="82">
        <v>18383</v>
      </c>
      <c r="L394" s="83">
        <v>37060128</v>
      </c>
      <c r="M394" s="270"/>
      <c r="N394" s="271"/>
      <c r="O394" s="74"/>
      <c r="P394" s="69">
        <f t="shared" ref="P394" si="190">ROUND(O394,0)</f>
        <v>0</v>
      </c>
      <c r="Q394" s="69">
        <f>+ROUND(P394*(1+$R$557),0)</f>
        <v>0</v>
      </c>
      <c r="R394" s="70">
        <f t="shared" ref="R394" si="191">ROUND((+Q394*$I394),0)</f>
        <v>0</v>
      </c>
      <c r="S394" s="246" t="str">
        <f>IF(OR(P394&lt;=0,P394&gt;$J394,Q394&lt;=0,Q394&gt;$K394,R394&lt;=0,R394&gt;$L394,$S$557="ERROR"),"ERROR","OK")</f>
        <v>ERROR</v>
      </c>
      <c r="T394" s="37"/>
      <c r="V394" s="56"/>
      <c r="W394" s="56"/>
      <c r="X394" s="56"/>
      <c r="Y394" s="56"/>
      <c r="Z394" s="56"/>
      <c r="AA394" s="56"/>
      <c r="AB394" s="56"/>
      <c r="AC394" s="56"/>
      <c r="AD394" s="56"/>
      <c r="AE394" s="56"/>
      <c r="AF394" s="56"/>
    </row>
    <row r="395" spans="1:32" ht="31.95" customHeight="1" thickBot="1">
      <c r="A395" s="13"/>
      <c r="B395" s="30"/>
      <c r="C395" s="7" t="s">
        <v>12</v>
      </c>
      <c r="D395" s="8"/>
      <c r="E395" s="9"/>
      <c r="F395" s="9"/>
      <c r="G395" s="10"/>
      <c r="H395" s="11"/>
      <c r="I395" s="12"/>
      <c r="J395" s="72"/>
      <c r="K395" s="72"/>
      <c r="L395" s="73">
        <f>SUM(L393:L394)</f>
        <v>218405712</v>
      </c>
      <c r="M395" s="270"/>
      <c r="N395" s="271"/>
      <c r="O395" s="278"/>
      <c r="P395" s="279"/>
      <c r="Q395" s="67"/>
      <c r="R395" s="282">
        <f>+SUM(R393:R394)</f>
        <v>0</v>
      </c>
      <c r="S395" s="247" t="str">
        <f>+IF(OR(R395&lt;=0,R395&gt;$L395,COUNTIF(S393:S394,"error")&gt;0),"ERROR","OK")</f>
        <v>ERROR</v>
      </c>
      <c r="T395" s="37"/>
      <c r="V395" s="56"/>
      <c r="W395" s="56"/>
      <c r="X395" s="56"/>
      <c r="Y395" s="56"/>
      <c r="Z395" s="56"/>
      <c r="AA395" s="56"/>
      <c r="AB395" s="56"/>
      <c r="AC395" s="56"/>
      <c r="AD395" s="56"/>
      <c r="AE395" s="56"/>
      <c r="AF395" s="56"/>
    </row>
    <row r="396" spans="1:32" ht="31.95" customHeight="1" thickBot="1">
      <c r="A396" s="13"/>
      <c r="B396" s="30"/>
      <c r="C396" s="75"/>
      <c r="D396" s="379">
        <v>30</v>
      </c>
      <c r="E396" s="76"/>
      <c r="F396" s="76"/>
      <c r="G396" s="77" t="s">
        <v>335</v>
      </c>
      <c r="H396" s="78"/>
      <c r="I396" s="76"/>
      <c r="J396" s="79"/>
      <c r="K396" s="79"/>
      <c r="L396" s="80"/>
      <c r="M396" s="270"/>
      <c r="N396" s="271"/>
      <c r="O396" s="280"/>
      <c r="P396" s="268"/>
      <c r="Q396" s="67"/>
      <c r="R396" s="268"/>
      <c r="S396" s="269"/>
      <c r="T396" s="37"/>
      <c r="V396" s="56"/>
      <c r="W396" s="56"/>
      <c r="X396" s="56"/>
      <c r="Y396" s="56"/>
      <c r="Z396" s="56"/>
      <c r="AA396" s="56"/>
      <c r="AB396" s="56"/>
      <c r="AC396" s="56"/>
      <c r="AD396" s="56"/>
      <c r="AE396" s="56"/>
      <c r="AF396" s="56"/>
    </row>
    <row r="397" spans="1:32" ht="31.95" customHeight="1">
      <c r="A397" s="13"/>
      <c r="B397" s="30"/>
      <c r="C397" s="1"/>
      <c r="D397" s="2"/>
      <c r="E397" s="3"/>
      <c r="F397" s="3"/>
      <c r="G397" s="341" t="s">
        <v>336</v>
      </c>
      <c r="H397" s="5"/>
      <c r="I397" s="6"/>
      <c r="J397" s="241"/>
      <c r="K397" s="82"/>
      <c r="L397" s="401"/>
      <c r="M397" s="270"/>
      <c r="N397" s="271"/>
      <c r="O397" s="353"/>
      <c r="P397" s="342"/>
      <c r="Q397" s="342"/>
      <c r="R397" s="315"/>
      <c r="S397" s="246"/>
      <c r="T397" s="37"/>
      <c r="V397" s="56"/>
      <c r="W397" s="56"/>
      <c r="X397" s="56"/>
      <c r="Y397" s="56"/>
      <c r="Z397" s="56"/>
      <c r="AA397" s="56"/>
      <c r="AB397" s="56"/>
      <c r="AC397" s="56"/>
      <c r="AD397" s="56"/>
      <c r="AE397" s="56"/>
      <c r="AF397" s="56"/>
    </row>
    <row r="398" spans="1:32" ht="31.95" customHeight="1">
      <c r="A398" s="13"/>
      <c r="B398" s="30"/>
      <c r="C398" s="1">
        <v>4851</v>
      </c>
      <c r="D398" s="2">
        <v>30.001000000000001</v>
      </c>
      <c r="E398" s="3"/>
      <c r="F398" s="3"/>
      <c r="G398" s="81" t="s">
        <v>337</v>
      </c>
      <c r="H398" s="5" t="s">
        <v>28</v>
      </c>
      <c r="I398" s="6">
        <v>276</v>
      </c>
      <c r="J398" s="241">
        <v>33061</v>
      </c>
      <c r="K398" s="82">
        <v>48143</v>
      </c>
      <c r="L398" s="401">
        <v>13287468</v>
      </c>
      <c r="M398" s="270"/>
      <c r="N398" s="271"/>
      <c r="O398" s="74"/>
      <c r="P398" s="69">
        <f t="shared" ref="P398:P401" si="192">ROUND(O398,0)</f>
        <v>0</v>
      </c>
      <c r="Q398" s="69">
        <f>+ROUND(P398*(1+$R$557),0)</f>
        <v>0</v>
      </c>
      <c r="R398" s="70">
        <f t="shared" ref="R398:R401" si="193">ROUND((+Q398*$I398),0)</f>
        <v>0</v>
      </c>
      <c r="S398" s="246" t="str">
        <f>IF(OR(P398&lt;=0,P398&gt;$J398,Q398&lt;=0,Q398&gt;$K398,R398&lt;=0,R398&gt;$L398,$S$557="ERROR"),"ERROR","OK")</f>
        <v>ERROR</v>
      </c>
      <c r="T398" s="37"/>
      <c r="V398" s="56"/>
      <c r="W398" s="56"/>
      <c r="X398" s="56"/>
      <c r="Y398" s="56"/>
      <c r="Z398" s="56"/>
      <c r="AA398" s="56"/>
      <c r="AB398" s="56"/>
      <c r="AC398" s="56"/>
      <c r="AD398" s="56"/>
      <c r="AE398" s="56"/>
      <c r="AF398" s="56"/>
    </row>
    <row r="399" spans="1:32" ht="31.95" customHeight="1">
      <c r="A399" s="13"/>
      <c r="B399" s="30"/>
      <c r="C399" s="1">
        <v>4982</v>
      </c>
      <c r="D399" s="2">
        <v>30.002000000000002</v>
      </c>
      <c r="E399" s="3"/>
      <c r="F399" s="3"/>
      <c r="G399" s="81" t="s">
        <v>338</v>
      </c>
      <c r="H399" s="5" t="s">
        <v>28</v>
      </c>
      <c r="I399" s="6">
        <v>159</v>
      </c>
      <c r="J399" s="241">
        <v>190120</v>
      </c>
      <c r="K399" s="82">
        <v>276853</v>
      </c>
      <c r="L399" s="401">
        <v>44019627</v>
      </c>
      <c r="M399" s="270"/>
      <c r="N399" s="271"/>
      <c r="O399" s="74"/>
      <c r="P399" s="69">
        <f t="shared" si="192"/>
        <v>0</v>
      </c>
      <c r="Q399" s="69">
        <f>+ROUND(P399*(1+$R$557),0)</f>
        <v>0</v>
      </c>
      <c r="R399" s="70">
        <f t="shared" si="193"/>
        <v>0</v>
      </c>
      <c r="S399" s="246" t="str">
        <f>IF(OR(P399&lt;=0,P399&gt;$J399,Q399&lt;=0,Q399&gt;$K399,R399&lt;=0,R399&gt;$L399,$S$557="ERROR"),"ERROR","OK")</f>
        <v>ERROR</v>
      </c>
      <c r="T399" s="37"/>
      <c r="V399" s="56"/>
      <c r="W399" s="56"/>
      <c r="X399" s="56"/>
      <c r="Y399" s="56"/>
      <c r="Z399" s="56"/>
      <c r="AA399" s="56"/>
      <c r="AB399" s="56"/>
      <c r="AC399" s="56"/>
      <c r="AD399" s="56"/>
      <c r="AE399" s="56"/>
      <c r="AF399" s="56"/>
    </row>
    <row r="400" spans="1:32" ht="31.95" customHeight="1">
      <c r="A400" s="13"/>
      <c r="B400" s="30"/>
      <c r="C400" s="1">
        <v>8970</v>
      </c>
      <c r="D400" s="2">
        <v>30.003000000000004</v>
      </c>
      <c r="E400" s="3"/>
      <c r="F400" s="3"/>
      <c r="G400" s="81" t="s">
        <v>339</v>
      </c>
      <c r="H400" s="5" t="s">
        <v>28</v>
      </c>
      <c r="I400" s="6">
        <v>159</v>
      </c>
      <c r="J400" s="241">
        <v>411707</v>
      </c>
      <c r="K400" s="82">
        <v>599528</v>
      </c>
      <c r="L400" s="401">
        <v>95324952</v>
      </c>
      <c r="M400" s="270"/>
      <c r="N400" s="271"/>
      <c r="O400" s="353"/>
      <c r="P400" s="69">
        <f t="shared" si="192"/>
        <v>0</v>
      </c>
      <c r="Q400" s="69">
        <f>+ROUND(P400*(1+$R$557),0)</f>
        <v>0</v>
      </c>
      <c r="R400" s="70">
        <f t="shared" si="193"/>
        <v>0</v>
      </c>
      <c r="S400" s="246" t="str">
        <f>IF(OR(P400&lt;=0,P400&gt;$J400,Q400&lt;=0,Q400&gt;$K400,R400&lt;=0,R400&gt;$L400,$S$557="ERROR"),"ERROR","OK")</f>
        <v>ERROR</v>
      </c>
      <c r="T400" s="37"/>
      <c r="V400" s="56"/>
      <c r="W400" s="56"/>
      <c r="X400" s="56"/>
      <c r="Y400" s="56"/>
      <c r="Z400" s="56"/>
      <c r="AA400" s="56"/>
      <c r="AB400" s="56"/>
      <c r="AC400" s="56"/>
      <c r="AD400" s="56"/>
      <c r="AE400" s="56"/>
      <c r="AF400" s="56"/>
    </row>
    <row r="401" spans="1:32" ht="31.95" customHeight="1">
      <c r="A401" s="13"/>
      <c r="B401" s="30"/>
      <c r="C401" s="1">
        <v>3779</v>
      </c>
      <c r="D401" s="2">
        <v>30.004000000000005</v>
      </c>
      <c r="E401" s="3"/>
      <c r="F401" s="3"/>
      <c r="G401" s="81" t="s">
        <v>340</v>
      </c>
      <c r="H401" s="5" t="s">
        <v>28</v>
      </c>
      <c r="I401" s="6">
        <v>80</v>
      </c>
      <c r="J401" s="241">
        <v>531832</v>
      </c>
      <c r="K401" s="82">
        <v>774454</v>
      </c>
      <c r="L401" s="401">
        <v>61956320</v>
      </c>
      <c r="M401" s="270"/>
      <c r="N401" s="271"/>
      <c r="O401" s="353"/>
      <c r="P401" s="69">
        <f t="shared" si="192"/>
        <v>0</v>
      </c>
      <c r="Q401" s="69">
        <f>+ROUND(P401*(1+$R$557),0)</f>
        <v>0</v>
      </c>
      <c r="R401" s="70">
        <f t="shared" si="193"/>
        <v>0</v>
      </c>
      <c r="S401" s="246" t="str">
        <f>IF(OR(P401&lt;=0,P401&gt;$J401,Q401&lt;=0,Q401&gt;$K401,R401&lt;=0,R401&gt;$L401,$S$557="ERROR"),"ERROR","OK")</f>
        <v>ERROR</v>
      </c>
      <c r="T401" s="37"/>
      <c r="V401" s="56"/>
      <c r="W401" s="56"/>
      <c r="X401" s="56"/>
      <c r="Y401" s="56"/>
      <c r="Z401" s="56"/>
      <c r="AA401" s="56"/>
      <c r="AB401" s="56"/>
      <c r="AC401" s="56"/>
      <c r="AD401" s="56"/>
      <c r="AE401" s="56"/>
      <c r="AF401" s="56"/>
    </row>
    <row r="402" spans="1:32" ht="31.95" customHeight="1">
      <c r="A402" s="13"/>
      <c r="B402" s="30"/>
      <c r="C402" s="1">
        <v>6449</v>
      </c>
      <c r="D402" s="2">
        <v>30.005000000000006</v>
      </c>
      <c r="E402" s="3"/>
      <c r="F402" s="3"/>
      <c r="G402" s="81" t="s">
        <v>341</v>
      </c>
      <c r="H402" s="5" t="s">
        <v>28</v>
      </c>
      <c r="I402" s="6">
        <v>56</v>
      </c>
      <c r="J402" s="241">
        <v>650619</v>
      </c>
      <c r="K402" s="82">
        <v>947431</v>
      </c>
      <c r="L402" s="401">
        <v>53056136</v>
      </c>
      <c r="M402" s="270"/>
      <c r="N402" s="271"/>
      <c r="O402" s="353"/>
      <c r="P402" s="69">
        <f t="shared" ref="P402:P422" si="194">ROUND(O402,0)</f>
        <v>0</v>
      </c>
      <c r="Q402" s="69">
        <f t="shared" ref="Q402:Q413" si="195">+ROUND(P402*(1+$R$557),0)</f>
        <v>0</v>
      </c>
      <c r="R402" s="70">
        <f t="shared" ref="R402:R422" si="196">ROUND((+Q402*$I402),0)</f>
        <v>0</v>
      </c>
      <c r="S402" s="246" t="str">
        <f t="shared" ref="S402:S413" si="197">IF(OR(P402&lt;=0,P402&gt;$J402,Q402&lt;=0,Q402&gt;$K402,R402&lt;=0,R402&gt;$L402,$S$557="ERROR"),"ERROR","OK")</f>
        <v>ERROR</v>
      </c>
      <c r="T402" s="37"/>
      <c r="V402" s="56"/>
      <c r="W402" s="56"/>
      <c r="X402" s="56"/>
      <c r="Y402" s="56"/>
      <c r="Z402" s="56"/>
      <c r="AA402" s="56"/>
      <c r="AB402" s="56"/>
      <c r="AC402" s="56"/>
      <c r="AD402" s="56"/>
      <c r="AE402" s="56"/>
      <c r="AF402" s="56"/>
    </row>
    <row r="403" spans="1:32" ht="31.95" customHeight="1">
      <c r="A403" s="13"/>
      <c r="B403" s="30"/>
      <c r="C403" s="1">
        <v>3009</v>
      </c>
      <c r="D403" s="2">
        <v>30.006000000000007</v>
      </c>
      <c r="E403" s="3"/>
      <c r="F403" s="3"/>
      <c r="G403" s="81" t="s">
        <v>35</v>
      </c>
      <c r="H403" s="5" t="s">
        <v>30</v>
      </c>
      <c r="I403" s="6">
        <v>119</v>
      </c>
      <c r="J403" s="241">
        <v>49473</v>
      </c>
      <c r="K403" s="82">
        <v>72043</v>
      </c>
      <c r="L403" s="401">
        <v>8573117</v>
      </c>
      <c r="M403" s="270"/>
      <c r="N403" s="271"/>
      <c r="O403" s="74"/>
      <c r="P403" s="69">
        <f t="shared" si="194"/>
        <v>0</v>
      </c>
      <c r="Q403" s="69">
        <f t="shared" si="195"/>
        <v>0</v>
      </c>
      <c r="R403" s="70">
        <f t="shared" si="196"/>
        <v>0</v>
      </c>
      <c r="S403" s="246" t="str">
        <f t="shared" si="197"/>
        <v>ERROR</v>
      </c>
      <c r="T403" s="37"/>
      <c r="V403" s="56"/>
      <c r="W403" s="56"/>
      <c r="X403" s="56"/>
      <c r="Y403" s="56"/>
      <c r="Z403" s="56"/>
      <c r="AA403" s="56"/>
      <c r="AB403" s="56"/>
      <c r="AC403" s="56"/>
      <c r="AD403" s="56"/>
      <c r="AE403" s="56"/>
      <c r="AF403" s="56"/>
    </row>
    <row r="404" spans="1:32" ht="48" customHeight="1">
      <c r="A404" s="13"/>
      <c r="B404" s="30"/>
      <c r="C404" s="1">
        <v>3017</v>
      </c>
      <c r="D404" s="2">
        <v>30.007000000000009</v>
      </c>
      <c r="E404" s="3"/>
      <c r="F404" s="3"/>
      <c r="G404" s="81" t="s">
        <v>105</v>
      </c>
      <c r="H404" s="5" t="s">
        <v>30</v>
      </c>
      <c r="I404" s="6">
        <v>51</v>
      </c>
      <c r="J404" s="241">
        <v>45600</v>
      </c>
      <c r="K404" s="82">
        <v>66403</v>
      </c>
      <c r="L404" s="401">
        <v>3386553</v>
      </c>
      <c r="M404" s="270"/>
      <c r="N404" s="271"/>
      <c r="O404" s="74"/>
      <c r="P404" s="69">
        <f t="shared" si="194"/>
        <v>0</v>
      </c>
      <c r="Q404" s="69">
        <f t="shared" si="195"/>
        <v>0</v>
      </c>
      <c r="R404" s="70">
        <f t="shared" si="196"/>
        <v>0</v>
      </c>
      <c r="S404" s="246" t="str">
        <f t="shared" si="197"/>
        <v>ERROR</v>
      </c>
      <c r="T404" s="37"/>
      <c r="V404" s="56"/>
      <c r="W404" s="56"/>
      <c r="X404" s="56"/>
      <c r="Y404" s="56"/>
      <c r="Z404" s="56"/>
      <c r="AA404" s="56"/>
      <c r="AB404" s="56"/>
      <c r="AC404" s="56"/>
      <c r="AD404" s="56"/>
      <c r="AE404" s="56"/>
      <c r="AF404" s="56"/>
    </row>
    <row r="405" spans="1:32" ht="31.95" customHeight="1">
      <c r="A405" s="13"/>
      <c r="B405" s="30"/>
      <c r="C405" s="1">
        <v>4613</v>
      </c>
      <c r="D405" s="2">
        <v>30.00800000000001</v>
      </c>
      <c r="E405" s="3"/>
      <c r="F405" s="3"/>
      <c r="G405" s="81" t="s">
        <v>34</v>
      </c>
      <c r="H405" s="5" t="s">
        <v>30</v>
      </c>
      <c r="I405" s="6">
        <v>51</v>
      </c>
      <c r="J405" s="241">
        <v>58200</v>
      </c>
      <c r="K405" s="82">
        <v>84751</v>
      </c>
      <c r="L405" s="401">
        <v>4322301</v>
      </c>
      <c r="M405" s="270"/>
      <c r="N405" s="271"/>
      <c r="O405" s="74"/>
      <c r="P405" s="69">
        <f t="shared" si="194"/>
        <v>0</v>
      </c>
      <c r="Q405" s="69">
        <f t="shared" si="195"/>
        <v>0</v>
      </c>
      <c r="R405" s="70">
        <f t="shared" si="196"/>
        <v>0</v>
      </c>
      <c r="S405" s="246" t="str">
        <f t="shared" si="197"/>
        <v>ERROR</v>
      </c>
      <c r="T405" s="37"/>
      <c r="V405" s="56"/>
      <c r="W405" s="56"/>
      <c r="X405" s="56"/>
      <c r="Y405" s="56"/>
      <c r="Z405" s="56"/>
      <c r="AA405" s="56"/>
      <c r="AB405" s="56"/>
      <c r="AC405" s="56"/>
      <c r="AD405" s="56"/>
      <c r="AE405" s="56"/>
      <c r="AF405" s="56"/>
    </row>
    <row r="406" spans="1:32" ht="31.95" customHeight="1">
      <c r="A406" s="13"/>
      <c r="B406" s="30"/>
      <c r="C406" s="1">
        <v>3042</v>
      </c>
      <c r="D406" s="2">
        <v>30.009000000000011</v>
      </c>
      <c r="E406" s="3"/>
      <c r="F406" s="3"/>
      <c r="G406" s="81" t="s">
        <v>342</v>
      </c>
      <c r="H406" s="5" t="s">
        <v>29</v>
      </c>
      <c r="I406" s="6">
        <v>99</v>
      </c>
      <c r="J406" s="241">
        <v>64506</v>
      </c>
      <c r="K406" s="82">
        <v>93934</v>
      </c>
      <c r="L406" s="401">
        <v>9299466</v>
      </c>
      <c r="M406" s="270"/>
      <c r="N406" s="271"/>
      <c r="O406" s="74"/>
      <c r="P406" s="69">
        <f t="shared" ref="P406:P419" si="198">ROUND(O406,0)</f>
        <v>0</v>
      </c>
      <c r="Q406" s="69">
        <f t="shared" si="195"/>
        <v>0</v>
      </c>
      <c r="R406" s="70">
        <f t="shared" ref="R406:R419" si="199">ROUND((+Q406*$I406),0)</f>
        <v>0</v>
      </c>
      <c r="S406" s="246" t="str">
        <f t="shared" si="197"/>
        <v>ERROR</v>
      </c>
      <c r="T406" s="37"/>
      <c r="V406" s="56"/>
      <c r="W406" s="56"/>
      <c r="X406" s="56"/>
      <c r="Y406" s="56"/>
      <c r="Z406" s="56"/>
      <c r="AA406" s="56"/>
      <c r="AB406" s="56"/>
      <c r="AC406" s="56"/>
      <c r="AD406" s="56"/>
      <c r="AE406" s="56"/>
      <c r="AF406" s="56"/>
    </row>
    <row r="407" spans="1:32" ht="31.95" customHeight="1">
      <c r="A407" s="13"/>
      <c r="B407" s="30"/>
      <c r="C407" s="1">
        <v>4143</v>
      </c>
      <c r="D407" s="2">
        <v>30.010000000000012</v>
      </c>
      <c r="E407" s="3"/>
      <c r="F407" s="3"/>
      <c r="G407" s="81" t="s">
        <v>343</v>
      </c>
      <c r="H407" s="5" t="s">
        <v>29</v>
      </c>
      <c r="I407" s="6">
        <v>114</v>
      </c>
      <c r="J407" s="241">
        <v>45810</v>
      </c>
      <c r="K407" s="82">
        <v>66709</v>
      </c>
      <c r="L407" s="401">
        <v>7604826</v>
      </c>
      <c r="M407" s="270"/>
      <c r="N407" s="271"/>
      <c r="O407" s="74"/>
      <c r="P407" s="69">
        <f t="shared" si="198"/>
        <v>0</v>
      </c>
      <c r="Q407" s="69">
        <f t="shared" si="195"/>
        <v>0</v>
      </c>
      <c r="R407" s="70">
        <f t="shared" si="199"/>
        <v>0</v>
      </c>
      <c r="S407" s="246" t="str">
        <f t="shared" si="197"/>
        <v>ERROR</v>
      </c>
      <c r="T407" s="37"/>
      <c r="V407" s="56"/>
      <c r="W407" s="56"/>
      <c r="X407" s="56"/>
      <c r="Y407" s="56"/>
      <c r="Z407" s="56"/>
      <c r="AA407" s="56"/>
      <c r="AB407" s="56"/>
      <c r="AC407" s="56"/>
      <c r="AD407" s="56"/>
      <c r="AE407" s="56"/>
      <c r="AF407" s="56"/>
    </row>
    <row r="408" spans="1:32" ht="31.95" customHeight="1">
      <c r="A408" s="13"/>
      <c r="B408" s="30"/>
      <c r="C408" s="1">
        <v>3722</v>
      </c>
      <c r="D408" s="2">
        <v>30.011000000000013</v>
      </c>
      <c r="E408" s="3"/>
      <c r="F408" s="3"/>
      <c r="G408" s="81" t="s">
        <v>344</v>
      </c>
      <c r="H408" s="5" t="s">
        <v>28</v>
      </c>
      <c r="I408" s="6">
        <v>39</v>
      </c>
      <c r="J408" s="241">
        <v>138235</v>
      </c>
      <c r="K408" s="82">
        <v>201298</v>
      </c>
      <c r="L408" s="401">
        <v>7850622</v>
      </c>
      <c r="M408" s="270"/>
      <c r="N408" s="271"/>
      <c r="O408" s="74"/>
      <c r="P408" s="69">
        <f t="shared" si="198"/>
        <v>0</v>
      </c>
      <c r="Q408" s="69">
        <f t="shared" si="195"/>
        <v>0</v>
      </c>
      <c r="R408" s="70">
        <f t="shared" si="199"/>
        <v>0</v>
      </c>
      <c r="S408" s="246" t="str">
        <f t="shared" si="197"/>
        <v>ERROR</v>
      </c>
      <c r="T408" s="37"/>
      <c r="V408" s="56"/>
      <c r="W408" s="56"/>
      <c r="X408" s="56"/>
      <c r="Y408" s="56"/>
      <c r="Z408" s="56"/>
      <c r="AA408" s="56"/>
      <c r="AB408" s="56"/>
      <c r="AC408" s="56"/>
      <c r="AD408" s="56"/>
      <c r="AE408" s="56"/>
      <c r="AF408" s="56"/>
    </row>
    <row r="409" spans="1:32" ht="31.95" customHeight="1">
      <c r="A409" s="13"/>
      <c r="B409" s="30"/>
      <c r="C409" s="1">
        <v>3155</v>
      </c>
      <c r="D409" s="2">
        <v>30.012000000000015</v>
      </c>
      <c r="E409" s="3"/>
      <c r="F409" s="3"/>
      <c r="G409" s="81" t="s">
        <v>345</v>
      </c>
      <c r="H409" s="5" t="s">
        <v>28</v>
      </c>
      <c r="I409" s="6">
        <v>6</v>
      </c>
      <c r="J409" s="241">
        <v>210078</v>
      </c>
      <c r="K409" s="82">
        <v>305916</v>
      </c>
      <c r="L409" s="401">
        <v>1835496</v>
      </c>
      <c r="M409" s="270"/>
      <c r="N409" s="271"/>
      <c r="O409" s="74"/>
      <c r="P409" s="69">
        <f t="shared" si="198"/>
        <v>0</v>
      </c>
      <c r="Q409" s="69">
        <f t="shared" si="195"/>
        <v>0</v>
      </c>
      <c r="R409" s="70">
        <f t="shared" si="199"/>
        <v>0</v>
      </c>
      <c r="S409" s="246" t="str">
        <f t="shared" si="197"/>
        <v>ERROR</v>
      </c>
      <c r="T409" s="37"/>
      <c r="V409" s="56"/>
      <c r="W409" s="56"/>
      <c r="X409" s="56"/>
      <c r="Y409" s="56"/>
      <c r="Z409" s="56"/>
      <c r="AA409" s="56"/>
      <c r="AB409" s="56"/>
      <c r="AC409" s="56"/>
      <c r="AD409" s="56"/>
      <c r="AE409" s="56"/>
      <c r="AF409" s="56"/>
    </row>
    <row r="410" spans="1:32" ht="31.95" customHeight="1">
      <c r="A410" s="13"/>
      <c r="B410" s="30"/>
      <c r="C410" s="1">
        <v>3800</v>
      </c>
      <c r="D410" s="2">
        <v>30.013000000000016</v>
      </c>
      <c r="E410" s="3"/>
      <c r="F410" s="3"/>
      <c r="G410" s="81" t="s">
        <v>110</v>
      </c>
      <c r="H410" s="5" t="s">
        <v>23</v>
      </c>
      <c r="I410" s="6">
        <v>975</v>
      </c>
      <c r="J410" s="241">
        <v>1765</v>
      </c>
      <c r="K410" s="82">
        <v>2570</v>
      </c>
      <c r="L410" s="401">
        <v>2505750</v>
      </c>
      <c r="M410" s="270"/>
      <c r="N410" s="271"/>
      <c r="O410" s="74"/>
      <c r="P410" s="69">
        <f t="shared" si="198"/>
        <v>0</v>
      </c>
      <c r="Q410" s="69">
        <f t="shared" si="195"/>
        <v>0</v>
      </c>
      <c r="R410" s="70">
        <f t="shared" si="199"/>
        <v>0</v>
      </c>
      <c r="S410" s="246" t="str">
        <f t="shared" si="197"/>
        <v>ERROR</v>
      </c>
      <c r="T410" s="37"/>
      <c r="V410" s="56"/>
      <c r="W410" s="56"/>
      <c r="X410" s="56"/>
      <c r="Y410" s="56"/>
      <c r="Z410" s="56"/>
      <c r="AA410" s="56"/>
      <c r="AB410" s="56"/>
      <c r="AC410" s="56"/>
      <c r="AD410" s="56"/>
      <c r="AE410" s="56"/>
      <c r="AF410" s="56"/>
    </row>
    <row r="411" spans="1:32" ht="31.95" customHeight="1">
      <c r="A411" s="13"/>
      <c r="B411" s="30"/>
      <c r="C411" s="1">
        <v>4551</v>
      </c>
      <c r="D411" s="2">
        <v>30.014000000000017</v>
      </c>
      <c r="E411" s="3"/>
      <c r="F411" s="3"/>
      <c r="G411" s="81" t="s">
        <v>346</v>
      </c>
      <c r="H411" s="5" t="s">
        <v>28</v>
      </c>
      <c r="I411" s="6">
        <v>2</v>
      </c>
      <c r="J411" s="241">
        <v>6060458</v>
      </c>
      <c r="K411" s="82">
        <v>8825239</v>
      </c>
      <c r="L411" s="401">
        <v>17650478</v>
      </c>
      <c r="M411" s="270"/>
      <c r="N411" s="271"/>
      <c r="O411" s="74"/>
      <c r="P411" s="69">
        <f t="shared" si="198"/>
        <v>0</v>
      </c>
      <c r="Q411" s="69">
        <f t="shared" si="195"/>
        <v>0</v>
      </c>
      <c r="R411" s="70">
        <f t="shared" si="199"/>
        <v>0</v>
      </c>
      <c r="S411" s="246" t="str">
        <f t="shared" si="197"/>
        <v>ERROR</v>
      </c>
      <c r="T411" s="37"/>
      <c r="V411" s="56"/>
      <c r="W411" s="56"/>
      <c r="X411" s="56"/>
      <c r="Y411" s="56"/>
      <c r="Z411" s="56"/>
      <c r="AA411" s="56"/>
      <c r="AB411" s="56"/>
      <c r="AC411" s="56"/>
      <c r="AD411" s="56"/>
      <c r="AE411" s="56"/>
      <c r="AF411" s="56"/>
    </row>
    <row r="412" spans="1:32" ht="31.95" customHeight="1">
      <c r="A412" s="13"/>
      <c r="B412" s="30"/>
      <c r="C412" s="1">
        <v>3044</v>
      </c>
      <c r="D412" s="2">
        <v>30.015000000000018</v>
      </c>
      <c r="E412" s="3"/>
      <c r="F412" s="3"/>
      <c r="G412" s="81" t="s">
        <v>347</v>
      </c>
      <c r="H412" s="5" t="s">
        <v>29</v>
      </c>
      <c r="I412" s="6">
        <v>39</v>
      </c>
      <c r="J412" s="241">
        <v>126646</v>
      </c>
      <c r="K412" s="82">
        <v>184422</v>
      </c>
      <c r="L412" s="401">
        <v>7192458</v>
      </c>
      <c r="M412" s="270"/>
      <c r="N412" s="271"/>
      <c r="O412" s="74"/>
      <c r="P412" s="69">
        <f t="shared" si="198"/>
        <v>0</v>
      </c>
      <c r="Q412" s="69">
        <f t="shared" si="195"/>
        <v>0</v>
      </c>
      <c r="R412" s="70">
        <f t="shared" si="199"/>
        <v>0</v>
      </c>
      <c r="S412" s="246" t="str">
        <f t="shared" si="197"/>
        <v>ERROR</v>
      </c>
      <c r="T412" s="37"/>
      <c r="V412" s="56"/>
      <c r="W412" s="56"/>
      <c r="X412" s="56"/>
      <c r="Y412" s="56"/>
      <c r="Z412" s="56"/>
      <c r="AA412" s="56"/>
      <c r="AB412" s="56"/>
      <c r="AC412" s="56"/>
      <c r="AD412" s="56"/>
      <c r="AE412" s="56"/>
      <c r="AF412" s="56"/>
    </row>
    <row r="413" spans="1:32" ht="31.95" customHeight="1">
      <c r="A413" s="13"/>
      <c r="B413" s="30"/>
      <c r="C413" s="1">
        <v>6451</v>
      </c>
      <c r="D413" s="2">
        <v>30.01600000000002</v>
      </c>
      <c r="E413" s="3"/>
      <c r="F413" s="3"/>
      <c r="G413" s="81" t="s">
        <v>348</v>
      </c>
      <c r="H413" s="5" t="s">
        <v>29</v>
      </c>
      <c r="I413" s="6">
        <v>780</v>
      </c>
      <c r="J413" s="241">
        <v>15862</v>
      </c>
      <c r="K413" s="82">
        <v>23098</v>
      </c>
      <c r="L413" s="401">
        <v>18016440</v>
      </c>
      <c r="M413" s="270"/>
      <c r="N413" s="271"/>
      <c r="O413" s="74"/>
      <c r="P413" s="69">
        <f t="shared" si="198"/>
        <v>0</v>
      </c>
      <c r="Q413" s="69">
        <f t="shared" si="195"/>
        <v>0</v>
      </c>
      <c r="R413" s="70">
        <f t="shared" si="199"/>
        <v>0</v>
      </c>
      <c r="S413" s="246" t="str">
        <f t="shared" si="197"/>
        <v>ERROR</v>
      </c>
      <c r="T413" s="37"/>
      <c r="V413" s="56"/>
      <c r="W413" s="56"/>
      <c r="X413" s="56"/>
      <c r="Y413" s="56"/>
      <c r="Z413" s="56"/>
      <c r="AA413" s="56"/>
      <c r="AB413" s="56"/>
      <c r="AC413" s="56"/>
      <c r="AD413" s="56"/>
      <c r="AE413" s="56"/>
      <c r="AF413" s="56"/>
    </row>
    <row r="414" spans="1:32" ht="31.95" customHeight="1">
      <c r="A414" s="13"/>
      <c r="B414" s="30"/>
      <c r="C414" s="1"/>
      <c r="D414" s="2"/>
      <c r="E414" s="3"/>
      <c r="F414" s="3"/>
      <c r="G414" s="341" t="s">
        <v>118</v>
      </c>
      <c r="H414" s="5"/>
      <c r="I414" s="6"/>
      <c r="J414" s="241"/>
      <c r="K414" s="82"/>
      <c r="L414" s="402"/>
      <c r="M414" s="270"/>
      <c r="N414" s="271"/>
      <c r="O414" s="353"/>
      <c r="P414" s="342"/>
      <c r="Q414" s="342"/>
      <c r="R414" s="315"/>
      <c r="S414" s="246"/>
      <c r="T414" s="37"/>
      <c r="V414" s="56"/>
      <c r="W414" s="56"/>
      <c r="X414" s="56"/>
      <c r="Y414" s="56"/>
      <c r="Z414" s="56"/>
      <c r="AA414" s="56"/>
      <c r="AB414" s="56"/>
      <c r="AC414" s="56"/>
      <c r="AD414" s="56"/>
      <c r="AE414" s="56"/>
      <c r="AF414" s="56"/>
    </row>
    <row r="415" spans="1:32" ht="31.95" customHeight="1">
      <c r="A415" s="13"/>
      <c r="B415" s="30"/>
      <c r="C415" s="1">
        <v>3009</v>
      </c>
      <c r="D415" s="2">
        <v>30.017000000000021</v>
      </c>
      <c r="E415" s="3"/>
      <c r="F415" s="3"/>
      <c r="G415" s="81" t="s">
        <v>35</v>
      </c>
      <c r="H415" s="5" t="s">
        <v>30</v>
      </c>
      <c r="I415" s="6">
        <v>2444</v>
      </c>
      <c r="J415" s="241">
        <v>49473</v>
      </c>
      <c r="K415" s="82">
        <v>72043</v>
      </c>
      <c r="L415" s="401">
        <v>176073092</v>
      </c>
      <c r="M415" s="270"/>
      <c r="N415" s="271"/>
      <c r="O415" s="74"/>
      <c r="P415" s="69">
        <f t="shared" si="198"/>
        <v>0</v>
      </c>
      <c r="Q415" s="69">
        <f t="shared" ref="Q415:Q423" si="200">+ROUND(P415*(1+$R$557),0)</f>
        <v>0</v>
      </c>
      <c r="R415" s="70">
        <f t="shared" si="199"/>
        <v>0</v>
      </c>
      <c r="S415" s="246" t="str">
        <f t="shared" ref="S415:S422" si="201">IF(OR(P415&lt;=0,P415&gt;$J415,Q415&lt;=0,Q415&gt;$K415,R415&lt;=0,R415&gt;$L415,$S$557="ERROR"),"ERROR","OK")</f>
        <v>ERROR</v>
      </c>
      <c r="T415" s="37"/>
      <c r="V415" s="56"/>
      <c r="W415" s="56"/>
      <c r="X415" s="56"/>
      <c r="Y415" s="56"/>
      <c r="Z415" s="56"/>
      <c r="AA415" s="56"/>
      <c r="AB415" s="56"/>
      <c r="AC415" s="56"/>
      <c r="AD415" s="56"/>
      <c r="AE415" s="56"/>
      <c r="AF415" s="56"/>
    </row>
    <row r="416" spans="1:32" ht="31.95" customHeight="1">
      <c r="A416" s="13"/>
      <c r="B416" s="30"/>
      <c r="C416" s="1">
        <v>4613</v>
      </c>
      <c r="D416" s="2">
        <v>30.018000000000022</v>
      </c>
      <c r="E416" s="3"/>
      <c r="F416" s="3"/>
      <c r="G416" s="81" t="s">
        <v>34</v>
      </c>
      <c r="H416" s="5" t="s">
        <v>30</v>
      </c>
      <c r="I416" s="6">
        <v>3055</v>
      </c>
      <c r="J416" s="241">
        <v>58200</v>
      </c>
      <c r="K416" s="82">
        <v>84751</v>
      </c>
      <c r="L416" s="401">
        <v>258914305</v>
      </c>
      <c r="M416" s="270"/>
      <c r="N416" s="271"/>
      <c r="O416" s="74"/>
      <c r="P416" s="69">
        <f t="shared" si="198"/>
        <v>0</v>
      </c>
      <c r="Q416" s="69">
        <f t="shared" si="200"/>
        <v>0</v>
      </c>
      <c r="R416" s="70">
        <f t="shared" si="199"/>
        <v>0</v>
      </c>
      <c r="S416" s="246" t="str">
        <f t="shared" si="201"/>
        <v>ERROR</v>
      </c>
      <c r="T416" s="37"/>
      <c r="V416" s="56"/>
      <c r="W416" s="56"/>
      <c r="X416" s="56"/>
      <c r="Y416" s="56"/>
      <c r="Z416" s="56"/>
      <c r="AA416" s="56"/>
      <c r="AB416" s="56"/>
      <c r="AC416" s="56"/>
      <c r="AD416" s="56"/>
      <c r="AE416" s="56"/>
      <c r="AF416" s="56"/>
    </row>
    <row r="417" spans="1:32" ht="31.95" customHeight="1">
      <c r="A417" s="13"/>
      <c r="B417" s="30"/>
      <c r="C417" s="1">
        <v>4792</v>
      </c>
      <c r="D417" s="2">
        <v>30.019000000000023</v>
      </c>
      <c r="E417" s="3"/>
      <c r="F417" s="3"/>
      <c r="G417" s="81" t="s">
        <v>111</v>
      </c>
      <c r="H417" s="5" t="s">
        <v>30</v>
      </c>
      <c r="I417" s="6">
        <v>734</v>
      </c>
      <c r="J417" s="241">
        <v>101727</v>
      </c>
      <c r="K417" s="82">
        <v>148135</v>
      </c>
      <c r="L417" s="401">
        <v>108731090</v>
      </c>
      <c r="M417" s="270"/>
      <c r="N417" s="271"/>
      <c r="O417" s="74"/>
      <c r="P417" s="69">
        <f t="shared" si="198"/>
        <v>0</v>
      </c>
      <c r="Q417" s="69">
        <f t="shared" si="200"/>
        <v>0</v>
      </c>
      <c r="R417" s="70">
        <f t="shared" si="199"/>
        <v>0</v>
      </c>
      <c r="S417" s="246" t="str">
        <f t="shared" si="201"/>
        <v>ERROR</v>
      </c>
      <c r="T417" s="37"/>
      <c r="V417" s="56"/>
      <c r="W417" s="56"/>
      <c r="X417" s="56"/>
      <c r="Y417" s="56"/>
      <c r="Z417" s="56"/>
      <c r="AA417" s="56"/>
      <c r="AB417" s="56"/>
      <c r="AC417" s="56"/>
      <c r="AD417" s="56"/>
      <c r="AE417" s="56"/>
      <c r="AF417" s="56"/>
    </row>
    <row r="418" spans="1:32" ht="31.95" customHeight="1">
      <c r="A418" s="13"/>
      <c r="B418" s="30"/>
      <c r="C418" s="1">
        <v>3050</v>
      </c>
      <c r="D418" s="2">
        <v>30.020000000000024</v>
      </c>
      <c r="E418" s="3"/>
      <c r="F418" s="3"/>
      <c r="G418" s="81" t="s">
        <v>349</v>
      </c>
      <c r="H418" s="5" t="s">
        <v>30</v>
      </c>
      <c r="I418" s="6">
        <v>1100</v>
      </c>
      <c r="J418" s="241">
        <v>41100</v>
      </c>
      <c r="K418" s="82">
        <v>59850</v>
      </c>
      <c r="L418" s="401">
        <v>65835000</v>
      </c>
      <c r="M418" s="270"/>
      <c r="N418" s="271"/>
      <c r="O418" s="74"/>
      <c r="P418" s="69">
        <f t="shared" si="198"/>
        <v>0</v>
      </c>
      <c r="Q418" s="69">
        <f t="shared" si="200"/>
        <v>0</v>
      </c>
      <c r="R418" s="70">
        <f t="shared" si="199"/>
        <v>0</v>
      </c>
      <c r="S418" s="246" t="str">
        <f t="shared" si="201"/>
        <v>ERROR</v>
      </c>
      <c r="T418" s="37"/>
      <c r="V418" s="56"/>
      <c r="W418" s="56"/>
      <c r="X418" s="56"/>
      <c r="Y418" s="56"/>
      <c r="Z418" s="56"/>
      <c r="AA418" s="56"/>
      <c r="AB418" s="56"/>
      <c r="AC418" s="56"/>
      <c r="AD418" s="56"/>
      <c r="AE418" s="56"/>
      <c r="AF418" s="56"/>
    </row>
    <row r="419" spans="1:32" ht="31.95" customHeight="1">
      <c r="A419" s="13"/>
      <c r="B419" s="30"/>
      <c r="C419" s="1">
        <v>5412</v>
      </c>
      <c r="D419" s="2">
        <v>30.021000000000026</v>
      </c>
      <c r="E419" s="3"/>
      <c r="F419" s="3"/>
      <c r="G419" s="81" t="s">
        <v>350</v>
      </c>
      <c r="H419" s="5" t="s">
        <v>30</v>
      </c>
      <c r="I419" s="6">
        <v>306</v>
      </c>
      <c r="J419" s="241">
        <v>167570</v>
      </c>
      <c r="K419" s="82">
        <v>244015</v>
      </c>
      <c r="L419" s="401">
        <v>74668590</v>
      </c>
      <c r="M419" s="270"/>
      <c r="N419" s="271"/>
      <c r="O419" s="74"/>
      <c r="P419" s="69">
        <f t="shared" si="198"/>
        <v>0</v>
      </c>
      <c r="Q419" s="69">
        <f t="shared" si="200"/>
        <v>0</v>
      </c>
      <c r="R419" s="70">
        <f t="shared" si="199"/>
        <v>0</v>
      </c>
      <c r="S419" s="246" t="str">
        <f t="shared" si="201"/>
        <v>ERROR</v>
      </c>
      <c r="T419" s="37"/>
      <c r="V419" s="56"/>
      <c r="W419" s="56"/>
      <c r="X419" s="56"/>
      <c r="Y419" s="56"/>
      <c r="Z419" s="56"/>
      <c r="AA419" s="56"/>
      <c r="AB419" s="56"/>
      <c r="AC419" s="56"/>
      <c r="AD419" s="56"/>
      <c r="AE419" s="56"/>
      <c r="AF419" s="56"/>
    </row>
    <row r="420" spans="1:32" ht="48" customHeight="1">
      <c r="A420" s="13"/>
      <c r="B420" s="30"/>
      <c r="C420" s="1">
        <v>4837</v>
      </c>
      <c r="D420" s="2">
        <v>30.022000000000027</v>
      </c>
      <c r="E420" s="3"/>
      <c r="F420" s="3"/>
      <c r="G420" s="81" t="s">
        <v>351</v>
      </c>
      <c r="H420" s="5" t="s">
        <v>30</v>
      </c>
      <c r="I420" s="6">
        <v>184</v>
      </c>
      <c r="J420" s="241">
        <v>214724</v>
      </c>
      <c r="K420" s="82">
        <v>312681</v>
      </c>
      <c r="L420" s="401">
        <v>57533304</v>
      </c>
      <c r="M420" s="270"/>
      <c r="N420" s="271"/>
      <c r="O420" s="74"/>
      <c r="P420" s="69">
        <f t="shared" si="194"/>
        <v>0</v>
      </c>
      <c r="Q420" s="69">
        <f t="shared" si="200"/>
        <v>0</v>
      </c>
      <c r="R420" s="70">
        <f t="shared" si="196"/>
        <v>0</v>
      </c>
      <c r="S420" s="246" t="str">
        <f t="shared" si="201"/>
        <v>ERROR</v>
      </c>
      <c r="T420" s="37"/>
      <c r="V420" s="56"/>
      <c r="W420" s="56"/>
      <c r="X420" s="56"/>
      <c r="Y420" s="56"/>
      <c r="Z420" s="56"/>
      <c r="AA420" s="56"/>
      <c r="AB420" s="56"/>
      <c r="AC420" s="56"/>
      <c r="AD420" s="56"/>
      <c r="AE420" s="56"/>
      <c r="AF420" s="56"/>
    </row>
    <row r="421" spans="1:32" ht="31.95" customHeight="1">
      <c r="A421" s="13"/>
      <c r="B421" s="30"/>
      <c r="C421" s="1">
        <v>3024</v>
      </c>
      <c r="D421" s="2">
        <v>30.023000000000028</v>
      </c>
      <c r="E421" s="3"/>
      <c r="F421" s="3"/>
      <c r="G421" s="81" t="s">
        <v>36</v>
      </c>
      <c r="H421" s="5" t="s">
        <v>30</v>
      </c>
      <c r="I421" s="6">
        <v>245</v>
      </c>
      <c r="J421" s="241">
        <v>156920</v>
      </c>
      <c r="K421" s="82">
        <v>228507</v>
      </c>
      <c r="L421" s="401">
        <v>55984215</v>
      </c>
      <c r="M421" s="270"/>
      <c r="N421" s="271"/>
      <c r="O421" s="74"/>
      <c r="P421" s="69">
        <f t="shared" si="194"/>
        <v>0</v>
      </c>
      <c r="Q421" s="69">
        <f t="shared" si="200"/>
        <v>0</v>
      </c>
      <c r="R421" s="70">
        <f t="shared" si="196"/>
        <v>0</v>
      </c>
      <c r="S421" s="246" t="str">
        <f t="shared" si="201"/>
        <v>ERROR</v>
      </c>
      <c r="T421" s="37"/>
      <c r="V421" s="56"/>
      <c r="W421" s="56"/>
      <c r="X421" s="56"/>
      <c r="Y421" s="56"/>
      <c r="Z421" s="56"/>
      <c r="AA421" s="56"/>
      <c r="AB421" s="56"/>
      <c r="AC421" s="56"/>
      <c r="AD421" s="56"/>
      <c r="AE421" s="56"/>
      <c r="AF421" s="56"/>
    </row>
    <row r="422" spans="1:32" ht="31.95" customHeight="1">
      <c r="A422" s="13"/>
      <c r="B422" s="30"/>
      <c r="C422" s="1">
        <v>3878</v>
      </c>
      <c r="D422" s="2">
        <v>30.024000000000029</v>
      </c>
      <c r="E422" s="3"/>
      <c r="F422" s="3"/>
      <c r="G422" s="81" t="s">
        <v>352</v>
      </c>
      <c r="H422" s="5" t="s">
        <v>28</v>
      </c>
      <c r="I422" s="6">
        <v>8</v>
      </c>
      <c r="J422" s="241">
        <v>1896251</v>
      </c>
      <c r="K422" s="82">
        <v>2761321</v>
      </c>
      <c r="L422" s="401">
        <v>22090568</v>
      </c>
      <c r="M422" s="270"/>
      <c r="N422" s="271"/>
      <c r="O422" s="74"/>
      <c r="P422" s="69">
        <f t="shared" si="194"/>
        <v>0</v>
      </c>
      <c r="Q422" s="69">
        <f t="shared" si="200"/>
        <v>0</v>
      </c>
      <c r="R422" s="70">
        <f t="shared" si="196"/>
        <v>0</v>
      </c>
      <c r="S422" s="246" t="str">
        <f t="shared" si="201"/>
        <v>ERROR</v>
      </c>
      <c r="T422" s="37"/>
      <c r="V422" s="56"/>
      <c r="W422" s="56"/>
      <c r="X422" s="56"/>
      <c r="Y422" s="56"/>
      <c r="Z422" s="56"/>
      <c r="AA422" s="56"/>
      <c r="AB422" s="56"/>
      <c r="AC422" s="56"/>
      <c r="AD422" s="56"/>
      <c r="AE422" s="56"/>
      <c r="AF422" s="56"/>
    </row>
    <row r="423" spans="1:32" ht="64.2" customHeight="1">
      <c r="A423" s="13"/>
      <c r="B423" s="30"/>
      <c r="C423" s="1">
        <v>3471</v>
      </c>
      <c r="D423" s="2">
        <v>30.025000000000031</v>
      </c>
      <c r="E423" s="3"/>
      <c r="F423" s="3"/>
      <c r="G423" s="81" t="s">
        <v>112</v>
      </c>
      <c r="H423" s="5" t="s">
        <v>29</v>
      </c>
      <c r="I423" s="6">
        <v>49</v>
      </c>
      <c r="J423" s="241">
        <v>763392</v>
      </c>
      <c r="K423" s="82">
        <v>1111651</v>
      </c>
      <c r="L423" s="401">
        <v>54470899</v>
      </c>
      <c r="M423" s="270"/>
      <c r="N423" s="271"/>
      <c r="O423" s="353"/>
      <c r="P423" s="69">
        <f t="shared" ref="P423" si="202">ROUND(O423,0)</f>
        <v>0</v>
      </c>
      <c r="Q423" s="69">
        <f t="shared" si="200"/>
        <v>0</v>
      </c>
      <c r="R423" s="70">
        <f t="shared" ref="R423" si="203">ROUND((+Q423*$I423),0)</f>
        <v>0</v>
      </c>
      <c r="S423" s="246" t="str">
        <f t="shared" ref="S423" si="204">IF(OR(P423&lt;=0,P423&gt;$J423,Q423&lt;=0,Q423&gt;$K423,R423&lt;=0,R423&gt;$L423,$S$557="ERROR"),"ERROR","OK")</f>
        <v>ERROR</v>
      </c>
      <c r="T423" s="37"/>
      <c r="V423" s="56"/>
      <c r="W423" s="56"/>
      <c r="X423" s="56"/>
      <c r="Y423" s="56"/>
      <c r="Z423" s="56"/>
      <c r="AA423" s="56"/>
      <c r="AB423" s="56"/>
      <c r="AC423" s="56"/>
      <c r="AD423" s="56"/>
      <c r="AE423" s="56"/>
      <c r="AF423" s="56"/>
    </row>
    <row r="424" spans="1:32" ht="31.95" customHeight="1">
      <c r="A424" s="13"/>
      <c r="B424" s="30"/>
      <c r="C424" s="1">
        <v>3722</v>
      </c>
      <c r="D424" s="2">
        <v>30.026000000000032</v>
      </c>
      <c r="E424" s="3"/>
      <c r="F424" s="3"/>
      <c r="G424" s="81" t="s">
        <v>344</v>
      </c>
      <c r="H424" s="5" t="s">
        <v>28</v>
      </c>
      <c r="I424" s="6">
        <v>8</v>
      </c>
      <c r="J424" s="241">
        <v>138235</v>
      </c>
      <c r="K424" s="82">
        <v>201298</v>
      </c>
      <c r="L424" s="401">
        <v>1610384</v>
      </c>
      <c r="M424" s="270"/>
      <c r="N424" s="271"/>
      <c r="O424" s="74"/>
      <c r="P424" s="69">
        <f t="shared" ref="P424:P429" si="205">ROUND(O424,0)</f>
        <v>0</v>
      </c>
      <c r="Q424" s="69">
        <f t="shared" ref="Q424:Q429" si="206">+ROUND(P424*(1+$R$557),0)</f>
        <v>0</v>
      </c>
      <c r="R424" s="70">
        <f t="shared" ref="R424:R429" si="207">ROUND((+Q424*$I424),0)</f>
        <v>0</v>
      </c>
      <c r="S424" s="246" t="str">
        <f t="shared" ref="S424:S429" si="208">IF(OR(P424&lt;=0,P424&gt;$J424,Q424&lt;=0,Q424&gt;$K424,R424&lt;=0,R424&gt;$L424,$S$557="ERROR"),"ERROR","OK")</f>
        <v>ERROR</v>
      </c>
      <c r="T424" s="37"/>
      <c r="V424" s="56"/>
      <c r="W424" s="56"/>
      <c r="X424" s="56"/>
      <c r="Y424" s="56"/>
      <c r="Z424" s="56"/>
      <c r="AA424" s="56"/>
      <c r="AB424" s="56"/>
      <c r="AC424" s="56"/>
      <c r="AD424" s="56"/>
      <c r="AE424" s="56"/>
      <c r="AF424" s="56"/>
    </row>
    <row r="425" spans="1:32" ht="31.95" customHeight="1">
      <c r="A425" s="13"/>
      <c r="B425" s="30"/>
      <c r="C425" s="1">
        <v>4265</v>
      </c>
      <c r="D425" s="2">
        <v>30.027000000000033</v>
      </c>
      <c r="E425" s="3"/>
      <c r="F425" s="3"/>
      <c r="G425" s="81" t="s">
        <v>353</v>
      </c>
      <c r="H425" s="5" t="s">
        <v>29</v>
      </c>
      <c r="I425" s="6">
        <v>172</v>
      </c>
      <c r="J425" s="241">
        <v>145049</v>
      </c>
      <c r="K425" s="82">
        <v>211220</v>
      </c>
      <c r="L425" s="401">
        <v>36329840</v>
      </c>
      <c r="M425" s="270"/>
      <c r="N425" s="271"/>
      <c r="O425" s="71"/>
      <c r="P425" s="69">
        <f t="shared" si="205"/>
        <v>0</v>
      </c>
      <c r="Q425" s="69">
        <f t="shared" si="206"/>
        <v>0</v>
      </c>
      <c r="R425" s="70">
        <f t="shared" si="207"/>
        <v>0</v>
      </c>
      <c r="S425" s="246" t="str">
        <f t="shared" si="208"/>
        <v>ERROR</v>
      </c>
      <c r="T425" s="37"/>
      <c r="V425" s="56"/>
      <c r="W425" s="56"/>
      <c r="X425" s="56"/>
      <c r="Y425" s="56"/>
      <c r="Z425" s="56"/>
      <c r="AA425" s="56"/>
      <c r="AB425" s="56"/>
      <c r="AC425" s="56"/>
      <c r="AD425" s="56"/>
      <c r="AE425" s="56"/>
      <c r="AF425" s="56"/>
    </row>
    <row r="426" spans="1:32" ht="31.95" customHeight="1">
      <c r="A426" s="13"/>
      <c r="B426" s="30"/>
      <c r="C426" s="1">
        <v>3937</v>
      </c>
      <c r="D426" s="2">
        <v>30.028000000000034</v>
      </c>
      <c r="E426" s="3"/>
      <c r="F426" s="3"/>
      <c r="G426" s="81" t="s">
        <v>354</v>
      </c>
      <c r="H426" s="5" t="s">
        <v>29</v>
      </c>
      <c r="I426" s="6">
        <v>74</v>
      </c>
      <c r="J426" s="241">
        <v>421821</v>
      </c>
      <c r="K426" s="82">
        <v>614256</v>
      </c>
      <c r="L426" s="401">
        <v>45454944</v>
      </c>
      <c r="M426" s="270"/>
      <c r="N426" s="271"/>
      <c r="O426" s="74"/>
      <c r="P426" s="69">
        <f t="shared" si="205"/>
        <v>0</v>
      </c>
      <c r="Q426" s="69">
        <f t="shared" si="206"/>
        <v>0</v>
      </c>
      <c r="R426" s="70">
        <f t="shared" si="207"/>
        <v>0</v>
      </c>
      <c r="S426" s="246" t="str">
        <f t="shared" si="208"/>
        <v>ERROR</v>
      </c>
      <c r="T426" s="37"/>
      <c r="V426" s="56"/>
      <c r="W426" s="56"/>
      <c r="X426" s="56"/>
      <c r="Y426" s="56"/>
      <c r="Z426" s="56"/>
      <c r="AA426" s="56"/>
      <c r="AB426" s="56"/>
      <c r="AC426" s="56"/>
      <c r="AD426" s="56"/>
      <c r="AE426" s="56"/>
      <c r="AF426" s="56"/>
    </row>
    <row r="427" spans="1:32" ht="31.95" customHeight="1">
      <c r="A427" s="13"/>
      <c r="B427" s="30"/>
      <c r="C427" s="1">
        <v>3041</v>
      </c>
      <c r="D427" s="2">
        <v>30.029000000000035</v>
      </c>
      <c r="E427" s="3"/>
      <c r="F427" s="3"/>
      <c r="G427" s="81" t="s">
        <v>355</v>
      </c>
      <c r="H427" s="5" t="s">
        <v>29</v>
      </c>
      <c r="I427" s="6">
        <v>245</v>
      </c>
      <c r="J427" s="241">
        <v>37861</v>
      </c>
      <c r="K427" s="82">
        <v>55133</v>
      </c>
      <c r="L427" s="401">
        <v>13507585</v>
      </c>
      <c r="M427" s="270"/>
      <c r="N427" s="271"/>
      <c r="O427" s="74"/>
      <c r="P427" s="69">
        <f t="shared" si="205"/>
        <v>0</v>
      </c>
      <c r="Q427" s="69">
        <f t="shared" si="206"/>
        <v>0</v>
      </c>
      <c r="R427" s="70">
        <f t="shared" si="207"/>
        <v>0</v>
      </c>
      <c r="S427" s="246" t="str">
        <f t="shared" si="208"/>
        <v>ERROR</v>
      </c>
      <c r="T427" s="37"/>
      <c r="V427" s="56"/>
      <c r="W427" s="56"/>
      <c r="X427" s="56"/>
      <c r="Y427" s="56"/>
      <c r="Z427" s="56"/>
      <c r="AA427" s="56"/>
      <c r="AB427" s="56"/>
      <c r="AC427" s="56"/>
      <c r="AD427" s="56"/>
      <c r="AE427" s="56"/>
      <c r="AF427" s="56"/>
    </row>
    <row r="428" spans="1:32" ht="31.95" customHeight="1">
      <c r="A428" s="13"/>
      <c r="B428" s="30"/>
      <c r="C428" s="1">
        <v>3045</v>
      </c>
      <c r="D428" s="2">
        <v>30.030000000000037</v>
      </c>
      <c r="E428" s="3"/>
      <c r="F428" s="3"/>
      <c r="G428" s="81" t="s">
        <v>37</v>
      </c>
      <c r="H428" s="5" t="s">
        <v>29</v>
      </c>
      <c r="I428" s="6">
        <v>196</v>
      </c>
      <c r="J428" s="241">
        <v>177407</v>
      </c>
      <c r="K428" s="82">
        <v>258340</v>
      </c>
      <c r="L428" s="401">
        <v>50634640</v>
      </c>
      <c r="M428" s="270"/>
      <c r="N428" s="271"/>
      <c r="O428" s="74"/>
      <c r="P428" s="69">
        <f t="shared" si="205"/>
        <v>0</v>
      </c>
      <c r="Q428" s="69">
        <f t="shared" si="206"/>
        <v>0</v>
      </c>
      <c r="R428" s="70">
        <f t="shared" si="207"/>
        <v>0</v>
      </c>
      <c r="S428" s="246" t="str">
        <f t="shared" si="208"/>
        <v>ERROR</v>
      </c>
      <c r="T428" s="37"/>
      <c r="V428" s="56"/>
      <c r="W428" s="56"/>
      <c r="X428" s="56"/>
      <c r="Y428" s="56"/>
      <c r="Z428" s="56"/>
      <c r="AA428" s="56"/>
      <c r="AB428" s="56"/>
      <c r="AC428" s="56"/>
      <c r="AD428" s="56"/>
      <c r="AE428" s="56"/>
      <c r="AF428" s="56"/>
    </row>
    <row r="429" spans="1:32" ht="31.95" customHeight="1">
      <c r="A429" s="13"/>
      <c r="B429" s="30"/>
      <c r="C429" s="1">
        <v>3047</v>
      </c>
      <c r="D429" s="2">
        <v>30.031000000000038</v>
      </c>
      <c r="E429" s="3"/>
      <c r="F429" s="3"/>
      <c r="G429" s="81" t="s">
        <v>113</v>
      </c>
      <c r="H429" s="5" t="s">
        <v>29</v>
      </c>
      <c r="I429" s="6">
        <v>123</v>
      </c>
      <c r="J429" s="241">
        <v>427739</v>
      </c>
      <c r="K429" s="82">
        <v>622874</v>
      </c>
      <c r="L429" s="401">
        <v>76613502</v>
      </c>
      <c r="M429" s="270"/>
      <c r="N429" s="271"/>
      <c r="O429" s="74"/>
      <c r="P429" s="69">
        <f t="shared" si="205"/>
        <v>0</v>
      </c>
      <c r="Q429" s="69">
        <f t="shared" si="206"/>
        <v>0</v>
      </c>
      <c r="R429" s="70">
        <f t="shared" si="207"/>
        <v>0</v>
      </c>
      <c r="S429" s="246" t="str">
        <f t="shared" si="208"/>
        <v>ERROR</v>
      </c>
      <c r="T429" s="37"/>
      <c r="V429" s="56"/>
      <c r="W429" s="56"/>
      <c r="X429" s="56"/>
      <c r="Y429" s="56"/>
      <c r="Z429" s="56"/>
      <c r="AA429" s="56"/>
      <c r="AB429" s="56"/>
      <c r="AC429" s="56"/>
      <c r="AD429" s="56"/>
      <c r="AE429" s="56"/>
      <c r="AF429" s="56"/>
    </row>
    <row r="430" spans="1:32" ht="31.95" customHeight="1" thickBot="1">
      <c r="A430" s="13"/>
      <c r="B430" s="30"/>
      <c r="C430" s="7" t="s">
        <v>12</v>
      </c>
      <c r="D430" s="8"/>
      <c r="E430" s="9"/>
      <c r="F430" s="9"/>
      <c r="G430" s="10"/>
      <c r="H430" s="11"/>
      <c r="I430" s="12"/>
      <c r="J430" s="72"/>
      <c r="K430" s="72"/>
      <c r="L430" s="403">
        <f>SUM(L398:L429)</f>
        <v>1454333968</v>
      </c>
      <c r="M430" s="270"/>
      <c r="N430" s="271"/>
      <c r="O430" s="278"/>
      <c r="P430" s="279"/>
      <c r="Q430" s="67"/>
      <c r="R430" s="282">
        <f>+SUM(R397:R429)</f>
        <v>0</v>
      </c>
      <c r="S430" s="247" t="str">
        <f>+IF(OR(R430&lt;=0,R430&gt;$L430,COUNTIF(S397:S429,"error")&gt;0),"ERROR","OK")</f>
        <v>ERROR</v>
      </c>
      <c r="T430" s="37"/>
      <c r="V430" s="56"/>
      <c r="W430" s="56"/>
      <c r="X430" s="56"/>
      <c r="Y430" s="56"/>
      <c r="Z430" s="56"/>
      <c r="AA430" s="56"/>
      <c r="AB430" s="56"/>
      <c r="AC430" s="56"/>
      <c r="AD430" s="56"/>
      <c r="AE430" s="56"/>
      <c r="AF430" s="56"/>
    </row>
    <row r="431" spans="1:32" ht="31.95" customHeight="1" thickBot="1">
      <c r="A431" s="13"/>
      <c r="B431" s="30"/>
      <c r="C431" s="75"/>
      <c r="D431" s="379">
        <v>31</v>
      </c>
      <c r="E431" s="76"/>
      <c r="F431" s="76"/>
      <c r="G431" s="77" t="s">
        <v>356</v>
      </c>
      <c r="H431" s="78"/>
      <c r="I431" s="76"/>
      <c r="J431" s="79"/>
      <c r="K431" s="79"/>
      <c r="L431" s="80"/>
      <c r="M431" s="270"/>
      <c r="N431" s="271"/>
      <c r="O431" s="280"/>
      <c r="P431" s="268"/>
      <c r="Q431" s="67"/>
      <c r="R431" s="268"/>
      <c r="S431" s="269"/>
      <c r="T431" s="37"/>
      <c r="V431" s="56"/>
      <c r="W431" s="56"/>
      <c r="X431" s="56"/>
      <c r="Y431" s="56"/>
      <c r="Z431" s="56"/>
      <c r="AA431" s="56"/>
      <c r="AB431" s="56"/>
      <c r="AC431" s="56"/>
      <c r="AD431" s="56"/>
      <c r="AE431" s="56"/>
      <c r="AF431" s="56"/>
    </row>
    <row r="432" spans="1:32" ht="31.95" customHeight="1">
      <c r="A432" s="13"/>
      <c r="B432" s="30"/>
      <c r="C432" s="1"/>
      <c r="D432" s="2" t="s">
        <v>357</v>
      </c>
      <c r="E432" s="3"/>
      <c r="F432" s="3"/>
      <c r="G432" s="341" t="s">
        <v>358</v>
      </c>
      <c r="H432" s="5"/>
      <c r="I432" s="6"/>
      <c r="J432" s="241"/>
      <c r="K432" s="82"/>
      <c r="L432" s="83"/>
      <c r="M432" s="270"/>
      <c r="N432" s="271"/>
      <c r="O432" s="353"/>
      <c r="P432" s="342"/>
      <c r="Q432" s="342"/>
      <c r="R432" s="315"/>
      <c r="S432" s="246"/>
      <c r="T432" s="37"/>
      <c r="V432" s="56"/>
      <c r="W432" s="56"/>
      <c r="X432" s="56"/>
      <c r="Y432" s="56"/>
      <c r="Z432" s="56"/>
      <c r="AA432" s="56"/>
      <c r="AB432" s="56"/>
      <c r="AC432" s="56"/>
      <c r="AD432" s="56"/>
      <c r="AE432" s="56"/>
      <c r="AF432" s="56"/>
    </row>
    <row r="433" spans="1:32" ht="31.95" customHeight="1">
      <c r="A433" s="13"/>
      <c r="B433" s="30"/>
      <c r="C433" s="1">
        <v>5167</v>
      </c>
      <c r="D433" s="2">
        <v>31.001000000000001</v>
      </c>
      <c r="E433" s="3"/>
      <c r="F433" s="3"/>
      <c r="G433" s="81" t="s">
        <v>359</v>
      </c>
      <c r="H433" s="5" t="s">
        <v>360</v>
      </c>
      <c r="I433" s="6">
        <v>120</v>
      </c>
      <c r="J433" s="241">
        <v>2605519</v>
      </c>
      <c r="K433" s="82">
        <v>3173392</v>
      </c>
      <c r="L433" s="83">
        <v>380807040</v>
      </c>
      <c r="M433" s="270"/>
      <c r="N433" s="271"/>
      <c r="O433" s="74"/>
      <c r="P433" s="69">
        <f t="shared" ref="P433" si="209">ROUND(O433,0)</f>
        <v>0</v>
      </c>
      <c r="Q433" s="69">
        <f>+ROUND(P433*(1+$K$537),0)</f>
        <v>0</v>
      </c>
      <c r="R433" s="70">
        <f t="shared" ref="R433" si="210">ROUND((+Q433*$I433),0)</f>
        <v>0</v>
      </c>
      <c r="S433" s="246" t="str">
        <f>IF(OR(P433&lt;=0,P433&gt;$J433,Q433&lt;=0,Q433&gt;$K433,R433&lt;=0,R433&gt;$L433,$K$537&lt;&gt;0.21795),"ERROR","OK")</f>
        <v>ERROR</v>
      </c>
      <c r="T433" s="37"/>
      <c r="V433" s="56"/>
      <c r="W433" s="56"/>
      <c r="X433" s="56"/>
      <c r="Y433" s="56"/>
      <c r="Z433" s="56"/>
      <c r="AA433" s="56"/>
      <c r="AB433" s="56"/>
      <c r="AC433" s="56"/>
      <c r="AD433" s="56"/>
      <c r="AE433" s="56"/>
      <c r="AF433" s="56"/>
    </row>
    <row r="434" spans="1:32" ht="31.95" customHeight="1">
      <c r="A434" s="13"/>
      <c r="B434" s="30"/>
      <c r="C434" s="1"/>
      <c r="D434" s="2" t="s">
        <v>361</v>
      </c>
      <c r="E434" s="3"/>
      <c r="F434" s="3"/>
      <c r="G434" s="341" t="s">
        <v>362</v>
      </c>
      <c r="H434" s="5"/>
      <c r="I434" s="6"/>
      <c r="J434" s="241"/>
      <c r="K434" s="82"/>
      <c r="L434" s="83"/>
      <c r="M434" s="270"/>
      <c r="N434" s="271"/>
      <c r="O434" s="353"/>
      <c r="P434" s="342"/>
      <c r="Q434" s="384"/>
      <c r="R434" s="315"/>
      <c r="S434" s="246"/>
      <c r="T434" s="37"/>
      <c r="V434" s="56"/>
      <c r="W434" s="56"/>
      <c r="X434" s="56"/>
      <c r="Y434" s="56"/>
      <c r="Z434" s="56"/>
      <c r="AA434" s="56"/>
      <c r="AB434" s="56"/>
      <c r="AC434" s="56"/>
      <c r="AD434" s="56"/>
      <c r="AE434" s="56"/>
      <c r="AF434" s="56"/>
    </row>
    <row r="435" spans="1:32" ht="31.95" customHeight="1">
      <c r="A435" s="13"/>
      <c r="B435" s="30"/>
      <c r="C435" s="1"/>
      <c r="D435" s="2" t="s">
        <v>363</v>
      </c>
      <c r="E435" s="3"/>
      <c r="F435" s="3"/>
      <c r="G435" s="341" t="s">
        <v>364</v>
      </c>
      <c r="H435" s="5"/>
      <c r="I435" s="6"/>
      <c r="J435" s="241"/>
      <c r="K435" s="82"/>
      <c r="L435" s="83"/>
      <c r="M435" s="270"/>
      <c r="N435" s="271"/>
      <c r="O435" s="353"/>
      <c r="P435" s="342"/>
      <c r="Q435" s="342"/>
      <c r="R435" s="315"/>
      <c r="S435" s="246"/>
      <c r="T435" s="37"/>
      <c r="V435" s="56"/>
      <c r="W435" s="56"/>
      <c r="X435" s="56"/>
      <c r="Y435" s="56"/>
      <c r="Z435" s="56"/>
      <c r="AA435" s="56"/>
      <c r="AB435" s="56"/>
      <c r="AC435" s="56"/>
      <c r="AD435" s="56"/>
      <c r="AE435" s="56"/>
      <c r="AF435" s="56"/>
    </row>
    <row r="436" spans="1:32" ht="48" customHeight="1">
      <c r="A436" s="13"/>
      <c r="B436" s="30"/>
      <c r="C436" s="1">
        <v>12507</v>
      </c>
      <c r="D436" s="2">
        <v>31.002000000000002</v>
      </c>
      <c r="E436" s="3"/>
      <c r="F436" s="3"/>
      <c r="G436" s="81" t="s">
        <v>365</v>
      </c>
      <c r="H436" s="5" t="s">
        <v>114</v>
      </c>
      <c r="I436" s="6">
        <v>120</v>
      </c>
      <c r="J436" s="241">
        <v>720000</v>
      </c>
      <c r="K436" s="82">
        <v>876924</v>
      </c>
      <c r="L436" s="83">
        <v>105230880</v>
      </c>
      <c r="M436" s="270"/>
      <c r="N436" s="271"/>
      <c r="O436" s="353"/>
      <c r="P436" s="69">
        <f t="shared" ref="P436:P438" si="211">ROUND(O436,0)</f>
        <v>0</v>
      </c>
      <c r="Q436" s="69">
        <f t="shared" ref="Q436:Q438" si="212">+ROUND(P436*(1+$K$537),0)</f>
        <v>0</v>
      </c>
      <c r="R436" s="70">
        <f t="shared" ref="R436:R438" si="213">ROUND((+Q436*$I436),0)</f>
        <v>0</v>
      </c>
      <c r="S436" s="246" t="str">
        <f t="shared" ref="S436:S438" si="214">IF(OR(P436&lt;=0,P436&gt;$J436,Q436&lt;=0,Q436&gt;$K436,R436&lt;=0,R436&gt;$L436,$K$537&lt;&gt;0.21795),"ERROR","OK")</f>
        <v>ERROR</v>
      </c>
      <c r="T436" s="37"/>
      <c r="V436" s="56"/>
      <c r="W436" s="56"/>
      <c r="X436" s="56"/>
      <c r="Y436" s="56"/>
      <c r="Z436" s="56"/>
      <c r="AA436" s="56"/>
      <c r="AB436" s="56"/>
      <c r="AC436" s="56"/>
      <c r="AD436" s="56"/>
      <c r="AE436" s="56"/>
      <c r="AF436" s="56"/>
    </row>
    <row r="437" spans="1:32" ht="31.95" customHeight="1">
      <c r="A437" s="13"/>
      <c r="B437" s="30"/>
      <c r="C437" s="1">
        <v>4934</v>
      </c>
      <c r="D437" s="2">
        <v>31.003000000000004</v>
      </c>
      <c r="E437" s="3"/>
      <c r="F437" s="3"/>
      <c r="G437" s="81" t="s">
        <v>366</v>
      </c>
      <c r="H437" s="5" t="s">
        <v>114</v>
      </c>
      <c r="I437" s="6">
        <v>10</v>
      </c>
      <c r="J437" s="241">
        <v>170207</v>
      </c>
      <c r="K437" s="82">
        <v>207304</v>
      </c>
      <c r="L437" s="83">
        <v>2073040</v>
      </c>
      <c r="M437" s="270"/>
      <c r="N437" s="271"/>
      <c r="O437" s="353"/>
      <c r="P437" s="69">
        <f t="shared" si="211"/>
        <v>0</v>
      </c>
      <c r="Q437" s="69">
        <f t="shared" si="212"/>
        <v>0</v>
      </c>
      <c r="R437" s="70">
        <f t="shared" si="213"/>
        <v>0</v>
      </c>
      <c r="S437" s="246" t="str">
        <f t="shared" si="214"/>
        <v>ERROR</v>
      </c>
      <c r="T437" s="37"/>
      <c r="V437" s="56"/>
      <c r="W437" s="56"/>
      <c r="X437" s="56"/>
      <c r="Y437" s="56"/>
      <c r="Z437" s="56"/>
      <c r="AA437" s="56"/>
      <c r="AB437" s="56"/>
      <c r="AC437" s="56"/>
      <c r="AD437" s="56"/>
      <c r="AE437" s="56"/>
      <c r="AF437" s="56"/>
    </row>
    <row r="438" spans="1:32" ht="31.95" customHeight="1">
      <c r="A438" s="13"/>
      <c r="B438" s="30"/>
      <c r="C438" s="1">
        <v>10259</v>
      </c>
      <c r="D438" s="2">
        <v>31.004000000000005</v>
      </c>
      <c r="E438" s="3"/>
      <c r="F438" s="3"/>
      <c r="G438" s="81" t="s">
        <v>367</v>
      </c>
      <c r="H438" s="5" t="s">
        <v>23</v>
      </c>
      <c r="I438" s="6">
        <v>2000</v>
      </c>
      <c r="J438" s="241">
        <v>1985</v>
      </c>
      <c r="K438" s="82">
        <v>2418</v>
      </c>
      <c r="L438" s="83">
        <v>4836000</v>
      </c>
      <c r="M438" s="270"/>
      <c r="N438" s="271"/>
      <c r="O438" s="353"/>
      <c r="P438" s="69">
        <f t="shared" si="211"/>
        <v>0</v>
      </c>
      <c r="Q438" s="69">
        <f t="shared" si="212"/>
        <v>0</v>
      </c>
      <c r="R438" s="70">
        <f t="shared" si="213"/>
        <v>0</v>
      </c>
      <c r="S438" s="246" t="str">
        <f t="shared" si="214"/>
        <v>ERROR</v>
      </c>
      <c r="T438" s="37"/>
      <c r="V438" s="56"/>
      <c r="W438" s="56"/>
      <c r="X438" s="56"/>
      <c r="Y438" s="56"/>
      <c r="Z438" s="56"/>
      <c r="AA438" s="56"/>
      <c r="AB438" s="56"/>
      <c r="AC438" s="56"/>
      <c r="AD438" s="56"/>
      <c r="AE438" s="56"/>
      <c r="AF438" s="56"/>
    </row>
    <row r="439" spans="1:32" ht="31.95" customHeight="1">
      <c r="A439" s="13"/>
      <c r="B439" s="30"/>
      <c r="C439" s="1"/>
      <c r="D439" s="2" t="s">
        <v>368</v>
      </c>
      <c r="E439" s="3"/>
      <c r="F439" s="3"/>
      <c r="G439" s="341" t="s">
        <v>369</v>
      </c>
      <c r="H439" s="5"/>
      <c r="I439" s="6"/>
      <c r="J439" s="241"/>
      <c r="K439" s="82"/>
      <c r="L439" s="83"/>
      <c r="M439" s="270"/>
      <c r="N439" s="271"/>
      <c r="O439" s="353"/>
      <c r="P439" s="342"/>
      <c r="Q439" s="342"/>
      <c r="R439" s="315"/>
      <c r="S439" s="246"/>
      <c r="T439" s="37"/>
      <c r="V439" s="56"/>
      <c r="W439" s="56"/>
      <c r="X439" s="56"/>
      <c r="Y439" s="56"/>
      <c r="Z439" s="56"/>
      <c r="AA439" s="56"/>
      <c r="AB439" s="56"/>
      <c r="AC439" s="56"/>
      <c r="AD439" s="56"/>
      <c r="AE439" s="56"/>
      <c r="AF439" s="56"/>
    </row>
    <row r="440" spans="1:32" ht="48" customHeight="1">
      <c r="A440" s="13"/>
      <c r="B440" s="30"/>
      <c r="C440" s="1">
        <v>5166</v>
      </c>
      <c r="D440" s="2">
        <v>31.005000000000006</v>
      </c>
      <c r="E440" s="3"/>
      <c r="F440" s="3"/>
      <c r="G440" s="81" t="s">
        <v>370</v>
      </c>
      <c r="H440" s="5" t="s">
        <v>371</v>
      </c>
      <c r="I440" s="6">
        <v>10000</v>
      </c>
      <c r="J440" s="241">
        <v>6482</v>
      </c>
      <c r="K440" s="82">
        <v>7895</v>
      </c>
      <c r="L440" s="83">
        <v>78950000</v>
      </c>
      <c r="M440" s="270"/>
      <c r="N440" s="271"/>
      <c r="O440" s="74"/>
      <c r="P440" s="69">
        <f t="shared" ref="P440" si="215">ROUND(O440,0)</f>
        <v>0</v>
      </c>
      <c r="Q440" s="69">
        <f>+ROUND(P440*(1+$K$537),0)</f>
        <v>0</v>
      </c>
      <c r="R440" s="70">
        <f t="shared" ref="R440" si="216">ROUND((+Q440*$I440),0)</f>
        <v>0</v>
      </c>
      <c r="S440" s="246" t="str">
        <f>IF(OR(P440&lt;=0,P440&gt;$J440,Q440&lt;=0,Q440&gt;$K440,R440&lt;=0,R440&gt;$L440,$K$537&lt;&gt;0.21795),"ERROR","OK")</f>
        <v>ERROR</v>
      </c>
      <c r="T440" s="37"/>
      <c r="V440" s="56"/>
      <c r="W440" s="56"/>
      <c r="X440" s="56"/>
      <c r="Y440" s="56"/>
      <c r="Z440" s="56"/>
      <c r="AA440" s="56"/>
      <c r="AB440" s="56"/>
      <c r="AC440" s="56"/>
      <c r="AD440" s="56"/>
      <c r="AE440" s="56"/>
      <c r="AF440" s="56"/>
    </row>
    <row r="441" spans="1:32" ht="31.95" customHeight="1">
      <c r="A441" s="13"/>
      <c r="B441" s="30"/>
      <c r="C441" s="1"/>
      <c r="D441" s="2" t="s">
        <v>372</v>
      </c>
      <c r="E441" s="3"/>
      <c r="F441" s="3"/>
      <c r="G441" s="341" t="s">
        <v>373</v>
      </c>
      <c r="H441" s="5"/>
      <c r="I441" s="6"/>
      <c r="J441" s="241"/>
      <c r="K441" s="82"/>
      <c r="L441" s="83"/>
      <c r="M441" s="270"/>
      <c r="N441" s="271"/>
      <c r="O441" s="353"/>
      <c r="P441" s="342"/>
      <c r="Q441" s="342"/>
      <c r="R441" s="315"/>
      <c r="S441" s="246"/>
      <c r="T441" s="37"/>
      <c r="V441" s="56"/>
      <c r="W441" s="56"/>
      <c r="X441" s="56"/>
      <c r="Y441" s="56"/>
      <c r="Z441" s="56"/>
      <c r="AA441" s="56"/>
      <c r="AB441" s="56"/>
      <c r="AC441" s="56"/>
      <c r="AD441" s="56"/>
      <c r="AE441" s="56"/>
      <c r="AF441" s="56"/>
    </row>
    <row r="442" spans="1:32" ht="48" customHeight="1">
      <c r="A442" s="13"/>
      <c r="B442" s="30"/>
      <c r="C442" s="1">
        <v>5166</v>
      </c>
      <c r="D442" s="2">
        <v>31.006000000000007</v>
      </c>
      <c r="E442" s="3"/>
      <c r="F442" s="3"/>
      <c r="G442" s="81" t="s">
        <v>370</v>
      </c>
      <c r="H442" s="5" t="s">
        <v>371</v>
      </c>
      <c r="I442" s="6">
        <v>200</v>
      </c>
      <c r="J442" s="241">
        <v>6482</v>
      </c>
      <c r="K442" s="82">
        <v>7895</v>
      </c>
      <c r="L442" s="83">
        <v>1579000</v>
      </c>
      <c r="M442" s="270"/>
      <c r="N442" s="271"/>
      <c r="O442" s="74"/>
      <c r="P442" s="69">
        <f t="shared" ref="P442:P444" si="217">ROUND(O442,0)</f>
        <v>0</v>
      </c>
      <c r="Q442" s="69">
        <f t="shared" ref="Q442:Q444" si="218">+ROUND(P442*(1+$K$537),0)</f>
        <v>0</v>
      </c>
      <c r="R442" s="70">
        <f t="shared" ref="R442:R444" si="219">ROUND((+Q442*$I442),0)</f>
        <v>0</v>
      </c>
      <c r="S442" s="246" t="str">
        <f t="shared" ref="S442:S444" si="220">IF(OR(P442&lt;=0,P442&gt;$J442,Q442&lt;=0,Q442&gt;$K442,R442&lt;=0,R442&gt;$L442,$K$537&lt;&gt;0.21795),"ERROR","OK")</f>
        <v>ERROR</v>
      </c>
      <c r="T442" s="37"/>
      <c r="V442" s="56"/>
      <c r="W442" s="56"/>
      <c r="X442" s="56"/>
      <c r="Y442" s="56"/>
      <c r="Z442" s="56"/>
      <c r="AA442" s="56"/>
      <c r="AB442" s="56"/>
      <c r="AC442" s="56"/>
      <c r="AD442" s="56"/>
      <c r="AE442" s="56"/>
      <c r="AF442" s="56"/>
    </row>
    <row r="443" spans="1:32" ht="31.95" customHeight="1">
      <c r="A443" s="13"/>
      <c r="B443" s="30"/>
      <c r="C443" s="1">
        <v>9290</v>
      </c>
      <c r="D443" s="2">
        <v>31.007000000000009</v>
      </c>
      <c r="E443" s="3"/>
      <c r="F443" s="3"/>
      <c r="G443" s="81" t="s">
        <v>374</v>
      </c>
      <c r="H443" s="5" t="s">
        <v>28</v>
      </c>
      <c r="I443" s="6">
        <v>48</v>
      </c>
      <c r="J443" s="241">
        <v>142496</v>
      </c>
      <c r="K443" s="82">
        <v>173553</v>
      </c>
      <c r="L443" s="83">
        <v>8330544</v>
      </c>
      <c r="M443" s="270"/>
      <c r="N443" s="271"/>
      <c r="O443" s="74"/>
      <c r="P443" s="69">
        <f t="shared" si="217"/>
        <v>0</v>
      </c>
      <c r="Q443" s="69">
        <f t="shared" si="218"/>
        <v>0</v>
      </c>
      <c r="R443" s="70">
        <f t="shared" si="219"/>
        <v>0</v>
      </c>
      <c r="S443" s="246" t="str">
        <f t="shared" si="220"/>
        <v>ERROR</v>
      </c>
      <c r="T443" s="37"/>
      <c r="V443" s="56"/>
      <c r="W443" s="56"/>
      <c r="X443" s="56"/>
      <c r="Y443" s="56"/>
      <c r="Z443" s="56"/>
      <c r="AA443" s="56"/>
      <c r="AB443" s="56"/>
      <c r="AC443" s="56"/>
      <c r="AD443" s="56"/>
      <c r="AE443" s="56"/>
      <c r="AF443" s="56"/>
    </row>
    <row r="444" spans="1:32" ht="31.95" customHeight="1">
      <c r="A444" s="13"/>
      <c r="B444" s="30"/>
      <c r="C444" s="1">
        <v>9280</v>
      </c>
      <c r="D444" s="2">
        <v>31.00800000000001</v>
      </c>
      <c r="E444" s="3"/>
      <c r="F444" s="3"/>
      <c r="G444" s="81" t="s">
        <v>375</v>
      </c>
      <c r="H444" s="5" t="s">
        <v>28</v>
      </c>
      <c r="I444" s="6">
        <v>324</v>
      </c>
      <c r="J444" s="241">
        <v>13475</v>
      </c>
      <c r="K444" s="82">
        <v>16412</v>
      </c>
      <c r="L444" s="83">
        <v>5317488</v>
      </c>
      <c r="M444" s="270"/>
      <c r="N444" s="271"/>
      <c r="O444" s="74"/>
      <c r="P444" s="69">
        <f t="shared" si="217"/>
        <v>0</v>
      </c>
      <c r="Q444" s="69">
        <f t="shared" si="218"/>
        <v>0</v>
      </c>
      <c r="R444" s="70">
        <f t="shared" si="219"/>
        <v>0</v>
      </c>
      <c r="S444" s="246" t="str">
        <f t="shared" si="220"/>
        <v>ERROR</v>
      </c>
      <c r="T444" s="37"/>
      <c r="V444" s="56"/>
      <c r="W444" s="56"/>
      <c r="X444" s="56"/>
      <c r="Y444" s="56"/>
      <c r="Z444" s="56"/>
      <c r="AA444" s="56"/>
      <c r="AB444" s="56"/>
      <c r="AC444" s="56"/>
      <c r="AD444" s="56"/>
      <c r="AE444" s="56"/>
      <c r="AF444" s="56"/>
    </row>
    <row r="445" spans="1:32" ht="31.95" customHeight="1">
      <c r="A445" s="13"/>
      <c r="B445" s="30"/>
      <c r="C445" s="1"/>
      <c r="D445" s="2" t="s">
        <v>376</v>
      </c>
      <c r="E445" s="3"/>
      <c r="F445" s="3"/>
      <c r="G445" s="341" t="s">
        <v>377</v>
      </c>
      <c r="H445" s="5"/>
      <c r="I445" s="6"/>
      <c r="J445" s="241"/>
      <c r="K445" s="82"/>
      <c r="L445" s="83"/>
      <c r="M445" s="270"/>
      <c r="N445" s="271"/>
      <c r="O445" s="353"/>
      <c r="P445" s="342"/>
      <c r="Q445" s="342"/>
      <c r="R445" s="315"/>
      <c r="S445" s="246"/>
      <c r="T445" s="37"/>
      <c r="V445" s="56"/>
      <c r="W445" s="56"/>
      <c r="X445" s="56"/>
      <c r="Y445" s="56"/>
      <c r="Z445" s="56"/>
      <c r="AA445" s="56"/>
      <c r="AB445" s="56"/>
      <c r="AC445" s="56"/>
      <c r="AD445" s="56"/>
      <c r="AE445" s="56"/>
      <c r="AF445" s="56"/>
    </row>
    <row r="446" spans="1:32" ht="48" customHeight="1">
      <c r="A446" s="13"/>
      <c r="B446" s="30"/>
      <c r="C446" s="1">
        <v>4945</v>
      </c>
      <c r="D446" s="2">
        <v>31.009000000000011</v>
      </c>
      <c r="E446" s="3"/>
      <c r="F446" s="3"/>
      <c r="G446" s="81" t="s">
        <v>378</v>
      </c>
      <c r="H446" s="5" t="s">
        <v>379</v>
      </c>
      <c r="I446" s="6">
        <v>6000</v>
      </c>
      <c r="J446" s="241">
        <v>12409</v>
      </c>
      <c r="K446" s="82">
        <v>15114</v>
      </c>
      <c r="L446" s="83">
        <v>90684000</v>
      </c>
      <c r="M446" s="270"/>
      <c r="N446" s="271"/>
      <c r="O446" s="74"/>
      <c r="P446" s="69">
        <f t="shared" ref="P446:P447" si="221">ROUND(O446,0)</f>
        <v>0</v>
      </c>
      <c r="Q446" s="69">
        <f t="shared" ref="Q446:Q447" si="222">+ROUND(P446*(1+$K$537),0)</f>
        <v>0</v>
      </c>
      <c r="R446" s="70">
        <f t="shared" ref="R446:R447" si="223">ROUND((+Q446*$I446),0)</f>
        <v>0</v>
      </c>
      <c r="S446" s="246" t="str">
        <f t="shared" ref="S446:S447" si="224">IF(OR(P446&lt;=0,P446&gt;$J446,Q446&lt;=0,Q446&gt;$K446,R446&lt;=0,R446&gt;$L446,$K$537&lt;&gt;0.21795),"ERROR","OK")</f>
        <v>ERROR</v>
      </c>
      <c r="T446" s="37"/>
      <c r="V446" s="56"/>
      <c r="W446" s="56"/>
      <c r="X446" s="56"/>
      <c r="Y446" s="56"/>
      <c r="Z446" s="56"/>
      <c r="AA446" s="56"/>
      <c r="AB446" s="56"/>
      <c r="AC446" s="56"/>
      <c r="AD446" s="56"/>
      <c r="AE446" s="56"/>
      <c r="AF446" s="56"/>
    </row>
    <row r="447" spans="1:32" ht="31.95" customHeight="1">
      <c r="A447" s="13"/>
      <c r="B447" s="30"/>
      <c r="C447" s="1">
        <v>7556</v>
      </c>
      <c r="D447" s="2">
        <v>31.010000000000012</v>
      </c>
      <c r="E447" s="3"/>
      <c r="F447" s="3"/>
      <c r="G447" s="81" t="s">
        <v>380</v>
      </c>
      <c r="H447" s="5" t="s">
        <v>23</v>
      </c>
      <c r="I447" s="6">
        <v>4500</v>
      </c>
      <c r="J447" s="241">
        <v>1728</v>
      </c>
      <c r="K447" s="82">
        <v>2105</v>
      </c>
      <c r="L447" s="83">
        <v>9472500</v>
      </c>
      <c r="M447" s="270"/>
      <c r="N447" s="271"/>
      <c r="O447" s="74"/>
      <c r="P447" s="69">
        <f t="shared" si="221"/>
        <v>0</v>
      </c>
      <c r="Q447" s="69">
        <f t="shared" si="222"/>
        <v>0</v>
      </c>
      <c r="R447" s="70">
        <f t="shared" si="223"/>
        <v>0</v>
      </c>
      <c r="S447" s="246" t="str">
        <f t="shared" si="224"/>
        <v>ERROR</v>
      </c>
      <c r="T447" s="37"/>
      <c r="V447" s="56"/>
      <c r="W447" s="56"/>
      <c r="X447" s="56"/>
      <c r="Y447" s="56"/>
      <c r="Z447" s="56"/>
      <c r="AA447" s="56"/>
      <c r="AB447" s="56"/>
      <c r="AC447" s="56"/>
      <c r="AD447" s="56"/>
      <c r="AE447" s="56"/>
      <c r="AF447" s="56"/>
    </row>
    <row r="448" spans="1:32" ht="31.95" customHeight="1">
      <c r="A448" s="13"/>
      <c r="B448" s="30"/>
      <c r="C448" s="1"/>
      <c r="D448" s="2" t="s">
        <v>381</v>
      </c>
      <c r="E448" s="3"/>
      <c r="F448" s="3"/>
      <c r="G448" s="341" t="s">
        <v>382</v>
      </c>
      <c r="H448" s="5"/>
      <c r="I448" s="6"/>
      <c r="J448" s="241"/>
      <c r="K448" s="82"/>
      <c r="L448" s="83"/>
      <c r="M448" s="270"/>
      <c r="N448" s="271"/>
      <c r="O448" s="353"/>
      <c r="P448" s="342"/>
      <c r="Q448" s="342"/>
      <c r="R448" s="315"/>
      <c r="S448" s="246"/>
      <c r="T448" s="37"/>
      <c r="V448" s="56"/>
      <c r="W448" s="56"/>
      <c r="X448" s="56"/>
      <c r="Y448" s="56"/>
      <c r="Z448" s="56"/>
      <c r="AA448" s="56"/>
      <c r="AB448" s="56"/>
      <c r="AC448" s="56"/>
      <c r="AD448" s="56"/>
      <c r="AE448" s="56"/>
      <c r="AF448" s="56"/>
    </row>
    <row r="449" spans="1:32" ht="31.95" customHeight="1">
      <c r="A449" s="13"/>
      <c r="B449" s="30"/>
      <c r="C449" s="1">
        <v>5168</v>
      </c>
      <c r="D449" s="2">
        <v>31.011000000000013</v>
      </c>
      <c r="E449" s="3"/>
      <c r="F449" s="3"/>
      <c r="G449" s="81" t="s">
        <v>383</v>
      </c>
      <c r="H449" s="5" t="s">
        <v>114</v>
      </c>
      <c r="I449" s="6">
        <v>100</v>
      </c>
      <c r="J449" s="241">
        <v>20169</v>
      </c>
      <c r="K449" s="82">
        <v>24565</v>
      </c>
      <c r="L449" s="83">
        <v>2456500</v>
      </c>
      <c r="M449" s="270"/>
      <c r="N449" s="271"/>
      <c r="O449" s="74"/>
      <c r="P449" s="69">
        <f t="shared" ref="P449" si="225">ROUND(O449,0)</f>
        <v>0</v>
      </c>
      <c r="Q449" s="69">
        <f>+ROUND(P449*(1+$K$537),0)</f>
        <v>0</v>
      </c>
      <c r="R449" s="70">
        <f t="shared" ref="R449" si="226">ROUND((+Q449*$I449),0)</f>
        <v>0</v>
      </c>
      <c r="S449" s="246" t="str">
        <f>IF(OR(P449&lt;=0,P449&gt;$J449,Q449&lt;=0,Q449&gt;$K449,R449&lt;=0,R449&gt;$L449,$K$537&lt;&gt;0.21795),"ERROR","OK")</f>
        <v>ERROR</v>
      </c>
      <c r="T449" s="37"/>
      <c r="V449" s="56"/>
      <c r="W449" s="56"/>
      <c r="X449" s="56"/>
      <c r="Y449" s="56"/>
      <c r="Z449" s="56"/>
      <c r="AA449" s="56"/>
      <c r="AB449" s="56"/>
      <c r="AC449" s="56"/>
      <c r="AD449" s="56"/>
      <c r="AE449" s="56"/>
      <c r="AF449" s="56"/>
    </row>
    <row r="450" spans="1:32" ht="31.95" customHeight="1">
      <c r="A450" s="13"/>
      <c r="B450" s="30"/>
      <c r="C450" s="1"/>
      <c r="D450" s="2" t="s">
        <v>384</v>
      </c>
      <c r="E450" s="3"/>
      <c r="F450" s="3"/>
      <c r="G450" s="341" t="s">
        <v>385</v>
      </c>
      <c r="H450" s="5"/>
      <c r="I450" s="6"/>
      <c r="J450" s="241"/>
      <c r="K450" s="82"/>
      <c r="L450" s="83"/>
      <c r="M450" s="270"/>
      <c r="N450" s="271"/>
      <c r="O450" s="353"/>
      <c r="P450" s="342"/>
      <c r="Q450" s="342"/>
      <c r="R450" s="315"/>
      <c r="S450" s="246"/>
      <c r="T450" s="37"/>
      <c r="V450" s="56"/>
      <c r="W450" s="56"/>
      <c r="X450" s="56"/>
      <c r="Y450" s="56"/>
      <c r="Z450" s="56"/>
      <c r="AA450" s="56"/>
      <c r="AB450" s="56"/>
      <c r="AC450" s="56"/>
      <c r="AD450" s="56"/>
      <c r="AE450" s="56"/>
      <c r="AF450" s="56"/>
    </row>
    <row r="451" spans="1:32" ht="31.95" customHeight="1">
      <c r="A451" s="13"/>
      <c r="B451" s="30"/>
      <c r="C451" s="1"/>
      <c r="D451" s="2" t="s">
        <v>386</v>
      </c>
      <c r="E451" s="3"/>
      <c r="F451" s="3"/>
      <c r="G451" s="341" t="s">
        <v>387</v>
      </c>
      <c r="H451" s="5"/>
      <c r="I451" s="6"/>
      <c r="J451" s="241"/>
      <c r="K451" s="82"/>
      <c r="L451" s="83"/>
      <c r="M451" s="270"/>
      <c r="N451" s="271"/>
      <c r="O451" s="353"/>
      <c r="P451" s="342"/>
      <c r="Q451" s="342"/>
      <c r="R451" s="315"/>
      <c r="S451" s="246"/>
      <c r="T451" s="37"/>
      <c r="V451" s="56"/>
      <c r="W451" s="56"/>
      <c r="X451" s="56"/>
      <c r="Y451" s="56"/>
      <c r="Z451" s="56"/>
      <c r="AA451" s="56"/>
      <c r="AB451" s="56"/>
      <c r="AC451" s="56"/>
      <c r="AD451" s="56"/>
      <c r="AE451" s="56"/>
      <c r="AF451" s="56"/>
    </row>
    <row r="452" spans="1:32" ht="48" customHeight="1">
      <c r="A452" s="13"/>
      <c r="B452" s="30"/>
      <c r="C452" s="1">
        <v>7820</v>
      </c>
      <c r="D452" s="2">
        <v>31.012000000000015</v>
      </c>
      <c r="E452" s="3"/>
      <c r="F452" s="3"/>
      <c r="G452" s="81" t="s">
        <v>388</v>
      </c>
      <c r="H452" s="5" t="s">
        <v>28</v>
      </c>
      <c r="I452" s="6">
        <v>115</v>
      </c>
      <c r="J452" s="241">
        <v>31534</v>
      </c>
      <c r="K452" s="82">
        <v>38407</v>
      </c>
      <c r="L452" s="83">
        <v>4416805</v>
      </c>
      <c r="M452" s="270"/>
      <c r="N452" s="271"/>
      <c r="O452" s="74"/>
      <c r="P452" s="69">
        <f t="shared" ref="P452" si="227">ROUND(O452,0)</f>
        <v>0</v>
      </c>
      <c r="Q452" s="69">
        <f>+ROUND(P452*(1+$K$537),0)</f>
        <v>0</v>
      </c>
      <c r="R452" s="70">
        <f t="shared" ref="R452" si="228">ROUND((+Q452*$I452),0)</f>
        <v>0</v>
      </c>
      <c r="S452" s="246" t="str">
        <f>IF(OR(P452&lt;=0,P452&gt;$J452,Q452&lt;=0,Q452&gt;$K452,R452&lt;=0,R452&gt;$L452,$K$537&lt;&gt;0.21795),"ERROR","OK")</f>
        <v>ERROR</v>
      </c>
      <c r="T452" s="37"/>
      <c r="V452" s="56"/>
      <c r="W452" s="56"/>
      <c r="X452" s="56"/>
      <c r="Y452" s="56"/>
      <c r="Z452" s="56"/>
      <c r="AA452" s="56"/>
      <c r="AB452" s="56"/>
      <c r="AC452" s="56"/>
      <c r="AD452" s="56"/>
      <c r="AE452" s="56"/>
      <c r="AF452" s="56"/>
    </row>
    <row r="453" spans="1:32" ht="31.95" customHeight="1">
      <c r="A453" s="13"/>
      <c r="B453" s="30"/>
      <c r="C453" s="1"/>
      <c r="D453" s="2" t="s">
        <v>389</v>
      </c>
      <c r="E453" s="3"/>
      <c r="F453" s="3"/>
      <c r="G453" s="341" t="s">
        <v>390</v>
      </c>
      <c r="H453" s="5"/>
      <c r="I453" s="6"/>
      <c r="J453" s="241"/>
      <c r="K453" s="82"/>
      <c r="L453" s="83"/>
      <c r="M453" s="270"/>
      <c r="N453" s="271"/>
      <c r="O453" s="353"/>
      <c r="P453" s="342"/>
      <c r="Q453" s="342"/>
      <c r="R453" s="315"/>
      <c r="S453" s="246"/>
      <c r="T453" s="37"/>
      <c r="V453" s="56"/>
      <c r="W453" s="56"/>
      <c r="X453" s="56"/>
      <c r="Y453" s="56"/>
      <c r="Z453" s="56"/>
      <c r="AA453" s="56"/>
      <c r="AB453" s="56"/>
      <c r="AC453" s="56"/>
      <c r="AD453" s="56"/>
      <c r="AE453" s="56"/>
      <c r="AF453" s="56"/>
    </row>
    <row r="454" spans="1:32" ht="31.95" customHeight="1">
      <c r="A454" s="13"/>
      <c r="B454" s="30"/>
      <c r="C454" s="1"/>
      <c r="D454" s="2" t="s">
        <v>391</v>
      </c>
      <c r="E454" s="3"/>
      <c r="F454" s="3"/>
      <c r="G454" s="341" t="s">
        <v>392</v>
      </c>
      <c r="H454" s="5"/>
      <c r="I454" s="6"/>
      <c r="J454" s="241"/>
      <c r="K454" s="82"/>
      <c r="L454" s="83"/>
      <c r="M454" s="270"/>
      <c r="N454" s="271"/>
      <c r="O454" s="353"/>
      <c r="P454" s="342"/>
      <c r="Q454" s="342"/>
      <c r="R454" s="315"/>
      <c r="S454" s="246"/>
      <c r="T454" s="37"/>
      <c r="V454" s="56"/>
      <c r="W454" s="56"/>
      <c r="X454" s="56"/>
      <c r="Y454" s="56"/>
      <c r="Z454" s="56"/>
      <c r="AA454" s="56"/>
      <c r="AB454" s="56"/>
      <c r="AC454" s="56"/>
      <c r="AD454" s="56"/>
      <c r="AE454" s="56"/>
      <c r="AF454" s="56"/>
    </row>
    <row r="455" spans="1:32" ht="31.95" customHeight="1">
      <c r="A455" s="13"/>
      <c r="B455" s="30"/>
      <c r="C455" s="1">
        <v>7823</v>
      </c>
      <c r="D455" s="2">
        <v>31.013000000000016</v>
      </c>
      <c r="E455" s="3"/>
      <c r="F455" s="3"/>
      <c r="G455" s="81" t="s">
        <v>393</v>
      </c>
      <c r="H455" s="5" t="s">
        <v>394</v>
      </c>
      <c r="I455" s="6">
        <v>86</v>
      </c>
      <c r="J455" s="241">
        <v>130000</v>
      </c>
      <c r="K455" s="82">
        <v>158334</v>
      </c>
      <c r="L455" s="83">
        <v>13616724</v>
      </c>
      <c r="M455" s="270"/>
      <c r="N455" s="271"/>
      <c r="O455" s="74"/>
      <c r="P455" s="69">
        <f t="shared" ref="P455:P477" si="229">ROUND(O455,0)</f>
        <v>0</v>
      </c>
      <c r="Q455" s="69">
        <f t="shared" ref="Q455:Q477" si="230">+ROUND(P455*(1+$K$537),0)</f>
        <v>0</v>
      </c>
      <c r="R455" s="70">
        <f t="shared" ref="R455:R477" si="231">ROUND((+Q455*$I455),0)</f>
        <v>0</v>
      </c>
      <c r="S455" s="246" t="str">
        <f t="shared" ref="S455:S477" si="232">IF(OR(P455&lt;=0,P455&gt;$J455,Q455&lt;=0,Q455&gt;$K455,R455&lt;=0,R455&gt;$L455,$K$537&lt;&gt;0.21795),"ERROR","OK")</f>
        <v>ERROR</v>
      </c>
      <c r="T455" s="37"/>
      <c r="V455" s="56"/>
      <c r="W455" s="56"/>
      <c r="X455" s="56"/>
      <c r="Y455" s="56"/>
      <c r="Z455" s="56"/>
      <c r="AA455" s="56"/>
      <c r="AB455" s="56"/>
      <c r="AC455" s="56"/>
      <c r="AD455" s="56"/>
      <c r="AE455" s="56"/>
      <c r="AF455" s="56"/>
    </row>
    <row r="456" spans="1:32" ht="31.95" customHeight="1">
      <c r="A456" s="13"/>
      <c r="B456" s="30"/>
      <c r="C456" s="1">
        <v>7822</v>
      </c>
      <c r="D456" s="2">
        <v>31.014000000000017</v>
      </c>
      <c r="E456" s="3"/>
      <c r="F456" s="3"/>
      <c r="G456" s="81" t="s">
        <v>395</v>
      </c>
      <c r="H456" s="5" t="s">
        <v>394</v>
      </c>
      <c r="I456" s="6">
        <v>20</v>
      </c>
      <c r="J456" s="241">
        <v>96900</v>
      </c>
      <c r="K456" s="82">
        <v>118019</v>
      </c>
      <c r="L456" s="83">
        <v>2360380</v>
      </c>
      <c r="M456" s="270"/>
      <c r="N456" s="271"/>
      <c r="O456" s="74"/>
      <c r="P456" s="69">
        <f t="shared" si="229"/>
        <v>0</v>
      </c>
      <c r="Q456" s="69">
        <f t="shared" si="230"/>
        <v>0</v>
      </c>
      <c r="R456" s="70">
        <f t="shared" si="231"/>
        <v>0</v>
      </c>
      <c r="S456" s="246" t="str">
        <f t="shared" si="232"/>
        <v>ERROR</v>
      </c>
      <c r="T456" s="37"/>
      <c r="V456" s="56"/>
      <c r="W456" s="56"/>
      <c r="X456" s="56"/>
      <c r="Y456" s="56"/>
      <c r="Z456" s="56"/>
      <c r="AA456" s="56"/>
      <c r="AB456" s="56"/>
      <c r="AC456" s="56"/>
      <c r="AD456" s="56"/>
      <c r="AE456" s="56"/>
      <c r="AF456" s="56"/>
    </row>
    <row r="457" spans="1:32" ht="31.95" customHeight="1">
      <c r="A457" s="13"/>
      <c r="B457" s="30"/>
      <c r="C457" s="1">
        <v>7827</v>
      </c>
      <c r="D457" s="2">
        <v>31.015000000000018</v>
      </c>
      <c r="E457" s="3"/>
      <c r="F457" s="3"/>
      <c r="G457" s="81" t="s">
        <v>396</v>
      </c>
      <c r="H457" s="5" t="s">
        <v>394</v>
      </c>
      <c r="I457" s="6">
        <v>1199</v>
      </c>
      <c r="J457" s="241">
        <v>2142</v>
      </c>
      <c r="K457" s="82">
        <v>2609</v>
      </c>
      <c r="L457" s="83">
        <v>3128191</v>
      </c>
      <c r="M457" s="270"/>
      <c r="N457" s="271"/>
      <c r="O457" s="74"/>
      <c r="P457" s="69">
        <f t="shared" si="229"/>
        <v>0</v>
      </c>
      <c r="Q457" s="69">
        <f t="shared" si="230"/>
        <v>0</v>
      </c>
      <c r="R457" s="70">
        <f t="shared" si="231"/>
        <v>0</v>
      </c>
      <c r="S457" s="246" t="str">
        <f t="shared" si="232"/>
        <v>ERROR</v>
      </c>
      <c r="T457" s="37"/>
      <c r="V457" s="56"/>
      <c r="W457" s="56"/>
      <c r="X457" s="56"/>
      <c r="Y457" s="56"/>
      <c r="Z457" s="56"/>
      <c r="AA457" s="56"/>
      <c r="AB457" s="56"/>
      <c r="AC457" s="56"/>
      <c r="AD457" s="56"/>
      <c r="AE457" s="56"/>
      <c r="AF457" s="56"/>
    </row>
    <row r="458" spans="1:32" ht="31.95" customHeight="1">
      <c r="A458" s="13"/>
      <c r="B458" s="30"/>
      <c r="C458" s="1">
        <v>7583</v>
      </c>
      <c r="D458" s="2">
        <v>31.01600000000002</v>
      </c>
      <c r="E458" s="3"/>
      <c r="F458" s="3"/>
      <c r="G458" s="81" t="s">
        <v>397</v>
      </c>
      <c r="H458" s="5" t="s">
        <v>28</v>
      </c>
      <c r="I458" s="6">
        <v>60</v>
      </c>
      <c r="J458" s="241">
        <v>29750</v>
      </c>
      <c r="K458" s="82">
        <v>36234</v>
      </c>
      <c r="L458" s="83">
        <v>2174040</v>
      </c>
      <c r="M458" s="270"/>
      <c r="N458" s="271"/>
      <c r="O458" s="74"/>
      <c r="P458" s="69">
        <f t="shared" si="229"/>
        <v>0</v>
      </c>
      <c r="Q458" s="69">
        <f t="shared" si="230"/>
        <v>0</v>
      </c>
      <c r="R458" s="70">
        <f t="shared" si="231"/>
        <v>0</v>
      </c>
      <c r="S458" s="246" t="str">
        <f t="shared" si="232"/>
        <v>ERROR</v>
      </c>
      <c r="T458" s="37"/>
      <c r="V458" s="56"/>
      <c r="W458" s="56"/>
      <c r="X458" s="56"/>
      <c r="Y458" s="56"/>
      <c r="Z458" s="56"/>
      <c r="AA458" s="56"/>
      <c r="AB458" s="56"/>
      <c r="AC458" s="56"/>
      <c r="AD458" s="56"/>
      <c r="AE458" s="56"/>
      <c r="AF458" s="56"/>
    </row>
    <row r="459" spans="1:32" ht="31.95" customHeight="1">
      <c r="A459" s="13"/>
      <c r="B459" s="30"/>
      <c r="C459" s="1">
        <v>7579</v>
      </c>
      <c r="D459" s="2">
        <v>31.017000000000021</v>
      </c>
      <c r="E459" s="3"/>
      <c r="F459" s="3"/>
      <c r="G459" s="81" t="s">
        <v>398</v>
      </c>
      <c r="H459" s="5" t="s">
        <v>28</v>
      </c>
      <c r="I459" s="6">
        <v>8350</v>
      </c>
      <c r="J459" s="241">
        <v>750</v>
      </c>
      <c r="K459" s="82">
        <v>913</v>
      </c>
      <c r="L459" s="83">
        <v>7623550</v>
      </c>
      <c r="M459" s="270"/>
      <c r="N459" s="271"/>
      <c r="O459" s="74"/>
      <c r="P459" s="69">
        <f t="shared" si="229"/>
        <v>0</v>
      </c>
      <c r="Q459" s="69">
        <f t="shared" si="230"/>
        <v>0</v>
      </c>
      <c r="R459" s="70">
        <f t="shared" si="231"/>
        <v>0</v>
      </c>
      <c r="S459" s="246" t="str">
        <f t="shared" si="232"/>
        <v>ERROR</v>
      </c>
      <c r="T459" s="37"/>
      <c r="V459" s="56"/>
      <c r="W459" s="56"/>
      <c r="X459" s="56"/>
      <c r="Y459" s="56"/>
      <c r="Z459" s="56"/>
      <c r="AA459" s="56"/>
      <c r="AB459" s="56"/>
      <c r="AC459" s="56"/>
      <c r="AD459" s="56"/>
      <c r="AE459" s="56"/>
      <c r="AF459" s="56"/>
    </row>
    <row r="460" spans="1:32" ht="31.95" customHeight="1">
      <c r="A460" s="13"/>
      <c r="B460" s="30"/>
      <c r="C460" s="1">
        <v>7826</v>
      </c>
      <c r="D460" s="2">
        <v>31.018000000000022</v>
      </c>
      <c r="E460" s="3"/>
      <c r="F460" s="3"/>
      <c r="G460" s="81" t="s">
        <v>399</v>
      </c>
      <c r="H460" s="5" t="s">
        <v>28</v>
      </c>
      <c r="I460" s="6">
        <v>165</v>
      </c>
      <c r="J460" s="241">
        <v>9600</v>
      </c>
      <c r="K460" s="82">
        <v>11692</v>
      </c>
      <c r="L460" s="83">
        <v>1929180</v>
      </c>
      <c r="M460" s="270"/>
      <c r="N460" s="271"/>
      <c r="O460" s="74"/>
      <c r="P460" s="69">
        <f t="shared" si="229"/>
        <v>0</v>
      </c>
      <c r="Q460" s="69">
        <f t="shared" si="230"/>
        <v>0</v>
      </c>
      <c r="R460" s="70">
        <f t="shared" si="231"/>
        <v>0</v>
      </c>
      <c r="S460" s="246" t="str">
        <f t="shared" si="232"/>
        <v>ERROR</v>
      </c>
      <c r="T460" s="37"/>
      <c r="V460" s="56"/>
      <c r="W460" s="56"/>
      <c r="X460" s="56"/>
      <c r="Y460" s="56"/>
      <c r="Z460" s="56"/>
      <c r="AA460" s="56"/>
      <c r="AB460" s="56"/>
      <c r="AC460" s="56"/>
      <c r="AD460" s="56"/>
      <c r="AE460" s="56"/>
      <c r="AF460" s="56"/>
    </row>
    <row r="461" spans="1:32" ht="31.95" customHeight="1">
      <c r="A461" s="13"/>
      <c r="B461" s="30"/>
      <c r="C461" s="1">
        <v>12023</v>
      </c>
      <c r="D461" s="2">
        <v>31.019000000000023</v>
      </c>
      <c r="E461" s="3"/>
      <c r="F461" s="3"/>
      <c r="G461" s="81" t="s">
        <v>400</v>
      </c>
      <c r="H461" s="5" t="s">
        <v>28</v>
      </c>
      <c r="I461" s="6">
        <v>165</v>
      </c>
      <c r="J461" s="241">
        <v>62475</v>
      </c>
      <c r="K461" s="82">
        <v>76091</v>
      </c>
      <c r="L461" s="83">
        <v>12555015</v>
      </c>
      <c r="M461" s="270"/>
      <c r="N461" s="271"/>
      <c r="O461" s="74"/>
      <c r="P461" s="69">
        <f t="shared" si="229"/>
        <v>0</v>
      </c>
      <c r="Q461" s="69">
        <f t="shared" si="230"/>
        <v>0</v>
      </c>
      <c r="R461" s="70">
        <f t="shared" si="231"/>
        <v>0</v>
      </c>
      <c r="S461" s="246" t="str">
        <f t="shared" si="232"/>
        <v>ERROR</v>
      </c>
      <c r="T461" s="37"/>
      <c r="V461" s="56"/>
      <c r="W461" s="56"/>
      <c r="X461" s="56"/>
      <c r="Y461" s="56"/>
      <c r="Z461" s="56"/>
      <c r="AA461" s="56"/>
      <c r="AB461" s="56"/>
      <c r="AC461" s="56"/>
      <c r="AD461" s="56"/>
      <c r="AE461" s="56"/>
      <c r="AF461" s="56"/>
    </row>
    <row r="462" spans="1:32" ht="31.95" customHeight="1">
      <c r="A462" s="13"/>
      <c r="B462" s="30"/>
      <c r="C462" s="1">
        <v>9289</v>
      </c>
      <c r="D462" s="2">
        <v>31.020000000000024</v>
      </c>
      <c r="E462" s="3"/>
      <c r="F462" s="3"/>
      <c r="G462" s="81" t="s">
        <v>401</v>
      </c>
      <c r="H462" s="5" t="s">
        <v>28</v>
      </c>
      <c r="I462" s="6">
        <v>62</v>
      </c>
      <c r="J462" s="241">
        <v>12350</v>
      </c>
      <c r="K462" s="82">
        <v>15042</v>
      </c>
      <c r="L462" s="83">
        <v>932604</v>
      </c>
      <c r="M462" s="270"/>
      <c r="N462" s="271"/>
      <c r="O462" s="74"/>
      <c r="P462" s="69">
        <f t="shared" si="229"/>
        <v>0</v>
      </c>
      <c r="Q462" s="69">
        <f t="shared" si="230"/>
        <v>0</v>
      </c>
      <c r="R462" s="70">
        <f t="shared" si="231"/>
        <v>0</v>
      </c>
      <c r="S462" s="246" t="str">
        <f t="shared" si="232"/>
        <v>ERROR</v>
      </c>
      <c r="T462" s="37"/>
      <c r="V462" s="56"/>
      <c r="W462" s="56"/>
      <c r="X462" s="56"/>
      <c r="Y462" s="56"/>
      <c r="Z462" s="56"/>
      <c r="AA462" s="56"/>
      <c r="AB462" s="56"/>
      <c r="AC462" s="56"/>
      <c r="AD462" s="56"/>
      <c r="AE462" s="56"/>
      <c r="AF462" s="56"/>
    </row>
    <row r="463" spans="1:32" ht="31.95" customHeight="1">
      <c r="A463" s="13"/>
      <c r="B463" s="30"/>
      <c r="C463" s="1">
        <v>7580</v>
      </c>
      <c r="D463" s="2">
        <v>31.021000000000026</v>
      </c>
      <c r="E463" s="3"/>
      <c r="F463" s="3"/>
      <c r="G463" s="81" t="s">
        <v>402</v>
      </c>
      <c r="H463" s="5" t="s">
        <v>28</v>
      </c>
      <c r="I463" s="6">
        <v>188</v>
      </c>
      <c r="J463" s="241">
        <v>23000</v>
      </c>
      <c r="K463" s="82">
        <v>28013</v>
      </c>
      <c r="L463" s="83">
        <v>5266444</v>
      </c>
      <c r="M463" s="270"/>
      <c r="N463" s="271"/>
      <c r="O463" s="74"/>
      <c r="P463" s="69">
        <f t="shared" si="229"/>
        <v>0</v>
      </c>
      <c r="Q463" s="69">
        <f t="shared" si="230"/>
        <v>0</v>
      </c>
      <c r="R463" s="70">
        <f t="shared" si="231"/>
        <v>0</v>
      </c>
      <c r="S463" s="246" t="str">
        <f t="shared" si="232"/>
        <v>ERROR</v>
      </c>
      <c r="T463" s="37"/>
      <c r="V463" s="56"/>
      <c r="W463" s="56"/>
      <c r="X463" s="56"/>
      <c r="Y463" s="56"/>
      <c r="Z463" s="56"/>
      <c r="AA463" s="56"/>
      <c r="AB463" s="56"/>
      <c r="AC463" s="56"/>
      <c r="AD463" s="56"/>
      <c r="AE463" s="56"/>
      <c r="AF463" s="56"/>
    </row>
    <row r="464" spans="1:32" ht="31.95" customHeight="1">
      <c r="A464" s="13"/>
      <c r="B464" s="30"/>
      <c r="C464" s="1">
        <v>7832</v>
      </c>
      <c r="D464" s="2">
        <v>31.022000000000027</v>
      </c>
      <c r="E464" s="3"/>
      <c r="F464" s="3"/>
      <c r="G464" s="81" t="s">
        <v>403</v>
      </c>
      <c r="H464" s="5" t="s">
        <v>28</v>
      </c>
      <c r="I464" s="6">
        <v>188</v>
      </c>
      <c r="J464" s="241">
        <v>6188</v>
      </c>
      <c r="K464" s="82">
        <v>7537</v>
      </c>
      <c r="L464" s="83">
        <v>1416956</v>
      </c>
      <c r="M464" s="270"/>
      <c r="N464" s="271"/>
      <c r="O464" s="74"/>
      <c r="P464" s="69">
        <f t="shared" si="229"/>
        <v>0</v>
      </c>
      <c r="Q464" s="69">
        <f t="shared" si="230"/>
        <v>0</v>
      </c>
      <c r="R464" s="70">
        <f t="shared" si="231"/>
        <v>0</v>
      </c>
      <c r="S464" s="246" t="str">
        <f t="shared" si="232"/>
        <v>ERROR</v>
      </c>
      <c r="T464" s="37"/>
      <c r="V464" s="56"/>
      <c r="W464" s="56"/>
      <c r="X464" s="56"/>
      <c r="Y464" s="56"/>
      <c r="Z464" s="56"/>
      <c r="AA464" s="56"/>
      <c r="AB464" s="56"/>
      <c r="AC464" s="56"/>
      <c r="AD464" s="56"/>
      <c r="AE464" s="56"/>
      <c r="AF464" s="56"/>
    </row>
    <row r="465" spans="1:32" ht="31.95" customHeight="1">
      <c r="A465" s="13"/>
      <c r="B465" s="30"/>
      <c r="C465" s="1">
        <v>7577</v>
      </c>
      <c r="D465" s="2">
        <v>31.023000000000028</v>
      </c>
      <c r="E465" s="3"/>
      <c r="F465" s="3"/>
      <c r="G465" s="81" t="s">
        <v>404</v>
      </c>
      <c r="H465" s="5" t="s">
        <v>28</v>
      </c>
      <c r="I465" s="6">
        <v>1372</v>
      </c>
      <c r="J465" s="241">
        <v>8000</v>
      </c>
      <c r="K465" s="82">
        <v>9744</v>
      </c>
      <c r="L465" s="83">
        <v>13368768</v>
      </c>
      <c r="M465" s="270"/>
      <c r="N465" s="271"/>
      <c r="O465" s="74"/>
      <c r="P465" s="69">
        <f t="shared" si="229"/>
        <v>0</v>
      </c>
      <c r="Q465" s="69">
        <f t="shared" si="230"/>
        <v>0</v>
      </c>
      <c r="R465" s="70">
        <f t="shared" si="231"/>
        <v>0</v>
      </c>
      <c r="S465" s="246" t="str">
        <f t="shared" si="232"/>
        <v>ERROR</v>
      </c>
      <c r="T465" s="37"/>
      <c r="V465" s="56"/>
      <c r="W465" s="56"/>
      <c r="X465" s="56"/>
      <c r="Y465" s="56"/>
      <c r="Z465" s="56"/>
      <c r="AA465" s="56"/>
      <c r="AB465" s="56"/>
      <c r="AC465" s="56"/>
      <c r="AD465" s="56"/>
      <c r="AE465" s="56"/>
      <c r="AF465" s="56"/>
    </row>
    <row r="466" spans="1:32" ht="31.95" customHeight="1">
      <c r="A466" s="13"/>
      <c r="B466" s="30"/>
      <c r="C466" s="1">
        <v>7838</v>
      </c>
      <c r="D466" s="2">
        <v>31.024000000000029</v>
      </c>
      <c r="E466" s="3"/>
      <c r="F466" s="3"/>
      <c r="G466" s="81" t="s">
        <v>405</v>
      </c>
      <c r="H466" s="5" t="s">
        <v>28</v>
      </c>
      <c r="I466" s="6">
        <v>40</v>
      </c>
      <c r="J466" s="241">
        <v>51051</v>
      </c>
      <c r="K466" s="82">
        <v>62178</v>
      </c>
      <c r="L466" s="83">
        <v>2487120</v>
      </c>
      <c r="M466" s="270"/>
      <c r="N466" s="271"/>
      <c r="O466" s="74"/>
      <c r="P466" s="69">
        <f t="shared" si="229"/>
        <v>0</v>
      </c>
      <c r="Q466" s="69">
        <f t="shared" si="230"/>
        <v>0</v>
      </c>
      <c r="R466" s="70">
        <f t="shared" si="231"/>
        <v>0</v>
      </c>
      <c r="S466" s="246" t="str">
        <f t="shared" si="232"/>
        <v>ERROR</v>
      </c>
      <c r="T466" s="37"/>
      <c r="V466" s="56"/>
      <c r="W466" s="56"/>
      <c r="X466" s="56"/>
      <c r="Y466" s="56"/>
      <c r="Z466" s="56"/>
      <c r="AA466" s="56"/>
      <c r="AB466" s="56"/>
      <c r="AC466" s="56"/>
      <c r="AD466" s="56"/>
      <c r="AE466" s="56"/>
      <c r="AF466" s="56"/>
    </row>
    <row r="467" spans="1:32" ht="31.95" customHeight="1">
      <c r="A467" s="13"/>
      <c r="B467" s="30"/>
      <c r="C467" s="1">
        <v>7839</v>
      </c>
      <c r="D467" s="2">
        <v>31.025000000000031</v>
      </c>
      <c r="E467" s="3"/>
      <c r="F467" s="3"/>
      <c r="G467" s="81" t="s">
        <v>406</v>
      </c>
      <c r="H467" s="5" t="s">
        <v>28</v>
      </c>
      <c r="I467" s="6">
        <v>128</v>
      </c>
      <c r="J467" s="241">
        <v>57715</v>
      </c>
      <c r="K467" s="82">
        <v>70294</v>
      </c>
      <c r="L467" s="83">
        <v>8997632</v>
      </c>
      <c r="M467" s="270"/>
      <c r="N467" s="271"/>
      <c r="O467" s="74"/>
      <c r="P467" s="69">
        <f t="shared" si="229"/>
        <v>0</v>
      </c>
      <c r="Q467" s="69">
        <f t="shared" si="230"/>
        <v>0</v>
      </c>
      <c r="R467" s="70">
        <f t="shared" si="231"/>
        <v>0</v>
      </c>
      <c r="S467" s="246" t="str">
        <f t="shared" si="232"/>
        <v>ERROR</v>
      </c>
      <c r="T467" s="37"/>
      <c r="V467" s="56"/>
      <c r="W467" s="56"/>
      <c r="X467" s="56"/>
      <c r="Y467" s="56"/>
      <c r="Z467" s="56"/>
      <c r="AA467" s="56"/>
      <c r="AB467" s="56"/>
      <c r="AC467" s="56"/>
      <c r="AD467" s="56"/>
      <c r="AE467" s="56"/>
      <c r="AF467" s="56"/>
    </row>
    <row r="468" spans="1:32" ht="31.95" customHeight="1">
      <c r="A468" s="13"/>
      <c r="B468" s="30"/>
      <c r="C468" s="1">
        <v>9286</v>
      </c>
      <c r="D468" s="2">
        <v>31.026000000000032</v>
      </c>
      <c r="E468" s="3"/>
      <c r="F468" s="3"/>
      <c r="G468" s="81" t="s">
        <v>407</v>
      </c>
      <c r="H468" s="5" t="s">
        <v>28</v>
      </c>
      <c r="I468" s="6">
        <v>35</v>
      </c>
      <c r="J468" s="241">
        <v>71281</v>
      </c>
      <c r="K468" s="82">
        <v>86817</v>
      </c>
      <c r="L468" s="83">
        <v>3038595</v>
      </c>
      <c r="M468" s="270"/>
      <c r="N468" s="271"/>
      <c r="O468" s="74"/>
      <c r="P468" s="69">
        <f t="shared" si="229"/>
        <v>0</v>
      </c>
      <c r="Q468" s="69">
        <f t="shared" si="230"/>
        <v>0</v>
      </c>
      <c r="R468" s="70">
        <f t="shared" si="231"/>
        <v>0</v>
      </c>
      <c r="S468" s="246" t="str">
        <f t="shared" si="232"/>
        <v>ERROR</v>
      </c>
      <c r="T468" s="37"/>
      <c r="V468" s="56"/>
      <c r="W468" s="56"/>
      <c r="X468" s="56"/>
      <c r="Y468" s="56"/>
      <c r="Z468" s="56"/>
      <c r="AA468" s="56"/>
      <c r="AB468" s="56"/>
      <c r="AC468" s="56"/>
      <c r="AD468" s="56"/>
      <c r="AE468" s="56"/>
      <c r="AF468" s="56"/>
    </row>
    <row r="469" spans="1:32" ht="31.95" customHeight="1">
      <c r="A469" s="13"/>
      <c r="B469" s="30"/>
      <c r="C469" s="1">
        <v>7582</v>
      </c>
      <c r="D469" s="2">
        <v>31.027000000000033</v>
      </c>
      <c r="E469" s="3"/>
      <c r="F469" s="3"/>
      <c r="G469" s="81" t="s">
        <v>408</v>
      </c>
      <c r="H469" s="5" t="s">
        <v>28</v>
      </c>
      <c r="I469" s="6">
        <v>18</v>
      </c>
      <c r="J469" s="241">
        <v>25000</v>
      </c>
      <c r="K469" s="82">
        <v>30449</v>
      </c>
      <c r="L469" s="83">
        <v>548082</v>
      </c>
      <c r="M469" s="270"/>
      <c r="N469" s="271"/>
      <c r="O469" s="74"/>
      <c r="P469" s="69">
        <f t="shared" si="229"/>
        <v>0</v>
      </c>
      <c r="Q469" s="69">
        <f t="shared" si="230"/>
        <v>0</v>
      </c>
      <c r="R469" s="70">
        <f t="shared" si="231"/>
        <v>0</v>
      </c>
      <c r="S469" s="246" t="str">
        <f t="shared" si="232"/>
        <v>ERROR</v>
      </c>
      <c r="T469" s="37"/>
      <c r="V469" s="56"/>
      <c r="W469" s="56"/>
      <c r="X469" s="56"/>
      <c r="Y469" s="56"/>
      <c r="Z469" s="56"/>
      <c r="AA469" s="56"/>
      <c r="AB469" s="56"/>
      <c r="AC469" s="56"/>
      <c r="AD469" s="56"/>
      <c r="AE469" s="56"/>
      <c r="AF469" s="56"/>
    </row>
    <row r="470" spans="1:32" ht="31.95" customHeight="1">
      <c r="A470" s="13"/>
      <c r="B470" s="30"/>
      <c r="C470" s="1">
        <v>11452</v>
      </c>
      <c r="D470" s="2">
        <v>31.028000000000034</v>
      </c>
      <c r="E470" s="3"/>
      <c r="F470" s="3"/>
      <c r="G470" s="81" t="s">
        <v>409</v>
      </c>
      <c r="H470" s="5" t="s">
        <v>394</v>
      </c>
      <c r="I470" s="6">
        <v>18</v>
      </c>
      <c r="J470" s="241">
        <v>42840</v>
      </c>
      <c r="K470" s="82">
        <v>52177</v>
      </c>
      <c r="L470" s="83">
        <v>939186</v>
      </c>
      <c r="M470" s="270"/>
      <c r="N470" s="271"/>
      <c r="O470" s="74"/>
      <c r="P470" s="69">
        <f t="shared" si="229"/>
        <v>0</v>
      </c>
      <c r="Q470" s="69">
        <f t="shared" si="230"/>
        <v>0</v>
      </c>
      <c r="R470" s="70">
        <f t="shared" si="231"/>
        <v>0</v>
      </c>
      <c r="S470" s="246" t="str">
        <f t="shared" si="232"/>
        <v>ERROR</v>
      </c>
      <c r="T470" s="37"/>
      <c r="V470" s="56"/>
      <c r="W470" s="56"/>
      <c r="X470" s="56"/>
      <c r="Y470" s="56"/>
      <c r="Z470" s="56"/>
      <c r="AA470" s="56"/>
      <c r="AB470" s="56"/>
      <c r="AC470" s="56"/>
      <c r="AD470" s="56"/>
      <c r="AE470" s="56"/>
      <c r="AF470" s="56"/>
    </row>
    <row r="471" spans="1:32" ht="31.95" customHeight="1">
      <c r="A471" s="13"/>
      <c r="B471" s="30"/>
      <c r="C471" s="1">
        <v>7578</v>
      </c>
      <c r="D471" s="2">
        <v>31.029000000000035</v>
      </c>
      <c r="E471" s="3"/>
      <c r="F471" s="3"/>
      <c r="G471" s="81" t="s">
        <v>410</v>
      </c>
      <c r="H471" s="5" t="s">
        <v>28</v>
      </c>
      <c r="I471" s="6">
        <v>2903</v>
      </c>
      <c r="J471" s="241">
        <v>9055</v>
      </c>
      <c r="K471" s="82">
        <v>11029</v>
      </c>
      <c r="L471" s="83">
        <v>32017187</v>
      </c>
      <c r="M471" s="270"/>
      <c r="N471" s="271"/>
      <c r="O471" s="74"/>
      <c r="P471" s="69">
        <f t="shared" si="229"/>
        <v>0</v>
      </c>
      <c r="Q471" s="69">
        <f t="shared" si="230"/>
        <v>0</v>
      </c>
      <c r="R471" s="70">
        <f t="shared" si="231"/>
        <v>0</v>
      </c>
      <c r="S471" s="246" t="str">
        <f t="shared" si="232"/>
        <v>ERROR</v>
      </c>
      <c r="T471" s="37"/>
      <c r="V471" s="56"/>
      <c r="W471" s="56"/>
      <c r="X471" s="56"/>
      <c r="Y471" s="56"/>
      <c r="Z471" s="56"/>
      <c r="AA471" s="56"/>
      <c r="AB471" s="56"/>
      <c r="AC471" s="56"/>
      <c r="AD471" s="56"/>
      <c r="AE471" s="56"/>
      <c r="AF471" s="56"/>
    </row>
    <row r="472" spans="1:32" ht="31.95" customHeight="1">
      <c r="A472" s="13"/>
      <c r="B472" s="30"/>
      <c r="C472" s="1">
        <v>7844</v>
      </c>
      <c r="D472" s="2">
        <v>31.030000000000037</v>
      </c>
      <c r="E472" s="3"/>
      <c r="F472" s="3"/>
      <c r="G472" s="81" t="s">
        <v>411</v>
      </c>
      <c r="H472" s="5" t="s">
        <v>394</v>
      </c>
      <c r="I472" s="6">
        <v>60</v>
      </c>
      <c r="J472" s="241">
        <v>10591</v>
      </c>
      <c r="K472" s="82">
        <v>12899</v>
      </c>
      <c r="L472" s="83">
        <v>773940</v>
      </c>
      <c r="M472" s="270"/>
      <c r="N472" s="271"/>
      <c r="O472" s="74"/>
      <c r="P472" s="69">
        <f t="shared" si="229"/>
        <v>0</v>
      </c>
      <c r="Q472" s="69">
        <f t="shared" si="230"/>
        <v>0</v>
      </c>
      <c r="R472" s="70">
        <f t="shared" si="231"/>
        <v>0</v>
      </c>
      <c r="S472" s="246" t="str">
        <f t="shared" si="232"/>
        <v>ERROR</v>
      </c>
      <c r="T472" s="37"/>
      <c r="V472" s="56"/>
      <c r="W472" s="56"/>
      <c r="X472" s="56"/>
      <c r="Y472" s="56"/>
      <c r="Z472" s="56"/>
      <c r="AA472" s="56"/>
      <c r="AB472" s="56"/>
      <c r="AC472" s="56"/>
      <c r="AD472" s="56"/>
      <c r="AE472" s="56"/>
      <c r="AF472" s="56"/>
    </row>
    <row r="473" spans="1:32" ht="31.95" customHeight="1">
      <c r="A473" s="13"/>
      <c r="B473" s="30"/>
      <c r="C473" s="1">
        <v>7846</v>
      </c>
      <c r="D473" s="2">
        <v>31.031000000000038</v>
      </c>
      <c r="E473" s="3"/>
      <c r="F473" s="3"/>
      <c r="G473" s="81" t="s">
        <v>412</v>
      </c>
      <c r="H473" s="5" t="s">
        <v>394</v>
      </c>
      <c r="I473" s="6">
        <v>748</v>
      </c>
      <c r="J473" s="241">
        <v>10591</v>
      </c>
      <c r="K473" s="82">
        <v>12899</v>
      </c>
      <c r="L473" s="83">
        <v>9648452</v>
      </c>
      <c r="M473" s="270"/>
      <c r="N473" s="271"/>
      <c r="O473" s="74"/>
      <c r="P473" s="69">
        <f t="shared" si="229"/>
        <v>0</v>
      </c>
      <c r="Q473" s="69">
        <f t="shared" si="230"/>
        <v>0</v>
      </c>
      <c r="R473" s="70">
        <f t="shared" si="231"/>
        <v>0</v>
      </c>
      <c r="S473" s="246" t="str">
        <f t="shared" si="232"/>
        <v>ERROR</v>
      </c>
      <c r="T473" s="37"/>
      <c r="V473" s="56"/>
      <c r="W473" s="56"/>
      <c r="X473" s="56"/>
      <c r="Y473" s="56"/>
      <c r="Z473" s="56"/>
      <c r="AA473" s="56"/>
      <c r="AB473" s="56"/>
      <c r="AC473" s="56"/>
      <c r="AD473" s="56"/>
      <c r="AE473" s="56"/>
      <c r="AF473" s="56"/>
    </row>
    <row r="474" spans="1:32" ht="31.95" customHeight="1">
      <c r="A474" s="13"/>
      <c r="B474" s="30"/>
      <c r="C474" s="1">
        <v>9283</v>
      </c>
      <c r="D474" s="2">
        <v>31.032000000000039</v>
      </c>
      <c r="E474" s="3"/>
      <c r="F474" s="3"/>
      <c r="G474" s="81" t="s">
        <v>413</v>
      </c>
      <c r="H474" s="5" t="s">
        <v>394</v>
      </c>
      <c r="I474" s="6">
        <v>920</v>
      </c>
      <c r="J474" s="241">
        <v>7407</v>
      </c>
      <c r="K474" s="82">
        <v>9021</v>
      </c>
      <c r="L474" s="83">
        <v>8299320</v>
      </c>
      <c r="M474" s="270"/>
      <c r="N474" s="271"/>
      <c r="O474" s="74"/>
      <c r="P474" s="69">
        <f t="shared" si="229"/>
        <v>0</v>
      </c>
      <c r="Q474" s="69">
        <f t="shared" si="230"/>
        <v>0</v>
      </c>
      <c r="R474" s="70">
        <f t="shared" si="231"/>
        <v>0</v>
      </c>
      <c r="S474" s="246" t="str">
        <f t="shared" si="232"/>
        <v>ERROR</v>
      </c>
      <c r="T474" s="37"/>
      <c r="V474" s="56"/>
      <c r="W474" s="56"/>
      <c r="X474" s="56"/>
      <c r="Y474" s="56"/>
      <c r="Z474" s="56"/>
      <c r="AA474" s="56"/>
      <c r="AB474" s="56"/>
      <c r="AC474" s="56"/>
      <c r="AD474" s="56"/>
      <c r="AE474" s="56"/>
      <c r="AF474" s="56"/>
    </row>
    <row r="475" spans="1:32" ht="31.95" customHeight="1">
      <c r="A475" s="13"/>
      <c r="B475" s="30"/>
      <c r="C475" s="1">
        <v>12357</v>
      </c>
      <c r="D475" s="2">
        <v>31.03300000000004</v>
      </c>
      <c r="E475" s="3"/>
      <c r="F475" s="3"/>
      <c r="G475" s="81" t="s">
        <v>414</v>
      </c>
      <c r="H475" s="5" t="s">
        <v>28</v>
      </c>
      <c r="I475" s="6">
        <v>8</v>
      </c>
      <c r="J475" s="241">
        <v>56900</v>
      </c>
      <c r="K475" s="82">
        <v>69301</v>
      </c>
      <c r="L475" s="83">
        <v>554408</v>
      </c>
      <c r="M475" s="270"/>
      <c r="N475" s="271"/>
      <c r="O475" s="74"/>
      <c r="P475" s="69">
        <f t="shared" si="229"/>
        <v>0</v>
      </c>
      <c r="Q475" s="69">
        <f t="shared" si="230"/>
        <v>0</v>
      </c>
      <c r="R475" s="70">
        <f t="shared" si="231"/>
        <v>0</v>
      </c>
      <c r="S475" s="246" t="str">
        <f t="shared" si="232"/>
        <v>ERROR</v>
      </c>
      <c r="T475" s="37"/>
      <c r="V475" s="56"/>
      <c r="W475" s="56"/>
      <c r="X475" s="56"/>
      <c r="Y475" s="56"/>
      <c r="Z475" s="56"/>
      <c r="AA475" s="56"/>
      <c r="AB475" s="56"/>
      <c r="AC475" s="56"/>
      <c r="AD475" s="56"/>
      <c r="AE475" s="56"/>
      <c r="AF475" s="56"/>
    </row>
    <row r="476" spans="1:32" ht="31.95" customHeight="1">
      <c r="A476" s="13"/>
      <c r="B476" s="30"/>
      <c r="C476" s="1">
        <v>11084</v>
      </c>
      <c r="D476" s="2">
        <v>31.034000000000042</v>
      </c>
      <c r="E476" s="3"/>
      <c r="F476" s="3"/>
      <c r="G476" s="81" t="s">
        <v>415</v>
      </c>
      <c r="H476" s="5" t="s">
        <v>28</v>
      </c>
      <c r="I476" s="6">
        <v>8</v>
      </c>
      <c r="J476" s="241">
        <v>158000</v>
      </c>
      <c r="K476" s="82">
        <v>192436</v>
      </c>
      <c r="L476" s="83">
        <v>1539488</v>
      </c>
      <c r="M476" s="270"/>
      <c r="N476" s="271"/>
      <c r="O476" s="74"/>
      <c r="P476" s="69">
        <f t="shared" si="229"/>
        <v>0</v>
      </c>
      <c r="Q476" s="69">
        <f t="shared" si="230"/>
        <v>0</v>
      </c>
      <c r="R476" s="70">
        <f t="shared" si="231"/>
        <v>0</v>
      </c>
      <c r="S476" s="246" t="str">
        <f t="shared" si="232"/>
        <v>ERROR</v>
      </c>
      <c r="T476" s="37"/>
      <c r="V476" s="56"/>
      <c r="W476" s="56"/>
      <c r="X476" s="56"/>
      <c r="Y476" s="56"/>
      <c r="Z476" s="56"/>
      <c r="AA476" s="56"/>
      <c r="AB476" s="56"/>
      <c r="AC476" s="56"/>
      <c r="AD476" s="56"/>
      <c r="AE476" s="56"/>
      <c r="AF476" s="56"/>
    </row>
    <row r="477" spans="1:32" ht="31.95" customHeight="1">
      <c r="A477" s="13"/>
      <c r="B477" s="30"/>
      <c r="C477" s="1">
        <v>7819</v>
      </c>
      <c r="D477" s="2">
        <v>31.035000000000043</v>
      </c>
      <c r="E477" s="3"/>
      <c r="F477" s="3"/>
      <c r="G477" s="81" t="s">
        <v>416</v>
      </c>
      <c r="H477" s="5" t="s">
        <v>28</v>
      </c>
      <c r="I477" s="6">
        <v>8</v>
      </c>
      <c r="J477" s="241">
        <v>93900</v>
      </c>
      <c r="K477" s="82">
        <v>114366</v>
      </c>
      <c r="L477" s="83">
        <v>914928</v>
      </c>
      <c r="M477" s="270"/>
      <c r="N477" s="271"/>
      <c r="O477" s="74"/>
      <c r="P477" s="69">
        <f t="shared" si="229"/>
        <v>0</v>
      </c>
      <c r="Q477" s="69">
        <f t="shared" si="230"/>
        <v>0</v>
      </c>
      <c r="R477" s="70">
        <f t="shared" si="231"/>
        <v>0</v>
      </c>
      <c r="S477" s="246" t="str">
        <f t="shared" si="232"/>
        <v>ERROR</v>
      </c>
      <c r="T477" s="37"/>
      <c r="V477" s="56"/>
      <c r="W477" s="56"/>
      <c r="X477" s="56"/>
      <c r="Y477" s="56"/>
      <c r="Z477" s="56"/>
      <c r="AA477" s="56"/>
      <c r="AB477" s="56"/>
      <c r="AC477" s="56"/>
      <c r="AD477" s="56"/>
      <c r="AE477" s="56"/>
      <c r="AF477" s="56"/>
    </row>
    <row r="478" spans="1:32" ht="31.95" customHeight="1">
      <c r="A478" s="13"/>
      <c r="B478" s="30"/>
      <c r="C478" s="1"/>
      <c r="D478" s="2" t="s">
        <v>417</v>
      </c>
      <c r="E478" s="3"/>
      <c r="F478" s="3"/>
      <c r="G478" s="341" t="s">
        <v>418</v>
      </c>
      <c r="H478" s="5"/>
      <c r="I478" s="6"/>
      <c r="J478" s="241"/>
      <c r="K478" s="82"/>
      <c r="L478" s="83"/>
      <c r="M478" s="270"/>
      <c r="N478" s="271"/>
      <c r="O478" s="353"/>
      <c r="P478" s="342"/>
      <c r="Q478" s="342"/>
      <c r="R478" s="315"/>
      <c r="S478" s="246"/>
      <c r="T478" s="37"/>
      <c r="V478" s="56"/>
      <c r="W478" s="56"/>
      <c r="X478" s="56"/>
      <c r="Y478" s="56"/>
      <c r="Z478" s="56"/>
      <c r="AA478" s="56"/>
      <c r="AB478" s="56"/>
      <c r="AC478" s="56"/>
      <c r="AD478" s="56"/>
      <c r="AE478" s="56"/>
      <c r="AF478" s="56"/>
    </row>
    <row r="479" spans="1:32" ht="31.95" customHeight="1">
      <c r="A479" s="13"/>
      <c r="B479" s="30"/>
      <c r="C479" s="1">
        <v>7904</v>
      </c>
      <c r="D479" s="2">
        <v>31.036000000000044</v>
      </c>
      <c r="E479" s="3"/>
      <c r="F479" s="3"/>
      <c r="G479" s="81" t="s">
        <v>419</v>
      </c>
      <c r="H479" s="5" t="s">
        <v>28</v>
      </c>
      <c r="I479" s="6">
        <v>192</v>
      </c>
      <c r="J479" s="241">
        <v>33000</v>
      </c>
      <c r="K479" s="82">
        <v>40192</v>
      </c>
      <c r="L479" s="83">
        <v>7716864</v>
      </c>
      <c r="M479" s="270"/>
      <c r="N479" s="271"/>
      <c r="O479" s="74"/>
      <c r="P479" s="69">
        <f t="shared" ref="P479:P482" si="233">ROUND(O479,0)</f>
        <v>0</v>
      </c>
      <c r="Q479" s="69">
        <f t="shared" ref="Q479:Q482" si="234">+ROUND(P479*(1+$K$537),0)</f>
        <v>0</v>
      </c>
      <c r="R479" s="70">
        <f t="shared" ref="R479:R482" si="235">ROUND((+Q479*$I479),0)</f>
        <v>0</v>
      </c>
      <c r="S479" s="246" t="str">
        <f t="shared" ref="S479:S482" si="236">IF(OR(P479&lt;=0,P479&gt;$J479,Q479&lt;=0,Q479&gt;$K479,R479&lt;=0,R479&gt;$L479,$K$537&lt;&gt;0.21795),"ERROR","OK")</f>
        <v>ERROR</v>
      </c>
      <c r="T479" s="37"/>
      <c r="V479" s="56"/>
      <c r="W479" s="56"/>
      <c r="X479" s="56"/>
      <c r="Y479" s="56"/>
      <c r="Z479" s="56"/>
      <c r="AA479" s="56"/>
      <c r="AB479" s="56"/>
      <c r="AC479" s="56"/>
      <c r="AD479" s="56"/>
      <c r="AE479" s="56"/>
      <c r="AF479" s="56"/>
    </row>
    <row r="480" spans="1:32" ht="31.95" customHeight="1">
      <c r="A480" s="13"/>
      <c r="B480" s="30"/>
      <c r="C480" s="1">
        <v>7906</v>
      </c>
      <c r="D480" s="2">
        <v>31.037000000000045</v>
      </c>
      <c r="E480" s="3"/>
      <c r="F480" s="3"/>
      <c r="G480" s="81" t="s">
        <v>420</v>
      </c>
      <c r="H480" s="5" t="s">
        <v>28</v>
      </c>
      <c r="I480" s="6">
        <v>192</v>
      </c>
      <c r="J480" s="241">
        <v>25000</v>
      </c>
      <c r="K480" s="82">
        <v>30449</v>
      </c>
      <c r="L480" s="83">
        <v>5846208</v>
      </c>
      <c r="M480" s="270"/>
      <c r="N480" s="271"/>
      <c r="O480" s="74"/>
      <c r="P480" s="69">
        <f t="shared" si="233"/>
        <v>0</v>
      </c>
      <c r="Q480" s="69">
        <f t="shared" si="234"/>
        <v>0</v>
      </c>
      <c r="R480" s="70">
        <f t="shared" si="235"/>
        <v>0</v>
      </c>
      <c r="S480" s="246" t="str">
        <f t="shared" si="236"/>
        <v>ERROR</v>
      </c>
      <c r="T480" s="37"/>
      <c r="V480" s="56"/>
      <c r="W480" s="56"/>
      <c r="X480" s="56"/>
      <c r="Y480" s="56"/>
      <c r="Z480" s="56"/>
      <c r="AA480" s="56"/>
      <c r="AB480" s="56"/>
      <c r="AC480" s="56"/>
      <c r="AD480" s="56"/>
      <c r="AE480" s="56"/>
      <c r="AF480" s="56"/>
    </row>
    <row r="481" spans="1:32" ht="31.95" customHeight="1">
      <c r="A481" s="13"/>
      <c r="B481" s="30"/>
      <c r="C481" s="1">
        <v>7908</v>
      </c>
      <c r="D481" s="2">
        <v>31.038000000000046</v>
      </c>
      <c r="E481" s="3"/>
      <c r="F481" s="3"/>
      <c r="G481" s="81" t="s">
        <v>421</v>
      </c>
      <c r="H481" s="5" t="s">
        <v>28</v>
      </c>
      <c r="I481" s="6">
        <v>192</v>
      </c>
      <c r="J481" s="241">
        <v>25600</v>
      </c>
      <c r="K481" s="82">
        <v>31180</v>
      </c>
      <c r="L481" s="83">
        <v>5986560</v>
      </c>
      <c r="M481" s="270"/>
      <c r="N481" s="271"/>
      <c r="O481" s="74"/>
      <c r="P481" s="69">
        <f t="shared" si="233"/>
        <v>0</v>
      </c>
      <c r="Q481" s="69">
        <f t="shared" si="234"/>
        <v>0</v>
      </c>
      <c r="R481" s="70">
        <f t="shared" si="235"/>
        <v>0</v>
      </c>
      <c r="S481" s="246" t="str">
        <f t="shared" si="236"/>
        <v>ERROR</v>
      </c>
      <c r="T481" s="37"/>
      <c r="V481" s="56"/>
      <c r="W481" s="56"/>
      <c r="X481" s="56"/>
      <c r="Y481" s="56"/>
      <c r="Z481" s="56"/>
      <c r="AA481" s="56"/>
      <c r="AB481" s="56"/>
      <c r="AC481" s="56"/>
      <c r="AD481" s="56"/>
      <c r="AE481" s="56"/>
      <c r="AF481" s="56"/>
    </row>
    <row r="482" spans="1:32" ht="31.95" customHeight="1">
      <c r="A482" s="13"/>
      <c r="B482" s="30"/>
      <c r="C482" s="1">
        <v>7910</v>
      </c>
      <c r="D482" s="2">
        <v>31.039000000000048</v>
      </c>
      <c r="E482" s="3"/>
      <c r="F482" s="3"/>
      <c r="G482" s="81" t="s">
        <v>422</v>
      </c>
      <c r="H482" s="5" t="s">
        <v>28</v>
      </c>
      <c r="I482" s="6">
        <v>192</v>
      </c>
      <c r="J482" s="241">
        <v>30000</v>
      </c>
      <c r="K482" s="82">
        <v>36539</v>
      </c>
      <c r="L482" s="83">
        <v>7015488</v>
      </c>
      <c r="M482" s="270"/>
      <c r="N482" s="271"/>
      <c r="O482" s="74"/>
      <c r="P482" s="69">
        <f t="shared" si="233"/>
        <v>0</v>
      </c>
      <c r="Q482" s="69">
        <f t="shared" si="234"/>
        <v>0</v>
      </c>
      <c r="R482" s="70">
        <f t="shared" si="235"/>
        <v>0</v>
      </c>
      <c r="S482" s="246" t="str">
        <f t="shared" si="236"/>
        <v>ERROR</v>
      </c>
      <c r="T482" s="37"/>
      <c r="V482" s="56"/>
      <c r="W482" s="56"/>
      <c r="X482" s="56"/>
      <c r="Y482" s="56"/>
      <c r="Z482" s="56"/>
      <c r="AA482" s="56"/>
      <c r="AB482" s="56"/>
      <c r="AC482" s="56"/>
      <c r="AD482" s="56"/>
      <c r="AE482" s="56"/>
      <c r="AF482" s="56"/>
    </row>
    <row r="483" spans="1:32" ht="31.95" customHeight="1">
      <c r="A483" s="13"/>
      <c r="B483" s="30"/>
      <c r="C483" s="1"/>
      <c r="D483" s="2" t="s">
        <v>423</v>
      </c>
      <c r="E483" s="3"/>
      <c r="F483" s="3"/>
      <c r="G483" s="341" t="s">
        <v>424</v>
      </c>
      <c r="H483" s="5"/>
      <c r="I483" s="6"/>
      <c r="J483" s="241"/>
      <c r="K483" s="82"/>
      <c r="L483" s="83"/>
      <c r="M483" s="270"/>
      <c r="N483" s="271"/>
      <c r="O483" s="353"/>
      <c r="P483" s="342"/>
      <c r="Q483" s="342"/>
      <c r="R483" s="315"/>
      <c r="S483" s="246"/>
      <c r="T483" s="37"/>
      <c r="V483" s="56"/>
      <c r="W483" s="56"/>
      <c r="X483" s="56"/>
      <c r="Y483" s="56"/>
      <c r="Z483" s="56"/>
      <c r="AA483" s="56"/>
      <c r="AB483" s="56"/>
      <c r="AC483" s="56"/>
      <c r="AD483" s="56"/>
      <c r="AE483" s="56"/>
      <c r="AF483" s="56"/>
    </row>
    <row r="484" spans="1:32" ht="31.95" customHeight="1">
      <c r="A484" s="13"/>
      <c r="B484" s="30"/>
      <c r="C484" s="1"/>
      <c r="D484" s="2" t="s">
        <v>425</v>
      </c>
      <c r="E484" s="3"/>
      <c r="F484" s="3"/>
      <c r="G484" s="341" t="s">
        <v>426</v>
      </c>
      <c r="H484" s="5"/>
      <c r="I484" s="6"/>
      <c r="J484" s="241"/>
      <c r="K484" s="82"/>
      <c r="L484" s="83"/>
      <c r="M484" s="270"/>
      <c r="N484" s="271"/>
      <c r="O484" s="353"/>
      <c r="P484" s="342"/>
      <c r="Q484" s="342"/>
      <c r="R484" s="315"/>
      <c r="S484" s="246"/>
      <c r="T484" s="37"/>
      <c r="V484" s="56"/>
      <c r="W484" s="56"/>
      <c r="X484" s="56"/>
      <c r="Y484" s="56"/>
      <c r="Z484" s="56"/>
      <c r="AA484" s="56"/>
      <c r="AB484" s="56"/>
      <c r="AC484" s="56"/>
      <c r="AD484" s="56"/>
      <c r="AE484" s="56"/>
      <c r="AF484" s="56"/>
    </row>
    <row r="485" spans="1:32" ht="31.95" customHeight="1">
      <c r="A485" s="13"/>
      <c r="B485" s="30"/>
      <c r="C485" s="1">
        <v>7850</v>
      </c>
      <c r="D485" s="2">
        <v>31.040000000000049</v>
      </c>
      <c r="E485" s="3"/>
      <c r="F485" s="3"/>
      <c r="G485" s="81" t="s">
        <v>427</v>
      </c>
      <c r="H485" s="5" t="s">
        <v>428</v>
      </c>
      <c r="I485" s="6">
        <v>184</v>
      </c>
      <c r="J485" s="241">
        <v>26009</v>
      </c>
      <c r="K485" s="82">
        <v>31678</v>
      </c>
      <c r="L485" s="83">
        <v>5828752</v>
      </c>
      <c r="M485" s="270"/>
      <c r="N485" s="271"/>
      <c r="O485" s="74"/>
      <c r="P485" s="69">
        <f t="shared" ref="P485:P492" si="237">ROUND(O485,0)</f>
        <v>0</v>
      </c>
      <c r="Q485" s="69">
        <f t="shared" ref="Q485:Q492" si="238">+ROUND(P485*(1+$K$537),0)</f>
        <v>0</v>
      </c>
      <c r="R485" s="70">
        <f t="shared" ref="R485:R492" si="239">ROUND((+Q485*$I485),0)</f>
        <v>0</v>
      </c>
      <c r="S485" s="246" t="str">
        <f t="shared" ref="S485:S492" si="240">IF(OR(P485&lt;=0,P485&gt;$J485,Q485&lt;=0,Q485&gt;$K485,R485&lt;=0,R485&gt;$L485,$K$537&lt;&gt;0.21795),"ERROR","OK")</f>
        <v>ERROR</v>
      </c>
      <c r="T485" s="37"/>
      <c r="V485" s="56"/>
      <c r="W485" s="56"/>
      <c r="X485" s="56"/>
      <c r="Y485" s="56"/>
      <c r="Z485" s="56"/>
      <c r="AA485" s="56"/>
      <c r="AB485" s="56"/>
      <c r="AC485" s="56"/>
      <c r="AD485" s="56"/>
      <c r="AE485" s="56"/>
      <c r="AF485" s="56"/>
    </row>
    <row r="486" spans="1:32" ht="31.95" customHeight="1">
      <c r="A486" s="13"/>
      <c r="B486" s="30"/>
      <c r="C486" s="1">
        <v>6178</v>
      </c>
      <c r="D486" s="2">
        <v>31.04100000000005</v>
      </c>
      <c r="E486" s="3"/>
      <c r="F486" s="3"/>
      <c r="G486" s="81" t="s">
        <v>429</v>
      </c>
      <c r="H486" s="5" t="s">
        <v>114</v>
      </c>
      <c r="I486" s="6">
        <v>32</v>
      </c>
      <c r="J486" s="241">
        <v>24600</v>
      </c>
      <c r="K486" s="82">
        <v>29962</v>
      </c>
      <c r="L486" s="83">
        <v>958784</v>
      </c>
      <c r="M486" s="270"/>
      <c r="N486" s="271"/>
      <c r="O486" s="353"/>
      <c r="P486" s="69">
        <f t="shared" si="237"/>
        <v>0</v>
      </c>
      <c r="Q486" s="69">
        <f t="shared" si="238"/>
        <v>0</v>
      </c>
      <c r="R486" s="70">
        <f t="shared" si="239"/>
        <v>0</v>
      </c>
      <c r="S486" s="246" t="str">
        <f t="shared" si="240"/>
        <v>ERROR</v>
      </c>
      <c r="T486" s="37"/>
      <c r="V486" s="56"/>
      <c r="W486" s="56"/>
      <c r="X486" s="56"/>
      <c r="Y486" s="56"/>
      <c r="Z486" s="56"/>
      <c r="AA486" s="56"/>
      <c r="AB486" s="56"/>
      <c r="AC486" s="56"/>
      <c r="AD486" s="56"/>
      <c r="AE486" s="56"/>
      <c r="AF486" s="56"/>
    </row>
    <row r="487" spans="1:32" ht="31.95" customHeight="1">
      <c r="A487" s="13"/>
      <c r="B487" s="30"/>
      <c r="C487" s="1">
        <v>6179</v>
      </c>
      <c r="D487" s="2">
        <v>31.042000000000051</v>
      </c>
      <c r="E487" s="3"/>
      <c r="F487" s="3"/>
      <c r="G487" s="81" t="s">
        <v>430</v>
      </c>
      <c r="H487" s="5" t="s">
        <v>114</v>
      </c>
      <c r="I487" s="6">
        <v>32</v>
      </c>
      <c r="J487" s="241">
        <v>19577</v>
      </c>
      <c r="K487" s="82">
        <v>23844</v>
      </c>
      <c r="L487" s="83">
        <v>763008</v>
      </c>
      <c r="M487" s="270"/>
      <c r="N487" s="271"/>
      <c r="O487" s="74"/>
      <c r="P487" s="69">
        <f t="shared" si="237"/>
        <v>0</v>
      </c>
      <c r="Q487" s="69">
        <f t="shared" si="238"/>
        <v>0</v>
      </c>
      <c r="R487" s="70">
        <f t="shared" si="239"/>
        <v>0</v>
      </c>
      <c r="S487" s="246" t="str">
        <f t="shared" si="240"/>
        <v>ERROR</v>
      </c>
      <c r="T487" s="37"/>
      <c r="V487" s="56"/>
      <c r="W487" s="56"/>
      <c r="X487" s="56"/>
      <c r="Y487" s="56"/>
      <c r="Z487" s="56"/>
      <c r="AA487" s="56"/>
      <c r="AB487" s="56"/>
      <c r="AC487" s="56"/>
      <c r="AD487" s="56"/>
      <c r="AE487" s="56"/>
      <c r="AF487" s="56"/>
    </row>
    <row r="488" spans="1:32" ht="31.95" customHeight="1">
      <c r="A488" s="13"/>
      <c r="B488" s="30"/>
      <c r="C488" s="1">
        <v>7571</v>
      </c>
      <c r="D488" s="2">
        <v>31.043000000000053</v>
      </c>
      <c r="E488" s="3"/>
      <c r="F488" s="3"/>
      <c r="G488" s="81" t="s">
        <v>431</v>
      </c>
      <c r="H488" s="5" t="s">
        <v>28</v>
      </c>
      <c r="I488" s="6">
        <v>32</v>
      </c>
      <c r="J488" s="241">
        <v>83781</v>
      </c>
      <c r="K488" s="82">
        <v>102041</v>
      </c>
      <c r="L488" s="83">
        <v>3265312</v>
      </c>
      <c r="M488" s="270"/>
      <c r="N488" s="271"/>
      <c r="O488" s="71"/>
      <c r="P488" s="69">
        <f t="shared" si="237"/>
        <v>0</v>
      </c>
      <c r="Q488" s="69">
        <f t="shared" si="238"/>
        <v>0</v>
      </c>
      <c r="R488" s="70">
        <f t="shared" si="239"/>
        <v>0</v>
      </c>
      <c r="S488" s="246" t="str">
        <f t="shared" si="240"/>
        <v>ERROR</v>
      </c>
      <c r="T488" s="37"/>
      <c r="V488" s="56"/>
      <c r="W488" s="56"/>
      <c r="X488" s="56"/>
      <c r="Y488" s="56"/>
      <c r="Z488" s="56"/>
      <c r="AA488" s="56"/>
      <c r="AB488" s="56"/>
      <c r="AC488" s="56"/>
      <c r="AD488" s="56"/>
      <c r="AE488" s="56"/>
      <c r="AF488" s="56"/>
    </row>
    <row r="489" spans="1:32" ht="31.95" customHeight="1">
      <c r="A489" s="13"/>
      <c r="B489" s="30"/>
      <c r="C489" s="1">
        <v>7359</v>
      </c>
      <c r="D489" s="2">
        <v>31.044000000000054</v>
      </c>
      <c r="E489" s="3"/>
      <c r="F489" s="3"/>
      <c r="G489" s="81" t="s">
        <v>432</v>
      </c>
      <c r="H489" s="5" t="s">
        <v>28</v>
      </c>
      <c r="I489" s="6">
        <v>16</v>
      </c>
      <c r="J489" s="241">
        <v>363056</v>
      </c>
      <c r="K489" s="82">
        <v>442184</v>
      </c>
      <c r="L489" s="83">
        <v>7074944</v>
      </c>
      <c r="M489" s="270"/>
      <c r="N489" s="271"/>
      <c r="O489" s="74"/>
      <c r="P489" s="69">
        <f t="shared" si="237"/>
        <v>0</v>
      </c>
      <c r="Q489" s="69">
        <f t="shared" si="238"/>
        <v>0</v>
      </c>
      <c r="R489" s="70">
        <f t="shared" si="239"/>
        <v>0</v>
      </c>
      <c r="S489" s="246" t="str">
        <f t="shared" si="240"/>
        <v>ERROR</v>
      </c>
      <c r="T489" s="37"/>
      <c r="V489" s="56"/>
      <c r="W489" s="56"/>
      <c r="X489" s="56"/>
      <c r="Y489" s="56"/>
      <c r="Z489" s="56"/>
      <c r="AA489" s="56"/>
      <c r="AB489" s="56"/>
      <c r="AC489" s="56"/>
      <c r="AD489" s="56"/>
      <c r="AE489" s="56"/>
      <c r="AF489" s="56"/>
    </row>
    <row r="490" spans="1:32" ht="31.95" customHeight="1">
      <c r="A490" s="13"/>
      <c r="B490" s="30"/>
      <c r="C490" s="1">
        <v>9169</v>
      </c>
      <c r="D490" s="2">
        <v>31.045000000000055</v>
      </c>
      <c r="E490" s="3"/>
      <c r="F490" s="3"/>
      <c r="G490" s="81" t="s">
        <v>433</v>
      </c>
      <c r="H490" s="5" t="s">
        <v>28</v>
      </c>
      <c r="I490" s="6">
        <v>8</v>
      </c>
      <c r="J490" s="241">
        <v>32503</v>
      </c>
      <c r="K490" s="82">
        <v>39587</v>
      </c>
      <c r="L490" s="83">
        <v>316696</v>
      </c>
      <c r="M490" s="270"/>
      <c r="N490" s="271"/>
      <c r="O490" s="74"/>
      <c r="P490" s="69">
        <f t="shared" si="237"/>
        <v>0</v>
      </c>
      <c r="Q490" s="69">
        <f t="shared" si="238"/>
        <v>0</v>
      </c>
      <c r="R490" s="70">
        <f t="shared" si="239"/>
        <v>0</v>
      </c>
      <c r="S490" s="246" t="str">
        <f t="shared" si="240"/>
        <v>ERROR</v>
      </c>
      <c r="T490" s="37"/>
      <c r="V490" s="56"/>
      <c r="W490" s="56"/>
      <c r="X490" s="56"/>
      <c r="Y490" s="56"/>
      <c r="Z490" s="56"/>
      <c r="AA490" s="56"/>
      <c r="AB490" s="56"/>
      <c r="AC490" s="56"/>
      <c r="AD490" s="56"/>
      <c r="AE490" s="56"/>
      <c r="AF490" s="56"/>
    </row>
    <row r="491" spans="1:32" ht="31.95" customHeight="1">
      <c r="A491" s="13"/>
      <c r="B491" s="30"/>
      <c r="C491" s="1">
        <v>6187</v>
      </c>
      <c r="D491" s="2">
        <v>31.046000000000056</v>
      </c>
      <c r="E491" s="3"/>
      <c r="F491" s="3"/>
      <c r="G491" s="81" t="s">
        <v>434</v>
      </c>
      <c r="H491" s="5" t="s">
        <v>114</v>
      </c>
      <c r="I491" s="6">
        <v>32</v>
      </c>
      <c r="J491" s="241">
        <v>235312</v>
      </c>
      <c r="K491" s="82">
        <v>286598</v>
      </c>
      <c r="L491" s="83">
        <v>9171136</v>
      </c>
      <c r="M491" s="270"/>
      <c r="N491" s="271"/>
      <c r="O491" s="74"/>
      <c r="P491" s="69">
        <f t="shared" si="237"/>
        <v>0</v>
      </c>
      <c r="Q491" s="69">
        <f t="shared" si="238"/>
        <v>0</v>
      </c>
      <c r="R491" s="70">
        <f t="shared" si="239"/>
        <v>0</v>
      </c>
      <c r="S491" s="246" t="str">
        <f t="shared" si="240"/>
        <v>ERROR</v>
      </c>
      <c r="T491" s="37"/>
      <c r="V491" s="56"/>
      <c r="W491" s="56"/>
      <c r="X491" s="56"/>
      <c r="Y491" s="56"/>
      <c r="Z491" s="56"/>
      <c r="AA491" s="56"/>
      <c r="AB491" s="56"/>
      <c r="AC491" s="56"/>
      <c r="AD491" s="56"/>
      <c r="AE491" s="56"/>
      <c r="AF491" s="56"/>
    </row>
    <row r="492" spans="1:32" ht="31.95" customHeight="1">
      <c r="A492" s="13"/>
      <c r="B492" s="30"/>
      <c r="C492" s="1">
        <v>7554</v>
      </c>
      <c r="D492" s="2">
        <v>31.047000000000057</v>
      </c>
      <c r="E492" s="3"/>
      <c r="F492" s="3"/>
      <c r="G492" s="81" t="s">
        <v>435</v>
      </c>
      <c r="H492" s="5" t="s">
        <v>28</v>
      </c>
      <c r="I492" s="6">
        <v>96</v>
      </c>
      <c r="J492" s="241">
        <v>46520</v>
      </c>
      <c r="K492" s="82">
        <v>56659</v>
      </c>
      <c r="L492" s="83">
        <v>5439264</v>
      </c>
      <c r="M492" s="270"/>
      <c r="N492" s="271"/>
      <c r="O492" s="74"/>
      <c r="P492" s="69">
        <f t="shared" si="237"/>
        <v>0</v>
      </c>
      <c r="Q492" s="69">
        <f t="shared" si="238"/>
        <v>0</v>
      </c>
      <c r="R492" s="70">
        <f t="shared" si="239"/>
        <v>0</v>
      </c>
      <c r="S492" s="246" t="str">
        <f t="shared" si="240"/>
        <v>ERROR</v>
      </c>
      <c r="T492" s="37"/>
      <c r="V492" s="56"/>
      <c r="W492" s="56"/>
      <c r="X492" s="56"/>
      <c r="Y492" s="56"/>
      <c r="Z492" s="56"/>
      <c r="AA492" s="56"/>
      <c r="AB492" s="56"/>
      <c r="AC492" s="56"/>
      <c r="AD492" s="56"/>
      <c r="AE492" s="56"/>
      <c r="AF492" s="56"/>
    </row>
    <row r="493" spans="1:32" ht="31.95" customHeight="1" thickBot="1">
      <c r="A493" s="13"/>
      <c r="B493" s="30"/>
      <c r="C493" s="7" t="s">
        <v>12</v>
      </c>
      <c r="D493" s="8"/>
      <c r="E493" s="9"/>
      <c r="F493" s="9"/>
      <c r="G493" s="10"/>
      <c r="H493" s="11"/>
      <c r="I493" s="12"/>
      <c r="J493" s="72"/>
      <c r="K493" s="72"/>
      <c r="L493" s="73">
        <f>SUM(L432:L492)</f>
        <v>887667003</v>
      </c>
      <c r="M493" s="270"/>
      <c r="N493" s="271"/>
      <c r="O493" s="278"/>
      <c r="P493" s="279"/>
      <c r="Q493" s="67"/>
      <c r="R493" s="282">
        <f>+SUM(R432:R492)</f>
        <v>0</v>
      </c>
      <c r="S493" s="247" t="str">
        <f>+IF(OR(R493&lt;=0,R493&gt;$L493,COUNTIF(S432:S492,"error")&gt;0),"ERROR","OK")</f>
        <v>ERROR</v>
      </c>
      <c r="T493" s="37"/>
      <c r="V493" s="56"/>
      <c r="W493" s="56"/>
      <c r="X493" s="56"/>
      <c r="Y493" s="56"/>
      <c r="Z493" s="56"/>
      <c r="AA493" s="56"/>
      <c r="AB493" s="56"/>
      <c r="AC493" s="56"/>
      <c r="AD493" s="56"/>
      <c r="AE493" s="56"/>
      <c r="AF493" s="56"/>
    </row>
    <row r="494" spans="1:32" ht="31.95" customHeight="1" thickBot="1">
      <c r="A494" s="13"/>
      <c r="B494" s="30"/>
      <c r="C494" s="75"/>
      <c r="D494" s="379">
        <v>32</v>
      </c>
      <c r="E494" s="76"/>
      <c r="F494" s="76"/>
      <c r="G494" s="77" t="s">
        <v>480</v>
      </c>
      <c r="H494" s="78"/>
      <c r="I494" s="76"/>
      <c r="J494" s="79"/>
      <c r="K494" s="79"/>
      <c r="L494" s="80"/>
      <c r="M494" s="270"/>
      <c r="N494" s="271"/>
      <c r="O494" s="280"/>
      <c r="P494" s="268"/>
      <c r="Q494" s="67"/>
      <c r="R494" s="268"/>
      <c r="S494" s="269"/>
      <c r="T494" s="37"/>
      <c r="V494" s="56"/>
      <c r="W494" s="56"/>
      <c r="X494" s="56"/>
      <c r="Y494" s="56"/>
      <c r="Z494" s="56"/>
      <c r="AA494" s="56"/>
      <c r="AB494" s="56"/>
      <c r="AC494" s="56"/>
      <c r="AD494" s="56"/>
      <c r="AE494" s="56"/>
      <c r="AF494" s="56"/>
    </row>
    <row r="495" spans="1:32" ht="31.95" customHeight="1">
      <c r="A495" s="13"/>
      <c r="B495" s="30"/>
      <c r="C495" s="1"/>
      <c r="D495" s="2" t="s">
        <v>361</v>
      </c>
      <c r="E495" s="3"/>
      <c r="F495" s="3"/>
      <c r="G495" s="341" t="s">
        <v>436</v>
      </c>
      <c r="H495" s="5"/>
      <c r="I495" s="6"/>
      <c r="J495" s="241"/>
      <c r="K495" s="82"/>
      <c r="L495" s="83"/>
      <c r="M495" s="270"/>
      <c r="N495" s="271"/>
      <c r="O495" s="353"/>
      <c r="P495" s="342"/>
      <c r="Q495" s="342"/>
      <c r="R495" s="315"/>
      <c r="S495" s="246"/>
      <c r="T495" s="37"/>
      <c r="V495" s="56"/>
      <c r="W495" s="56"/>
      <c r="X495" s="56"/>
      <c r="Y495" s="56"/>
      <c r="Z495" s="56"/>
      <c r="AA495" s="56"/>
      <c r="AB495" s="56"/>
      <c r="AC495" s="56"/>
      <c r="AD495" s="56"/>
      <c r="AE495" s="56"/>
      <c r="AF495" s="56"/>
    </row>
    <row r="496" spans="1:32" ht="31.95" customHeight="1">
      <c r="A496" s="13"/>
      <c r="B496" s="30"/>
      <c r="C496" s="1"/>
      <c r="D496" s="2" t="s">
        <v>363</v>
      </c>
      <c r="E496" s="3"/>
      <c r="F496" s="3"/>
      <c r="G496" s="341" t="s">
        <v>437</v>
      </c>
      <c r="H496" s="5"/>
      <c r="I496" s="6"/>
      <c r="J496" s="241"/>
      <c r="K496" s="82"/>
      <c r="L496" s="83"/>
      <c r="M496" s="270"/>
      <c r="N496" s="271"/>
      <c r="O496" s="353"/>
      <c r="P496" s="342"/>
      <c r="Q496" s="342"/>
      <c r="R496" s="315"/>
      <c r="S496" s="246"/>
      <c r="T496" s="37"/>
      <c r="V496" s="56"/>
      <c r="W496" s="56"/>
      <c r="X496" s="56"/>
      <c r="Y496" s="56"/>
      <c r="Z496" s="56"/>
      <c r="AA496" s="56"/>
      <c r="AB496" s="56"/>
      <c r="AC496" s="56"/>
      <c r="AD496" s="56"/>
      <c r="AE496" s="56"/>
      <c r="AF496" s="56"/>
    </row>
    <row r="497" spans="1:32" ht="31.95" customHeight="1">
      <c r="A497" s="13"/>
      <c r="B497" s="30"/>
      <c r="C497" s="1">
        <v>7870</v>
      </c>
      <c r="D497" s="2">
        <v>32.000999999999998</v>
      </c>
      <c r="E497" s="3"/>
      <c r="F497" s="3"/>
      <c r="G497" s="81" t="s">
        <v>438</v>
      </c>
      <c r="H497" s="5" t="s">
        <v>439</v>
      </c>
      <c r="I497" s="6">
        <v>26</v>
      </c>
      <c r="J497" s="241">
        <v>100862</v>
      </c>
      <c r="K497" s="82">
        <v>122845</v>
      </c>
      <c r="L497" s="83">
        <v>3193970</v>
      </c>
      <c r="M497" s="270"/>
      <c r="N497" s="271"/>
      <c r="O497" s="74"/>
      <c r="P497" s="69">
        <f t="shared" ref="P497" si="241">ROUND(O497,0)</f>
        <v>0</v>
      </c>
      <c r="Q497" s="69">
        <f>+ROUND(P497*(1+$K$537),0)</f>
        <v>0</v>
      </c>
      <c r="R497" s="70">
        <f t="shared" ref="R497" si="242">ROUND((+Q497*$I497),0)</f>
        <v>0</v>
      </c>
      <c r="S497" s="246" t="str">
        <f>IF(OR(P497&lt;=0,P497&gt;$J497,Q497&lt;=0,Q497&gt;$K497,R497&lt;=0,R497&gt;$L497,$K$537&lt;&gt;0.21795),"ERROR","OK")</f>
        <v>ERROR</v>
      </c>
      <c r="T497" s="37"/>
      <c r="V497" s="56"/>
      <c r="W497" s="56"/>
      <c r="X497" s="56"/>
      <c r="Y497" s="56"/>
      <c r="Z497" s="56"/>
      <c r="AA497" s="56"/>
      <c r="AB497" s="56"/>
      <c r="AC497" s="56"/>
      <c r="AD497" s="56"/>
      <c r="AE497" s="56"/>
      <c r="AF497" s="56"/>
    </row>
    <row r="498" spans="1:32" ht="31.95" customHeight="1">
      <c r="A498" s="13"/>
      <c r="B498" s="30"/>
      <c r="C498" s="1"/>
      <c r="D498" s="2" t="s">
        <v>368</v>
      </c>
      <c r="E498" s="3"/>
      <c r="F498" s="3"/>
      <c r="G498" s="341" t="s">
        <v>440</v>
      </c>
      <c r="H498" s="5"/>
      <c r="I498" s="6"/>
      <c r="J498" s="241"/>
      <c r="K498" s="82"/>
      <c r="L498" s="83"/>
      <c r="M498" s="270"/>
      <c r="N498" s="271"/>
      <c r="O498" s="353"/>
      <c r="P498" s="342"/>
      <c r="Q498" s="342"/>
      <c r="R498" s="315"/>
      <c r="S498" s="246"/>
      <c r="T498" s="37"/>
      <c r="V498" s="56"/>
      <c r="W498" s="56"/>
      <c r="X498" s="56"/>
      <c r="Y498" s="56"/>
      <c r="Z498" s="56"/>
      <c r="AA498" s="56"/>
      <c r="AB498" s="56"/>
      <c r="AC498" s="56"/>
      <c r="AD498" s="56"/>
      <c r="AE498" s="56"/>
      <c r="AF498" s="56"/>
    </row>
    <row r="499" spans="1:32" ht="31.95" customHeight="1">
      <c r="A499" s="13"/>
      <c r="B499" s="30"/>
      <c r="C499" s="1">
        <v>7896</v>
      </c>
      <c r="D499" s="2">
        <v>32.001999999999995</v>
      </c>
      <c r="E499" s="3"/>
      <c r="F499" s="3"/>
      <c r="G499" s="81" t="s">
        <v>441</v>
      </c>
      <c r="H499" s="5" t="s">
        <v>28</v>
      </c>
      <c r="I499" s="6">
        <v>6000</v>
      </c>
      <c r="J499" s="241">
        <v>161</v>
      </c>
      <c r="K499" s="82">
        <v>196</v>
      </c>
      <c r="L499" s="83">
        <v>1176000</v>
      </c>
      <c r="M499" s="270"/>
      <c r="N499" s="271"/>
      <c r="O499" s="353"/>
      <c r="P499" s="69">
        <f t="shared" ref="P499:P504" si="243">ROUND(O499,0)</f>
        <v>0</v>
      </c>
      <c r="Q499" s="69">
        <f t="shared" ref="Q499:Q504" si="244">+ROUND(P499*(1+$K$537),0)</f>
        <v>0</v>
      </c>
      <c r="R499" s="70">
        <f t="shared" ref="R499:R504" si="245">ROUND((+Q499*$I499),0)</f>
        <v>0</v>
      </c>
      <c r="S499" s="246" t="str">
        <f t="shared" ref="S499:S504" si="246">IF(OR(P499&lt;=0,P499&gt;$J499,Q499&lt;=0,Q499&gt;$K499,R499&lt;=0,R499&gt;$L499,$K$537&lt;&gt;0.21795),"ERROR","OK")</f>
        <v>ERROR</v>
      </c>
      <c r="T499" s="37"/>
      <c r="V499" s="56"/>
      <c r="W499" s="56"/>
      <c r="X499" s="56"/>
      <c r="Y499" s="56"/>
      <c r="Z499" s="56"/>
      <c r="AA499" s="56"/>
      <c r="AB499" s="56"/>
      <c r="AC499" s="56"/>
      <c r="AD499" s="56"/>
      <c r="AE499" s="56"/>
      <c r="AF499" s="56"/>
    </row>
    <row r="500" spans="1:32" ht="31.95" customHeight="1">
      <c r="A500" s="13"/>
      <c r="B500" s="30"/>
      <c r="C500" s="1">
        <v>7901</v>
      </c>
      <c r="D500" s="2">
        <v>32.002999999999993</v>
      </c>
      <c r="E500" s="3"/>
      <c r="F500" s="3"/>
      <c r="G500" s="81" t="s">
        <v>442</v>
      </c>
      <c r="H500" s="5" t="s">
        <v>28</v>
      </c>
      <c r="I500" s="6">
        <v>4000</v>
      </c>
      <c r="J500" s="241">
        <v>143</v>
      </c>
      <c r="K500" s="82">
        <v>174</v>
      </c>
      <c r="L500" s="83">
        <v>696000</v>
      </c>
      <c r="M500" s="270"/>
      <c r="N500" s="271"/>
      <c r="O500" s="353"/>
      <c r="P500" s="69">
        <f t="shared" si="243"/>
        <v>0</v>
      </c>
      <c r="Q500" s="69">
        <f t="shared" si="244"/>
        <v>0</v>
      </c>
      <c r="R500" s="70">
        <f t="shared" si="245"/>
        <v>0</v>
      </c>
      <c r="S500" s="246" t="str">
        <f t="shared" si="246"/>
        <v>ERROR</v>
      </c>
      <c r="T500" s="37"/>
      <c r="V500" s="56"/>
      <c r="W500" s="56"/>
      <c r="X500" s="56"/>
      <c r="Y500" s="56"/>
      <c r="Z500" s="56"/>
      <c r="AA500" s="56"/>
      <c r="AB500" s="56"/>
      <c r="AC500" s="56"/>
      <c r="AD500" s="56"/>
      <c r="AE500" s="56"/>
      <c r="AF500" s="56"/>
    </row>
    <row r="501" spans="1:32" ht="31.95" customHeight="1">
      <c r="A501" s="13"/>
      <c r="B501" s="30"/>
      <c r="C501" s="1">
        <v>7898</v>
      </c>
      <c r="D501" s="2">
        <v>32.003999999999991</v>
      </c>
      <c r="E501" s="3"/>
      <c r="F501" s="3"/>
      <c r="G501" s="81" t="s">
        <v>443</v>
      </c>
      <c r="H501" s="5" t="s">
        <v>28</v>
      </c>
      <c r="I501" s="6">
        <v>4000</v>
      </c>
      <c r="J501" s="241">
        <v>719</v>
      </c>
      <c r="K501" s="82">
        <v>876</v>
      </c>
      <c r="L501" s="83">
        <v>3504000</v>
      </c>
      <c r="M501" s="270"/>
      <c r="N501" s="271"/>
      <c r="O501" s="353"/>
      <c r="P501" s="69">
        <f t="shared" si="243"/>
        <v>0</v>
      </c>
      <c r="Q501" s="69">
        <f t="shared" si="244"/>
        <v>0</v>
      </c>
      <c r="R501" s="70">
        <f t="shared" si="245"/>
        <v>0</v>
      </c>
      <c r="S501" s="246" t="str">
        <f t="shared" si="246"/>
        <v>ERROR</v>
      </c>
      <c r="T501" s="37"/>
      <c r="V501" s="56"/>
      <c r="W501" s="56"/>
      <c r="X501" s="56"/>
      <c r="Y501" s="56"/>
      <c r="Z501" s="56"/>
      <c r="AA501" s="56"/>
      <c r="AB501" s="56"/>
      <c r="AC501" s="56"/>
      <c r="AD501" s="56"/>
      <c r="AE501" s="56"/>
      <c r="AF501" s="56"/>
    </row>
    <row r="502" spans="1:32" ht="31.95" customHeight="1">
      <c r="A502" s="13"/>
      <c r="B502" s="30"/>
      <c r="C502" s="1">
        <v>7897</v>
      </c>
      <c r="D502" s="2">
        <v>32.004999999999988</v>
      </c>
      <c r="E502" s="3"/>
      <c r="F502" s="3"/>
      <c r="G502" s="81" t="s">
        <v>444</v>
      </c>
      <c r="H502" s="5" t="s">
        <v>28</v>
      </c>
      <c r="I502" s="6">
        <v>300</v>
      </c>
      <c r="J502" s="241">
        <v>1345</v>
      </c>
      <c r="K502" s="82">
        <v>1638</v>
      </c>
      <c r="L502" s="83">
        <v>491400</v>
      </c>
      <c r="M502" s="270"/>
      <c r="N502" s="271"/>
      <c r="O502" s="74"/>
      <c r="P502" s="69">
        <f t="shared" si="243"/>
        <v>0</v>
      </c>
      <c r="Q502" s="69">
        <f t="shared" si="244"/>
        <v>0</v>
      </c>
      <c r="R502" s="70">
        <f t="shared" si="245"/>
        <v>0</v>
      </c>
      <c r="S502" s="246" t="str">
        <f t="shared" si="246"/>
        <v>ERROR</v>
      </c>
      <c r="T502" s="37"/>
      <c r="V502" s="56"/>
      <c r="W502" s="56"/>
      <c r="X502" s="56"/>
      <c r="Y502" s="56"/>
      <c r="Z502" s="56"/>
      <c r="AA502" s="56"/>
      <c r="AB502" s="56"/>
      <c r="AC502" s="56"/>
      <c r="AD502" s="56"/>
      <c r="AE502" s="56"/>
      <c r="AF502" s="56"/>
    </row>
    <row r="503" spans="1:32" ht="31.95" customHeight="1">
      <c r="A503" s="13"/>
      <c r="B503" s="30"/>
      <c r="C503" s="1">
        <v>7900</v>
      </c>
      <c r="D503" s="2">
        <v>32.005999999999986</v>
      </c>
      <c r="E503" s="3"/>
      <c r="F503" s="3"/>
      <c r="G503" s="81" t="s">
        <v>445</v>
      </c>
      <c r="H503" s="5" t="s">
        <v>28</v>
      </c>
      <c r="I503" s="6">
        <v>4000</v>
      </c>
      <c r="J503" s="241">
        <v>352</v>
      </c>
      <c r="K503" s="82">
        <v>429</v>
      </c>
      <c r="L503" s="83">
        <v>1716000</v>
      </c>
      <c r="M503" s="270"/>
      <c r="N503" s="271"/>
      <c r="O503" s="74"/>
      <c r="P503" s="69">
        <f t="shared" si="243"/>
        <v>0</v>
      </c>
      <c r="Q503" s="69">
        <f t="shared" si="244"/>
        <v>0</v>
      </c>
      <c r="R503" s="70">
        <f t="shared" si="245"/>
        <v>0</v>
      </c>
      <c r="S503" s="246" t="str">
        <f t="shared" si="246"/>
        <v>ERROR</v>
      </c>
      <c r="T503" s="37"/>
      <c r="V503" s="56"/>
      <c r="W503" s="56"/>
      <c r="X503" s="56"/>
      <c r="Y503" s="56"/>
      <c r="Z503" s="56"/>
      <c r="AA503" s="56"/>
      <c r="AB503" s="56"/>
      <c r="AC503" s="56"/>
      <c r="AD503" s="56"/>
      <c r="AE503" s="56"/>
      <c r="AF503" s="56"/>
    </row>
    <row r="504" spans="1:32" ht="48" customHeight="1">
      <c r="A504" s="13"/>
      <c r="B504" s="30"/>
      <c r="C504" s="1">
        <v>10346</v>
      </c>
      <c r="D504" s="2">
        <v>32.006999999999984</v>
      </c>
      <c r="E504" s="3"/>
      <c r="F504" s="3"/>
      <c r="G504" s="81" t="s">
        <v>446</v>
      </c>
      <c r="H504" s="5" t="s">
        <v>28</v>
      </c>
      <c r="I504" s="6">
        <v>10</v>
      </c>
      <c r="J504" s="241">
        <v>856800</v>
      </c>
      <c r="K504" s="82">
        <v>1043540</v>
      </c>
      <c r="L504" s="83">
        <v>10435400</v>
      </c>
      <c r="M504" s="270"/>
      <c r="N504" s="271"/>
      <c r="O504" s="74"/>
      <c r="P504" s="69">
        <f t="shared" si="243"/>
        <v>0</v>
      </c>
      <c r="Q504" s="69">
        <f t="shared" si="244"/>
        <v>0</v>
      </c>
      <c r="R504" s="70">
        <f t="shared" si="245"/>
        <v>0</v>
      </c>
      <c r="S504" s="246" t="str">
        <f t="shared" si="246"/>
        <v>ERROR</v>
      </c>
      <c r="T504" s="37"/>
      <c r="V504" s="56"/>
      <c r="W504" s="56"/>
      <c r="X504" s="56"/>
      <c r="Y504" s="56"/>
      <c r="Z504" s="56"/>
      <c r="AA504" s="56"/>
      <c r="AB504" s="56"/>
      <c r="AC504" s="56"/>
      <c r="AD504" s="56"/>
      <c r="AE504" s="56"/>
      <c r="AF504" s="56"/>
    </row>
    <row r="505" spans="1:32" ht="31.95" customHeight="1">
      <c r="A505" s="13"/>
      <c r="B505" s="30"/>
      <c r="C505" s="1"/>
      <c r="D505" s="2" t="s">
        <v>372</v>
      </c>
      <c r="E505" s="3"/>
      <c r="F505" s="3"/>
      <c r="G505" s="341" t="s">
        <v>447</v>
      </c>
      <c r="H505" s="5"/>
      <c r="I505" s="6"/>
      <c r="J505" s="241"/>
      <c r="K505" s="82"/>
      <c r="L505" s="83"/>
      <c r="M505" s="270"/>
      <c r="N505" s="271"/>
      <c r="O505" s="353"/>
      <c r="P505" s="342"/>
      <c r="Q505" s="342"/>
      <c r="R505" s="315"/>
      <c r="S505" s="246"/>
      <c r="T505" s="37"/>
      <c r="V505" s="56"/>
      <c r="W505" s="56"/>
      <c r="X505" s="56"/>
      <c r="Y505" s="56"/>
      <c r="Z505" s="56"/>
      <c r="AA505" s="56"/>
      <c r="AB505" s="56"/>
      <c r="AC505" s="56"/>
      <c r="AD505" s="56"/>
      <c r="AE505" s="56"/>
      <c r="AF505" s="56"/>
    </row>
    <row r="506" spans="1:32" ht="31.95" customHeight="1">
      <c r="A506" s="13"/>
      <c r="B506" s="30"/>
      <c r="C506" s="1"/>
      <c r="D506" s="2" t="s">
        <v>448</v>
      </c>
      <c r="E506" s="3"/>
      <c r="F506" s="3"/>
      <c r="G506" s="341" t="s">
        <v>449</v>
      </c>
      <c r="H506" s="5"/>
      <c r="I506" s="6"/>
      <c r="J506" s="241"/>
      <c r="K506" s="82"/>
      <c r="L506" s="83"/>
      <c r="M506" s="270"/>
      <c r="N506" s="271"/>
      <c r="O506" s="353"/>
      <c r="P506" s="342"/>
      <c r="Q506" s="342"/>
      <c r="R506" s="315"/>
      <c r="S506" s="246"/>
      <c r="T506" s="37"/>
      <c r="V506" s="56"/>
      <c r="W506" s="56"/>
      <c r="X506" s="56"/>
      <c r="Y506" s="56"/>
      <c r="Z506" s="56"/>
      <c r="AA506" s="56"/>
      <c r="AB506" s="56"/>
      <c r="AC506" s="56"/>
      <c r="AD506" s="56"/>
      <c r="AE506" s="56"/>
      <c r="AF506" s="56"/>
    </row>
    <row r="507" spans="1:32" ht="31.95" customHeight="1">
      <c r="A507" s="13"/>
      <c r="B507" s="30"/>
      <c r="C507" s="1">
        <v>9835</v>
      </c>
      <c r="D507" s="2">
        <v>32.007999999999981</v>
      </c>
      <c r="E507" s="3"/>
      <c r="F507" s="3"/>
      <c r="G507" s="81" t="s">
        <v>450</v>
      </c>
      <c r="H507" s="5" t="s">
        <v>451</v>
      </c>
      <c r="I507" s="6">
        <v>25</v>
      </c>
      <c r="J507" s="241">
        <v>74320</v>
      </c>
      <c r="K507" s="82">
        <v>90518</v>
      </c>
      <c r="L507" s="83">
        <v>2262950</v>
      </c>
      <c r="M507" s="270"/>
      <c r="N507" s="271"/>
      <c r="O507" s="74"/>
      <c r="P507" s="69">
        <f t="shared" ref="P507:P513" si="247">ROUND(O507,0)</f>
        <v>0</v>
      </c>
      <c r="Q507" s="69">
        <f t="shared" ref="Q507:Q513" si="248">+ROUND(P507*(1+$K$537),0)</f>
        <v>0</v>
      </c>
      <c r="R507" s="70">
        <f t="shared" ref="R507:R513" si="249">ROUND((+Q507*$I507),0)</f>
        <v>0</v>
      </c>
      <c r="S507" s="246" t="str">
        <f t="shared" ref="S507:S513" si="250">IF(OR(P507&lt;=0,P507&gt;$J507,Q507&lt;=0,Q507&gt;$K507,R507&lt;=0,R507&gt;$L507,$K$537&lt;&gt;0.21795),"ERROR","OK")</f>
        <v>ERROR</v>
      </c>
      <c r="T507" s="37"/>
      <c r="V507" s="56"/>
      <c r="W507" s="56"/>
      <c r="X507" s="56"/>
      <c r="Y507" s="56"/>
      <c r="Z507" s="56"/>
      <c r="AA507" s="56"/>
      <c r="AB507" s="56"/>
      <c r="AC507" s="56"/>
      <c r="AD507" s="56"/>
      <c r="AE507" s="56"/>
      <c r="AF507" s="56"/>
    </row>
    <row r="508" spans="1:32" ht="64.2" customHeight="1">
      <c r="A508" s="13"/>
      <c r="B508" s="30"/>
      <c r="C508" s="1">
        <v>7895</v>
      </c>
      <c r="D508" s="2">
        <v>32.008999999999979</v>
      </c>
      <c r="E508" s="3"/>
      <c r="F508" s="3"/>
      <c r="G508" s="81" t="s">
        <v>452</v>
      </c>
      <c r="H508" s="5" t="s">
        <v>28</v>
      </c>
      <c r="I508" s="6">
        <v>25</v>
      </c>
      <c r="J508" s="241">
        <v>572560</v>
      </c>
      <c r="K508" s="82">
        <v>697349</v>
      </c>
      <c r="L508" s="83">
        <v>17433725</v>
      </c>
      <c r="M508" s="270"/>
      <c r="N508" s="271"/>
      <c r="O508" s="353"/>
      <c r="P508" s="69">
        <f t="shared" si="247"/>
        <v>0</v>
      </c>
      <c r="Q508" s="69">
        <f t="shared" si="248"/>
        <v>0</v>
      </c>
      <c r="R508" s="70">
        <f t="shared" si="249"/>
        <v>0</v>
      </c>
      <c r="S508" s="246" t="str">
        <f t="shared" si="250"/>
        <v>ERROR</v>
      </c>
      <c r="T508" s="37"/>
      <c r="V508" s="56"/>
      <c r="W508" s="56"/>
      <c r="X508" s="56"/>
      <c r="Y508" s="56"/>
      <c r="Z508" s="56"/>
      <c r="AA508" s="56"/>
      <c r="AB508" s="56"/>
      <c r="AC508" s="56"/>
      <c r="AD508" s="56"/>
      <c r="AE508" s="56"/>
      <c r="AF508" s="56"/>
    </row>
    <row r="509" spans="1:32" ht="31.95" customHeight="1">
      <c r="A509" s="13"/>
      <c r="B509" s="30"/>
      <c r="C509" s="1">
        <v>9576</v>
      </c>
      <c r="D509" s="2">
        <v>32.009999999999977</v>
      </c>
      <c r="E509" s="3"/>
      <c r="F509" s="3"/>
      <c r="G509" s="81" t="s">
        <v>453</v>
      </c>
      <c r="H509" s="5" t="s">
        <v>454</v>
      </c>
      <c r="I509" s="6">
        <v>425</v>
      </c>
      <c r="J509" s="241">
        <v>51916</v>
      </c>
      <c r="K509" s="82">
        <v>63231</v>
      </c>
      <c r="L509" s="83">
        <v>26873175</v>
      </c>
      <c r="M509" s="270"/>
      <c r="N509" s="271"/>
      <c r="O509" s="74"/>
      <c r="P509" s="69">
        <f t="shared" si="247"/>
        <v>0</v>
      </c>
      <c r="Q509" s="69">
        <f t="shared" si="248"/>
        <v>0</v>
      </c>
      <c r="R509" s="70">
        <f t="shared" si="249"/>
        <v>0</v>
      </c>
      <c r="S509" s="246" t="str">
        <f t="shared" si="250"/>
        <v>ERROR</v>
      </c>
      <c r="T509" s="37"/>
      <c r="V509" s="56"/>
      <c r="W509" s="56"/>
      <c r="X509" s="56"/>
      <c r="Y509" s="56"/>
      <c r="Z509" s="56"/>
      <c r="AA509" s="56"/>
      <c r="AB509" s="56"/>
      <c r="AC509" s="56"/>
      <c r="AD509" s="56"/>
      <c r="AE509" s="56"/>
      <c r="AF509" s="56"/>
    </row>
    <row r="510" spans="1:32" ht="31.95" customHeight="1">
      <c r="A510" s="13"/>
      <c r="B510" s="30"/>
      <c r="C510" s="1">
        <v>9408</v>
      </c>
      <c r="D510" s="2">
        <v>32.010999999999974</v>
      </c>
      <c r="E510" s="3"/>
      <c r="F510" s="3"/>
      <c r="G510" s="81" t="s">
        <v>455</v>
      </c>
      <c r="H510" s="5" t="s">
        <v>28</v>
      </c>
      <c r="I510" s="6">
        <v>25</v>
      </c>
      <c r="J510" s="241">
        <v>211607</v>
      </c>
      <c r="K510" s="82">
        <v>257727</v>
      </c>
      <c r="L510" s="83">
        <v>6443175</v>
      </c>
      <c r="M510" s="270"/>
      <c r="N510" s="271"/>
      <c r="O510" s="71"/>
      <c r="P510" s="69">
        <f t="shared" si="247"/>
        <v>0</v>
      </c>
      <c r="Q510" s="69">
        <f t="shared" si="248"/>
        <v>0</v>
      </c>
      <c r="R510" s="70">
        <f t="shared" si="249"/>
        <v>0</v>
      </c>
      <c r="S510" s="246" t="str">
        <f t="shared" si="250"/>
        <v>ERROR</v>
      </c>
      <c r="T510" s="37"/>
      <c r="V510" s="56"/>
      <c r="W510" s="56"/>
      <c r="X510" s="56"/>
      <c r="Y510" s="56"/>
      <c r="Z510" s="56"/>
      <c r="AA510" s="56"/>
      <c r="AB510" s="56"/>
      <c r="AC510" s="56"/>
      <c r="AD510" s="56"/>
      <c r="AE510" s="56"/>
      <c r="AF510" s="56"/>
    </row>
    <row r="511" spans="1:32" ht="31.95" customHeight="1">
      <c r="A511" s="13"/>
      <c r="B511" s="30"/>
      <c r="C511" s="1">
        <v>9409</v>
      </c>
      <c r="D511" s="2">
        <v>32.011999999999972</v>
      </c>
      <c r="E511" s="3"/>
      <c r="F511" s="3"/>
      <c r="G511" s="81" t="s">
        <v>456</v>
      </c>
      <c r="H511" s="5" t="s">
        <v>28</v>
      </c>
      <c r="I511" s="6">
        <v>25</v>
      </c>
      <c r="J511" s="241">
        <v>191249</v>
      </c>
      <c r="K511" s="82">
        <v>232932</v>
      </c>
      <c r="L511" s="83">
        <v>5823300</v>
      </c>
      <c r="M511" s="270"/>
      <c r="N511" s="271"/>
      <c r="O511" s="74"/>
      <c r="P511" s="69">
        <f t="shared" si="247"/>
        <v>0</v>
      </c>
      <c r="Q511" s="69">
        <f t="shared" si="248"/>
        <v>0</v>
      </c>
      <c r="R511" s="70">
        <f t="shared" si="249"/>
        <v>0</v>
      </c>
      <c r="S511" s="246" t="str">
        <f t="shared" si="250"/>
        <v>ERROR</v>
      </c>
      <c r="T511" s="37"/>
      <c r="V511" s="56"/>
      <c r="W511" s="56"/>
      <c r="X511" s="56"/>
      <c r="Y511" s="56"/>
      <c r="Z511" s="56"/>
      <c r="AA511" s="56"/>
      <c r="AB511" s="56"/>
      <c r="AC511" s="56"/>
      <c r="AD511" s="56"/>
      <c r="AE511" s="56"/>
      <c r="AF511" s="56"/>
    </row>
    <row r="512" spans="1:32" ht="48" customHeight="1">
      <c r="A512" s="13"/>
      <c r="B512" s="30"/>
      <c r="C512" s="1">
        <v>9724</v>
      </c>
      <c r="D512" s="2">
        <v>32.01299999999997</v>
      </c>
      <c r="E512" s="3"/>
      <c r="F512" s="3"/>
      <c r="G512" s="81" t="s">
        <v>457</v>
      </c>
      <c r="H512" s="5" t="s">
        <v>114</v>
      </c>
      <c r="I512" s="6">
        <v>25</v>
      </c>
      <c r="J512" s="241">
        <v>124818</v>
      </c>
      <c r="K512" s="82">
        <v>152022</v>
      </c>
      <c r="L512" s="83">
        <v>3800550</v>
      </c>
      <c r="M512" s="270"/>
      <c r="N512" s="271"/>
      <c r="O512" s="74"/>
      <c r="P512" s="69">
        <f t="shared" si="247"/>
        <v>0</v>
      </c>
      <c r="Q512" s="69">
        <f t="shared" si="248"/>
        <v>0</v>
      </c>
      <c r="R512" s="70">
        <f t="shared" si="249"/>
        <v>0</v>
      </c>
      <c r="S512" s="246" t="str">
        <f t="shared" si="250"/>
        <v>ERROR</v>
      </c>
      <c r="T512" s="37"/>
      <c r="V512" s="56"/>
      <c r="W512" s="56"/>
      <c r="X512" s="56"/>
      <c r="Y512" s="56"/>
      <c r="Z512" s="56"/>
      <c r="AA512" s="56"/>
      <c r="AB512" s="56"/>
      <c r="AC512" s="56"/>
      <c r="AD512" s="56"/>
      <c r="AE512" s="56"/>
      <c r="AF512" s="56"/>
    </row>
    <row r="513" spans="1:32" ht="48" customHeight="1">
      <c r="A513" s="13"/>
      <c r="B513" s="30"/>
      <c r="C513" s="1">
        <v>5928</v>
      </c>
      <c r="D513" s="2">
        <v>32.013999999999967</v>
      </c>
      <c r="E513" s="3"/>
      <c r="F513" s="3"/>
      <c r="G513" s="81" t="s">
        <v>458</v>
      </c>
      <c r="H513" s="5" t="s">
        <v>451</v>
      </c>
      <c r="I513" s="6">
        <v>25</v>
      </c>
      <c r="J513" s="241">
        <v>28694</v>
      </c>
      <c r="K513" s="82">
        <v>34948</v>
      </c>
      <c r="L513" s="83">
        <v>873700</v>
      </c>
      <c r="M513" s="270"/>
      <c r="N513" s="271"/>
      <c r="O513" s="74"/>
      <c r="P513" s="69">
        <f t="shared" si="247"/>
        <v>0</v>
      </c>
      <c r="Q513" s="69">
        <f t="shared" si="248"/>
        <v>0</v>
      </c>
      <c r="R513" s="70">
        <f t="shared" si="249"/>
        <v>0</v>
      </c>
      <c r="S513" s="246" t="str">
        <f t="shared" si="250"/>
        <v>ERROR</v>
      </c>
      <c r="T513" s="37"/>
      <c r="V513" s="56"/>
      <c r="W513" s="56"/>
      <c r="X513" s="56"/>
      <c r="Y513" s="56"/>
      <c r="Z513" s="56"/>
      <c r="AA513" s="56"/>
      <c r="AB513" s="56"/>
      <c r="AC513" s="56"/>
      <c r="AD513" s="56"/>
      <c r="AE513" s="56"/>
      <c r="AF513" s="56"/>
    </row>
    <row r="514" spans="1:32" ht="31.95" customHeight="1" thickBot="1">
      <c r="A514" s="13"/>
      <c r="B514" s="30"/>
      <c r="C514" s="7" t="s">
        <v>12</v>
      </c>
      <c r="D514" s="8"/>
      <c r="E514" s="9"/>
      <c r="F514" s="9"/>
      <c r="G514" s="10"/>
      <c r="H514" s="11"/>
      <c r="I514" s="12"/>
      <c r="J514" s="72"/>
      <c r="K514" s="72"/>
      <c r="L514" s="73">
        <f>SUM(L495:L513)</f>
        <v>84723345</v>
      </c>
      <c r="M514" s="270"/>
      <c r="N514" s="271"/>
      <c r="O514" s="278"/>
      <c r="P514" s="279"/>
      <c r="Q514" s="67"/>
      <c r="R514" s="282">
        <f>+SUM(R495:R513)</f>
        <v>0</v>
      </c>
      <c r="S514" s="247" t="str">
        <f>+IF(OR(R514&lt;=0,R514&gt;$L514,COUNTIF(S495:S513,"error")&gt;0),"ERROR","OK")</f>
        <v>ERROR</v>
      </c>
      <c r="T514" s="37"/>
      <c r="V514" s="56"/>
      <c r="W514" s="56"/>
      <c r="X514" s="56"/>
      <c r="Y514" s="56"/>
      <c r="Z514" s="56"/>
      <c r="AA514" s="56"/>
      <c r="AB514" s="56"/>
      <c r="AC514" s="56"/>
      <c r="AD514" s="56"/>
      <c r="AE514" s="56"/>
      <c r="AF514" s="56"/>
    </row>
    <row r="515" spans="1:32" ht="31.95" customHeight="1" thickBot="1">
      <c r="A515" s="13"/>
      <c r="B515" s="30"/>
      <c r="C515" s="75"/>
      <c r="D515" s="379">
        <v>33</v>
      </c>
      <c r="E515" s="76"/>
      <c r="F515" s="76"/>
      <c r="G515" s="77" t="s">
        <v>459</v>
      </c>
      <c r="H515" s="78"/>
      <c r="I515" s="76"/>
      <c r="J515" s="79"/>
      <c r="K515" s="79"/>
      <c r="L515" s="80"/>
      <c r="M515" s="270"/>
      <c r="N515" s="271"/>
      <c r="O515" s="280"/>
      <c r="P515" s="268"/>
      <c r="Q515" s="67"/>
      <c r="R515" s="268"/>
      <c r="S515" s="269"/>
      <c r="T515" s="37"/>
      <c r="V515" s="56"/>
      <c r="W515" s="56"/>
      <c r="X515" s="56"/>
      <c r="Y515" s="56"/>
      <c r="Z515" s="56"/>
      <c r="AA515" s="56"/>
      <c r="AB515" s="56"/>
      <c r="AC515" s="56"/>
      <c r="AD515" s="56"/>
      <c r="AE515" s="56"/>
      <c r="AF515" s="56"/>
    </row>
    <row r="516" spans="1:32" ht="31.95" customHeight="1">
      <c r="A516" s="13"/>
      <c r="B516" s="30"/>
      <c r="C516" s="1"/>
      <c r="D516" s="2"/>
      <c r="E516" s="3"/>
      <c r="F516" s="3"/>
      <c r="G516" s="341" t="s">
        <v>460</v>
      </c>
      <c r="H516" s="5"/>
      <c r="I516" s="6"/>
      <c r="J516" s="241"/>
      <c r="K516" s="82"/>
      <c r="L516" s="83"/>
      <c r="M516" s="270"/>
      <c r="N516" s="271"/>
      <c r="O516" s="353"/>
      <c r="P516" s="342"/>
      <c r="Q516" s="342"/>
      <c r="R516" s="315"/>
      <c r="S516" s="246"/>
      <c r="T516" s="37"/>
      <c r="V516" s="56"/>
      <c r="W516" s="56"/>
      <c r="X516" s="56"/>
      <c r="Y516" s="56"/>
      <c r="Z516" s="56"/>
      <c r="AA516" s="56"/>
      <c r="AB516" s="56"/>
      <c r="AC516" s="56"/>
      <c r="AD516" s="56"/>
      <c r="AE516" s="56"/>
      <c r="AF516" s="56"/>
    </row>
    <row r="517" spans="1:32" ht="31.95" customHeight="1">
      <c r="A517" s="13"/>
      <c r="B517" s="30"/>
      <c r="C517" s="1">
        <v>4930</v>
      </c>
      <c r="D517" s="2">
        <v>33.000999999999998</v>
      </c>
      <c r="E517" s="3"/>
      <c r="F517" s="3"/>
      <c r="G517" s="81" t="s">
        <v>461</v>
      </c>
      <c r="H517" s="5" t="s">
        <v>360</v>
      </c>
      <c r="I517" s="6">
        <v>96</v>
      </c>
      <c r="J517" s="241">
        <v>2593307</v>
      </c>
      <c r="K517" s="82">
        <v>3158518</v>
      </c>
      <c r="L517" s="83">
        <v>303217728</v>
      </c>
      <c r="M517" s="270"/>
      <c r="N517" s="271"/>
      <c r="O517" s="74"/>
      <c r="P517" s="69">
        <f t="shared" ref="P517:P518" si="251">ROUND(O517,0)</f>
        <v>0</v>
      </c>
      <c r="Q517" s="69">
        <f t="shared" ref="Q517:Q518" si="252">+ROUND(P517*(1+$K$537),0)</f>
        <v>0</v>
      </c>
      <c r="R517" s="70">
        <f t="shared" ref="R517:R518" si="253">ROUND((+Q517*$I517),0)</f>
        <v>0</v>
      </c>
      <c r="S517" s="246" t="str">
        <f t="shared" ref="S517:S518" si="254">IF(OR(P517&lt;=0,P517&gt;$J517,Q517&lt;=0,Q517&gt;$K517,R517&lt;=0,R517&gt;$L517,$K$537&lt;&gt;0.21795),"ERROR","OK")</f>
        <v>ERROR</v>
      </c>
      <c r="T517" s="37"/>
      <c r="V517" s="56"/>
      <c r="W517" s="56"/>
      <c r="X517" s="56"/>
      <c r="Y517" s="56"/>
      <c r="Z517" s="56"/>
      <c r="AA517" s="56"/>
      <c r="AB517" s="56"/>
      <c r="AC517" s="56"/>
      <c r="AD517" s="56"/>
      <c r="AE517" s="56"/>
      <c r="AF517" s="56"/>
    </row>
    <row r="518" spans="1:32" ht="31.95" customHeight="1">
      <c r="A518" s="13"/>
      <c r="B518" s="30"/>
      <c r="C518" s="1">
        <v>6189</v>
      </c>
      <c r="D518" s="2">
        <v>33.001999999999995</v>
      </c>
      <c r="E518" s="3"/>
      <c r="F518" s="3"/>
      <c r="G518" s="81" t="s">
        <v>462</v>
      </c>
      <c r="H518" s="5" t="s">
        <v>360</v>
      </c>
      <c r="I518" s="6">
        <v>24</v>
      </c>
      <c r="J518" s="241">
        <v>3500949</v>
      </c>
      <c r="K518" s="82">
        <v>4263981</v>
      </c>
      <c r="L518" s="83">
        <v>102335544</v>
      </c>
      <c r="M518" s="270"/>
      <c r="N518" s="271"/>
      <c r="O518" s="74"/>
      <c r="P518" s="69">
        <f t="shared" si="251"/>
        <v>0</v>
      </c>
      <c r="Q518" s="69">
        <f t="shared" si="252"/>
        <v>0</v>
      </c>
      <c r="R518" s="70">
        <f t="shared" si="253"/>
        <v>0</v>
      </c>
      <c r="S518" s="246" t="str">
        <f t="shared" si="254"/>
        <v>ERROR</v>
      </c>
      <c r="T518" s="37"/>
      <c r="V518" s="56"/>
      <c r="W518" s="56"/>
      <c r="X518" s="56"/>
      <c r="Y518" s="56"/>
      <c r="Z518" s="56"/>
      <c r="AA518" s="56"/>
      <c r="AB518" s="56"/>
      <c r="AC518" s="56"/>
      <c r="AD518" s="56"/>
      <c r="AE518" s="56"/>
      <c r="AF518" s="56"/>
    </row>
    <row r="519" spans="1:32" ht="31.95" customHeight="1">
      <c r="A519" s="13"/>
      <c r="B519" s="30"/>
      <c r="C519" s="1"/>
      <c r="D519" s="2" t="s">
        <v>361</v>
      </c>
      <c r="E519" s="3"/>
      <c r="F519" s="3"/>
      <c r="G519" s="341" t="s">
        <v>463</v>
      </c>
      <c r="H519" s="5"/>
      <c r="I519" s="6"/>
      <c r="J519" s="241"/>
      <c r="K519" s="82"/>
      <c r="L519" s="83"/>
      <c r="M519" s="270"/>
      <c r="N519" s="271"/>
      <c r="O519" s="353"/>
      <c r="P519" s="342"/>
      <c r="Q519" s="342"/>
      <c r="R519" s="315"/>
      <c r="S519" s="246"/>
      <c r="T519" s="37"/>
      <c r="V519" s="56"/>
      <c r="W519" s="56"/>
      <c r="X519" s="56"/>
      <c r="Y519" s="56"/>
      <c r="Z519" s="56"/>
      <c r="AA519" s="56"/>
      <c r="AB519" s="56"/>
      <c r="AC519" s="56"/>
      <c r="AD519" s="56"/>
      <c r="AE519" s="56"/>
      <c r="AF519" s="56"/>
    </row>
    <row r="520" spans="1:32" ht="31.95" customHeight="1">
      <c r="A520" s="13"/>
      <c r="B520" s="30"/>
      <c r="C520" s="1">
        <v>6178</v>
      </c>
      <c r="D520" s="2">
        <v>33.002999999999993</v>
      </c>
      <c r="E520" s="3"/>
      <c r="F520" s="3"/>
      <c r="G520" s="81" t="s">
        <v>429</v>
      </c>
      <c r="H520" s="5" t="s">
        <v>114</v>
      </c>
      <c r="I520" s="6">
        <v>10</v>
      </c>
      <c r="J520" s="241">
        <v>24600</v>
      </c>
      <c r="K520" s="82">
        <v>29962</v>
      </c>
      <c r="L520" s="83">
        <v>299620</v>
      </c>
      <c r="M520" s="270"/>
      <c r="N520" s="271"/>
      <c r="O520" s="353"/>
      <c r="P520" s="69">
        <f t="shared" ref="P520:P521" si="255">ROUND(O520,0)</f>
        <v>0</v>
      </c>
      <c r="Q520" s="69">
        <f t="shared" ref="Q520:Q521" si="256">+ROUND(P520*(1+$K$537),0)</f>
        <v>0</v>
      </c>
      <c r="R520" s="70">
        <f t="shared" ref="R520:R521" si="257">ROUND((+Q520*$I520),0)</f>
        <v>0</v>
      </c>
      <c r="S520" s="246" t="str">
        <f t="shared" ref="S520:S521" si="258">IF(OR(P520&lt;=0,P520&gt;$J520,Q520&lt;=0,Q520&gt;$K520,R520&lt;=0,R520&gt;$L520,$K$537&lt;&gt;0.21795),"ERROR","OK")</f>
        <v>ERROR</v>
      </c>
      <c r="T520" s="37"/>
      <c r="V520" s="56"/>
      <c r="W520" s="56"/>
      <c r="X520" s="56"/>
      <c r="Y520" s="56"/>
      <c r="Z520" s="56"/>
      <c r="AA520" s="56"/>
      <c r="AB520" s="56"/>
      <c r="AC520" s="56"/>
      <c r="AD520" s="56"/>
      <c r="AE520" s="56"/>
      <c r="AF520" s="56"/>
    </row>
    <row r="521" spans="1:32" ht="31.95" customHeight="1">
      <c r="A521" s="13"/>
      <c r="B521" s="30"/>
      <c r="C521" s="1">
        <v>6179</v>
      </c>
      <c r="D521" s="2">
        <v>33.003999999999991</v>
      </c>
      <c r="E521" s="3"/>
      <c r="F521" s="3"/>
      <c r="G521" s="81" t="s">
        <v>430</v>
      </c>
      <c r="H521" s="5" t="s">
        <v>114</v>
      </c>
      <c r="I521" s="6">
        <v>1000</v>
      </c>
      <c r="J521" s="241">
        <v>19577</v>
      </c>
      <c r="K521" s="82">
        <v>23844</v>
      </c>
      <c r="L521" s="83">
        <v>23844000</v>
      </c>
      <c r="M521" s="270"/>
      <c r="N521" s="271"/>
      <c r="O521" s="353"/>
      <c r="P521" s="69">
        <f t="shared" si="255"/>
        <v>0</v>
      </c>
      <c r="Q521" s="69">
        <f t="shared" si="256"/>
        <v>0</v>
      </c>
      <c r="R521" s="70">
        <f t="shared" si="257"/>
        <v>0</v>
      </c>
      <c r="S521" s="246" t="str">
        <f t="shared" si="258"/>
        <v>ERROR</v>
      </c>
      <c r="T521" s="37"/>
      <c r="V521" s="56"/>
      <c r="W521" s="56"/>
      <c r="X521" s="56"/>
      <c r="Y521" s="56"/>
      <c r="Z521" s="56"/>
      <c r="AA521" s="56"/>
      <c r="AB521" s="56"/>
      <c r="AC521" s="56"/>
      <c r="AD521" s="56"/>
      <c r="AE521" s="56"/>
      <c r="AF521" s="56"/>
    </row>
    <row r="522" spans="1:32" ht="31.95" customHeight="1">
      <c r="A522" s="13"/>
      <c r="B522" s="30"/>
      <c r="C522" s="1"/>
      <c r="D522" s="2" t="s">
        <v>384</v>
      </c>
      <c r="E522" s="3"/>
      <c r="F522" s="3"/>
      <c r="G522" s="341" t="s">
        <v>464</v>
      </c>
      <c r="H522" s="5"/>
      <c r="I522" s="6"/>
      <c r="J522" s="241"/>
      <c r="K522" s="82"/>
      <c r="L522" s="83"/>
      <c r="M522" s="270"/>
      <c r="N522" s="271"/>
      <c r="O522" s="353"/>
      <c r="P522" s="342"/>
      <c r="Q522" s="342"/>
      <c r="R522" s="315"/>
      <c r="S522" s="246"/>
      <c r="T522" s="37"/>
      <c r="V522" s="56"/>
      <c r="W522" s="56"/>
      <c r="X522" s="56"/>
      <c r="Y522" s="56"/>
      <c r="Z522" s="56"/>
      <c r="AA522" s="56"/>
      <c r="AB522" s="56"/>
      <c r="AC522" s="56"/>
      <c r="AD522" s="56"/>
      <c r="AE522" s="56"/>
      <c r="AF522" s="56"/>
    </row>
    <row r="523" spans="1:32" ht="64.2" customHeight="1">
      <c r="A523" s="13"/>
      <c r="B523" s="30"/>
      <c r="C523" s="1">
        <v>4928</v>
      </c>
      <c r="D523" s="2">
        <v>33.004999999999988</v>
      </c>
      <c r="E523" s="3"/>
      <c r="F523" s="3"/>
      <c r="G523" s="81" t="s">
        <v>465</v>
      </c>
      <c r="H523" s="5" t="s">
        <v>114</v>
      </c>
      <c r="I523" s="6">
        <v>4420</v>
      </c>
      <c r="J523" s="241">
        <v>9251</v>
      </c>
      <c r="K523" s="82">
        <v>11267</v>
      </c>
      <c r="L523" s="83">
        <v>49800140</v>
      </c>
      <c r="M523" s="270"/>
      <c r="N523" s="271"/>
      <c r="O523" s="74"/>
      <c r="P523" s="69">
        <f t="shared" ref="P523:P528" si="259">ROUND(O523,0)</f>
        <v>0</v>
      </c>
      <c r="Q523" s="69">
        <f t="shared" ref="Q523:Q528" si="260">+ROUND(P523*(1+$K$537),0)</f>
        <v>0</v>
      </c>
      <c r="R523" s="70">
        <f t="shared" ref="R523:R528" si="261">ROUND((+Q523*$I523),0)</f>
        <v>0</v>
      </c>
      <c r="S523" s="246" t="str">
        <f t="shared" ref="S523:S527" si="262">IF(OR(P523&lt;=0,P523&gt;$J523,Q523&lt;=0,Q523&gt;$K523,R523&lt;=0,R523&gt;$L523,$K$537&lt;&gt;0.21795),"ERROR","OK")</f>
        <v>ERROR</v>
      </c>
      <c r="T523" s="37"/>
      <c r="V523" s="56"/>
      <c r="W523" s="56"/>
      <c r="X523" s="56"/>
      <c r="Y523" s="56"/>
      <c r="Z523" s="56"/>
      <c r="AA523" s="56"/>
      <c r="AB523" s="56"/>
      <c r="AC523" s="56"/>
      <c r="AD523" s="56"/>
      <c r="AE523" s="56"/>
      <c r="AF523" s="56"/>
    </row>
    <row r="524" spans="1:32" ht="31.95" customHeight="1">
      <c r="A524" s="13"/>
      <c r="B524" s="30"/>
      <c r="C524" s="1">
        <v>7850</v>
      </c>
      <c r="D524" s="2">
        <v>33.005999999999986</v>
      </c>
      <c r="E524" s="3"/>
      <c r="F524" s="3"/>
      <c r="G524" s="81" t="s">
        <v>427</v>
      </c>
      <c r="H524" s="5" t="s">
        <v>428</v>
      </c>
      <c r="I524" s="6">
        <v>100</v>
      </c>
      <c r="J524" s="241">
        <v>26009</v>
      </c>
      <c r="K524" s="82">
        <v>31678</v>
      </c>
      <c r="L524" s="83">
        <v>3167800</v>
      </c>
      <c r="M524" s="270"/>
      <c r="N524" s="271"/>
      <c r="O524" s="74"/>
      <c r="P524" s="69">
        <f t="shared" si="259"/>
        <v>0</v>
      </c>
      <c r="Q524" s="69">
        <f t="shared" si="260"/>
        <v>0</v>
      </c>
      <c r="R524" s="70">
        <f t="shared" si="261"/>
        <v>0</v>
      </c>
      <c r="S524" s="246" t="str">
        <f t="shared" si="262"/>
        <v>ERROR</v>
      </c>
      <c r="T524" s="37"/>
      <c r="V524" s="56"/>
      <c r="W524" s="56"/>
      <c r="X524" s="56"/>
      <c r="Y524" s="56"/>
      <c r="Z524" s="56"/>
      <c r="AA524" s="56"/>
      <c r="AB524" s="56"/>
      <c r="AC524" s="56"/>
      <c r="AD524" s="56"/>
      <c r="AE524" s="56"/>
      <c r="AF524" s="56"/>
    </row>
    <row r="525" spans="1:32" ht="31.95" customHeight="1">
      <c r="A525" s="13"/>
      <c r="B525" s="30"/>
      <c r="C525" s="1">
        <v>10348</v>
      </c>
      <c r="D525" s="2">
        <v>33.006999999999984</v>
      </c>
      <c r="E525" s="3"/>
      <c r="F525" s="3"/>
      <c r="G525" s="81" t="s">
        <v>466</v>
      </c>
      <c r="H525" s="5" t="s">
        <v>28</v>
      </c>
      <c r="I525" s="6">
        <v>20</v>
      </c>
      <c r="J525" s="241">
        <v>383095</v>
      </c>
      <c r="K525" s="82">
        <v>466591</v>
      </c>
      <c r="L525" s="83">
        <v>9331820</v>
      </c>
      <c r="M525" s="270"/>
      <c r="N525" s="271"/>
      <c r="O525" s="74"/>
      <c r="P525" s="69">
        <f t="shared" si="259"/>
        <v>0</v>
      </c>
      <c r="Q525" s="69">
        <f t="shared" si="260"/>
        <v>0</v>
      </c>
      <c r="R525" s="70">
        <f t="shared" si="261"/>
        <v>0</v>
      </c>
      <c r="S525" s="246" t="str">
        <f t="shared" si="262"/>
        <v>ERROR</v>
      </c>
      <c r="T525" s="37"/>
      <c r="V525" s="56"/>
      <c r="W525" s="56"/>
      <c r="X525" s="56"/>
      <c r="Y525" s="56"/>
      <c r="Z525" s="56"/>
      <c r="AA525" s="56"/>
      <c r="AB525" s="56"/>
      <c r="AC525" s="56"/>
      <c r="AD525" s="56"/>
      <c r="AE525" s="56"/>
      <c r="AF525" s="56"/>
    </row>
    <row r="526" spans="1:32" ht="64.2" customHeight="1">
      <c r="A526" s="13"/>
      <c r="B526" s="30"/>
      <c r="C526" s="1">
        <v>6059</v>
      </c>
      <c r="D526" s="2">
        <v>33.007999999999981</v>
      </c>
      <c r="E526" s="3"/>
      <c r="F526" s="3"/>
      <c r="G526" s="81" t="s">
        <v>467</v>
      </c>
      <c r="H526" s="5" t="s">
        <v>114</v>
      </c>
      <c r="I526" s="6">
        <v>1310</v>
      </c>
      <c r="J526" s="241">
        <v>74616</v>
      </c>
      <c r="K526" s="82">
        <v>90879</v>
      </c>
      <c r="L526" s="83">
        <v>119051490</v>
      </c>
      <c r="M526" s="270"/>
      <c r="N526" s="271"/>
      <c r="O526" s="74"/>
      <c r="P526" s="69">
        <f t="shared" si="259"/>
        <v>0</v>
      </c>
      <c r="Q526" s="69">
        <f t="shared" si="260"/>
        <v>0</v>
      </c>
      <c r="R526" s="70">
        <f t="shared" si="261"/>
        <v>0</v>
      </c>
      <c r="S526" s="246" t="str">
        <f t="shared" si="262"/>
        <v>ERROR</v>
      </c>
      <c r="T526" s="37"/>
      <c r="V526" s="56"/>
      <c r="W526" s="56"/>
      <c r="X526" s="56"/>
      <c r="Y526" s="56"/>
      <c r="Z526" s="56"/>
      <c r="AA526" s="56"/>
      <c r="AB526" s="56"/>
      <c r="AC526" s="56"/>
      <c r="AD526" s="56"/>
      <c r="AE526" s="56"/>
      <c r="AF526" s="56"/>
    </row>
    <row r="527" spans="1:32" ht="31.95" customHeight="1">
      <c r="A527" s="13"/>
      <c r="B527" s="30"/>
      <c r="C527" s="1">
        <v>6187</v>
      </c>
      <c r="D527" s="2">
        <v>33.008999999999979</v>
      </c>
      <c r="E527" s="3"/>
      <c r="F527" s="3"/>
      <c r="G527" s="81" t="s">
        <v>434</v>
      </c>
      <c r="H527" s="5" t="s">
        <v>114</v>
      </c>
      <c r="I527" s="6">
        <v>30</v>
      </c>
      <c r="J527" s="241">
        <v>235312</v>
      </c>
      <c r="K527" s="82">
        <v>286598</v>
      </c>
      <c r="L527" s="83">
        <v>8597940</v>
      </c>
      <c r="M527" s="270"/>
      <c r="N527" s="271"/>
      <c r="O527" s="74"/>
      <c r="P527" s="69">
        <f t="shared" si="259"/>
        <v>0</v>
      </c>
      <c r="Q527" s="69">
        <f t="shared" si="260"/>
        <v>0</v>
      </c>
      <c r="R527" s="70">
        <f t="shared" si="261"/>
        <v>0</v>
      </c>
      <c r="S527" s="246" t="str">
        <f t="shared" si="262"/>
        <v>ERROR</v>
      </c>
      <c r="T527" s="37"/>
      <c r="V527" s="56"/>
      <c r="W527" s="56"/>
      <c r="X527" s="56"/>
      <c r="Y527" s="56"/>
      <c r="Z527" s="56"/>
      <c r="AA527" s="56"/>
      <c r="AB527" s="56"/>
      <c r="AC527" s="56"/>
      <c r="AD527" s="56"/>
      <c r="AE527" s="56"/>
      <c r="AF527" s="56"/>
    </row>
    <row r="528" spans="1:32" ht="31.95" customHeight="1">
      <c r="A528" s="13"/>
      <c r="B528" s="30"/>
      <c r="C528" s="1">
        <v>7380</v>
      </c>
      <c r="D528" s="2">
        <v>33.009999999999977</v>
      </c>
      <c r="E528" s="3"/>
      <c r="F528" s="3"/>
      <c r="G528" s="81" t="s">
        <v>468</v>
      </c>
      <c r="H528" s="5" t="s">
        <v>334</v>
      </c>
      <c r="I528" s="6">
        <v>500</v>
      </c>
      <c r="J528" s="241">
        <v>20198</v>
      </c>
      <c r="K528" s="82">
        <v>24600</v>
      </c>
      <c r="L528" s="83">
        <v>12300000</v>
      </c>
      <c r="M528" s="270"/>
      <c r="N528" s="271"/>
      <c r="O528" s="74"/>
      <c r="P528" s="69">
        <f t="shared" si="259"/>
        <v>0</v>
      </c>
      <c r="Q528" s="69">
        <f t="shared" si="260"/>
        <v>0</v>
      </c>
      <c r="R528" s="70">
        <f t="shared" si="261"/>
        <v>0</v>
      </c>
      <c r="S528" s="246" t="str">
        <f>IF(OR(P528&lt;=0,P528&gt;$J528,Q528&lt;=0,Q528&gt;$K528,R528&lt;=0,R528&gt;$L528,$K$537&lt;&gt;0.21795),"ERROR","OK")</f>
        <v>ERROR</v>
      </c>
      <c r="T528" s="37"/>
      <c r="V528" s="56"/>
      <c r="W528" s="56"/>
      <c r="X528" s="56"/>
      <c r="Y528" s="56"/>
      <c r="Z528" s="56"/>
      <c r="AA528" s="56"/>
      <c r="AB528" s="56"/>
      <c r="AC528" s="56"/>
      <c r="AD528" s="56"/>
      <c r="AE528" s="56"/>
      <c r="AF528" s="56"/>
    </row>
    <row r="529" spans="1:32" ht="31.95" customHeight="1" thickBot="1">
      <c r="A529" s="13"/>
      <c r="B529" s="30"/>
      <c r="C529" s="7" t="s">
        <v>12</v>
      </c>
      <c r="D529" s="8"/>
      <c r="E529" s="9"/>
      <c r="F529" s="9"/>
      <c r="G529" s="10"/>
      <c r="H529" s="11"/>
      <c r="I529" s="12"/>
      <c r="J529" s="72"/>
      <c r="K529" s="72"/>
      <c r="L529" s="398">
        <f>SUM(L516:L528)</f>
        <v>631946082</v>
      </c>
      <c r="M529" s="270"/>
      <c r="N529" s="271"/>
      <c r="O529" s="278"/>
      <c r="P529" s="279"/>
      <c r="Q529" s="67"/>
      <c r="R529" s="282">
        <f>+SUM(R517:R528)</f>
        <v>0</v>
      </c>
      <c r="S529" s="247" t="str">
        <f>+IF(OR(R529&lt;=0,R529&gt;$L529,COUNTIF(S516:S528,"error")&gt;0),"ERROR","OK")</f>
        <v>ERROR</v>
      </c>
      <c r="T529" s="37"/>
      <c r="V529" s="56"/>
      <c r="W529" s="56"/>
      <c r="X529" s="56"/>
      <c r="Y529" s="56"/>
      <c r="Z529" s="56"/>
      <c r="AA529" s="56"/>
      <c r="AB529" s="56"/>
      <c r="AC529" s="56"/>
      <c r="AD529" s="56"/>
      <c r="AE529" s="56"/>
      <c r="AF529" s="56"/>
    </row>
    <row r="530" spans="1:32" ht="31.95" customHeight="1" thickTop="1" thickBot="1">
      <c r="A530" s="13"/>
      <c r="B530" s="30"/>
      <c r="C530" s="96"/>
      <c r="D530" s="97"/>
      <c r="E530" s="98"/>
      <c r="F530" s="98"/>
      <c r="G530" s="99"/>
      <c r="H530" s="100"/>
      <c r="I530" s="101"/>
      <c r="J530" s="101"/>
      <c r="K530" s="102"/>
      <c r="L530" s="103"/>
      <c r="M530" s="35"/>
      <c r="N530" s="30"/>
      <c r="O530" s="354"/>
      <c r="P530" s="302"/>
      <c r="Q530" s="302"/>
      <c r="R530" s="302"/>
      <c r="S530" s="343"/>
      <c r="T530" s="37"/>
      <c r="V530" s="56"/>
      <c r="W530" s="56"/>
      <c r="X530" s="56"/>
      <c r="Y530" s="56"/>
      <c r="Z530" s="56"/>
      <c r="AA530" s="56"/>
      <c r="AB530" s="56"/>
      <c r="AC530" s="56"/>
      <c r="AD530" s="56"/>
      <c r="AE530" s="56"/>
      <c r="AF530" s="56"/>
    </row>
    <row r="531" spans="1:32" ht="31.95" customHeight="1" thickBot="1">
      <c r="A531" s="13"/>
      <c r="B531" s="30"/>
      <c r="C531" s="429" t="s">
        <v>470</v>
      </c>
      <c r="D531" s="430"/>
      <c r="E531" s="430"/>
      <c r="F531" s="430"/>
      <c r="G531" s="430"/>
      <c r="H531" s="430"/>
      <c r="I531" s="430"/>
      <c r="J531" s="430"/>
      <c r="K531" s="431"/>
      <c r="L531" s="274">
        <f>+L35+L40+L53+L73+L79+L91+L112+L118+L130+L143+L149+L161+L167+L171+L187+L203+L224+L245+L267+L289+L306+L324+L339+L354+L363+L379+L388+L391+L395+L430</f>
        <v>33666827755</v>
      </c>
      <c r="M531" s="270"/>
      <c r="N531" s="271"/>
      <c r="O531" s="105"/>
      <c r="P531" s="105"/>
      <c r="Q531" s="267"/>
      <c r="R531" s="275">
        <f>+R35+R40+R53+R73+R79+R91+R112+R118+R130+R143+R149+R161+R167+R171+R187+R203+R224+R245+R267+R289+R306+R324+R339+R354+R363+R379+R388+R391+R395+R430</f>
        <v>0</v>
      </c>
      <c r="S531" s="247" t="str">
        <f>+IF(OR(R531&lt;=0,R531&gt;$L531,COUNTIF(S33:S430,"error")&gt;0),"ERROR","OK")</f>
        <v>ERROR</v>
      </c>
      <c r="T531" s="37"/>
      <c r="V531" s="56"/>
      <c r="W531" s="56"/>
      <c r="X531" s="56"/>
      <c r="Y531" s="56"/>
      <c r="Z531" s="56"/>
      <c r="AA531" s="56"/>
      <c r="AB531" s="56"/>
      <c r="AC531" s="56"/>
      <c r="AD531" s="56"/>
      <c r="AE531" s="56"/>
      <c r="AF531" s="56"/>
    </row>
    <row r="532" spans="1:32" ht="16.2" customHeight="1" thickBot="1">
      <c r="A532" s="13"/>
      <c r="B532" s="30"/>
      <c r="C532" s="432"/>
      <c r="D532" s="432"/>
      <c r="E532" s="432"/>
      <c r="F532" s="432"/>
      <c r="G532" s="432"/>
      <c r="H532" s="432"/>
      <c r="I532" s="432"/>
      <c r="J532" s="432"/>
      <c r="K532" s="432"/>
      <c r="L532" s="272"/>
      <c r="M532" s="270"/>
      <c r="N532" s="271"/>
      <c r="O532" s="273"/>
      <c r="P532" s="105"/>
      <c r="Q532" s="104"/>
      <c r="R532" s="104"/>
      <c r="S532" s="248"/>
      <c r="T532" s="37"/>
      <c r="V532" s="56"/>
      <c r="W532" s="56"/>
      <c r="X532" s="56"/>
      <c r="Y532" s="56"/>
      <c r="Z532" s="56"/>
      <c r="AA532" s="56"/>
      <c r="AB532" s="56"/>
      <c r="AC532" s="56"/>
      <c r="AD532" s="56"/>
      <c r="AE532" s="56"/>
      <c r="AF532" s="56"/>
    </row>
    <row r="533" spans="1:32" ht="31.95" customHeight="1" thickBot="1">
      <c r="A533" s="13"/>
      <c r="B533" s="30"/>
      <c r="C533" s="433" t="s">
        <v>471</v>
      </c>
      <c r="D533" s="434"/>
      <c r="E533" s="434"/>
      <c r="F533" s="434"/>
      <c r="G533" s="434"/>
      <c r="H533" s="434"/>
      <c r="I533" s="434"/>
      <c r="J533" s="434"/>
      <c r="K533" s="435"/>
      <c r="L533" s="274">
        <v>10015700</v>
      </c>
      <c r="M533" s="270"/>
      <c r="N533" s="271"/>
      <c r="O533" s="293"/>
      <c r="P533" s="303"/>
      <c r="Q533" s="267"/>
      <c r="R533" s="275">
        <f>$L533</f>
        <v>10015700</v>
      </c>
      <c r="S533" s="249" t="str">
        <f>IF(OR(R533&lt;&gt;$L533),"ERROR","VALOR FIJO")</f>
        <v>VALOR FIJO</v>
      </c>
      <c r="T533" s="37"/>
      <c r="V533" s="56"/>
      <c r="W533" s="56"/>
      <c r="X533" s="56"/>
      <c r="Y533" s="56"/>
      <c r="Z533" s="56"/>
      <c r="AA533" s="56"/>
      <c r="AB533" s="56"/>
      <c r="AC533" s="56"/>
      <c r="AD533" s="56"/>
      <c r="AE533" s="56"/>
      <c r="AF533" s="56"/>
    </row>
    <row r="534" spans="1:32" ht="16.2" customHeight="1" thickBot="1">
      <c r="A534" s="13"/>
      <c r="B534" s="30"/>
      <c r="C534" s="476"/>
      <c r="D534" s="476"/>
      <c r="E534" s="476"/>
      <c r="F534" s="476"/>
      <c r="G534" s="476"/>
      <c r="H534" s="476"/>
      <c r="I534" s="476"/>
      <c r="J534" s="476"/>
      <c r="K534" s="476"/>
      <c r="L534" s="344"/>
      <c r="M534" s="270"/>
      <c r="N534" s="271"/>
      <c r="O534" s="273"/>
      <c r="P534" s="105"/>
      <c r="Q534" s="104"/>
      <c r="R534" s="104"/>
      <c r="S534" s="248"/>
      <c r="T534" s="37"/>
      <c r="V534" s="56"/>
      <c r="W534" s="56"/>
      <c r="X534" s="56"/>
      <c r="Y534" s="56"/>
      <c r="Z534" s="56"/>
      <c r="AA534" s="56"/>
      <c r="AB534" s="56"/>
      <c r="AC534" s="56"/>
      <c r="AD534" s="56"/>
      <c r="AE534" s="56"/>
      <c r="AF534" s="56"/>
    </row>
    <row r="535" spans="1:32" ht="31.95" customHeight="1" thickBot="1">
      <c r="A535" s="13"/>
      <c r="B535" s="30"/>
      <c r="C535" s="429" t="s">
        <v>472</v>
      </c>
      <c r="D535" s="430"/>
      <c r="E535" s="430"/>
      <c r="F535" s="430"/>
      <c r="G535" s="430"/>
      <c r="H535" s="430"/>
      <c r="I535" s="430"/>
      <c r="J535" s="430"/>
      <c r="K535" s="431"/>
      <c r="L535" s="275">
        <f>+L531+L533</f>
        <v>33676843455</v>
      </c>
      <c r="M535" s="270"/>
      <c r="N535" s="271"/>
      <c r="O535" s="293"/>
      <c r="P535" s="303"/>
      <c r="Q535" s="267"/>
      <c r="R535" s="275">
        <f>+R531+R533</f>
        <v>10015700</v>
      </c>
      <c r="S535" s="247" t="str">
        <f>+IF(OR(R535&lt;=0,R535&gt;$L535,COUNTIF(S531:S533,"error")&gt;0),"ERROR","OK")</f>
        <v>ERROR</v>
      </c>
      <c r="T535" s="37"/>
      <c r="V535" s="56"/>
      <c r="W535" s="56"/>
      <c r="X535" s="56"/>
      <c r="Y535" s="56"/>
      <c r="Z535" s="56"/>
      <c r="AA535" s="56"/>
      <c r="AB535" s="56"/>
      <c r="AC535" s="56"/>
      <c r="AD535" s="56"/>
      <c r="AE535" s="56"/>
      <c r="AF535" s="56"/>
    </row>
    <row r="536" spans="1:32" ht="16.2" customHeight="1" thickBot="1">
      <c r="A536" s="13"/>
      <c r="B536" s="30"/>
      <c r="C536" s="476"/>
      <c r="D536" s="476"/>
      <c r="E536" s="476"/>
      <c r="F536" s="476"/>
      <c r="G536" s="476"/>
      <c r="H536" s="476"/>
      <c r="I536" s="476"/>
      <c r="J536" s="476"/>
      <c r="K536" s="476"/>
      <c r="L536" s="344"/>
      <c r="M536" s="270"/>
      <c r="N536" s="271"/>
      <c r="O536" s="273"/>
      <c r="P536" s="105"/>
      <c r="Q536" s="104"/>
      <c r="R536" s="104"/>
      <c r="S536" s="248"/>
      <c r="T536" s="37"/>
      <c r="V536" s="56"/>
      <c r="W536" s="56"/>
      <c r="X536" s="56"/>
      <c r="Y536" s="56"/>
      <c r="Z536" s="56"/>
      <c r="AA536" s="56"/>
      <c r="AB536" s="56"/>
      <c r="AC536" s="56"/>
      <c r="AD536" s="56"/>
      <c r="AE536" s="56"/>
      <c r="AF536" s="56"/>
    </row>
    <row r="537" spans="1:32" ht="31.95" customHeight="1" thickBot="1">
      <c r="A537" s="13"/>
      <c r="B537" s="30"/>
      <c r="C537" s="477" t="s">
        <v>469</v>
      </c>
      <c r="D537" s="478"/>
      <c r="E537" s="478"/>
      <c r="F537" s="478"/>
      <c r="G537" s="478"/>
      <c r="H537" s="478"/>
      <c r="I537" s="478"/>
      <c r="J537" s="478"/>
      <c r="K537" s="385">
        <v>0.21795</v>
      </c>
      <c r="L537" s="275">
        <v>1604336430</v>
      </c>
      <c r="M537" s="270"/>
      <c r="N537" s="271"/>
      <c r="O537" s="293"/>
      <c r="P537" s="303"/>
      <c r="Q537" s="267"/>
      <c r="R537" s="275">
        <f>+R493+R514+R529</f>
        <v>0</v>
      </c>
      <c r="S537" s="247" t="str">
        <f>+IF(OR(R537&lt;=0,R537&gt;$L537,COUNTIF(S432:S529,"error")&gt;0),"ERROR","OK")</f>
        <v>ERROR</v>
      </c>
      <c r="T537" s="37"/>
      <c r="V537" s="56"/>
      <c r="W537" s="56"/>
      <c r="X537" s="56"/>
      <c r="Y537" s="56"/>
      <c r="Z537" s="56"/>
      <c r="AA537" s="56"/>
      <c r="AB537" s="56"/>
      <c r="AC537" s="56"/>
      <c r="AD537" s="56"/>
      <c r="AE537" s="56"/>
      <c r="AF537" s="56"/>
    </row>
    <row r="538" spans="1:32" ht="16.2" customHeight="1" thickBot="1">
      <c r="A538" s="13"/>
      <c r="B538" s="30"/>
      <c r="C538" s="476"/>
      <c r="D538" s="476"/>
      <c r="E538" s="476"/>
      <c r="F538" s="476"/>
      <c r="G538" s="476"/>
      <c r="H538" s="476"/>
      <c r="I538" s="476"/>
      <c r="J538" s="476"/>
      <c r="K538" s="476"/>
      <c r="L538" s="344"/>
      <c r="M538" s="270"/>
      <c r="N538" s="271"/>
      <c r="O538" s="273"/>
      <c r="P538" s="105"/>
      <c r="Q538" s="104"/>
      <c r="R538" s="104"/>
      <c r="S538" s="248"/>
      <c r="T538" s="37"/>
      <c r="V538" s="56"/>
      <c r="W538" s="56"/>
      <c r="X538" s="56"/>
      <c r="Y538" s="56"/>
      <c r="Z538" s="56"/>
      <c r="AA538" s="56"/>
      <c r="AB538" s="56"/>
      <c r="AC538" s="56"/>
      <c r="AD538" s="56"/>
      <c r="AE538" s="56"/>
      <c r="AF538" s="56"/>
    </row>
    <row r="539" spans="1:32" ht="31.95" customHeight="1" thickBot="1">
      <c r="A539" s="13"/>
      <c r="B539" s="30"/>
      <c r="C539" s="426" t="s">
        <v>473</v>
      </c>
      <c r="D539" s="427"/>
      <c r="E539" s="427"/>
      <c r="F539" s="427"/>
      <c r="G539" s="427"/>
      <c r="H539" s="427"/>
      <c r="I539" s="427"/>
      <c r="J539" s="427"/>
      <c r="K539" s="428"/>
      <c r="L539" s="276">
        <v>35281179885</v>
      </c>
      <c r="M539" s="270"/>
      <c r="N539" s="271"/>
      <c r="O539" s="293"/>
      <c r="P539" s="303"/>
      <c r="Q539" s="309"/>
      <c r="R539" s="276">
        <f>+R535+R537</f>
        <v>10015700</v>
      </c>
      <c r="S539" s="247" t="str">
        <f>+IF(OR(R539&lt;=0,R539&gt;$L539,COUNTIF(S535:S537,"error")&gt;0),"ERROR","OK")</f>
        <v>ERROR</v>
      </c>
      <c r="T539" s="37"/>
      <c r="V539" s="56"/>
      <c r="W539" s="56"/>
      <c r="X539" s="56"/>
      <c r="Y539" s="56"/>
      <c r="Z539" s="56"/>
      <c r="AA539" s="56"/>
      <c r="AB539" s="56"/>
      <c r="AC539" s="56"/>
      <c r="AD539" s="56"/>
      <c r="AE539" s="56"/>
      <c r="AF539" s="56"/>
    </row>
    <row r="540" spans="1:32" ht="16.2" customHeight="1" thickBot="1">
      <c r="A540" s="13"/>
      <c r="B540" s="30"/>
      <c r="C540" s="476"/>
      <c r="D540" s="476"/>
      <c r="E540" s="476"/>
      <c r="F540" s="476"/>
      <c r="G540" s="476"/>
      <c r="H540" s="476"/>
      <c r="I540" s="476"/>
      <c r="J540" s="476"/>
      <c r="K540" s="476"/>
      <c r="L540" s="344"/>
      <c r="M540" s="270"/>
      <c r="N540" s="271"/>
      <c r="O540" s="273"/>
      <c r="P540" s="105"/>
      <c r="Q540" s="104"/>
      <c r="R540" s="104"/>
      <c r="S540" s="248"/>
      <c r="T540" s="37"/>
      <c r="V540" s="56"/>
      <c r="W540" s="56"/>
      <c r="X540" s="56"/>
      <c r="Y540" s="56"/>
      <c r="Z540" s="56"/>
      <c r="AA540" s="56"/>
      <c r="AB540" s="56"/>
      <c r="AC540" s="56"/>
      <c r="AD540" s="56"/>
      <c r="AE540" s="56"/>
      <c r="AF540" s="56"/>
    </row>
    <row r="541" spans="1:32" ht="31.95" customHeight="1" thickBot="1">
      <c r="A541" s="13"/>
      <c r="B541" s="30"/>
      <c r="C541" s="429" t="s">
        <v>474</v>
      </c>
      <c r="D541" s="430"/>
      <c r="E541" s="430"/>
      <c r="F541" s="430"/>
      <c r="G541" s="430"/>
      <c r="H541" s="430"/>
      <c r="I541" s="430"/>
      <c r="J541" s="430"/>
      <c r="K541" s="431"/>
      <c r="L541" s="275">
        <v>683611165</v>
      </c>
      <c r="M541" s="270"/>
      <c r="N541" s="271"/>
      <c r="O541" s="293"/>
      <c r="P541" s="303"/>
      <c r="Q541" s="267"/>
      <c r="R541" s="275">
        <f>$L541</f>
        <v>683611165</v>
      </c>
      <c r="S541" s="249" t="str">
        <f>IF(OR(R541&lt;&gt;$L541),"ERROR","VALOR FIJO")</f>
        <v>VALOR FIJO</v>
      </c>
      <c r="T541" s="37"/>
      <c r="V541" s="56"/>
      <c r="W541" s="56"/>
      <c r="X541" s="56"/>
      <c r="Y541" s="56"/>
      <c r="Z541" s="56"/>
      <c r="AA541" s="56"/>
      <c r="AB541" s="56"/>
      <c r="AC541" s="56"/>
      <c r="AD541" s="56"/>
      <c r="AE541" s="56"/>
      <c r="AF541" s="56"/>
    </row>
    <row r="542" spans="1:32" ht="16.2" customHeight="1" thickBot="1">
      <c r="A542" s="13"/>
      <c r="B542" s="30"/>
      <c r="C542" s="476"/>
      <c r="D542" s="476"/>
      <c r="E542" s="476"/>
      <c r="F542" s="476"/>
      <c r="G542" s="476"/>
      <c r="H542" s="476"/>
      <c r="I542" s="476"/>
      <c r="J542" s="476"/>
      <c r="K542" s="476"/>
      <c r="L542" s="344"/>
      <c r="M542" s="270"/>
      <c r="N542" s="271"/>
      <c r="O542" s="273"/>
      <c r="P542" s="105"/>
      <c r="Q542" s="104"/>
      <c r="R542" s="104"/>
      <c r="S542" s="248"/>
      <c r="T542" s="37"/>
      <c r="V542" s="56"/>
      <c r="W542" s="56"/>
      <c r="X542" s="56"/>
      <c r="Y542" s="56"/>
      <c r="Z542" s="56"/>
      <c r="AA542" s="56"/>
      <c r="AB542" s="56"/>
      <c r="AC542" s="56"/>
      <c r="AD542" s="56"/>
      <c r="AE542" s="56"/>
      <c r="AF542" s="56"/>
    </row>
    <row r="543" spans="1:32" ht="31.95" customHeight="1" thickBot="1">
      <c r="A543" s="13"/>
      <c r="B543" s="30"/>
      <c r="C543" s="429" t="s">
        <v>475</v>
      </c>
      <c r="D543" s="430"/>
      <c r="E543" s="430"/>
      <c r="F543" s="430"/>
      <c r="G543" s="430"/>
      <c r="H543" s="430"/>
      <c r="I543" s="430"/>
      <c r="J543" s="430"/>
      <c r="K543" s="431"/>
      <c r="L543" s="275">
        <v>400456735</v>
      </c>
      <c r="M543" s="270"/>
      <c r="N543" s="271"/>
      <c r="O543" s="293"/>
      <c r="P543" s="303"/>
      <c r="Q543" s="267"/>
      <c r="R543" s="275">
        <f>$L543</f>
        <v>400456735</v>
      </c>
      <c r="S543" s="249" t="str">
        <f>IF(OR(R543&lt;&gt;$L543),"ERROR","VALOR FIJO")</f>
        <v>VALOR FIJO</v>
      </c>
      <c r="T543" s="37"/>
      <c r="V543" s="56"/>
      <c r="W543" s="56"/>
      <c r="X543" s="56"/>
      <c r="Y543" s="56"/>
      <c r="Z543" s="56"/>
      <c r="AA543" s="56"/>
      <c r="AB543" s="56"/>
      <c r="AC543" s="56"/>
      <c r="AD543" s="56"/>
      <c r="AE543" s="56"/>
      <c r="AF543" s="56"/>
    </row>
    <row r="544" spans="1:32" ht="16.2" customHeight="1" thickBot="1">
      <c r="A544" s="13"/>
      <c r="B544" s="30"/>
      <c r="C544" s="476"/>
      <c r="D544" s="476"/>
      <c r="E544" s="476"/>
      <c r="F544" s="476"/>
      <c r="G544" s="476"/>
      <c r="H544" s="476"/>
      <c r="I544" s="476"/>
      <c r="J544" s="476"/>
      <c r="K544" s="476"/>
      <c r="L544" s="344"/>
      <c r="M544" s="270"/>
      <c r="N544" s="271"/>
      <c r="O544" s="273"/>
      <c r="P544" s="105"/>
      <c r="Q544" s="104"/>
      <c r="R544" s="104"/>
      <c r="S544" s="248"/>
      <c r="T544" s="37"/>
      <c r="V544" s="56"/>
      <c r="W544" s="56"/>
      <c r="X544" s="56"/>
      <c r="Y544" s="56"/>
      <c r="Z544" s="56"/>
      <c r="AA544" s="56"/>
      <c r="AB544" s="56"/>
      <c r="AC544" s="56"/>
      <c r="AD544" s="56"/>
      <c r="AE544" s="56"/>
      <c r="AF544" s="56"/>
    </row>
    <row r="545" spans="1:32" ht="31.95" customHeight="1" thickBot="1">
      <c r="A545" s="13"/>
      <c r="B545" s="30"/>
      <c r="C545" s="429" t="s">
        <v>476</v>
      </c>
      <c r="D545" s="430"/>
      <c r="E545" s="430"/>
      <c r="F545" s="430"/>
      <c r="G545" s="430"/>
      <c r="H545" s="430"/>
      <c r="I545" s="430"/>
      <c r="J545" s="430"/>
      <c r="K545" s="431"/>
      <c r="L545" s="275">
        <v>4037137101</v>
      </c>
      <c r="M545" s="270"/>
      <c r="N545" s="271"/>
      <c r="O545" s="293"/>
      <c r="P545" s="303"/>
      <c r="Q545" s="267"/>
      <c r="R545" s="275">
        <f>$L545</f>
        <v>4037137101</v>
      </c>
      <c r="S545" s="249" t="str">
        <f>IF(OR(R545&lt;&gt;$L545),"ERROR","VALOR FIJO")</f>
        <v>VALOR FIJO</v>
      </c>
      <c r="T545" s="37"/>
      <c r="V545" s="56"/>
      <c r="W545" s="56"/>
      <c r="X545" s="56"/>
      <c r="Y545" s="56"/>
      <c r="Z545" s="56"/>
      <c r="AA545" s="56"/>
      <c r="AB545" s="56"/>
      <c r="AC545" s="56"/>
      <c r="AD545" s="56"/>
      <c r="AE545" s="56"/>
      <c r="AF545" s="56"/>
    </row>
    <row r="546" spans="1:32" ht="16.2" customHeight="1" thickBot="1">
      <c r="A546" s="13"/>
      <c r="B546" s="30"/>
      <c r="C546" s="476"/>
      <c r="D546" s="476"/>
      <c r="E546" s="476"/>
      <c r="F546" s="476"/>
      <c r="G546" s="476"/>
      <c r="H546" s="476"/>
      <c r="I546" s="476"/>
      <c r="J546" s="476"/>
      <c r="K546" s="476"/>
      <c r="L546" s="344"/>
      <c r="M546" s="270"/>
      <c r="N546" s="271"/>
      <c r="O546" s="273"/>
      <c r="P546" s="105"/>
      <c r="Q546" s="105"/>
      <c r="R546" s="277"/>
      <c r="S546" s="250"/>
      <c r="T546" s="106"/>
      <c r="V546" s="56"/>
      <c r="W546" s="56"/>
      <c r="X546" s="56"/>
      <c r="Y546" s="56"/>
      <c r="Z546" s="56"/>
      <c r="AA546" s="56"/>
      <c r="AB546" s="56"/>
      <c r="AC546" s="56"/>
      <c r="AD546" s="56"/>
      <c r="AE546" s="56"/>
      <c r="AF546" s="56"/>
    </row>
    <row r="547" spans="1:32" ht="31.95" customHeight="1" thickBot="1">
      <c r="A547" s="13"/>
      <c r="B547" s="30"/>
      <c r="C547" s="429" t="s">
        <v>477</v>
      </c>
      <c r="D547" s="430"/>
      <c r="E547" s="430"/>
      <c r="F547" s="430"/>
      <c r="G547" s="430"/>
      <c r="H547" s="430"/>
      <c r="I547" s="430"/>
      <c r="J547" s="430"/>
      <c r="K547" s="431"/>
      <c r="L547" s="275">
        <v>641701</v>
      </c>
      <c r="M547" s="270"/>
      <c r="N547" s="271"/>
      <c r="O547" s="293"/>
      <c r="P547" s="303"/>
      <c r="Q547" s="267"/>
      <c r="R547" s="275">
        <f>$L547</f>
        <v>641701</v>
      </c>
      <c r="S547" s="249" t="str">
        <f>IF(OR(R547&lt;&gt;$L547),"ERROR","VALOR FIJO")</f>
        <v>VALOR FIJO</v>
      </c>
      <c r="T547" s="106"/>
      <c r="V547" s="56"/>
      <c r="W547" s="56"/>
      <c r="X547" s="56"/>
      <c r="Y547" s="56"/>
      <c r="Z547" s="56"/>
      <c r="AA547" s="56"/>
      <c r="AB547" s="56"/>
      <c r="AC547" s="56"/>
      <c r="AD547" s="56"/>
      <c r="AE547" s="56"/>
      <c r="AF547" s="56"/>
    </row>
    <row r="548" spans="1:32" ht="16.2" customHeight="1" thickBot="1">
      <c r="A548" s="13"/>
      <c r="B548" s="30"/>
      <c r="C548" s="476"/>
      <c r="D548" s="476"/>
      <c r="E548" s="476"/>
      <c r="F548" s="476"/>
      <c r="G548" s="476"/>
      <c r="H548" s="476"/>
      <c r="I548" s="476"/>
      <c r="J548" s="476"/>
      <c r="K548" s="476"/>
      <c r="L548" s="344"/>
      <c r="M548" s="270"/>
      <c r="N548" s="271"/>
      <c r="O548" s="273"/>
      <c r="P548" s="105"/>
      <c r="Q548" s="105"/>
      <c r="R548" s="277"/>
      <c r="S548" s="250"/>
      <c r="T548" s="106"/>
      <c r="V548" s="56"/>
      <c r="W548" s="56"/>
      <c r="X548" s="56"/>
      <c r="Y548" s="56"/>
      <c r="Z548" s="56"/>
      <c r="AA548" s="56"/>
      <c r="AB548" s="56"/>
      <c r="AC548" s="56"/>
      <c r="AD548" s="56"/>
      <c r="AE548" s="56"/>
      <c r="AF548" s="56"/>
    </row>
    <row r="549" spans="1:32" ht="31.95" customHeight="1" thickBot="1">
      <c r="A549" s="13"/>
      <c r="B549" s="30"/>
      <c r="C549" s="429" t="s">
        <v>478</v>
      </c>
      <c r="D549" s="430"/>
      <c r="E549" s="430"/>
      <c r="F549" s="430"/>
      <c r="G549" s="430"/>
      <c r="H549" s="430"/>
      <c r="I549" s="430"/>
      <c r="J549" s="430"/>
      <c r="K549" s="431"/>
      <c r="L549" s="275">
        <v>102650183</v>
      </c>
      <c r="M549" s="270"/>
      <c r="N549" s="271"/>
      <c r="O549" s="293"/>
      <c r="P549" s="303"/>
      <c r="Q549" s="267"/>
      <c r="R549" s="275">
        <f>$L549</f>
        <v>102650183</v>
      </c>
      <c r="S549" s="249" t="str">
        <f>IF(OR(R549&lt;&gt;$L549),"ERROR","VALOR FIJO")</f>
        <v>VALOR FIJO</v>
      </c>
      <c r="T549" s="106"/>
      <c r="V549" s="56"/>
      <c r="W549" s="56"/>
      <c r="X549" s="56"/>
      <c r="Y549" s="56"/>
      <c r="Z549" s="56"/>
      <c r="AA549" s="56"/>
      <c r="AB549" s="56"/>
      <c r="AC549" s="56"/>
      <c r="AD549" s="56"/>
      <c r="AE549" s="56"/>
      <c r="AF549" s="56"/>
    </row>
    <row r="550" spans="1:32" ht="16.2" customHeight="1" thickBot="1">
      <c r="A550" s="13"/>
      <c r="B550" s="30"/>
      <c r="C550" s="481"/>
      <c r="D550" s="481"/>
      <c r="E550" s="481"/>
      <c r="F550" s="481"/>
      <c r="G550" s="481"/>
      <c r="H550" s="481"/>
      <c r="I550" s="481"/>
      <c r="J550" s="481"/>
      <c r="K550" s="481"/>
      <c r="L550" s="344"/>
      <c r="M550" s="270"/>
      <c r="N550" s="271"/>
      <c r="O550" s="273"/>
      <c r="P550" s="105"/>
      <c r="Q550" s="105"/>
      <c r="R550" s="277"/>
      <c r="S550" s="250"/>
      <c r="T550" s="37"/>
      <c r="V550" s="56"/>
      <c r="W550" s="56"/>
      <c r="X550" s="56"/>
      <c r="Y550" s="56"/>
      <c r="Z550" s="56"/>
      <c r="AA550" s="56"/>
      <c r="AB550" s="56"/>
      <c r="AC550" s="56"/>
      <c r="AD550" s="56"/>
      <c r="AE550" s="56"/>
      <c r="AF550" s="56"/>
    </row>
    <row r="551" spans="1:32" ht="31.95" customHeight="1" thickBot="1">
      <c r="A551" s="13"/>
      <c r="B551" s="30"/>
      <c r="C551" s="426" t="s">
        <v>479</v>
      </c>
      <c r="D551" s="427"/>
      <c r="E551" s="427"/>
      <c r="F551" s="427"/>
      <c r="G551" s="427"/>
      <c r="H551" s="427"/>
      <c r="I551" s="427"/>
      <c r="J551" s="427"/>
      <c r="K551" s="428"/>
      <c r="L551" s="276">
        <v>40704606199</v>
      </c>
      <c r="M551" s="270"/>
      <c r="N551" s="271"/>
      <c r="O551" s="294"/>
      <c r="P551" s="105"/>
      <c r="Q551" s="310"/>
      <c r="R551" s="276">
        <f>SUM(R539:R549)+R24</f>
        <v>5255338269</v>
      </c>
      <c r="S551" s="251" t="str">
        <f>IF(OR(R551&lt;=0,R551&gt;$L551,COUNTIF(S539:S549,"ERROR")&gt;0,COUNTIF(S14:S24,"ERROR")&gt;0),"ERROR","OK")</f>
        <v>ERROR</v>
      </c>
      <c r="T551" s="106"/>
      <c r="V551" s="56"/>
      <c r="W551" s="56"/>
      <c r="X551" s="56"/>
      <c r="Y551" s="56"/>
      <c r="Z551" s="56"/>
      <c r="AA551" s="56"/>
      <c r="AB551" s="56"/>
      <c r="AC551" s="56"/>
      <c r="AD551" s="56"/>
      <c r="AE551" s="56"/>
      <c r="AF551" s="56"/>
    </row>
    <row r="552" spans="1:32" ht="31.95" customHeight="1" thickBot="1">
      <c r="A552" s="13"/>
      <c r="B552" s="30"/>
      <c r="C552" s="44"/>
      <c r="D552" s="107"/>
      <c r="E552" s="108"/>
      <c r="F552" s="108"/>
      <c r="G552" s="109"/>
      <c r="H552" s="110"/>
      <c r="I552" s="111"/>
      <c r="J552" s="111"/>
      <c r="K552" s="112"/>
      <c r="L552" s="113"/>
      <c r="M552" s="35"/>
      <c r="N552" s="30"/>
      <c r="O552" s="44"/>
      <c r="P552" s="44"/>
      <c r="Q552" s="44"/>
      <c r="R552" s="44"/>
      <c r="S552" s="44"/>
      <c r="T552" s="106"/>
      <c r="V552" s="56"/>
      <c r="W552" s="56"/>
      <c r="X552" s="56"/>
      <c r="Y552" s="56"/>
      <c r="Z552" s="56"/>
      <c r="AA552" s="56"/>
      <c r="AB552" s="56"/>
      <c r="AC552" s="56"/>
      <c r="AD552" s="56"/>
      <c r="AE552" s="56"/>
      <c r="AF552" s="56"/>
    </row>
    <row r="553" spans="1:32" ht="31.95" customHeight="1" thickTop="1" thickBot="1">
      <c r="A553" s="13"/>
      <c r="B553" s="30"/>
      <c r="C553" s="44"/>
      <c r="D553" s="107"/>
      <c r="E553" s="44"/>
      <c r="F553" s="44"/>
      <c r="G553" s="109"/>
      <c r="H553" s="482" t="s">
        <v>3</v>
      </c>
      <c r="I553" s="469"/>
      <c r="J553" s="469"/>
      <c r="K553" s="483"/>
      <c r="L553" s="328" t="s">
        <v>13</v>
      </c>
      <c r="M553" s="114"/>
      <c r="N553" s="30"/>
      <c r="O553" s="300" t="s">
        <v>33</v>
      </c>
      <c r="P553" s="304"/>
      <c r="Q553" s="295"/>
      <c r="R553" s="252" t="s">
        <v>13</v>
      </c>
      <c r="S553" s="252" t="s">
        <v>11</v>
      </c>
      <c r="T553" s="106"/>
      <c r="V553" s="56"/>
      <c r="W553" s="56"/>
      <c r="X553" s="56"/>
      <c r="Y553" s="56"/>
      <c r="Z553" s="56"/>
      <c r="AA553" s="56"/>
      <c r="AB553" s="56"/>
      <c r="AC553" s="56"/>
      <c r="AD553" s="56"/>
      <c r="AE553" s="56"/>
      <c r="AF553" s="56"/>
    </row>
    <row r="554" spans="1:32" ht="31.95" customHeight="1">
      <c r="A554" s="13"/>
      <c r="B554" s="30"/>
      <c r="C554" s="44"/>
      <c r="D554" s="107"/>
      <c r="E554" s="44"/>
      <c r="F554" s="44"/>
      <c r="G554" s="109"/>
      <c r="H554" s="484" t="s">
        <v>14</v>
      </c>
      <c r="I554" s="485"/>
      <c r="J554" s="325"/>
      <c r="K554" s="326" t="s">
        <v>15</v>
      </c>
      <c r="L554" s="327">
        <v>0.37619999999999998</v>
      </c>
      <c r="M554" s="114"/>
      <c r="N554" s="30"/>
      <c r="O554" s="327"/>
      <c r="P554" s="305"/>
      <c r="Q554" s="296"/>
      <c r="R554" s="253">
        <f>+O554</f>
        <v>0</v>
      </c>
      <c r="S554" s="316" t="str">
        <f>IF(OR(R554&lt;=0,R554&gt;$L557),"ERROR","OK")</f>
        <v>ERROR</v>
      </c>
      <c r="T554" s="106"/>
      <c r="V554" s="56"/>
      <c r="W554" s="56"/>
      <c r="X554" s="56"/>
      <c r="Y554" s="56"/>
      <c r="Z554" s="56"/>
      <c r="AA554" s="56"/>
      <c r="AB554" s="56"/>
      <c r="AC554" s="56"/>
      <c r="AD554" s="56"/>
      <c r="AE554" s="56"/>
      <c r="AF554" s="56"/>
    </row>
    <row r="555" spans="1:32" ht="31.95" customHeight="1">
      <c r="A555" s="13"/>
      <c r="B555" s="30"/>
      <c r="C555" s="44"/>
      <c r="D555" s="107"/>
      <c r="E555" s="44"/>
      <c r="F555" s="44"/>
      <c r="G555" s="257"/>
      <c r="H555" s="486" t="s">
        <v>16</v>
      </c>
      <c r="I555" s="487"/>
      <c r="J555" s="256"/>
      <c r="K555" s="115" t="s">
        <v>17</v>
      </c>
      <c r="L555" s="14">
        <v>0.01</v>
      </c>
      <c r="M555" s="114"/>
      <c r="N555" s="30"/>
      <c r="O555" s="14"/>
      <c r="P555" s="306"/>
      <c r="Q555" s="297"/>
      <c r="R555" s="253">
        <f>+O555</f>
        <v>0</v>
      </c>
      <c r="S555" s="317" t="str">
        <f>IF(OR(R555&lt;=0,R555&gt;$L557),"ERROR","OK")</f>
        <v>ERROR</v>
      </c>
      <c r="T555" s="106"/>
      <c r="V555" s="56"/>
      <c r="W555" s="56"/>
      <c r="X555" s="56"/>
      <c r="Y555" s="56"/>
      <c r="Z555" s="56"/>
      <c r="AA555" s="56"/>
      <c r="AB555" s="56"/>
      <c r="AC555" s="56"/>
      <c r="AD555" s="56"/>
      <c r="AE555" s="56"/>
      <c r="AF555" s="56"/>
    </row>
    <row r="556" spans="1:32" ht="31.95" customHeight="1" thickBot="1">
      <c r="A556" s="13"/>
      <c r="B556" s="30"/>
      <c r="C556" s="44"/>
      <c r="D556" s="107"/>
      <c r="E556" s="44"/>
      <c r="F556" s="44"/>
      <c r="G556" s="109"/>
      <c r="H556" s="479" t="s">
        <v>18</v>
      </c>
      <c r="I556" s="480"/>
      <c r="J556" s="319"/>
      <c r="K556" s="320" t="s">
        <v>19</v>
      </c>
      <c r="L556" s="321">
        <v>7.0000000000000007E-2</v>
      </c>
      <c r="M556" s="35"/>
      <c r="N556" s="30"/>
      <c r="O556" s="321"/>
      <c r="P556" s="307"/>
      <c r="Q556" s="298"/>
      <c r="R556" s="253">
        <f>+O556</f>
        <v>0</v>
      </c>
      <c r="S556" s="318" t="str">
        <f>IF(OR(R556&lt;=0,R556&gt;$L557),"ERROR","OK")</f>
        <v>ERROR</v>
      </c>
      <c r="T556" s="116"/>
      <c r="V556" s="56"/>
      <c r="W556" s="56"/>
      <c r="X556" s="56"/>
      <c r="Y556" s="56"/>
      <c r="Z556" s="56"/>
      <c r="AA556" s="56"/>
      <c r="AB556" s="56"/>
      <c r="AC556" s="56"/>
      <c r="AD556" s="56"/>
      <c r="AE556" s="56"/>
      <c r="AF556" s="56"/>
    </row>
    <row r="557" spans="1:32" ht="31.95" customHeight="1" thickBot="1">
      <c r="A557" s="13"/>
      <c r="B557" s="30"/>
      <c r="C557" s="44"/>
      <c r="D557" s="107"/>
      <c r="E557" s="44"/>
      <c r="F557" s="44"/>
      <c r="G557" s="109"/>
      <c r="H557" s="468" t="s">
        <v>20</v>
      </c>
      <c r="I557" s="469"/>
      <c r="J557" s="322"/>
      <c r="K557" s="323" t="s">
        <v>21</v>
      </c>
      <c r="L557" s="324">
        <v>0.45619999999999999</v>
      </c>
      <c r="M557" s="35"/>
      <c r="N557" s="30"/>
      <c r="O557" s="301">
        <f>SUM(O554:O556)</f>
        <v>0</v>
      </c>
      <c r="P557" s="308"/>
      <c r="Q557" s="299"/>
      <c r="R557" s="254">
        <f>+R554+R555+R556</f>
        <v>0</v>
      </c>
      <c r="S557" s="255" t="str">
        <f>IF(OR(R557&lt;=0,R557&gt;$L557,COUNTIF(S554:S556,"ERROR")&gt;0),"ERROR","OK")</f>
        <v>ERROR</v>
      </c>
      <c r="T557" s="37"/>
      <c r="V557" s="56"/>
      <c r="W557" s="56"/>
      <c r="X557" s="56"/>
      <c r="Y557" s="56"/>
      <c r="Z557" s="56"/>
      <c r="AA557" s="56"/>
      <c r="AB557" s="56"/>
      <c r="AC557" s="56"/>
      <c r="AD557" s="56"/>
      <c r="AE557" s="56"/>
      <c r="AF557" s="56"/>
    </row>
    <row r="558" spans="1:32" ht="31.95" customHeight="1" thickBot="1">
      <c r="A558" s="13"/>
      <c r="B558" s="30"/>
      <c r="C558" s="44"/>
      <c r="D558" s="107"/>
      <c r="E558" s="108"/>
      <c r="F558" s="44"/>
      <c r="G558" s="109"/>
      <c r="H558" s="110"/>
      <c r="I558" s="44"/>
      <c r="J558" s="44"/>
      <c r="K558" s="44"/>
      <c r="L558" s="44"/>
      <c r="M558" s="35"/>
      <c r="N558" s="30"/>
      <c r="O558" s="44"/>
      <c r="P558" s="44"/>
      <c r="Q558" s="44"/>
      <c r="R558" s="44"/>
      <c r="S558" s="44"/>
      <c r="T558" s="119"/>
      <c r="V558" s="56"/>
      <c r="W558" s="56"/>
      <c r="X558" s="68"/>
      <c r="Y558" s="68"/>
      <c r="Z558" s="68"/>
      <c r="AA558" s="68"/>
      <c r="AB558" s="68"/>
      <c r="AC558" s="68"/>
      <c r="AD558" s="68"/>
      <c r="AE558" s="68"/>
      <c r="AF558" s="68"/>
    </row>
    <row r="559" spans="1:32" ht="31.95" customHeight="1">
      <c r="A559" s="13"/>
      <c r="B559" s="36"/>
      <c r="C559" s="491" t="s">
        <v>481</v>
      </c>
      <c r="D559" s="492"/>
      <c r="E559" s="492"/>
      <c r="F559" s="492"/>
      <c r="G559" s="492"/>
      <c r="H559" s="492"/>
      <c r="I559" s="492"/>
      <c r="J559" s="492"/>
      <c r="K559" s="492"/>
      <c r="L559" s="493"/>
      <c r="M559" s="35"/>
      <c r="N559" s="30"/>
      <c r="O559" s="44"/>
      <c r="P559" s="44"/>
      <c r="Q559" s="44"/>
      <c r="R559" s="44"/>
      <c r="S559" s="44"/>
      <c r="T559" s="37"/>
      <c r="V559" s="56"/>
    </row>
    <row r="560" spans="1:32" ht="31.95" customHeight="1">
      <c r="A560" s="13"/>
      <c r="B560" s="36"/>
      <c r="C560" s="470" t="s">
        <v>511</v>
      </c>
      <c r="D560" s="471"/>
      <c r="E560" s="471"/>
      <c r="F560" s="471"/>
      <c r="G560" s="471"/>
      <c r="H560" s="471"/>
      <c r="I560" s="471"/>
      <c r="J560" s="471"/>
      <c r="K560" s="471"/>
      <c r="L560" s="472"/>
      <c r="M560" s="35"/>
      <c r="N560" s="30"/>
      <c r="O560" s="44"/>
      <c r="P560" s="44"/>
      <c r="Q560" s="44"/>
      <c r="R560" s="44"/>
      <c r="S560" s="44"/>
      <c r="T560" s="37"/>
      <c r="V560" s="56"/>
    </row>
    <row r="561" spans="1:22" ht="31.95" customHeight="1">
      <c r="A561" s="13"/>
      <c r="B561" s="36"/>
      <c r="C561" s="470" t="s">
        <v>482</v>
      </c>
      <c r="D561" s="471"/>
      <c r="E561" s="471"/>
      <c r="F561" s="471"/>
      <c r="G561" s="471"/>
      <c r="H561" s="471"/>
      <c r="I561" s="471"/>
      <c r="J561" s="471"/>
      <c r="K561" s="471"/>
      <c r="L561" s="472"/>
      <c r="M561" s="35"/>
      <c r="N561" s="30"/>
      <c r="O561" s="44"/>
      <c r="P561" s="44"/>
      <c r="Q561" s="44"/>
      <c r="R561" s="44"/>
      <c r="S561" s="44"/>
      <c r="T561" s="37"/>
      <c r="V561" s="56"/>
    </row>
    <row r="562" spans="1:22" ht="31.95" customHeight="1">
      <c r="A562" s="13"/>
      <c r="B562" s="36"/>
      <c r="C562" s="470" t="s">
        <v>483</v>
      </c>
      <c r="D562" s="471"/>
      <c r="E562" s="471"/>
      <c r="F562" s="471"/>
      <c r="G562" s="471"/>
      <c r="H562" s="471"/>
      <c r="I562" s="471"/>
      <c r="J562" s="471"/>
      <c r="K562" s="471"/>
      <c r="L562" s="472"/>
      <c r="M562" s="35"/>
      <c r="N562" s="30"/>
      <c r="O562" s="44"/>
      <c r="P562" s="44"/>
      <c r="Q562" s="44"/>
      <c r="R562" s="44"/>
      <c r="S562" s="44"/>
      <c r="T562" s="37"/>
      <c r="V562" s="56"/>
    </row>
    <row r="563" spans="1:22" ht="64.2" customHeight="1">
      <c r="A563" s="13"/>
      <c r="B563" s="36"/>
      <c r="C563" s="470" t="s">
        <v>484</v>
      </c>
      <c r="D563" s="471"/>
      <c r="E563" s="471"/>
      <c r="F563" s="471"/>
      <c r="G563" s="471"/>
      <c r="H563" s="471"/>
      <c r="I563" s="471"/>
      <c r="J563" s="471"/>
      <c r="K563" s="471"/>
      <c r="L563" s="472"/>
      <c r="M563" s="35"/>
      <c r="N563" s="30"/>
      <c r="O563" s="44"/>
      <c r="P563" s="44"/>
      <c r="Q563" s="44"/>
      <c r="R563" s="44"/>
      <c r="S563" s="44"/>
      <c r="T563" s="37"/>
      <c r="V563" s="56"/>
    </row>
    <row r="564" spans="1:22" ht="31.95" customHeight="1">
      <c r="A564" s="13"/>
      <c r="B564" s="36"/>
      <c r="C564" s="470" t="s">
        <v>485</v>
      </c>
      <c r="D564" s="471"/>
      <c r="E564" s="471"/>
      <c r="F564" s="471"/>
      <c r="G564" s="471"/>
      <c r="H564" s="471"/>
      <c r="I564" s="471"/>
      <c r="J564" s="471"/>
      <c r="K564" s="471"/>
      <c r="L564" s="472"/>
      <c r="M564" s="35"/>
      <c r="N564" s="30"/>
      <c r="O564" s="44"/>
      <c r="P564" s="44"/>
      <c r="Q564" s="44"/>
      <c r="R564" s="258"/>
      <c r="S564" s="44"/>
      <c r="T564" s="37"/>
      <c r="V564" s="56"/>
    </row>
    <row r="565" spans="1:22" ht="31.95" customHeight="1">
      <c r="A565" s="13"/>
      <c r="B565" s="36"/>
      <c r="C565" s="470" t="s">
        <v>486</v>
      </c>
      <c r="D565" s="471"/>
      <c r="E565" s="471"/>
      <c r="F565" s="471"/>
      <c r="G565" s="471"/>
      <c r="H565" s="471"/>
      <c r="I565" s="471"/>
      <c r="J565" s="471"/>
      <c r="K565" s="471"/>
      <c r="L565" s="472"/>
      <c r="M565" s="35"/>
      <c r="N565" s="30"/>
      <c r="O565" s="44"/>
      <c r="P565" s="44"/>
      <c r="Q565" s="44"/>
      <c r="R565" s="258"/>
      <c r="S565" s="44"/>
      <c r="T565" s="37"/>
      <c r="V565" s="56"/>
    </row>
    <row r="566" spans="1:22" ht="31.95" customHeight="1">
      <c r="A566" s="13"/>
      <c r="B566" s="36"/>
      <c r="C566" s="470" t="s">
        <v>487</v>
      </c>
      <c r="D566" s="471"/>
      <c r="E566" s="471"/>
      <c r="F566" s="471"/>
      <c r="G566" s="471"/>
      <c r="H566" s="471"/>
      <c r="I566" s="471"/>
      <c r="J566" s="471"/>
      <c r="K566" s="471"/>
      <c r="L566" s="472"/>
      <c r="M566" s="35"/>
      <c r="N566" s="30"/>
      <c r="O566" s="44"/>
      <c r="P566" s="44"/>
      <c r="Q566" s="44"/>
      <c r="R566" s="258"/>
      <c r="S566" s="44"/>
      <c r="T566" s="37"/>
      <c r="V566" s="56"/>
    </row>
    <row r="567" spans="1:22" ht="31.95" customHeight="1">
      <c r="A567" s="13"/>
      <c r="B567" s="36"/>
      <c r="C567" s="470" t="s">
        <v>488</v>
      </c>
      <c r="D567" s="471"/>
      <c r="E567" s="471"/>
      <c r="F567" s="471"/>
      <c r="G567" s="471"/>
      <c r="H567" s="471"/>
      <c r="I567" s="471"/>
      <c r="J567" s="471"/>
      <c r="K567" s="471"/>
      <c r="L567" s="472"/>
      <c r="M567" s="35"/>
      <c r="N567" s="30"/>
      <c r="O567" s="44"/>
      <c r="P567" s="44"/>
      <c r="Q567" s="44"/>
      <c r="R567" s="258"/>
      <c r="S567" s="44"/>
      <c r="T567" s="37"/>
      <c r="V567" s="56"/>
    </row>
    <row r="568" spans="1:22" ht="31.95" customHeight="1">
      <c r="A568" s="13"/>
      <c r="B568" s="36"/>
      <c r="C568" s="470" t="s">
        <v>489</v>
      </c>
      <c r="D568" s="471"/>
      <c r="E568" s="471"/>
      <c r="F568" s="471"/>
      <c r="G568" s="471"/>
      <c r="H568" s="471"/>
      <c r="I568" s="471"/>
      <c r="J568" s="471"/>
      <c r="K568" s="471"/>
      <c r="L568" s="472"/>
      <c r="M568" s="35"/>
      <c r="N568" s="30"/>
      <c r="O568" s="44"/>
      <c r="P568" s="44"/>
      <c r="Q568" s="44"/>
      <c r="R568" s="258"/>
      <c r="S568" s="44"/>
      <c r="T568" s="37"/>
      <c r="V568" s="56"/>
    </row>
    <row r="569" spans="1:22" ht="31.95" customHeight="1">
      <c r="A569" s="13"/>
      <c r="B569" s="36"/>
      <c r="C569" s="470" t="s">
        <v>490</v>
      </c>
      <c r="D569" s="471"/>
      <c r="E569" s="471"/>
      <c r="F569" s="471"/>
      <c r="G569" s="471"/>
      <c r="H569" s="471"/>
      <c r="I569" s="471"/>
      <c r="J569" s="471"/>
      <c r="K569" s="471"/>
      <c r="L569" s="472"/>
      <c r="M569" s="35"/>
      <c r="N569" s="30"/>
      <c r="O569" s="44"/>
      <c r="P569" s="44"/>
      <c r="Q569" s="44"/>
      <c r="R569" s="258"/>
      <c r="S569" s="44"/>
      <c r="T569" s="37"/>
      <c r="V569" s="56"/>
    </row>
    <row r="570" spans="1:22" ht="31.95" customHeight="1">
      <c r="A570" s="13"/>
      <c r="B570" s="36"/>
      <c r="C570" s="470" t="s">
        <v>491</v>
      </c>
      <c r="D570" s="471"/>
      <c r="E570" s="471"/>
      <c r="F570" s="471"/>
      <c r="G570" s="471"/>
      <c r="H570" s="471"/>
      <c r="I570" s="471"/>
      <c r="J570" s="471"/>
      <c r="K570" s="471"/>
      <c r="L570" s="472"/>
      <c r="M570" s="35"/>
      <c r="N570" s="30"/>
      <c r="O570" s="44"/>
      <c r="P570" s="44"/>
      <c r="Q570" s="44"/>
      <c r="R570" s="258"/>
      <c r="S570" s="44"/>
      <c r="T570" s="37"/>
      <c r="V570" s="56"/>
    </row>
    <row r="571" spans="1:22" ht="105" customHeight="1">
      <c r="A571" s="13"/>
      <c r="B571" s="36"/>
      <c r="C571" s="470" t="s">
        <v>492</v>
      </c>
      <c r="D571" s="471"/>
      <c r="E571" s="471"/>
      <c r="F571" s="471"/>
      <c r="G571" s="471"/>
      <c r="H571" s="471"/>
      <c r="I571" s="471"/>
      <c r="J571" s="471"/>
      <c r="K571" s="471"/>
      <c r="L571" s="472"/>
      <c r="M571" s="35"/>
      <c r="N571" s="30"/>
      <c r="O571" s="44"/>
      <c r="P571" s="44"/>
      <c r="Q571" s="44"/>
      <c r="R571" s="258"/>
      <c r="S571" s="44"/>
      <c r="T571" s="37"/>
      <c r="V571" s="56"/>
    </row>
    <row r="572" spans="1:22" ht="31.95" customHeight="1">
      <c r="A572" s="13"/>
      <c r="B572" s="36"/>
      <c r="C572" s="470" t="s">
        <v>493</v>
      </c>
      <c r="D572" s="471"/>
      <c r="E572" s="471"/>
      <c r="F572" s="471"/>
      <c r="G572" s="471"/>
      <c r="H572" s="471"/>
      <c r="I572" s="471"/>
      <c r="J572" s="471"/>
      <c r="K572" s="471"/>
      <c r="L572" s="472"/>
      <c r="M572" s="35"/>
      <c r="N572" s="30"/>
      <c r="O572" s="44"/>
      <c r="P572" s="44"/>
      <c r="Q572" s="44"/>
      <c r="R572" s="258"/>
      <c r="S572" s="44"/>
      <c r="T572" s="37"/>
      <c r="V572" s="56"/>
    </row>
    <row r="573" spans="1:22" ht="31.95" customHeight="1">
      <c r="A573" s="13"/>
      <c r="B573" s="36"/>
      <c r="C573" s="470" t="s">
        <v>494</v>
      </c>
      <c r="D573" s="471"/>
      <c r="E573" s="471"/>
      <c r="F573" s="471"/>
      <c r="G573" s="471"/>
      <c r="H573" s="471"/>
      <c r="I573" s="471"/>
      <c r="J573" s="471"/>
      <c r="K573" s="471"/>
      <c r="L573" s="472"/>
      <c r="M573" s="35"/>
      <c r="N573" s="30"/>
      <c r="O573" s="44"/>
      <c r="P573" s="44"/>
      <c r="Q573" s="44"/>
      <c r="R573" s="258"/>
      <c r="S573" s="44"/>
      <c r="T573" s="37"/>
      <c r="V573" s="56"/>
    </row>
    <row r="574" spans="1:22" ht="31.95" customHeight="1">
      <c r="A574" s="13"/>
      <c r="B574" s="36"/>
      <c r="C574" s="470" t="s">
        <v>502</v>
      </c>
      <c r="D574" s="471"/>
      <c r="E574" s="471"/>
      <c r="F574" s="471"/>
      <c r="G574" s="471"/>
      <c r="H574" s="471"/>
      <c r="I574" s="471"/>
      <c r="J574" s="471"/>
      <c r="K574" s="471"/>
      <c r="L574" s="472"/>
      <c r="M574" s="35"/>
      <c r="N574" s="30"/>
      <c r="O574" s="44"/>
      <c r="P574" s="44"/>
      <c r="Q574" s="44"/>
      <c r="R574" s="258"/>
      <c r="S574" s="44"/>
      <c r="T574" s="37"/>
      <c r="V574" s="56"/>
    </row>
    <row r="575" spans="1:22" ht="187.95" customHeight="1">
      <c r="A575" s="13"/>
      <c r="B575" s="36"/>
      <c r="C575" s="470" t="s">
        <v>503</v>
      </c>
      <c r="D575" s="471"/>
      <c r="E575" s="471"/>
      <c r="F575" s="471"/>
      <c r="G575" s="471"/>
      <c r="H575" s="471"/>
      <c r="I575" s="471"/>
      <c r="J575" s="471"/>
      <c r="K575" s="471"/>
      <c r="L575" s="472"/>
      <c r="M575" s="35"/>
      <c r="N575" s="30"/>
      <c r="O575" s="44"/>
      <c r="P575" s="44"/>
      <c r="Q575" s="44"/>
      <c r="R575" s="258"/>
      <c r="S575" s="44"/>
      <c r="T575" s="37"/>
      <c r="V575" s="56"/>
    </row>
    <row r="576" spans="1:22" ht="27.6" customHeight="1">
      <c r="A576" s="13"/>
      <c r="B576" s="36"/>
      <c r="C576" s="470" t="s">
        <v>504</v>
      </c>
      <c r="D576" s="471"/>
      <c r="E576" s="471"/>
      <c r="F576" s="471"/>
      <c r="G576" s="471"/>
      <c r="H576" s="471"/>
      <c r="I576" s="471"/>
      <c r="J576" s="471"/>
      <c r="K576" s="471"/>
      <c r="L576" s="472"/>
      <c r="M576" s="35"/>
      <c r="N576" s="30"/>
      <c r="O576" s="44"/>
      <c r="P576" s="44"/>
      <c r="Q576" s="44"/>
      <c r="R576" s="258"/>
      <c r="S576" s="44"/>
      <c r="T576" s="37"/>
      <c r="V576" s="56"/>
    </row>
    <row r="577" spans="1:22" ht="35.4" customHeight="1">
      <c r="A577" s="13"/>
      <c r="B577" s="36"/>
      <c r="C577" s="473" t="s">
        <v>505</v>
      </c>
      <c r="D577" s="474"/>
      <c r="E577" s="474"/>
      <c r="F577" s="474"/>
      <c r="G577" s="474"/>
      <c r="H577" s="474"/>
      <c r="I577" s="474"/>
      <c r="J577" s="474"/>
      <c r="K577" s="474"/>
      <c r="L577" s="475"/>
      <c r="M577" s="35"/>
      <c r="N577" s="30"/>
      <c r="O577" s="347"/>
      <c r="P577" s="348"/>
      <c r="Q577" s="348"/>
      <c r="R577" s="348"/>
      <c r="S577" s="348"/>
      <c r="T577" s="37"/>
      <c r="V577" s="56"/>
    </row>
    <row r="578" spans="1:22" ht="16.2" customHeight="1">
      <c r="A578" s="13"/>
      <c r="B578" s="36"/>
      <c r="C578" s="333"/>
      <c r="D578" s="334"/>
      <c r="E578" s="334"/>
      <c r="F578" s="334"/>
      <c r="G578" s="334"/>
      <c r="H578" s="334"/>
      <c r="I578" s="334"/>
      <c r="J578" s="334"/>
      <c r="K578" s="334"/>
      <c r="L578" s="335"/>
      <c r="M578" s="35"/>
      <c r="N578" s="30"/>
      <c r="O578" s="329" t="s">
        <v>98</v>
      </c>
      <c r="P578" s="330"/>
      <c r="Q578" s="330"/>
      <c r="R578" s="330"/>
      <c r="S578" s="330"/>
      <c r="T578" s="37"/>
      <c r="V578" s="56"/>
    </row>
    <row r="579" spans="1:22" ht="31.95" customHeight="1" thickBot="1">
      <c r="A579" s="13"/>
      <c r="B579" s="36"/>
      <c r="C579" s="488" t="s">
        <v>506</v>
      </c>
      <c r="D579" s="489"/>
      <c r="E579" s="489"/>
      <c r="F579" s="489"/>
      <c r="G579" s="489"/>
      <c r="H579" s="489"/>
      <c r="I579" s="489"/>
      <c r="J579" s="489"/>
      <c r="K579" s="489"/>
      <c r="L579" s="490"/>
      <c r="M579" s="35"/>
      <c r="N579" s="30"/>
      <c r="O579" s="347"/>
      <c r="P579" s="348"/>
      <c r="Q579" s="348"/>
      <c r="R579" s="348"/>
      <c r="S579" s="348"/>
      <c r="T579" s="37"/>
      <c r="V579" s="56"/>
    </row>
    <row r="580" spans="1:22" ht="34.200000000000003" customHeight="1" thickBot="1">
      <c r="A580" s="13"/>
      <c r="B580" s="121"/>
      <c r="C580" s="260"/>
      <c r="D580" s="261"/>
      <c r="E580" s="262"/>
      <c r="F580" s="260"/>
      <c r="G580" s="263"/>
      <c r="H580" s="264"/>
      <c r="I580" s="260"/>
      <c r="J580" s="260"/>
      <c r="K580" s="260"/>
      <c r="L580" s="260"/>
      <c r="M580" s="265"/>
      <c r="N580" s="266"/>
      <c r="O580" s="349" t="s">
        <v>97</v>
      </c>
      <c r="P580" s="350"/>
      <c r="Q580" s="350"/>
      <c r="R580" s="350"/>
      <c r="S580" s="350"/>
      <c r="T580" s="122"/>
      <c r="V580" s="56"/>
    </row>
    <row r="581" spans="1:22" ht="13.5" customHeight="1" thickTop="1">
      <c r="A581" s="13"/>
      <c r="B581" s="19"/>
      <c r="C581" s="44"/>
      <c r="D581" s="107"/>
      <c r="E581" s="108"/>
      <c r="F581" s="44"/>
      <c r="G581" s="109"/>
      <c r="H581" s="110"/>
      <c r="I581" s="44"/>
      <c r="J581" s="44"/>
      <c r="K581" s="258"/>
      <c r="L581" s="44"/>
      <c r="M581" s="259"/>
      <c r="N581" s="259"/>
      <c r="O581" s="44"/>
      <c r="P581" s="44"/>
      <c r="Q581" s="44"/>
      <c r="R581" s="44"/>
      <c r="S581" s="44"/>
      <c r="T581" s="19"/>
      <c r="V581" s="56"/>
    </row>
    <row r="582" spans="1:22" ht="13.5" customHeight="1">
      <c r="A582" s="19"/>
      <c r="B582" s="19"/>
      <c r="C582" s="44"/>
      <c r="D582" s="107"/>
      <c r="E582" s="108"/>
      <c r="F582" s="44"/>
      <c r="G582" s="109"/>
      <c r="H582" s="110"/>
      <c r="I582" s="44"/>
      <c r="J582" s="44"/>
      <c r="K582" s="44"/>
      <c r="L582" s="44"/>
      <c r="M582" s="44"/>
      <c r="N582" s="44"/>
      <c r="O582" s="44"/>
      <c r="P582" s="44"/>
      <c r="Q582" s="44"/>
      <c r="R582" s="44"/>
      <c r="S582" s="44"/>
      <c r="T582" s="19"/>
    </row>
    <row r="583" spans="1:22" ht="13.5" customHeight="1">
      <c r="A583" s="19"/>
      <c r="B583" s="19"/>
      <c r="C583" s="44"/>
      <c r="D583" s="107"/>
      <c r="E583" s="108"/>
      <c r="F583" s="44"/>
      <c r="G583" s="109"/>
      <c r="H583" s="110"/>
      <c r="I583" s="44"/>
      <c r="J583" s="44"/>
      <c r="K583" s="44"/>
      <c r="L583" s="44"/>
      <c r="M583" s="44"/>
      <c r="N583" s="44"/>
      <c r="O583" s="44"/>
      <c r="P583" s="44"/>
      <c r="Q583" s="44"/>
      <c r="R583" s="44"/>
      <c r="S583" s="44"/>
      <c r="T583" s="19"/>
    </row>
    <row r="584" spans="1:22" ht="13.5" customHeight="1">
      <c r="A584" s="19"/>
      <c r="B584" s="19"/>
      <c r="C584" s="44"/>
      <c r="D584" s="107"/>
      <c r="E584" s="108"/>
      <c r="F584" s="44"/>
      <c r="G584" s="109"/>
      <c r="H584" s="110"/>
      <c r="I584" s="44"/>
      <c r="J584" s="44"/>
      <c r="K584" s="44"/>
      <c r="L584" s="44"/>
      <c r="M584" s="44"/>
      <c r="N584" s="44"/>
      <c r="O584" s="44"/>
      <c r="P584" s="44"/>
      <c r="Q584" s="44"/>
      <c r="R584" s="44"/>
      <c r="S584" s="44"/>
      <c r="T584" s="19"/>
    </row>
    <row r="585" spans="1:22" ht="13.5" customHeight="1">
      <c r="A585" s="19"/>
      <c r="B585" s="19"/>
      <c r="C585" s="44"/>
      <c r="D585" s="107"/>
      <c r="E585" s="108"/>
      <c r="F585" s="44"/>
      <c r="G585" s="109"/>
      <c r="H585" s="110"/>
      <c r="I585" s="44"/>
      <c r="J585" s="44"/>
      <c r="K585" s="44"/>
      <c r="L585" s="44"/>
      <c r="M585" s="44"/>
      <c r="N585" s="44"/>
      <c r="O585" s="44"/>
      <c r="P585" s="44"/>
      <c r="Q585" s="44"/>
      <c r="R585" s="44"/>
      <c r="S585" s="44"/>
      <c r="T585" s="19"/>
    </row>
    <row r="586" spans="1:22" ht="13.5" customHeight="1">
      <c r="A586" s="19"/>
      <c r="B586" s="19"/>
      <c r="C586" s="44"/>
      <c r="D586" s="107"/>
      <c r="E586" s="108"/>
      <c r="F586" s="44"/>
      <c r="G586" s="109"/>
      <c r="H586" s="110"/>
      <c r="I586" s="44"/>
      <c r="J586" s="44"/>
      <c r="K586" s="44"/>
      <c r="L586" s="44"/>
      <c r="M586" s="44"/>
      <c r="N586" s="44"/>
      <c r="O586" s="44"/>
      <c r="P586" s="44"/>
      <c r="Q586" s="44"/>
      <c r="R586" s="44"/>
      <c r="S586" s="44"/>
      <c r="T586" s="19"/>
    </row>
    <row r="587" spans="1:22" ht="13.5" customHeight="1">
      <c r="A587" s="19"/>
      <c r="B587" s="19"/>
      <c r="C587" s="44"/>
      <c r="D587" s="44"/>
      <c r="E587" s="44"/>
      <c r="F587" s="258"/>
      <c r="G587" s="44"/>
      <c r="H587" s="110"/>
      <c r="I587" s="44"/>
      <c r="J587" s="44"/>
      <c r="K587" s="44"/>
      <c r="L587" s="44"/>
      <c r="M587" s="44"/>
      <c r="N587" s="44"/>
      <c r="O587" s="44"/>
      <c r="P587" s="44"/>
      <c r="Q587" s="44"/>
      <c r="R587" s="44"/>
      <c r="S587" s="44"/>
      <c r="T587" s="19"/>
    </row>
    <row r="588" spans="1:22" ht="37.5" customHeight="1">
      <c r="A588" s="19"/>
      <c r="B588" s="19"/>
      <c r="C588" s="44"/>
      <c r="D588" s="331"/>
      <c r="E588" s="331"/>
      <c r="F588" s="332"/>
      <c r="G588" s="332"/>
      <c r="H588" s="110"/>
      <c r="I588" s="44"/>
      <c r="J588" s="44"/>
      <c r="K588" s="44"/>
      <c r="L588" s="339"/>
      <c r="M588" s="339"/>
      <c r="N588" s="339"/>
      <c r="O588" s="339"/>
      <c r="P588" s="339"/>
      <c r="Q588" s="339"/>
      <c r="R588" s="44"/>
      <c r="S588" s="44"/>
      <c r="T588" s="19"/>
    </row>
    <row r="589" spans="1:22" ht="13.5" customHeight="1">
      <c r="A589" s="19"/>
      <c r="B589" s="19"/>
      <c r="C589" s="44"/>
      <c r="D589" s="107"/>
      <c r="E589" s="108"/>
      <c r="F589" s="44"/>
      <c r="G589" s="109"/>
      <c r="H589" s="110"/>
      <c r="I589" s="44"/>
      <c r="J589" s="44"/>
      <c r="K589" s="44"/>
      <c r="L589" s="44"/>
      <c r="M589" s="44"/>
      <c r="N589" s="44"/>
      <c r="O589" s="44"/>
      <c r="P589" s="44"/>
      <c r="Q589" s="44"/>
      <c r="R589" s="44"/>
      <c r="S589" s="44"/>
      <c r="T589" s="19"/>
    </row>
    <row r="590" spans="1:22" ht="13.5" customHeight="1">
      <c r="A590" s="19"/>
      <c r="B590" s="19"/>
      <c r="C590" s="44"/>
      <c r="D590" s="107"/>
      <c r="E590" s="108"/>
      <c r="F590" s="44"/>
      <c r="G590" s="109"/>
      <c r="H590" s="110"/>
      <c r="I590" s="44"/>
      <c r="J590" s="44"/>
      <c r="K590" s="44"/>
      <c r="L590" s="44"/>
      <c r="M590" s="44"/>
      <c r="N590" s="44"/>
      <c r="O590" s="44"/>
      <c r="P590" s="44"/>
      <c r="Q590" s="44"/>
      <c r="R590" s="44"/>
      <c r="S590" s="44"/>
      <c r="T590" s="19"/>
    </row>
    <row r="591" spans="1:22" ht="13.5" customHeight="1">
      <c r="A591" s="19"/>
      <c r="B591" s="19"/>
      <c r="C591" s="44"/>
      <c r="D591" s="107"/>
      <c r="E591" s="108"/>
      <c r="F591" s="44"/>
      <c r="G591" s="109"/>
      <c r="H591" s="110"/>
      <c r="I591" s="44"/>
      <c r="J591" s="44"/>
      <c r="K591" s="44"/>
      <c r="L591" s="44"/>
      <c r="M591" s="44"/>
      <c r="N591" s="44"/>
      <c r="O591" s="44"/>
      <c r="P591" s="44"/>
      <c r="Q591" s="44"/>
      <c r="R591" s="44"/>
      <c r="S591" s="44"/>
      <c r="T591" s="19"/>
    </row>
    <row r="592" spans="1:22" ht="13.5" customHeight="1">
      <c r="A592" s="19"/>
      <c r="B592" s="19"/>
      <c r="C592" s="19"/>
      <c r="D592" s="117"/>
      <c r="E592" s="123"/>
      <c r="F592" s="19"/>
      <c r="G592" s="118"/>
      <c r="H592" s="120"/>
      <c r="I592" s="19"/>
      <c r="J592" s="19"/>
      <c r="K592" s="19"/>
      <c r="L592" s="19"/>
      <c r="M592" s="19"/>
      <c r="N592" s="19"/>
      <c r="O592" s="19"/>
      <c r="P592" s="19"/>
      <c r="Q592" s="19"/>
      <c r="R592" s="19"/>
      <c r="S592" s="19"/>
      <c r="T592" s="19"/>
    </row>
    <row r="593" spans="1:20" ht="13.5" customHeight="1">
      <c r="A593" s="19"/>
      <c r="B593" s="19"/>
      <c r="C593" s="19"/>
      <c r="D593" s="117"/>
      <c r="E593" s="123"/>
      <c r="F593" s="19"/>
      <c r="G593" s="118"/>
      <c r="H593" s="120"/>
      <c r="I593" s="19"/>
      <c r="J593" s="19"/>
      <c r="K593" s="19"/>
      <c r="L593" s="19"/>
      <c r="M593" s="19"/>
      <c r="N593" s="19"/>
      <c r="O593" s="19"/>
      <c r="P593" s="19"/>
      <c r="Q593" s="19"/>
      <c r="R593" s="19"/>
      <c r="S593" s="19"/>
      <c r="T593" s="19"/>
    </row>
    <row r="594" spans="1:20" ht="13.5" customHeight="1">
      <c r="A594" s="19"/>
      <c r="B594" s="19"/>
      <c r="C594" s="19"/>
      <c r="D594" s="117"/>
      <c r="E594" s="123"/>
      <c r="F594" s="19"/>
      <c r="G594" s="118"/>
      <c r="H594" s="120"/>
      <c r="I594" s="19"/>
      <c r="J594" s="19"/>
      <c r="K594" s="19"/>
      <c r="L594" s="19"/>
      <c r="M594" s="19"/>
      <c r="N594" s="19"/>
      <c r="O594" s="19"/>
      <c r="P594" s="19"/>
      <c r="Q594" s="19"/>
      <c r="R594" s="19"/>
      <c r="S594" s="19"/>
      <c r="T594" s="19"/>
    </row>
    <row r="595" spans="1:20" ht="13.5" customHeight="1">
      <c r="A595" s="19"/>
      <c r="B595" s="19"/>
      <c r="C595" s="19"/>
      <c r="D595" s="117"/>
      <c r="E595" s="123"/>
      <c r="F595" s="19"/>
      <c r="G595" s="118"/>
      <c r="H595" s="120"/>
      <c r="I595" s="19"/>
      <c r="J595" s="19"/>
      <c r="K595" s="19"/>
      <c r="L595" s="19"/>
      <c r="M595" s="19"/>
      <c r="N595" s="19"/>
      <c r="O595" s="19"/>
      <c r="P595" s="19"/>
      <c r="Q595" s="19"/>
      <c r="R595" s="19"/>
      <c r="S595" s="19"/>
      <c r="T595" s="19"/>
    </row>
    <row r="596" spans="1:20" ht="13.5" customHeight="1">
      <c r="A596" s="19"/>
      <c r="B596" s="19"/>
      <c r="C596" s="19"/>
      <c r="D596" s="117"/>
      <c r="E596" s="123"/>
      <c r="F596" s="19"/>
      <c r="G596" s="118"/>
      <c r="H596" s="120"/>
      <c r="I596" s="19"/>
      <c r="J596" s="19"/>
      <c r="K596" s="19"/>
      <c r="L596" s="19"/>
      <c r="M596" s="19"/>
      <c r="N596" s="19"/>
      <c r="O596" s="19"/>
      <c r="P596" s="19"/>
      <c r="Q596" s="19"/>
      <c r="R596" s="19"/>
      <c r="S596" s="19"/>
      <c r="T596" s="19"/>
    </row>
    <row r="597" spans="1:20" ht="13.5" customHeight="1">
      <c r="A597" s="19"/>
      <c r="B597" s="19"/>
      <c r="C597" s="19"/>
      <c r="D597" s="117"/>
      <c r="E597" s="123"/>
      <c r="F597" s="19"/>
      <c r="G597" s="118"/>
      <c r="H597" s="120"/>
      <c r="I597" s="19"/>
      <c r="J597" s="19"/>
      <c r="K597" s="19"/>
      <c r="L597" s="19"/>
      <c r="M597" s="19"/>
      <c r="N597" s="19"/>
      <c r="O597" s="19"/>
      <c r="P597" s="19"/>
      <c r="Q597" s="19"/>
      <c r="R597" s="19"/>
      <c r="S597" s="19"/>
      <c r="T597" s="19"/>
    </row>
    <row r="598" spans="1:20" ht="13.5" customHeight="1">
      <c r="A598" s="19"/>
      <c r="B598" s="19"/>
      <c r="C598" s="19"/>
      <c r="D598" s="117"/>
      <c r="E598" s="123"/>
      <c r="F598" s="19"/>
      <c r="G598" s="118"/>
      <c r="H598" s="120"/>
      <c r="I598" s="19"/>
      <c r="J598" s="19"/>
      <c r="K598" s="19"/>
      <c r="L598" s="19"/>
      <c r="M598" s="19"/>
      <c r="N598" s="19"/>
      <c r="O598" s="19"/>
      <c r="P598" s="19"/>
      <c r="Q598" s="19"/>
      <c r="R598" s="19"/>
      <c r="S598" s="19"/>
      <c r="T598" s="19"/>
    </row>
    <row r="599" spans="1:20" ht="13.5" customHeight="1">
      <c r="A599" s="19"/>
      <c r="B599" s="19"/>
      <c r="C599" s="19"/>
      <c r="D599" s="117"/>
      <c r="E599" s="123"/>
      <c r="F599" s="19"/>
      <c r="G599" s="118"/>
      <c r="H599" s="120"/>
      <c r="I599" s="19"/>
      <c r="J599" s="19"/>
      <c r="K599" s="19"/>
      <c r="L599" s="19"/>
      <c r="M599" s="19"/>
      <c r="N599" s="19"/>
      <c r="O599" s="19"/>
      <c r="P599" s="19"/>
      <c r="Q599" s="19"/>
      <c r="R599" s="19"/>
      <c r="S599" s="19"/>
      <c r="T599" s="19"/>
    </row>
    <row r="600" spans="1:20" ht="13.5" customHeight="1">
      <c r="A600" s="19"/>
      <c r="B600" s="19"/>
      <c r="C600" s="19"/>
      <c r="D600" s="117"/>
      <c r="E600" s="123"/>
      <c r="F600" s="19"/>
      <c r="G600" s="118"/>
      <c r="H600" s="120"/>
      <c r="I600" s="19"/>
      <c r="J600" s="19"/>
      <c r="K600" s="19"/>
      <c r="L600" s="19"/>
      <c r="M600" s="19"/>
      <c r="N600" s="19"/>
      <c r="O600" s="19"/>
      <c r="P600" s="19"/>
      <c r="Q600" s="19"/>
      <c r="R600" s="19"/>
      <c r="S600" s="19"/>
      <c r="T600" s="19"/>
    </row>
    <row r="601" spans="1:20" ht="13.5" customHeight="1">
      <c r="A601" s="19"/>
      <c r="B601" s="19"/>
      <c r="C601" s="19"/>
      <c r="D601" s="117"/>
      <c r="E601" s="123"/>
      <c r="F601" s="19"/>
      <c r="G601" s="118"/>
      <c r="H601" s="120"/>
      <c r="I601" s="19"/>
      <c r="J601" s="19"/>
      <c r="K601" s="19"/>
      <c r="L601" s="19"/>
      <c r="M601" s="19"/>
      <c r="N601" s="19"/>
      <c r="O601" s="19"/>
      <c r="P601" s="19"/>
      <c r="Q601" s="19"/>
      <c r="R601" s="19"/>
      <c r="S601" s="19"/>
      <c r="T601" s="19"/>
    </row>
    <row r="602" spans="1:20" ht="13.5" customHeight="1">
      <c r="A602" s="19"/>
      <c r="B602" s="19"/>
      <c r="C602" s="19"/>
      <c r="D602" s="117"/>
      <c r="E602" s="123"/>
      <c r="F602" s="19"/>
      <c r="G602" s="118"/>
      <c r="H602" s="120"/>
      <c r="I602" s="19"/>
      <c r="J602" s="19"/>
      <c r="K602" s="19"/>
      <c r="L602" s="19"/>
      <c r="M602" s="19"/>
      <c r="N602" s="19"/>
      <c r="O602" s="19"/>
      <c r="P602" s="19"/>
      <c r="Q602" s="19"/>
      <c r="R602" s="19"/>
      <c r="S602" s="19"/>
      <c r="T602" s="19"/>
    </row>
    <row r="603" spans="1:20" ht="13.5" customHeight="1">
      <c r="A603" s="19"/>
      <c r="B603" s="19"/>
      <c r="C603" s="19"/>
      <c r="D603" s="117"/>
      <c r="E603" s="123"/>
      <c r="F603" s="19"/>
      <c r="G603" s="118"/>
      <c r="H603" s="120"/>
      <c r="I603" s="19"/>
      <c r="J603" s="19"/>
      <c r="K603" s="19"/>
      <c r="L603" s="19"/>
      <c r="M603" s="19"/>
      <c r="N603" s="19"/>
      <c r="O603" s="19"/>
      <c r="P603" s="19"/>
      <c r="Q603" s="19"/>
      <c r="R603" s="19"/>
      <c r="S603" s="19"/>
      <c r="T603" s="19"/>
    </row>
    <row r="604" spans="1:20" ht="13.5" customHeight="1">
      <c r="A604" s="19"/>
      <c r="B604" s="19"/>
      <c r="C604" s="19"/>
      <c r="D604" s="117"/>
      <c r="E604" s="123"/>
      <c r="F604" s="19"/>
      <c r="G604" s="118"/>
      <c r="H604" s="120"/>
      <c r="I604" s="19"/>
      <c r="J604" s="19"/>
      <c r="K604" s="19"/>
      <c r="L604" s="19"/>
      <c r="M604" s="19"/>
      <c r="N604" s="19"/>
      <c r="O604" s="19"/>
      <c r="P604" s="19"/>
      <c r="Q604" s="19"/>
      <c r="R604" s="19"/>
      <c r="S604" s="19"/>
      <c r="T604" s="19"/>
    </row>
    <row r="605" spans="1:20" ht="13.5" customHeight="1">
      <c r="A605" s="19"/>
      <c r="B605" s="19"/>
      <c r="C605" s="19"/>
      <c r="D605" s="117"/>
      <c r="E605" s="123"/>
      <c r="F605" s="19"/>
      <c r="G605" s="118"/>
      <c r="H605" s="120"/>
      <c r="I605" s="19"/>
      <c r="J605" s="19"/>
      <c r="K605" s="19"/>
      <c r="L605" s="19"/>
      <c r="M605" s="19"/>
      <c r="N605" s="19"/>
      <c r="O605" s="19"/>
      <c r="P605" s="19"/>
      <c r="Q605" s="19"/>
      <c r="R605" s="19"/>
      <c r="S605" s="19"/>
      <c r="T605" s="19"/>
    </row>
    <row r="606" spans="1:20" ht="13.5" customHeight="1">
      <c r="A606" s="19"/>
      <c r="B606" s="19"/>
      <c r="C606" s="19"/>
      <c r="D606" s="117"/>
      <c r="E606" s="123"/>
      <c r="F606" s="19"/>
      <c r="G606" s="118"/>
      <c r="H606" s="120"/>
      <c r="I606" s="19"/>
      <c r="J606" s="19"/>
      <c r="K606" s="19"/>
      <c r="L606" s="19"/>
      <c r="M606" s="19"/>
      <c r="N606" s="19"/>
      <c r="O606" s="19"/>
      <c r="P606" s="19"/>
      <c r="Q606" s="19"/>
      <c r="R606" s="19"/>
      <c r="S606" s="19"/>
      <c r="T606" s="19"/>
    </row>
    <row r="607" spans="1:20" ht="13.5" customHeight="1">
      <c r="A607" s="19"/>
      <c r="B607" s="19"/>
      <c r="C607" s="19"/>
      <c r="D607" s="117"/>
      <c r="E607" s="123"/>
      <c r="F607" s="19"/>
      <c r="G607" s="118"/>
      <c r="H607" s="120"/>
      <c r="I607" s="19"/>
      <c r="J607" s="19"/>
      <c r="K607" s="19"/>
      <c r="L607" s="19"/>
      <c r="M607" s="19"/>
      <c r="N607" s="19"/>
      <c r="O607" s="19"/>
      <c r="P607" s="19"/>
      <c r="Q607" s="19"/>
      <c r="R607" s="19"/>
      <c r="S607" s="19"/>
      <c r="T607" s="19"/>
    </row>
    <row r="608" spans="1:20" ht="13.5" customHeight="1">
      <c r="A608" s="19"/>
      <c r="B608" s="19"/>
      <c r="C608" s="19"/>
      <c r="D608" s="117"/>
      <c r="E608" s="123"/>
      <c r="F608" s="19"/>
      <c r="G608" s="118"/>
      <c r="H608" s="120"/>
      <c r="I608" s="19"/>
      <c r="J608" s="19"/>
      <c r="K608" s="19"/>
      <c r="L608" s="19"/>
      <c r="M608" s="19"/>
      <c r="N608" s="19"/>
      <c r="O608" s="19"/>
      <c r="P608" s="19"/>
      <c r="Q608" s="19"/>
      <c r="R608" s="19"/>
      <c r="S608" s="19"/>
      <c r="T608" s="19"/>
    </row>
    <row r="609" spans="1:20" ht="13.5" customHeight="1">
      <c r="A609" s="19"/>
      <c r="B609" s="19"/>
      <c r="C609" s="19"/>
      <c r="D609" s="117"/>
      <c r="E609" s="123"/>
      <c r="F609" s="19"/>
      <c r="G609" s="118"/>
      <c r="H609" s="120"/>
      <c r="I609" s="19"/>
      <c r="J609" s="19"/>
      <c r="K609" s="19"/>
      <c r="L609" s="19"/>
      <c r="M609" s="19"/>
      <c r="N609" s="19"/>
      <c r="O609" s="19"/>
      <c r="P609" s="19"/>
      <c r="Q609" s="19"/>
      <c r="R609" s="19"/>
      <c r="S609" s="19"/>
      <c r="T609" s="19"/>
    </row>
    <row r="610" spans="1:20" ht="13.5" customHeight="1">
      <c r="A610" s="19"/>
      <c r="B610" s="19"/>
      <c r="C610" s="19"/>
      <c r="D610" s="117"/>
      <c r="E610" s="123"/>
      <c r="F610" s="19"/>
      <c r="G610" s="118"/>
      <c r="H610" s="120"/>
      <c r="I610" s="19"/>
      <c r="J610" s="19"/>
      <c r="K610" s="19"/>
      <c r="L610" s="19"/>
      <c r="M610" s="19"/>
      <c r="N610" s="19"/>
      <c r="O610" s="19"/>
      <c r="P610" s="19"/>
      <c r="Q610" s="19"/>
      <c r="R610" s="19"/>
      <c r="S610" s="19"/>
      <c r="T610" s="19"/>
    </row>
    <row r="611" spans="1:20" ht="13.5" customHeight="1">
      <c r="A611" s="19"/>
      <c r="B611" s="19"/>
      <c r="C611" s="19"/>
      <c r="D611" s="117"/>
      <c r="E611" s="123"/>
      <c r="F611" s="19"/>
      <c r="G611" s="118"/>
      <c r="H611" s="120"/>
      <c r="I611" s="19"/>
      <c r="J611" s="19"/>
      <c r="K611" s="19"/>
      <c r="L611" s="19"/>
      <c r="M611" s="19"/>
      <c r="N611" s="19"/>
      <c r="O611" s="19"/>
      <c r="P611" s="19"/>
      <c r="Q611" s="19"/>
      <c r="R611" s="19"/>
      <c r="S611" s="19"/>
      <c r="T611" s="19"/>
    </row>
    <row r="612" spans="1:20" ht="13.5" customHeight="1">
      <c r="A612" s="19"/>
      <c r="B612" s="19"/>
      <c r="C612" s="19"/>
      <c r="D612" s="117"/>
      <c r="E612" s="123"/>
      <c r="F612" s="19"/>
      <c r="G612" s="118"/>
      <c r="H612" s="120"/>
      <c r="I612" s="19"/>
      <c r="J612" s="19"/>
      <c r="K612" s="19"/>
      <c r="L612" s="19"/>
      <c r="M612" s="19"/>
      <c r="N612" s="19"/>
      <c r="O612" s="19"/>
      <c r="P612" s="19"/>
      <c r="Q612" s="19"/>
      <c r="R612" s="19"/>
      <c r="S612" s="19"/>
      <c r="T612" s="19"/>
    </row>
    <row r="613" spans="1:20" ht="13.5" customHeight="1">
      <c r="A613" s="19"/>
      <c r="B613" s="19"/>
      <c r="C613" s="19"/>
      <c r="D613" s="117"/>
      <c r="E613" s="123"/>
      <c r="F613" s="19"/>
      <c r="G613" s="118"/>
      <c r="H613" s="120"/>
      <c r="I613" s="19"/>
      <c r="J613" s="19"/>
      <c r="K613" s="19"/>
      <c r="L613" s="19"/>
      <c r="M613" s="19"/>
      <c r="N613" s="19"/>
      <c r="O613" s="19"/>
      <c r="P613" s="19"/>
      <c r="Q613" s="19"/>
      <c r="R613" s="19"/>
      <c r="S613" s="19"/>
      <c r="T613" s="19"/>
    </row>
    <row r="614" spans="1:20" ht="13.5" customHeight="1">
      <c r="A614" s="19"/>
      <c r="B614" s="19"/>
      <c r="C614" s="19"/>
      <c r="D614" s="117"/>
      <c r="E614" s="123"/>
      <c r="F614" s="19"/>
      <c r="G614" s="118"/>
      <c r="H614" s="120"/>
      <c r="I614" s="19"/>
      <c r="J614" s="19"/>
      <c r="K614" s="19"/>
      <c r="L614" s="19"/>
      <c r="M614" s="19"/>
      <c r="N614" s="19"/>
      <c r="O614" s="19"/>
      <c r="P614" s="19"/>
      <c r="Q614" s="19"/>
      <c r="R614" s="19"/>
      <c r="S614" s="19"/>
      <c r="T614" s="19"/>
    </row>
    <row r="615" spans="1:20" ht="13.5" customHeight="1">
      <c r="A615" s="19"/>
      <c r="B615" s="19"/>
      <c r="C615" s="19"/>
      <c r="D615" s="117"/>
      <c r="E615" s="123"/>
      <c r="F615" s="19"/>
      <c r="G615" s="118"/>
      <c r="H615" s="120"/>
      <c r="I615" s="19"/>
      <c r="J615" s="19"/>
      <c r="K615" s="19"/>
      <c r="L615" s="19"/>
      <c r="M615" s="19"/>
      <c r="N615" s="19"/>
      <c r="O615" s="19"/>
      <c r="P615" s="19"/>
      <c r="Q615" s="19"/>
      <c r="R615" s="19"/>
      <c r="S615" s="19"/>
      <c r="T615" s="19"/>
    </row>
    <row r="616" spans="1:20" ht="13.5" customHeight="1">
      <c r="A616" s="19"/>
      <c r="B616" s="19"/>
      <c r="C616" s="19"/>
      <c r="D616" s="117"/>
      <c r="E616" s="123"/>
      <c r="F616" s="19"/>
      <c r="G616" s="118"/>
      <c r="H616" s="120"/>
      <c r="I616" s="19"/>
      <c r="J616" s="19"/>
      <c r="K616" s="19"/>
      <c r="L616" s="19"/>
      <c r="M616" s="19"/>
      <c r="N616" s="19"/>
      <c r="O616" s="19"/>
      <c r="P616" s="19"/>
      <c r="Q616" s="19"/>
      <c r="R616" s="19"/>
      <c r="S616" s="19"/>
      <c r="T616" s="19"/>
    </row>
    <row r="617" spans="1:20" ht="13.5" customHeight="1">
      <c r="A617" s="19"/>
      <c r="B617" s="19"/>
      <c r="C617" s="19"/>
      <c r="D617" s="117"/>
      <c r="E617" s="123"/>
      <c r="F617" s="19"/>
      <c r="G617" s="118"/>
      <c r="H617" s="120"/>
      <c r="I617" s="19"/>
      <c r="J617" s="19"/>
      <c r="K617" s="19"/>
      <c r="L617" s="19"/>
      <c r="M617" s="19"/>
      <c r="N617" s="19"/>
      <c r="O617" s="19"/>
      <c r="P617" s="19"/>
      <c r="Q617" s="19"/>
      <c r="R617" s="19"/>
      <c r="S617" s="19"/>
      <c r="T617" s="19"/>
    </row>
    <row r="618" spans="1:20" ht="13.5" customHeight="1">
      <c r="A618" s="19"/>
      <c r="B618" s="19"/>
      <c r="C618" s="19"/>
      <c r="D618" s="117"/>
      <c r="E618" s="123"/>
      <c r="F618" s="19"/>
      <c r="G618" s="118"/>
      <c r="H618" s="120"/>
      <c r="I618" s="19"/>
      <c r="J618" s="19"/>
      <c r="K618" s="19"/>
      <c r="L618" s="19"/>
      <c r="M618" s="19"/>
      <c r="N618" s="19"/>
      <c r="O618" s="19"/>
      <c r="P618" s="19"/>
      <c r="Q618" s="19"/>
      <c r="R618" s="19"/>
      <c r="S618" s="19"/>
      <c r="T618" s="19"/>
    </row>
    <row r="619" spans="1:20" ht="13.5" customHeight="1">
      <c r="A619" s="19"/>
      <c r="B619" s="19"/>
      <c r="C619" s="19"/>
      <c r="D619" s="117"/>
      <c r="E619" s="123"/>
      <c r="F619" s="19"/>
      <c r="G619" s="118"/>
      <c r="H619" s="120"/>
      <c r="I619" s="19"/>
      <c r="J619" s="19"/>
      <c r="K619" s="19"/>
      <c r="L619" s="19"/>
      <c r="M619" s="19"/>
      <c r="N619" s="19"/>
      <c r="O619" s="19"/>
      <c r="P619" s="19"/>
      <c r="Q619" s="19"/>
      <c r="R619" s="19"/>
      <c r="S619" s="19"/>
      <c r="T619" s="19"/>
    </row>
    <row r="620" spans="1:20" ht="13.5" customHeight="1">
      <c r="A620" s="19"/>
      <c r="B620" s="19"/>
      <c r="C620" s="19"/>
      <c r="D620" s="117"/>
      <c r="E620" s="123"/>
      <c r="F620" s="19"/>
      <c r="G620" s="118"/>
      <c r="H620" s="120"/>
      <c r="I620" s="19"/>
      <c r="J620" s="19"/>
      <c r="K620" s="19"/>
      <c r="L620" s="19"/>
      <c r="M620" s="19"/>
      <c r="N620" s="19"/>
      <c r="O620" s="19"/>
      <c r="P620" s="19"/>
      <c r="Q620" s="19"/>
      <c r="R620" s="19"/>
      <c r="S620" s="19"/>
      <c r="T620" s="19"/>
    </row>
    <row r="621" spans="1:20" ht="13.5" customHeight="1">
      <c r="A621" s="19"/>
      <c r="B621" s="19"/>
      <c r="C621" s="19"/>
      <c r="D621" s="117"/>
      <c r="E621" s="123"/>
      <c r="F621" s="19"/>
      <c r="G621" s="118"/>
      <c r="H621" s="120"/>
      <c r="I621" s="19"/>
      <c r="J621" s="19"/>
      <c r="K621" s="19"/>
      <c r="L621" s="19"/>
      <c r="M621" s="19"/>
      <c r="N621" s="19"/>
      <c r="O621" s="19"/>
      <c r="P621" s="19"/>
      <c r="Q621" s="19"/>
      <c r="R621" s="19"/>
      <c r="S621" s="19"/>
      <c r="T621" s="19"/>
    </row>
    <row r="622" spans="1:20" ht="13.5" customHeight="1">
      <c r="A622" s="19"/>
      <c r="B622" s="19"/>
      <c r="C622" s="19"/>
      <c r="D622" s="117"/>
      <c r="E622" s="123"/>
      <c r="F622" s="19"/>
      <c r="G622" s="118"/>
      <c r="H622" s="120"/>
      <c r="I622" s="19"/>
      <c r="J622" s="19"/>
      <c r="K622" s="19"/>
      <c r="L622" s="19"/>
      <c r="M622" s="19"/>
      <c r="N622" s="19"/>
      <c r="O622" s="19"/>
      <c r="P622" s="19"/>
      <c r="Q622" s="19"/>
      <c r="R622" s="19"/>
      <c r="S622" s="19"/>
      <c r="T622" s="19"/>
    </row>
    <row r="623" spans="1:20" ht="13.5" customHeight="1">
      <c r="A623" s="19"/>
      <c r="B623" s="19"/>
      <c r="C623" s="19"/>
      <c r="D623" s="117"/>
      <c r="E623" s="123"/>
      <c r="F623" s="19"/>
      <c r="G623" s="118"/>
      <c r="H623" s="120"/>
      <c r="I623" s="19"/>
      <c r="J623" s="19"/>
      <c r="K623" s="19"/>
      <c r="L623" s="19"/>
      <c r="M623" s="19"/>
      <c r="N623" s="19"/>
      <c r="O623" s="19"/>
      <c r="P623" s="19"/>
      <c r="Q623" s="19"/>
      <c r="R623" s="19"/>
      <c r="S623" s="19"/>
      <c r="T623" s="19"/>
    </row>
    <row r="624" spans="1:20" ht="13.5" customHeight="1">
      <c r="A624" s="19"/>
      <c r="B624" s="19"/>
      <c r="C624" s="19"/>
      <c r="D624" s="117"/>
      <c r="E624" s="123"/>
      <c r="F624" s="19"/>
      <c r="G624" s="118"/>
      <c r="H624" s="120"/>
      <c r="I624" s="19"/>
      <c r="J624" s="19"/>
      <c r="K624" s="19"/>
      <c r="L624" s="19"/>
      <c r="M624" s="19"/>
      <c r="N624" s="19"/>
      <c r="O624" s="19"/>
      <c r="P624" s="19"/>
      <c r="Q624" s="19"/>
      <c r="R624" s="19"/>
      <c r="S624" s="19"/>
      <c r="T624" s="19"/>
    </row>
    <row r="625" spans="1:20" ht="13.5" customHeight="1">
      <c r="A625" s="19"/>
      <c r="B625" s="19"/>
      <c r="C625" s="19"/>
      <c r="D625" s="117"/>
      <c r="E625" s="123"/>
      <c r="F625" s="19"/>
      <c r="G625" s="118"/>
      <c r="H625" s="120"/>
      <c r="I625" s="19"/>
      <c r="J625" s="19"/>
      <c r="K625" s="19"/>
      <c r="L625" s="19"/>
      <c r="M625" s="19"/>
      <c r="N625" s="19"/>
      <c r="O625" s="19"/>
      <c r="P625" s="19"/>
      <c r="Q625" s="19"/>
      <c r="R625" s="19"/>
      <c r="S625" s="19"/>
      <c r="T625" s="19"/>
    </row>
    <row r="626" spans="1:20" ht="13.5" customHeight="1">
      <c r="A626" s="19"/>
      <c r="B626" s="19"/>
      <c r="C626" s="19"/>
      <c r="D626" s="117"/>
      <c r="E626" s="123"/>
      <c r="F626" s="19"/>
      <c r="G626" s="118"/>
      <c r="H626" s="120"/>
      <c r="I626" s="19"/>
      <c r="J626" s="19"/>
      <c r="K626" s="19"/>
      <c r="L626" s="19"/>
      <c r="M626" s="19"/>
      <c r="N626" s="19"/>
      <c r="O626" s="19"/>
      <c r="P626" s="19"/>
      <c r="Q626" s="19"/>
      <c r="R626" s="19"/>
      <c r="S626" s="19"/>
      <c r="T626" s="19"/>
    </row>
    <row r="627" spans="1:20" ht="13.5" customHeight="1">
      <c r="A627" s="19"/>
      <c r="B627" s="19"/>
      <c r="C627" s="19"/>
      <c r="D627" s="117"/>
      <c r="E627" s="123"/>
      <c r="F627" s="19"/>
      <c r="G627" s="118"/>
      <c r="H627" s="120"/>
      <c r="I627" s="19"/>
      <c r="J627" s="19"/>
      <c r="K627" s="19"/>
      <c r="L627" s="19"/>
      <c r="M627" s="19"/>
      <c r="N627" s="19"/>
      <c r="O627" s="19"/>
      <c r="P627" s="19"/>
      <c r="Q627" s="19"/>
      <c r="R627" s="19"/>
      <c r="S627" s="19"/>
      <c r="T627" s="19"/>
    </row>
    <row r="628" spans="1:20" ht="13.5" customHeight="1">
      <c r="A628" s="19"/>
      <c r="B628" s="19"/>
      <c r="C628" s="19"/>
      <c r="D628" s="117"/>
      <c r="E628" s="123"/>
      <c r="F628" s="19"/>
      <c r="G628" s="118"/>
      <c r="H628" s="120"/>
      <c r="I628" s="19"/>
      <c r="J628" s="19"/>
      <c r="K628" s="19"/>
      <c r="L628" s="19"/>
      <c r="M628" s="19"/>
      <c r="N628" s="19"/>
      <c r="O628" s="19"/>
      <c r="P628" s="19"/>
      <c r="Q628" s="19"/>
      <c r="R628" s="19"/>
      <c r="S628" s="19"/>
      <c r="T628" s="19"/>
    </row>
    <row r="629" spans="1:20" ht="13.5" customHeight="1">
      <c r="A629" s="19"/>
      <c r="B629" s="19"/>
      <c r="C629" s="19"/>
      <c r="D629" s="117"/>
      <c r="E629" s="123"/>
      <c r="F629" s="19"/>
      <c r="G629" s="118"/>
      <c r="H629" s="120"/>
      <c r="I629" s="19"/>
      <c r="J629" s="19"/>
      <c r="K629" s="19"/>
      <c r="L629" s="19"/>
      <c r="M629" s="19"/>
      <c r="N629" s="19"/>
      <c r="O629" s="19"/>
      <c r="P629" s="19"/>
      <c r="Q629" s="19"/>
      <c r="R629" s="19"/>
      <c r="S629" s="19"/>
      <c r="T629" s="19"/>
    </row>
    <row r="630" spans="1:20" ht="13.5" customHeight="1">
      <c r="A630" s="19"/>
      <c r="B630" s="19"/>
      <c r="C630" s="19"/>
      <c r="D630" s="117"/>
      <c r="E630" s="123"/>
      <c r="F630" s="19"/>
      <c r="G630" s="118"/>
      <c r="H630" s="120"/>
      <c r="I630" s="19"/>
      <c r="J630" s="19"/>
      <c r="K630" s="19"/>
      <c r="L630" s="19"/>
      <c r="M630" s="19"/>
      <c r="N630" s="19"/>
      <c r="O630" s="19"/>
      <c r="P630" s="19"/>
      <c r="Q630" s="19"/>
      <c r="R630" s="19"/>
      <c r="S630" s="19"/>
      <c r="T630" s="19"/>
    </row>
    <row r="631" spans="1:20" ht="13.5" customHeight="1">
      <c r="A631" s="19"/>
      <c r="B631" s="19"/>
      <c r="C631" s="19"/>
      <c r="D631" s="117"/>
      <c r="E631" s="123"/>
      <c r="F631" s="19"/>
      <c r="G631" s="118"/>
      <c r="H631" s="120"/>
      <c r="I631" s="19"/>
      <c r="J631" s="19"/>
      <c r="K631" s="19"/>
      <c r="L631" s="19"/>
      <c r="M631" s="19"/>
      <c r="N631" s="19"/>
      <c r="O631" s="19"/>
      <c r="P631" s="19"/>
      <c r="Q631" s="19"/>
      <c r="R631" s="19"/>
      <c r="S631" s="19"/>
      <c r="T631" s="19"/>
    </row>
    <row r="632" spans="1:20" ht="13.5" customHeight="1">
      <c r="A632" s="19"/>
      <c r="B632" s="19"/>
      <c r="C632" s="19"/>
      <c r="D632" s="117"/>
      <c r="E632" s="123"/>
      <c r="F632" s="19"/>
      <c r="G632" s="118"/>
      <c r="H632" s="120"/>
      <c r="I632" s="19"/>
      <c r="J632" s="19"/>
      <c r="K632" s="19"/>
      <c r="L632" s="19"/>
      <c r="M632" s="19"/>
      <c r="N632" s="19"/>
      <c r="O632" s="19"/>
      <c r="P632" s="19"/>
      <c r="Q632" s="19"/>
      <c r="R632" s="19"/>
      <c r="S632" s="19"/>
      <c r="T632" s="19"/>
    </row>
    <row r="633" spans="1:20" ht="13.5" customHeight="1">
      <c r="A633" s="19"/>
      <c r="B633" s="19"/>
      <c r="C633" s="19"/>
      <c r="D633" s="117"/>
      <c r="E633" s="123"/>
      <c r="F633" s="19"/>
      <c r="G633" s="118"/>
      <c r="H633" s="120"/>
      <c r="I633" s="19"/>
      <c r="J633" s="19"/>
      <c r="K633" s="19"/>
      <c r="L633" s="19"/>
      <c r="M633" s="19"/>
      <c r="N633" s="19"/>
      <c r="O633" s="19"/>
      <c r="P633" s="19"/>
      <c r="Q633" s="19"/>
      <c r="R633" s="19"/>
      <c r="S633" s="19"/>
      <c r="T633" s="19"/>
    </row>
    <row r="634" spans="1:20" ht="13.5" customHeight="1">
      <c r="A634" s="19"/>
      <c r="B634" s="19"/>
      <c r="C634" s="19"/>
      <c r="D634" s="117"/>
      <c r="E634" s="123"/>
      <c r="F634" s="19"/>
      <c r="G634" s="118"/>
      <c r="H634" s="120"/>
      <c r="I634" s="19"/>
      <c r="J634" s="19"/>
      <c r="K634" s="19"/>
      <c r="L634" s="19"/>
      <c r="M634" s="19"/>
      <c r="N634" s="19"/>
      <c r="O634" s="19"/>
      <c r="P634" s="19"/>
      <c r="Q634" s="19"/>
      <c r="R634" s="19"/>
      <c r="S634" s="19"/>
      <c r="T634" s="19"/>
    </row>
    <row r="635" spans="1:20" ht="13.5" customHeight="1">
      <c r="A635" s="19"/>
      <c r="B635" s="19"/>
      <c r="C635" s="19"/>
      <c r="D635" s="117"/>
      <c r="E635" s="123"/>
      <c r="F635" s="19"/>
      <c r="G635" s="118"/>
      <c r="H635" s="120"/>
      <c r="I635" s="19"/>
      <c r="J635" s="19"/>
      <c r="K635" s="19"/>
      <c r="L635" s="19"/>
      <c r="M635" s="19"/>
      <c r="N635" s="19"/>
      <c r="O635" s="19"/>
      <c r="P635" s="19"/>
      <c r="Q635" s="19"/>
      <c r="R635" s="19"/>
      <c r="S635" s="19"/>
      <c r="T635" s="19"/>
    </row>
    <row r="636" spans="1:20" ht="13.5" customHeight="1">
      <c r="A636" s="19"/>
      <c r="B636" s="19"/>
      <c r="C636" s="19"/>
      <c r="D636" s="117"/>
      <c r="E636" s="123"/>
      <c r="F636" s="19"/>
      <c r="G636" s="118"/>
      <c r="H636" s="120"/>
      <c r="I636" s="19"/>
      <c r="J636" s="19"/>
      <c r="K636" s="19"/>
      <c r="L636" s="19"/>
      <c r="M636" s="19"/>
      <c r="N636" s="19"/>
      <c r="O636" s="19"/>
      <c r="P636" s="19"/>
      <c r="Q636" s="19"/>
      <c r="R636" s="19"/>
      <c r="S636" s="19"/>
      <c r="T636" s="19"/>
    </row>
    <row r="637" spans="1:20" ht="13.5" customHeight="1">
      <c r="A637" s="19"/>
      <c r="B637" s="19"/>
      <c r="C637" s="19"/>
      <c r="D637" s="117"/>
      <c r="E637" s="123"/>
      <c r="F637" s="19"/>
      <c r="G637" s="118"/>
      <c r="H637" s="120"/>
      <c r="I637" s="19"/>
      <c r="J637" s="19"/>
      <c r="K637" s="19"/>
      <c r="L637" s="19"/>
      <c r="M637" s="19"/>
      <c r="N637" s="19"/>
      <c r="O637" s="19"/>
      <c r="P637" s="19"/>
      <c r="Q637" s="19"/>
      <c r="R637" s="19"/>
      <c r="S637" s="19"/>
      <c r="T637" s="19"/>
    </row>
    <row r="638" spans="1:20" ht="13.5" customHeight="1">
      <c r="A638" s="19"/>
      <c r="B638" s="19"/>
      <c r="C638" s="19"/>
      <c r="D638" s="117"/>
      <c r="E638" s="123"/>
      <c r="F638" s="19"/>
      <c r="G638" s="118"/>
      <c r="H638" s="120"/>
      <c r="I638" s="19"/>
      <c r="J638" s="19"/>
      <c r="K638" s="19"/>
      <c r="L638" s="19"/>
      <c r="M638" s="19"/>
      <c r="N638" s="19"/>
      <c r="O638" s="19"/>
      <c r="P638" s="19"/>
      <c r="Q638" s="19"/>
      <c r="R638" s="19"/>
      <c r="S638" s="19"/>
      <c r="T638" s="19"/>
    </row>
    <row r="639" spans="1:20" ht="13.5" customHeight="1">
      <c r="A639" s="19"/>
      <c r="B639" s="19"/>
      <c r="C639" s="19"/>
      <c r="D639" s="117"/>
      <c r="E639" s="123"/>
      <c r="F639" s="19"/>
      <c r="G639" s="118"/>
      <c r="H639" s="120"/>
      <c r="I639" s="19"/>
      <c r="J639" s="19"/>
      <c r="K639" s="19"/>
      <c r="L639" s="19"/>
      <c r="M639" s="19"/>
      <c r="N639" s="19"/>
      <c r="O639" s="19"/>
      <c r="P639" s="19"/>
      <c r="Q639" s="19"/>
      <c r="R639" s="19"/>
      <c r="S639" s="19"/>
      <c r="T639" s="19"/>
    </row>
    <row r="640" spans="1:20" ht="13.5" customHeight="1">
      <c r="A640" s="19"/>
      <c r="B640" s="19"/>
      <c r="C640" s="19"/>
      <c r="D640" s="117"/>
      <c r="E640" s="123"/>
      <c r="F640" s="19"/>
      <c r="G640" s="118"/>
      <c r="H640" s="120"/>
      <c r="I640" s="19"/>
      <c r="J640" s="19"/>
      <c r="K640" s="19"/>
      <c r="L640" s="19"/>
      <c r="M640" s="19"/>
      <c r="N640" s="19"/>
      <c r="O640" s="19"/>
      <c r="P640" s="19"/>
      <c r="Q640" s="19"/>
      <c r="R640" s="19"/>
      <c r="S640" s="19"/>
      <c r="T640" s="19"/>
    </row>
    <row r="641" spans="1:20" ht="13.5" customHeight="1">
      <c r="A641" s="19"/>
      <c r="B641" s="19"/>
      <c r="C641" s="19"/>
      <c r="D641" s="117"/>
      <c r="E641" s="123"/>
      <c r="F641" s="19"/>
      <c r="G641" s="118"/>
      <c r="H641" s="120"/>
      <c r="I641" s="19"/>
      <c r="J641" s="19"/>
      <c r="K641" s="19"/>
      <c r="L641" s="19"/>
      <c r="M641" s="19"/>
      <c r="N641" s="19"/>
      <c r="O641" s="19"/>
      <c r="P641" s="19"/>
      <c r="Q641" s="19"/>
      <c r="R641" s="19"/>
      <c r="S641" s="19"/>
      <c r="T641" s="19"/>
    </row>
    <row r="642" spans="1:20" ht="13.5" customHeight="1">
      <c r="A642" s="19"/>
      <c r="B642" s="19"/>
      <c r="C642" s="19"/>
      <c r="D642" s="117"/>
      <c r="E642" s="123"/>
      <c r="F642" s="19"/>
      <c r="G642" s="118"/>
      <c r="H642" s="120"/>
      <c r="I642" s="19"/>
      <c r="J642" s="19"/>
      <c r="K642" s="19"/>
      <c r="L642" s="19"/>
      <c r="M642" s="19"/>
      <c r="N642" s="19"/>
      <c r="O642" s="19"/>
      <c r="P642" s="19"/>
      <c r="Q642" s="19"/>
      <c r="R642" s="19"/>
      <c r="S642" s="19"/>
      <c r="T642" s="19"/>
    </row>
    <row r="643" spans="1:20" ht="13.5" customHeight="1">
      <c r="A643" s="19"/>
      <c r="B643" s="19"/>
      <c r="C643" s="19"/>
      <c r="D643" s="117"/>
      <c r="E643" s="123"/>
      <c r="F643" s="19"/>
      <c r="G643" s="118"/>
      <c r="H643" s="120"/>
      <c r="I643" s="19"/>
      <c r="J643" s="19"/>
      <c r="K643" s="19"/>
      <c r="L643" s="19"/>
      <c r="M643" s="19"/>
      <c r="N643" s="19"/>
      <c r="O643" s="19"/>
      <c r="P643" s="19"/>
      <c r="Q643" s="19"/>
      <c r="R643" s="19"/>
      <c r="S643" s="19"/>
      <c r="T643" s="19"/>
    </row>
    <row r="644" spans="1:20" ht="13.5" customHeight="1">
      <c r="A644" s="19"/>
      <c r="B644" s="19"/>
      <c r="C644" s="19"/>
      <c r="D644" s="117"/>
      <c r="E644" s="123"/>
      <c r="F644" s="19"/>
      <c r="G644" s="118"/>
      <c r="H644" s="120"/>
      <c r="I644" s="19"/>
      <c r="J644" s="19"/>
      <c r="K644" s="19"/>
      <c r="L644" s="19"/>
      <c r="M644" s="19"/>
      <c r="N644" s="19"/>
      <c r="O644" s="19"/>
      <c r="P644" s="19"/>
      <c r="Q644" s="19"/>
      <c r="R644" s="19"/>
      <c r="S644" s="19"/>
      <c r="T644" s="19"/>
    </row>
    <row r="645" spans="1:20" ht="13.5" customHeight="1">
      <c r="A645" s="19"/>
      <c r="B645" s="19"/>
      <c r="C645" s="19"/>
      <c r="D645" s="117"/>
      <c r="E645" s="123"/>
      <c r="F645" s="19"/>
      <c r="G645" s="118"/>
      <c r="H645" s="120"/>
      <c r="I645" s="19"/>
      <c r="J645" s="19"/>
      <c r="K645" s="19"/>
      <c r="L645" s="19"/>
      <c r="M645" s="19"/>
      <c r="N645" s="19"/>
      <c r="O645" s="19"/>
      <c r="P645" s="19"/>
      <c r="Q645" s="19"/>
      <c r="R645" s="19"/>
      <c r="S645" s="19"/>
      <c r="T645" s="19"/>
    </row>
    <row r="646" spans="1:20" ht="13.5" customHeight="1">
      <c r="A646" s="19"/>
      <c r="B646" s="19"/>
      <c r="C646" s="19"/>
      <c r="D646" s="117"/>
      <c r="E646" s="123"/>
      <c r="F646" s="19"/>
      <c r="G646" s="118"/>
      <c r="H646" s="120"/>
      <c r="I646" s="19"/>
      <c r="J646" s="19"/>
      <c r="K646" s="19"/>
      <c r="L646" s="19"/>
      <c r="M646" s="19"/>
      <c r="N646" s="19"/>
      <c r="O646" s="19"/>
      <c r="P646" s="19"/>
      <c r="Q646" s="19"/>
      <c r="R646" s="19"/>
      <c r="S646" s="19"/>
      <c r="T646" s="19"/>
    </row>
    <row r="647" spans="1:20" ht="13.5" customHeight="1">
      <c r="A647" s="19"/>
      <c r="B647" s="19"/>
      <c r="C647" s="19"/>
      <c r="D647" s="117"/>
      <c r="E647" s="123"/>
      <c r="F647" s="19"/>
      <c r="G647" s="118"/>
      <c r="H647" s="120"/>
      <c r="I647" s="19"/>
      <c r="J647" s="19"/>
      <c r="K647" s="19"/>
      <c r="L647" s="19"/>
      <c r="M647" s="19"/>
      <c r="N647" s="19"/>
      <c r="O647" s="19"/>
      <c r="P647" s="19"/>
      <c r="Q647" s="19"/>
      <c r="R647" s="19"/>
      <c r="S647" s="19"/>
      <c r="T647" s="19"/>
    </row>
    <row r="648" spans="1:20" ht="13.5" customHeight="1">
      <c r="A648" s="19"/>
      <c r="B648" s="19"/>
      <c r="C648" s="19"/>
      <c r="D648" s="117"/>
      <c r="E648" s="123"/>
      <c r="F648" s="19"/>
      <c r="G648" s="118"/>
      <c r="H648" s="120"/>
      <c r="I648" s="19"/>
      <c r="J648" s="19"/>
      <c r="K648" s="19"/>
      <c r="L648" s="19"/>
      <c r="M648" s="19"/>
      <c r="N648" s="19"/>
      <c r="O648" s="19"/>
      <c r="P648" s="19"/>
      <c r="Q648" s="19"/>
      <c r="R648" s="19"/>
      <c r="S648" s="19"/>
      <c r="T648" s="19"/>
    </row>
    <row r="649" spans="1:20" ht="13.5" customHeight="1">
      <c r="A649" s="19"/>
      <c r="B649" s="19"/>
      <c r="C649" s="19"/>
      <c r="D649" s="117"/>
      <c r="E649" s="123"/>
      <c r="F649" s="19"/>
      <c r="G649" s="118"/>
      <c r="H649" s="120"/>
      <c r="I649" s="19"/>
      <c r="J649" s="19"/>
      <c r="K649" s="19"/>
      <c r="L649" s="19"/>
      <c r="M649" s="19"/>
      <c r="N649" s="19"/>
      <c r="O649" s="19"/>
      <c r="P649" s="19"/>
      <c r="Q649" s="19"/>
      <c r="R649" s="19"/>
      <c r="S649" s="19"/>
      <c r="T649" s="19"/>
    </row>
    <row r="650" spans="1:20" ht="13.5" customHeight="1">
      <c r="A650" s="19"/>
      <c r="B650" s="19"/>
      <c r="C650" s="19"/>
      <c r="D650" s="117"/>
      <c r="E650" s="123"/>
      <c r="F650" s="19"/>
      <c r="G650" s="118"/>
      <c r="H650" s="120"/>
      <c r="I650" s="19"/>
      <c r="J650" s="19"/>
      <c r="K650" s="19"/>
      <c r="L650" s="19"/>
      <c r="M650" s="19"/>
      <c r="N650" s="19"/>
      <c r="O650" s="19"/>
      <c r="P650" s="19"/>
      <c r="Q650" s="19"/>
      <c r="R650" s="19"/>
      <c r="S650" s="19"/>
      <c r="T650" s="19"/>
    </row>
    <row r="651" spans="1:20" ht="13.5" customHeight="1">
      <c r="A651" s="19"/>
      <c r="B651" s="19"/>
      <c r="C651" s="19"/>
      <c r="D651" s="117"/>
      <c r="E651" s="123"/>
      <c r="F651" s="19"/>
      <c r="G651" s="118"/>
      <c r="H651" s="120"/>
      <c r="I651" s="19"/>
      <c r="J651" s="19"/>
      <c r="K651" s="19"/>
      <c r="L651" s="19"/>
      <c r="M651" s="19"/>
      <c r="N651" s="19"/>
      <c r="O651" s="19"/>
      <c r="P651" s="19"/>
      <c r="Q651" s="19"/>
      <c r="R651" s="19"/>
      <c r="S651" s="19"/>
      <c r="T651" s="19"/>
    </row>
    <row r="652" spans="1:20" ht="13.5" customHeight="1">
      <c r="A652" s="19"/>
      <c r="B652" s="19"/>
      <c r="C652" s="19"/>
      <c r="D652" s="117"/>
      <c r="E652" s="123"/>
      <c r="F652" s="19"/>
      <c r="G652" s="118"/>
      <c r="H652" s="120"/>
      <c r="I652" s="19"/>
      <c r="J652" s="19"/>
      <c r="K652" s="19"/>
      <c r="L652" s="19"/>
      <c r="M652" s="19"/>
      <c r="N652" s="19"/>
      <c r="O652" s="19"/>
      <c r="P652" s="19"/>
      <c r="Q652" s="19"/>
      <c r="R652" s="19"/>
      <c r="S652" s="19"/>
      <c r="T652" s="19"/>
    </row>
    <row r="653" spans="1:20" ht="13.5" customHeight="1">
      <c r="A653" s="19"/>
      <c r="B653" s="19"/>
      <c r="C653" s="19"/>
      <c r="D653" s="117"/>
      <c r="E653" s="123"/>
      <c r="F653" s="19"/>
      <c r="G653" s="118"/>
      <c r="H653" s="120"/>
      <c r="I653" s="19"/>
      <c r="J653" s="19"/>
      <c r="K653" s="19"/>
      <c r="L653" s="19"/>
      <c r="M653" s="19"/>
      <c r="N653" s="19"/>
      <c r="O653" s="19"/>
      <c r="P653" s="19"/>
      <c r="Q653" s="19"/>
      <c r="R653" s="19"/>
      <c r="S653" s="19"/>
      <c r="T653" s="19"/>
    </row>
    <row r="654" spans="1:20" ht="13.5" customHeight="1">
      <c r="A654" s="19"/>
      <c r="B654" s="19"/>
      <c r="C654" s="19"/>
      <c r="D654" s="117"/>
      <c r="E654" s="123"/>
      <c r="F654" s="19"/>
      <c r="G654" s="118"/>
      <c r="H654" s="120"/>
      <c r="I654" s="19"/>
      <c r="J654" s="19"/>
      <c r="K654" s="19"/>
      <c r="L654" s="19"/>
      <c r="M654" s="19"/>
      <c r="N654" s="19"/>
      <c r="O654" s="19"/>
      <c r="P654" s="19"/>
      <c r="Q654" s="19"/>
      <c r="R654" s="19"/>
      <c r="S654" s="19"/>
      <c r="T654" s="19"/>
    </row>
    <row r="655" spans="1:20" ht="13.5" customHeight="1">
      <c r="A655" s="19"/>
      <c r="B655" s="19"/>
      <c r="C655" s="19"/>
      <c r="D655" s="117"/>
      <c r="E655" s="123"/>
      <c r="F655" s="19"/>
      <c r="G655" s="118"/>
      <c r="H655" s="120"/>
      <c r="I655" s="19"/>
      <c r="J655" s="19"/>
      <c r="K655" s="19"/>
      <c r="L655" s="19"/>
      <c r="M655" s="19"/>
      <c r="N655" s="19"/>
      <c r="O655" s="19"/>
      <c r="P655" s="19"/>
      <c r="Q655" s="19"/>
      <c r="R655" s="19"/>
      <c r="S655" s="19"/>
      <c r="T655" s="19"/>
    </row>
    <row r="656" spans="1:20" ht="13.5" customHeight="1">
      <c r="A656" s="19"/>
      <c r="B656" s="19"/>
      <c r="C656" s="19"/>
      <c r="D656" s="117"/>
      <c r="E656" s="123"/>
      <c r="F656" s="19"/>
      <c r="G656" s="118"/>
      <c r="H656" s="120"/>
      <c r="I656" s="19"/>
      <c r="J656" s="19"/>
      <c r="K656" s="19"/>
      <c r="L656" s="19"/>
      <c r="M656" s="19"/>
      <c r="N656" s="19"/>
      <c r="O656" s="19"/>
      <c r="P656" s="19"/>
      <c r="Q656" s="19"/>
      <c r="R656" s="19"/>
      <c r="S656" s="19"/>
      <c r="T656" s="19"/>
    </row>
    <row r="657" spans="1:20" ht="13.5" customHeight="1">
      <c r="A657" s="19"/>
      <c r="B657" s="19"/>
      <c r="C657" s="19"/>
      <c r="D657" s="117"/>
      <c r="E657" s="123"/>
      <c r="F657" s="19"/>
      <c r="G657" s="118"/>
      <c r="H657" s="120"/>
      <c r="I657" s="19"/>
      <c r="J657" s="19"/>
      <c r="K657" s="19"/>
      <c r="L657" s="19"/>
      <c r="M657" s="19"/>
      <c r="N657" s="19"/>
      <c r="O657" s="19"/>
      <c r="P657" s="19"/>
      <c r="Q657" s="19"/>
      <c r="R657" s="19"/>
      <c r="S657" s="19"/>
      <c r="T657" s="19"/>
    </row>
    <row r="658" spans="1:20" ht="13.5" customHeight="1">
      <c r="A658" s="19"/>
      <c r="B658" s="19"/>
      <c r="C658" s="19"/>
      <c r="D658" s="117"/>
      <c r="E658" s="123"/>
      <c r="F658" s="19"/>
      <c r="G658" s="118"/>
      <c r="H658" s="120"/>
      <c r="I658" s="19"/>
      <c r="J658" s="19"/>
      <c r="K658" s="19"/>
      <c r="L658" s="19"/>
      <c r="M658" s="19"/>
      <c r="N658" s="19"/>
      <c r="O658" s="19"/>
      <c r="P658" s="19"/>
      <c r="Q658" s="19"/>
      <c r="R658" s="19"/>
      <c r="S658" s="19"/>
      <c r="T658" s="19"/>
    </row>
    <row r="659" spans="1:20" ht="13.5" customHeight="1">
      <c r="A659" s="19"/>
      <c r="B659" s="19"/>
      <c r="C659" s="19"/>
      <c r="D659" s="117"/>
      <c r="E659" s="123"/>
      <c r="F659" s="19"/>
      <c r="G659" s="118"/>
      <c r="H659" s="120"/>
      <c r="I659" s="19"/>
      <c r="J659" s="19"/>
      <c r="K659" s="19"/>
      <c r="L659" s="19"/>
      <c r="M659" s="19"/>
      <c r="N659" s="19"/>
      <c r="O659" s="19"/>
      <c r="P659" s="19"/>
      <c r="Q659" s="19"/>
      <c r="R659" s="19"/>
      <c r="S659" s="19"/>
      <c r="T659" s="19"/>
    </row>
    <row r="660" spans="1:20" ht="13.5" customHeight="1">
      <c r="A660" s="19"/>
      <c r="B660" s="19"/>
      <c r="C660" s="19"/>
      <c r="D660" s="117"/>
      <c r="E660" s="123"/>
      <c r="F660" s="19"/>
      <c r="G660" s="118"/>
      <c r="H660" s="120"/>
      <c r="I660" s="19"/>
      <c r="J660" s="19"/>
      <c r="K660" s="19"/>
      <c r="L660" s="19"/>
      <c r="M660" s="19"/>
      <c r="N660" s="19"/>
      <c r="O660" s="19"/>
      <c r="P660" s="19"/>
      <c r="Q660" s="19"/>
      <c r="R660" s="19"/>
      <c r="S660" s="19"/>
      <c r="T660" s="19"/>
    </row>
    <row r="661" spans="1:20" ht="13.5" customHeight="1">
      <c r="A661" s="19"/>
      <c r="B661" s="19"/>
      <c r="C661" s="19"/>
      <c r="D661" s="117"/>
      <c r="E661" s="123"/>
      <c r="F661" s="19"/>
      <c r="G661" s="118"/>
      <c r="H661" s="120"/>
      <c r="I661" s="19"/>
      <c r="J661" s="19"/>
      <c r="K661" s="19"/>
      <c r="L661" s="19"/>
      <c r="M661" s="19"/>
      <c r="N661" s="19"/>
      <c r="O661" s="19"/>
      <c r="P661" s="19"/>
      <c r="Q661" s="19"/>
      <c r="R661" s="19"/>
      <c r="S661" s="19"/>
      <c r="T661" s="19"/>
    </row>
    <row r="662" spans="1:20" ht="13.5" customHeight="1">
      <c r="A662" s="19"/>
      <c r="B662" s="19"/>
      <c r="C662" s="19"/>
      <c r="D662" s="117"/>
      <c r="E662" s="123"/>
      <c r="F662" s="19"/>
      <c r="G662" s="118"/>
      <c r="H662" s="120"/>
      <c r="I662" s="19"/>
      <c r="J662" s="19"/>
      <c r="K662" s="19"/>
      <c r="L662" s="19"/>
      <c r="M662" s="19"/>
      <c r="N662" s="19"/>
      <c r="O662" s="19"/>
      <c r="P662" s="19"/>
      <c r="Q662" s="19"/>
      <c r="R662" s="19"/>
      <c r="S662" s="19"/>
      <c r="T662" s="19"/>
    </row>
    <row r="663" spans="1:20" ht="13.5" customHeight="1">
      <c r="A663" s="19"/>
      <c r="B663" s="19"/>
      <c r="C663" s="19"/>
      <c r="D663" s="117"/>
      <c r="E663" s="123"/>
      <c r="F663" s="19"/>
      <c r="G663" s="118"/>
      <c r="H663" s="120"/>
      <c r="I663" s="19"/>
      <c r="J663" s="19"/>
      <c r="K663" s="19"/>
      <c r="L663" s="19"/>
      <c r="M663" s="19"/>
      <c r="N663" s="19"/>
      <c r="O663" s="19"/>
      <c r="P663" s="19"/>
      <c r="Q663" s="19"/>
      <c r="R663" s="19"/>
      <c r="S663" s="19"/>
      <c r="T663" s="19"/>
    </row>
    <row r="664" spans="1:20" ht="13.5" customHeight="1">
      <c r="A664" s="19"/>
      <c r="B664" s="19"/>
      <c r="C664" s="19"/>
      <c r="D664" s="117"/>
      <c r="E664" s="123"/>
      <c r="F664" s="19"/>
      <c r="G664" s="118"/>
      <c r="H664" s="120"/>
      <c r="I664" s="19"/>
      <c r="J664" s="19"/>
      <c r="K664" s="19"/>
      <c r="L664" s="19"/>
      <c r="M664" s="19"/>
      <c r="N664" s="19"/>
      <c r="O664" s="19"/>
      <c r="P664" s="19"/>
      <c r="Q664" s="19"/>
      <c r="R664" s="19"/>
      <c r="S664" s="19"/>
      <c r="T664" s="19"/>
    </row>
    <row r="665" spans="1:20" ht="13.5" customHeight="1">
      <c r="A665" s="19"/>
      <c r="B665" s="19"/>
      <c r="C665" s="19"/>
      <c r="D665" s="117"/>
      <c r="E665" s="123"/>
      <c r="F665" s="19"/>
      <c r="G665" s="118"/>
      <c r="H665" s="120"/>
      <c r="I665" s="19"/>
      <c r="J665" s="19"/>
      <c r="K665" s="19"/>
      <c r="L665" s="19"/>
      <c r="M665" s="19"/>
      <c r="N665" s="19"/>
      <c r="O665" s="19"/>
      <c r="P665" s="19"/>
      <c r="Q665" s="19"/>
      <c r="R665" s="19"/>
      <c r="S665" s="19"/>
      <c r="T665" s="19"/>
    </row>
    <row r="666" spans="1:20" ht="13.5" customHeight="1">
      <c r="A666" s="19"/>
      <c r="B666" s="19"/>
      <c r="C666" s="19"/>
      <c r="D666" s="117"/>
      <c r="E666" s="123"/>
      <c r="F666" s="19"/>
      <c r="G666" s="118"/>
      <c r="H666" s="120"/>
      <c r="I666" s="19"/>
      <c r="J666" s="19"/>
      <c r="K666" s="19"/>
      <c r="L666" s="19"/>
      <c r="M666" s="19"/>
      <c r="N666" s="19"/>
      <c r="O666" s="19"/>
      <c r="P666" s="19"/>
      <c r="Q666" s="19"/>
      <c r="R666" s="19"/>
      <c r="S666" s="19"/>
      <c r="T666" s="19"/>
    </row>
    <row r="667" spans="1:20" ht="13.5" customHeight="1">
      <c r="A667" s="19"/>
      <c r="B667" s="19"/>
      <c r="C667" s="19"/>
      <c r="D667" s="117"/>
      <c r="E667" s="123"/>
      <c r="F667" s="19"/>
      <c r="G667" s="118"/>
      <c r="H667" s="120"/>
      <c r="I667" s="19"/>
      <c r="J667" s="19"/>
      <c r="K667" s="19"/>
      <c r="L667" s="19"/>
      <c r="M667" s="19"/>
      <c r="N667" s="19"/>
      <c r="O667" s="19"/>
      <c r="P667" s="19"/>
      <c r="Q667" s="19"/>
      <c r="R667" s="19"/>
      <c r="S667" s="19"/>
      <c r="T667" s="19"/>
    </row>
    <row r="668" spans="1:20" ht="13.5" customHeight="1">
      <c r="A668" s="19"/>
      <c r="B668" s="19"/>
      <c r="C668" s="19"/>
      <c r="D668" s="117"/>
      <c r="E668" s="123"/>
      <c r="F668" s="19"/>
      <c r="G668" s="118"/>
      <c r="H668" s="120"/>
      <c r="I668" s="19"/>
      <c r="J668" s="19"/>
      <c r="K668" s="19"/>
      <c r="L668" s="19"/>
      <c r="M668" s="19"/>
      <c r="N668" s="19"/>
      <c r="O668" s="19"/>
      <c r="P668" s="19"/>
      <c r="Q668" s="19"/>
      <c r="R668" s="19"/>
      <c r="S668" s="19"/>
      <c r="T668" s="19"/>
    </row>
    <row r="669" spans="1:20" ht="13.5" customHeight="1">
      <c r="A669" s="19"/>
      <c r="B669" s="19"/>
      <c r="C669" s="19"/>
      <c r="D669" s="117"/>
      <c r="E669" s="123"/>
      <c r="F669" s="19"/>
      <c r="G669" s="118"/>
      <c r="H669" s="120"/>
      <c r="I669" s="19"/>
      <c r="J669" s="19"/>
      <c r="K669" s="19"/>
      <c r="L669" s="19"/>
      <c r="M669" s="19"/>
      <c r="N669" s="19"/>
      <c r="O669" s="19"/>
      <c r="P669" s="19"/>
      <c r="Q669" s="19"/>
      <c r="R669" s="19"/>
      <c r="S669" s="19"/>
      <c r="T669" s="19"/>
    </row>
    <row r="670" spans="1:20" ht="13.5" customHeight="1">
      <c r="A670" s="19"/>
      <c r="B670" s="19"/>
      <c r="C670" s="19"/>
      <c r="D670" s="117"/>
      <c r="E670" s="123"/>
      <c r="F670" s="19"/>
      <c r="G670" s="118"/>
      <c r="H670" s="120"/>
      <c r="I670" s="19"/>
      <c r="J670" s="19"/>
      <c r="K670" s="19"/>
      <c r="L670" s="19"/>
      <c r="M670" s="19"/>
      <c r="N670" s="19"/>
      <c r="O670" s="19"/>
      <c r="P670" s="19"/>
      <c r="Q670" s="19"/>
      <c r="R670" s="19"/>
      <c r="S670" s="19"/>
      <c r="T670" s="19"/>
    </row>
    <row r="671" spans="1:20" ht="13.5" customHeight="1">
      <c r="A671" s="19"/>
      <c r="B671" s="19"/>
      <c r="C671" s="19"/>
      <c r="D671" s="117"/>
      <c r="E671" s="123"/>
      <c r="F671" s="19"/>
      <c r="G671" s="118"/>
      <c r="H671" s="120"/>
      <c r="I671" s="19"/>
      <c r="J671" s="19"/>
      <c r="K671" s="19"/>
      <c r="L671" s="19"/>
      <c r="M671" s="19"/>
      <c r="N671" s="19"/>
      <c r="O671" s="19"/>
      <c r="P671" s="19"/>
      <c r="Q671" s="19"/>
      <c r="R671" s="19"/>
      <c r="S671" s="19"/>
      <c r="T671" s="19"/>
    </row>
    <row r="672" spans="1:20" ht="13.5" customHeight="1">
      <c r="A672" s="19"/>
      <c r="B672" s="19"/>
      <c r="C672" s="19"/>
      <c r="D672" s="117"/>
      <c r="E672" s="123"/>
      <c r="F672" s="19"/>
      <c r="G672" s="118"/>
      <c r="H672" s="120"/>
      <c r="I672" s="19"/>
      <c r="J672" s="19"/>
      <c r="K672" s="19"/>
      <c r="L672" s="19"/>
      <c r="M672" s="19"/>
      <c r="N672" s="19"/>
      <c r="O672" s="19"/>
      <c r="P672" s="19"/>
      <c r="Q672" s="19"/>
      <c r="R672" s="19"/>
      <c r="S672" s="19"/>
      <c r="T672" s="19"/>
    </row>
    <row r="673" spans="1:20" ht="13.5" customHeight="1">
      <c r="A673" s="19"/>
      <c r="B673" s="19"/>
      <c r="C673" s="19"/>
      <c r="D673" s="117"/>
      <c r="E673" s="123"/>
      <c r="F673" s="19"/>
      <c r="G673" s="118"/>
      <c r="H673" s="120"/>
      <c r="I673" s="19"/>
      <c r="J673" s="19"/>
      <c r="K673" s="19"/>
      <c r="L673" s="19"/>
      <c r="M673" s="19"/>
      <c r="N673" s="19"/>
      <c r="O673" s="19"/>
      <c r="P673" s="19"/>
      <c r="Q673" s="19"/>
      <c r="R673" s="19"/>
      <c r="S673" s="19"/>
      <c r="T673" s="19"/>
    </row>
    <row r="674" spans="1:20" ht="13.5" customHeight="1">
      <c r="A674" s="19"/>
      <c r="B674" s="19"/>
      <c r="C674" s="19"/>
      <c r="D674" s="117"/>
      <c r="E674" s="123"/>
      <c r="F674" s="19"/>
      <c r="G674" s="118"/>
      <c r="H674" s="120"/>
      <c r="I674" s="19"/>
      <c r="J674" s="19"/>
      <c r="K674" s="19"/>
      <c r="L674" s="19"/>
      <c r="M674" s="19"/>
      <c r="N674" s="19"/>
      <c r="O674" s="19"/>
      <c r="P674" s="19"/>
      <c r="Q674" s="19"/>
      <c r="R674" s="19"/>
      <c r="S674" s="19"/>
      <c r="T674" s="19"/>
    </row>
    <row r="675" spans="1:20" ht="13.5" customHeight="1">
      <c r="A675" s="19"/>
      <c r="B675" s="19"/>
      <c r="C675" s="19"/>
      <c r="D675" s="117"/>
      <c r="E675" s="123"/>
      <c r="F675" s="19"/>
      <c r="G675" s="118"/>
      <c r="H675" s="120"/>
      <c r="I675" s="19"/>
      <c r="J675" s="19"/>
      <c r="K675" s="19"/>
      <c r="L675" s="19"/>
      <c r="M675" s="19"/>
      <c r="N675" s="19"/>
      <c r="O675" s="19"/>
      <c r="P675" s="19"/>
      <c r="Q675" s="19"/>
      <c r="R675" s="19"/>
      <c r="S675" s="19"/>
      <c r="T675" s="19"/>
    </row>
    <row r="676" spans="1:20" ht="13.5" customHeight="1">
      <c r="A676" s="19"/>
      <c r="B676" s="19"/>
      <c r="C676" s="19"/>
      <c r="D676" s="117"/>
      <c r="E676" s="123"/>
      <c r="F676" s="19"/>
      <c r="G676" s="118"/>
      <c r="H676" s="120"/>
      <c r="I676" s="19"/>
      <c r="J676" s="19"/>
      <c r="K676" s="19"/>
      <c r="L676" s="19"/>
      <c r="M676" s="19"/>
      <c r="N676" s="19"/>
      <c r="O676" s="19"/>
      <c r="P676" s="19"/>
      <c r="Q676" s="19"/>
      <c r="R676" s="19"/>
      <c r="S676" s="19"/>
      <c r="T676" s="19"/>
    </row>
    <row r="677" spans="1:20" ht="13.5" customHeight="1">
      <c r="A677" s="19"/>
      <c r="B677" s="19"/>
      <c r="C677" s="19"/>
      <c r="D677" s="117"/>
      <c r="E677" s="123"/>
      <c r="F677" s="19"/>
      <c r="G677" s="118"/>
      <c r="H677" s="120"/>
      <c r="I677" s="19"/>
      <c r="J677" s="19"/>
      <c r="K677" s="19"/>
      <c r="L677" s="19"/>
      <c r="M677" s="19"/>
      <c r="N677" s="19"/>
      <c r="O677" s="19"/>
      <c r="P677" s="19"/>
      <c r="Q677" s="19"/>
      <c r="R677" s="19"/>
      <c r="S677" s="19"/>
      <c r="T677" s="19"/>
    </row>
    <row r="678" spans="1:20" ht="13.5" customHeight="1">
      <c r="A678" s="19"/>
      <c r="B678" s="19"/>
      <c r="C678" s="19"/>
      <c r="D678" s="117"/>
      <c r="E678" s="123"/>
      <c r="F678" s="19"/>
      <c r="G678" s="118"/>
      <c r="H678" s="120"/>
      <c r="I678" s="19"/>
      <c r="J678" s="19"/>
      <c r="K678" s="19"/>
      <c r="L678" s="19"/>
      <c r="M678" s="19"/>
      <c r="N678" s="19"/>
      <c r="O678" s="19"/>
      <c r="P678" s="19"/>
      <c r="Q678" s="19"/>
      <c r="R678" s="19"/>
      <c r="S678" s="19"/>
      <c r="T678" s="19"/>
    </row>
    <row r="679" spans="1:20" ht="13.5" customHeight="1">
      <c r="A679" s="19"/>
      <c r="B679" s="19"/>
      <c r="C679" s="19"/>
      <c r="D679" s="117"/>
      <c r="E679" s="123"/>
      <c r="F679" s="19"/>
      <c r="G679" s="118"/>
      <c r="H679" s="120"/>
      <c r="I679" s="19"/>
      <c r="J679" s="19"/>
      <c r="K679" s="19"/>
      <c r="L679" s="19"/>
      <c r="M679" s="19"/>
      <c r="N679" s="19"/>
      <c r="O679" s="19"/>
      <c r="P679" s="19"/>
      <c r="Q679" s="19"/>
      <c r="R679" s="19"/>
      <c r="S679" s="19"/>
      <c r="T679" s="19"/>
    </row>
    <row r="680" spans="1:20" ht="13.5" customHeight="1">
      <c r="A680" s="19"/>
      <c r="B680" s="19"/>
      <c r="C680" s="19"/>
      <c r="D680" s="117"/>
      <c r="E680" s="123"/>
      <c r="F680" s="19"/>
      <c r="G680" s="118"/>
      <c r="H680" s="120"/>
      <c r="I680" s="19"/>
      <c r="J680" s="19"/>
      <c r="K680" s="19"/>
      <c r="L680" s="19"/>
      <c r="M680" s="19"/>
      <c r="N680" s="19"/>
      <c r="O680" s="19"/>
      <c r="P680" s="19"/>
      <c r="Q680" s="19"/>
      <c r="R680" s="19"/>
      <c r="S680" s="19"/>
      <c r="T680" s="19"/>
    </row>
    <row r="681" spans="1:20" ht="13.5" customHeight="1">
      <c r="A681" s="19"/>
      <c r="B681" s="19"/>
      <c r="C681" s="19"/>
      <c r="D681" s="117"/>
      <c r="E681" s="123"/>
      <c r="F681" s="19"/>
      <c r="G681" s="118"/>
      <c r="H681" s="120"/>
      <c r="I681" s="19"/>
      <c r="J681" s="19"/>
      <c r="K681" s="19"/>
      <c r="L681" s="19"/>
      <c r="M681" s="19"/>
      <c r="N681" s="19"/>
      <c r="O681" s="19"/>
      <c r="P681" s="19"/>
      <c r="Q681" s="19"/>
      <c r="R681" s="19"/>
      <c r="S681" s="19"/>
      <c r="T681" s="19"/>
    </row>
    <row r="682" spans="1:20" ht="13.5" customHeight="1">
      <c r="A682" s="19"/>
      <c r="B682" s="19"/>
      <c r="C682" s="19"/>
      <c r="D682" s="117"/>
      <c r="E682" s="123"/>
      <c r="F682" s="19"/>
      <c r="G682" s="118"/>
      <c r="H682" s="120"/>
      <c r="I682" s="19"/>
      <c r="J682" s="19"/>
      <c r="K682" s="19"/>
      <c r="L682" s="19"/>
      <c r="M682" s="19"/>
      <c r="N682" s="19"/>
      <c r="O682" s="19"/>
      <c r="P682" s="19"/>
      <c r="Q682" s="19"/>
      <c r="R682" s="19"/>
      <c r="S682" s="19"/>
      <c r="T682" s="19"/>
    </row>
    <row r="683" spans="1:20" ht="13.5" customHeight="1">
      <c r="A683" s="19"/>
      <c r="B683" s="19"/>
      <c r="C683" s="19"/>
      <c r="D683" s="117"/>
      <c r="E683" s="123"/>
      <c r="F683" s="19"/>
      <c r="G683" s="118"/>
      <c r="H683" s="120"/>
      <c r="I683" s="19"/>
      <c r="J683" s="19"/>
      <c r="K683" s="19"/>
      <c r="L683" s="19"/>
      <c r="M683" s="19"/>
      <c r="N683" s="19"/>
      <c r="O683" s="19"/>
      <c r="P683" s="19"/>
      <c r="Q683" s="19"/>
      <c r="R683" s="19"/>
      <c r="S683" s="19"/>
      <c r="T683" s="19"/>
    </row>
    <row r="684" spans="1:20" ht="13.5" customHeight="1">
      <c r="A684" s="19"/>
      <c r="B684" s="19"/>
      <c r="C684" s="19"/>
      <c r="D684" s="117"/>
      <c r="E684" s="123"/>
      <c r="F684" s="19"/>
      <c r="G684" s="118"/>
      <c r="H684" s="120"/>
      <c r="I684" s="19"/>
      <c r="J684" s="19"/>
      <c r="K684" s="19"/>
      <c r="L684" s="19"/>
      <c r="M684" s="19"/>
      <c r="N684" s="19"/>
      <c r="O684" s="19"/>
      <c r="P684" s="19"/>
      <c r="Q684" s="19"/>
      <c r="R684" s="19"/>
      <c r="S684" s="19"/>
      <c r="T684" s="19"/>
    </row>
    <row r="685" spans="1:20" ht="13.5" customHeight="1">
      <c r="A685" s="19"/>
      <c r="B685" s="19"/>
      <c r="C685" s="19"/>
      <c r="D685" s="117"/>
      <c r="E685" s="123"/>
      <c r="F685" s="19"/>
      <c r="G685" s="118"/>
      <c r="H685" s="120"/>
      <c r="I685" s="19"/>
      <c r="J685" s="19"/>
      <c r="K685" s="19"/>
      <c r="L685" s="19"/>
      <c r="M685" s="19"/>
      <c r="N685" s="19"/>
      <c r="O685" s="19"/>
      <c r="P685" s="19"/>
      <c r="Q685" s="19"/>
      <c r="R685" s="19"/>
      <c r="S685" s="19"/>
      <c r="T685" s="19"/>
    </row>
    <row r="686" spans="1:20" ht="13.5" customHeight="1">
      <c r="A686" s="19"/>
      <c r="B686" s="19"/>
      <c r="C686" s="19"/>
      <c r="D686" s="117"/>
      <c r="E686" s="123"/>
      <c r="F686" s="19"/>
      <c r="G686" s="118"/>
      <c r="H686" s="120"/>
      <c r="I686" s="19"/>
      <c r="J686" s="19"/>
      <c r="K686" s="19"/>
      <c r="L686" s="19"/>
      <c r="M686" s="19"/>
      <c r="N686" s="19"/>
      <c r="O686" s="19"/>
      <c r="P686" s="19"/>
      <c r="Q686" s="19"/>
      <c r="R686" s="19"/>
      <c r="S686" s="19"/>
      <c r="T686" s="19"/>
    </row>
    <row r="687" spans="1:20" ht="13.5" customHeight="1">
      <c r="A687" s="19"/>
      <c r="B687" s="19"/>
      <c r="C687" s="19"/>
      <c r="D687" s="117"/>
      <c r="E687" s="123"/>
      <c r="F687" s="19"/>
      <c r="G687" s="118"/>
      <c r="H687" s="120"/>
      <c r="I687" s="19"/>
      <c r="J687" s="19"/>
      <c r="K687" s="19"/>
      <c r="L687" s="19"/>
      <c r="M687" s="19"/>
      <c r="N687" s="19"/>
      <c r="O687" s="19"/>
      <c r="P687" s="19"/>
      <c r="Q687" s="19"/>
      <c r="R687" s="19"/>
      <c r="S687" s="19"/>
      <c r="T687" s="19"/>
    </row>
    <row r="688" spans="1:20" ht="13.5" customHeight="1">
      <c r="A688" s="19"/>
      <c r="B688" s="19"/>
      <c r="C688" s="19"/>
      <c r="D688" s="117"/>
      <c r="E688" s="123"/>
      <c r="F688" s="19"/>
      <c r="G688" s="118"/>
      <c r="H688" s="120"/>
      <c r="I688" s="19"/>
      <c r="J688" s="19"/>
      <c r="K688" s="19"/>
      <c r="L688" s="19"/>
      <c r="M688" s="19"/>
      <c r="N688" s="19"/>
      <c r="O688" s="19"/>
      <c r="P688" s="19"/>
      <c r="Q688" s="19"/>
      <c r="R688" s="19"/>
      <c r="S688" s="19"/>
      <c r="T688" s="19"/>
    </row>
    <row r="689" spans="1:20" ht="13.5" customHeight="1">
      <c r="A689" s="19"/>
      <c r="B689" s="19"/>
      <c r="C689" s="19"/>
      <c r="D689" s="117"/>
      <c r="E689" s="123"/>
      <c r="F689" s="19"/>
      <c r="G689" s="118"/>
      <c r="H689" s="120"/>
      <c r="I689" s="19"/>
      <c r="J689" s="19"/>
      <c r="K689" s="19"/>
      <c r="L689" s="19"/>
      <c r="M689" s="19"/>
      <c r="N689" s="19"/>
      <c r="O689" s="19"/>
      <c r="P689" s="19"/>
      <c r="Q689" s="19"/>
      <c r="R689" s="19"/>
      <c r="S689" s="19"/>
      <c r="T689" s="19"/>
    </row>
    <row r="690" spans="1:20" ht="13.5" customHeight="1">
      <c r="A690" s="19"/>
      <c r="B690" s="19"/>
      <c r="C690" s="19"/>
      <c r="D690" s="117"/>
      <c r="E690" s="123"/>
      <c r="F690" s="19"/>
      <c r="G690" s="118"/>
      <c r="H690" s="120"/>
      <c r="I690" s="19"/>
      <c r="J690" s="19"/>
      <c r="K690" s="19"/>
      <c r="L690" s="19"/>
      <c r="M690" s="19"/>
      <c r="N690" s="19"/>
      <c r="O690" s="19"/>
      <c r="P690" s="19"/>
      <c r="Q690" s="19"/>
      <c r="R690" s="19"/>
      <c r="S690" s="19"/>
      <c r="T690" s="19"/>
    </row>
    <row r="691" spans="1:20" ht="13.5" customHeight="1">
      <c r="A691" s="19"/>
      <c r="B691" s="19"/>
      <c r="C691" s="19"/>
      <c r="D691" s="117"/>
      <c r="E691" s="123"/>
      <c r="F691" s="19"/>
      <c r="G691" s="118"/>
      <c r="H691" s="120"/>
      <c r="I691" s="19"/>
      <c r="J691" s="19"/>
      <c r="K691" s="19"/>
      <c r="L691" s="19"/>
      <c r="M691" s="19"/>
      <c r="N691" s="19"/>
      <c r="O691" s="19"/>
      <c r="P691" s="19"/>
      <c r="Q691" s="19"/>
      <c r="R691" s="19"/>
      <c r="S691" s="19"/>
      <c r="T691" s="19"/>
    </row>
    <row r="692" spans="1:20" ht="13.5" customHeight="1">
      <c r="A692" s="19"/>
      <c r="B692" s="19"/>
      <c r="C692" s="19"/>
      <c r="D692" s="117"/>
      <c r="E692" s="123"/>
      <c r="F692" s="19"/>
      <c r="G692" s="118"/>
      <c r="H692" s="120"/>
      <c r="I692" s="19"/>
      <c r="J692" s="19"/>
      <c r="K692" s="19"/>
      <c r="L692" s="19"/>
      <c r="M692" s="19"/>
      <c r="N692" s="19"/>
      <c r="O692" s="19"/>
      <c r="P692" s="19"/>
      <c r="Q692" s="19"/>
      <c r="R692" s="19"/>
      <c r="S692" s="19"/>
      <c r="T692" s="19"/>
    </row>
    <row r="693" spans="1:20" ht="13.5" customHeight="1">
      <c r="A693" s="19"/>
      <c r="B693" s="19"/>
      <c r="C693" s="19"/>
      <c r="D693" s="117"/>
      <c r="E693" s="123"/>
      <c r="F693" s="19"/>
      <c r="G693" s="118"/>
      <c r="H693" s="120"/>
      <c r="I693" s="19"/>
      <c r="J693" s="19"/>
      <c r="K693" s="19"/>
      <c r="L693" s="19"/>
      <c r="M693" s="19"/>
      <c r="N693" s="19"/>
      <c r="O693" s="19"/>
      <c r="P693" s="19"/>
      <c r="Q693" s="19"/>
      <c r="R693" s="19"/>
      <c r="S693" s="19"/>
      <c r="T693" s="19"/>
    </row>
    <row r="694" spans="1:20" ht="13.5" customHeight="1">
      <c r="A694" s="19"/>
      <c r="B694" s="19"/>
      <c r="C694" s="19"/>
      <c r="D694" s="117"/>
      <c r="E694" s="123"/>
      <c r="F694" s="19"/>
      <c r="G694" s="118"/>
      <c r="H694" s="120"/>
      <c r="I694" s="19"/>
      <c r="J694" s="19"/>
      <c r="K694" s="19"/>
      <c r="L694" s="19"/>
      <c r="M694" s="19"/>
      <c r="N694" s="19"/>
      <c r="O694" s="19"/>
      <c r="P694" s="19"/>
      <c r="Q694" s="19"/>
      <c r="R694" s="19"/>
      <c r="S694" s="19"/>
      <c r="T694" s="19"/>
    </row>
    <row r="695" spans="1:20" ht="13.5" customHeight="1">
      <c r="A695" s="19"/>
      <c r="B695" s="19"/>
      <c r="C695" s="19"/>
      <c r="D695" s="117"/>
      <c r="E695" s="123"/>
      <c r="F695" s="19"/>
      <c r="G695" s="118"/>
      <c r="H695" s="120"/>
      <c r="I695" s="19"/>
      <c r="J695" s="19"/>
      <c r="K695" s="19"/>
      <c r="L695" s="19"/>
      <c r="M695" s="19"/>
      <c r="N695" s="19"/>
      <c r="O695" s="19"/>
      <c r="P695" s="19"/>
      <c r="Q695" s="19"/>
      <c r="R695" s="19"/>
      <c r="S695" s="19"/>
      <c r="T695" s="19"/>
    </row>
    <row r="696" spans="1:20" ht="13.5" customHeight="1">
      <c r="A696" s="19"/>
      <c r="B696" s="19"/>
      <c r="C696" s="19"/>
      <c r="D696" s="117"/>
      <c r="E696" s="123"/>
      <c r="F696" s="19"/>
      <c r="G696" s="118"/>
      <c r="H696" s="120"/>
      <c r="I696" s="19"/>
      <c r="J696" s="19"/>
      <c r="K696" s="19"/>
      <c r="L696" s="19"/>
      <c r="M696" s="19"/>
      <c r="N696" s="19"/>
      <c r="O696" s="19"/>
      <c r="P696" s="19"/>
      <c r="Q696" s="19"/>
      <c r="R696" s="19"/>
      <c r="S696" s="19"/>
      <c r="T696" s="19"/>
    </row>
    <row r="697" spans="1:20" ht="13.5" customHeight="1">
      <c r="A697" s="19"/>
      <c r="B697" s="19"/>
      <c r="C697" s="19"/>
      <c r="D697" s="117"/>
      <c r="E697" s="123"/>
      <c r="F697" s="19"/>
      <c r="G697" s="118"/>
      <c r="H697" s="120"/>
      <c r="I697" s="19"/>
      <c r="J697" s="19"/>
      <c r="K697" s="19"/>
      <c r="L697" s="19"/>
      <c r="M697" s="19"/>
      <c r="N697" s="19"/>
      <c r="O697" s="19"/>
      <c r="P697" s="19"/>
      <c r="Q697" s="19"/>
      <c r="R697" s="19"/>
      <c r="S697" s="19"/>
      <c r="T697" s="19"/>
    </row>
    <row r="698" spans="1:20" ht="13.5" customHeight="1">
      <c r="A698" s="19"/>
      <c r="B698" s="19"/>
      <c r="C698" s="19"/>
      <c r="D698" s="117"/>
      <c r="E698" s="123"/>
      <c r="F698" s="19"/>
      <c r="G698" s="118"/>
      <c r="H698" s="120"/>
      <c r="I698" s="19"/>
      <c r="J698" s="19"/>
      <c r="K698" s="19"/>
      <c r="L698" s="19"/>
      <c r="M698" s="19"/>
      <c r="N698" s="19"/>
      <c r="O698" s="19"/>
      <c r="P698" s="19"/>
      <c r="Q698" s="19"/>
      <c r="R698" s="19"/>
      <c r="S698" s="19"/>
      <c r="T698" s="19"/>
    </row>
    <row r="699" spans="1:20" ht="13.5" customHeight="1">
      <c r="A699" s="19"/>
      <c r="B699" s="19"/>
      <c r="C699" s="19"/>
      <c r="D699" s="117"/>
      <c r="E699" s="123"/>
      <c r="F699" s="19"/>
      <c r="G699" s="118"/>
      <c r="H699" s="120"/>
      <c r="I699" s="19"/>
      <c r="J699" s="19"/>
      <c r="K699" s="19"/>
      <c r="L699" s="19"/>
      <c r="M699" s="19"/>
      <c r="N699" s="19"/>
      <c r="O699" s="19"/>
      <c r="P699" s="19"/>
      <c r="Q699" s="19"/>
      <c r="R699" s="19"/>
      <c r="S699" s="19"/>
      <c r="T699" s="19"/>
    </row>
    <row r="700" spans="1:20" ht="13.5" customHeight="1">
      <c r="A700" s="19"/>
      <c r="B700" s="19"/>
      <c r="C700" s="19"/>
      <c r="D700" s="117"/>
      <c r="E700" s="123"/>
      <c r="F700" s="19"/>
      <c r="G700" s="118"/>
      <c r="H700" s="120"/>
      <c r="I700" s="19"/>
      <c r="J700" s="19"/>
      <c r="K700" s="19"/>
      <c r="L700" s="19"/>
      <c r="M700" s="19"/>
      <c r="N700" s="19"/>
      <c r="O700" s="19"/>
      <c r="P700" s="19"/>
      <c r="Q700" s="19"/>
      <c r="R700" s="19"/>
      <c r="S700" s="19"/>
      <c r="T700" s="19"/>
    </row>
    <row r="701" spans="1:20" ht="13.5" customHeight="1">
      <c r="A701" s="19"/>
      <c r="B701" s="19"/>
      <c r="C701" s="19"/>
      <c r="D701" s="117"/>
      <c r="E701" s="123"/>
      <c r="F701" s="19"/>
      <c r="G701" s="118"/>
      <c r="H701" s="120"/>
      <c r="I701" s="19"/>
      <c r="J701" s="19"/>
      <c r="K701" s="19"/>
      <c r="L701" s="19"/>
      <c r="M701" s="19"/>
      <c r="N701" s="19"/>
      <c r="O701" s="19"/>
      <c r="P701" s="19"/>
      <c r="Q701" s="19"/>
      <c r="R701" s="19"/>
      <c r="S701" s="19"/>
      <c r="T701" s="19"/>
    </row>
    <row r="702" spans="1:20" ht="13.5" customHeight="1">
      <c r="A702" s="19"/>
      <c r="B702" s="19"/>
      <c r="C702" s="19"/>
      <c r="D702" s="117"/>
      <c r="E702" s="123"/>
      <c r="F702" s="19"/>
      <c r="G702" s="118"/>
      <c r="H702" s="120"/>
      <c r="I702" s="19"/>
      <c r="J702" s="19"/>
      <c r="K702" s="19"/>
      <c r="L702" s="19"/>
      <c r="M702" s="19"/>
      <c r="N702" s="19"/>
      <c r="O702" s="19"/>
      <c r="P702" s="19"/>
      <c r="Q702" s="19"/>
      <c r="R702" s="19"/>
      <c r="S702" s="19"/>
      <c r="T702" s="19"/>
    </row>
    <row r="703" spans="1:20" ht="13.5" customHeight="1">
      <c r="A703" s="19"/>
      <c r="B703" s="19"/>
      <c r="C703" s="19"/>
      <c r="D703" s="117"/>
      <c r="E703" s="123"/>
      <c r="F703" s="19"/>
      <c r="G703" s="118"/>
      <c r="H703" s="120"/>
      <c r="I703" s="19"/>
      <c r="J703" s="19"/>
      <c r="K703" s="19"/>
      <c r="L703" s="19"/>
      <c r="M703" s="19"/>
      <c r="N703" s="19"/>
      <c r="O703" s="19"/>
      <c r="P703" s="19"/>
      <c r="Q703" s="19"/>
      <c r="R703" s="19"/>
      <c r="S703" s="19"/>
      <c r="T703" s="19"/>
    </row>
    <row r="704" spans="1:20" ht="13.5" customHeight="1">
      <c r="A704" s="19"/>
      <c r="B704" s="19"/>
      <c r="C704" s="19"/>
      <c r="D704" s="117"/>
      <c r="E704" s="123"/>
      <c r="F704" s="19"/>
      <c r="G704" s="118"/>
      <c r="H704" s="120"/>
      <c r="I704" s="19"/>
      <c r="J704" s="19"/>
      <c r="K704" s="19"/>
      <c r="L704" s="19"/>
      <c r="M704" s="19"/>
      <c r="N704" s="19"/>
      <c r="O704" s="19"/>
      <c r="P704" s="19"/>
      <c r="Q704" s="19"/>
      <c r="R704" s="19"/>
      <c r="S704" s="19"/>
      <c r="T704" s="19"/>
    </row>
    <row r="705" spans="1:20" ht="13.5" customHeight="1">
      <c r="A705" s="19"/>
      <c r="B705" s="19"/>
      <c r="C705" s="19"/>
      <c r="D705" s="117"/>
      <c r="E705" s="123"/>
      <c r="F705" s="19"/>
      <c r="G705" s="118"/>
      <c r="H705" s="120"/>
      <c r="I705" s="19"/>
      <c r="J705" s="19"/>
      <c r="K705" s="19"/>
      <c r="L705" s="19"/>
      <c r="M705" s="19"/>
      <c r="N705" s="19"/>
      <c r="O705" s="19"/>
      <c r="P705" s="19"/>
      <c r="Q705" s="19"/>
      <c r="R705" s="19"/>
      <c r="S705" s="19"/>
      <c r="T705" s="19"/>
    </row>
    <row r="706" spans="1:20" ht="13.5" customHeight="1">
      <c r="A706" s="19"/>
      <c r="B706" s="19"/>
      <c r="C706" s="19"/>
      <c r="D706" s="117"/>
      <c r="E706" s="123"/>
      <c r="F706" s="19"/>
      <c r="G706" s="118"/>
      <c r="H706" s="120"/>
      <c r="I706" s="19"/>
      <c r="J706" s="19"/>
      <c r="K706" s="19"/>
      <c r="L706" s="19"/>
      <c r="M706" s="19"/>
      <c r="N706" s="19"/>
      <c r="O706" s="19"/>
      <c r="P706" s="19"/>
      <c r="Q706" s="19"/>
      <c r="R706" s="19"/>
      <c r="S706" s="19"/>
      <c r="T706" s="19"/>
    </row>
    <row r="707" spans="1:20" ht="13.5" customHeight="1">
      <c r="A707" s="19"/>
      <c r="B707" s="19"/>
      <c r="C707" s="19"/>
      <c r="D707" s="117"/>
      <c r="E707" s="123"/>
      <c r="F707" s="19"/>
      <c r="G707" s="118"/>
      <c r="H707" s="120"/>
      <c r="I707" s="19"/>
      <c r="J707" s="19"/>
      <c r="K707" s="19"/>
      <c r="L707" s="19"/>
      <c r="M707" s="19"/>
      <c r="N707" s="19"/>
      <c r="O707" s="19"/>
      <c r="P707" s="19"/>
      <c r="Q707" s="19"/>
      <c r="R707" s="19"/>
      <c r="S707" s="19"/>
      <c r="T707" s="19"/>
    </row>
    <row r="708" spans="1:20" ht="13.5" customHeight="1">
      <c r="A708" s="19"/>
      <c r="B708" s="19"/>
      <c r="C708" s="19"/>
      <c r="D708" s="117"/>
      <c r="E708" s="123"/>
      <c r="F708" s="19"/>
      <c r="G708" s="118"/>
      <c r="H708" s="120"/>
      <c r="I708" s="19"/>
      <c r="J708" s="19"/>
      <c r="K708" s="19"/>
      <c r="L708" s="19"/>
      <c r="M708" s="19"/>
      <c r="N708" s="19"/>
      <c r="O708" s="19"/>
      <c r="P708" s="19"/>
      <c r="Q708" s="19"/>
      <c r="R708" s="19"/>
      <c r="S708" s="19"/>
      <c r="T708" s="19"/>
    </row>
    <row r="709" spans="1:20" ht="13.5" customHeight="1">
      <c r="A709" s="19"/>
      <c r="B709" s="19"/>
      <c r="C709" s="19"/>
      <c r="D709" s="117"/>
      <c r="E709" s="123"/>
      <c r="F709" s="19"/>
      <c r="G709" s="118"/>
      <c r="H709" s="120"/>
      <c r="I709" s="19"/>
      <c r="J709" s="19"/>
      <c r="K709" s="19"/>
      <c r="L709" s="19"/>
      <c r="M709" s="19"/>
      <c r="N709" s="19"/>
      <c r="O709" s="19"/>
      <c r="P709" s="19"/>
      <c r="Q709" s="19"/>
      <c r="R709" s="19"/>
      <c r="S709" s="19"/>
      <c r="T709" s="19"/>
    </row>
    <row r="710" spans="1:20" ht="13.5" customHeight="1">
      <c r="A710" s="19"/>
      <c r="B710" s="19"/>
      <c r="C710" s="19"/>
      <c r="D710" s="117"/>
      <c r="E710" s="123"/>
      <c r="F710" s="19"/>
      <c r="G710" s="118"/>
      <c r="H710" s="120"/>
      <c r="I710" s="19"/>
      <c r="J710" s="19"/>
      <c r="K710" s="19"/>
      <c r="L710" s="19"/>
      <c r="M710" s="19"/>
      <c r="N710" s="19"/>
      <c r="O710" s="19"/>
      <c r="P710" s="19"/>
      <c r="Q710" s="19"/>
      <c r="R710" s="19"/>
      <c r="S710" s="19"/>
      <c r="T710" s="19"/>
    </row>
    <row r="711" spans="1:20" ht="13.5" customHeight="1">
      <c r="A711" s="19"/>
      <c r="B711" s="19"/>
      <c r="C711" s="19"/>
      <c r="D711" s="117"/>
      <c r="E711" s="123"/>
      <c r="F711" s="19"/>
      <c r="G711" s="118"/>
      <c r="H711" s="120"/>
      <c r="I711" s="19"/>
      <c r="J711" s="19"/>
      <c r="K711" s="19"/>
      <c r="L711" s="19"/>
      <c r="M711" s="19"/>
      <c r="N711" s="19"/>
      <c r="O711" s="19"/>
      <c r="P711" s="19"/>
      <c r="Q711" s="19"/>
      <c r="R711" s="19"/>
      <c r="S711" s="19"/>
      <c r="T711" s="19"/>
    </row>
    <row r="712" spans="1:20" ht="13.5" customHeight="1">
      <c r="A712" s="19"/>
      <c r="B712" s="19"/>
      <c r="C712" s="19"/>
      <c r="D712" s="117"/>
      <c r="E712" s="123"/>
      <c r="F712" s="19"/>
      <c r="G712" s="118"/>
      <c r="H712" s="120"/>
      <c r="I712" s="19"/>
      <c r="J712" s="19"/>
      <c r="K712" s="19"/>
      <c r="L712" s="19"/>
      <c r="M712" s="19"/>
      <c r="N712" s="19"/>
      <c r="O712" s="19"/>
      <c r="P712" s="19"/>
      <c r="Q712" s="19"/>
      <c r="R712" s="19"/>
      <c r="S712" s="19"/>
      <c r="T712" s="19"/>
    </row>
    <row r="713" spans="1:20" ht="13.5" customHeight="1">
      <c r="A713" s="19"/>
      <c r="B713" s="19"/>
      <c r="C713" s="19"/>
      <c r="D713" s="117"/>
      <c r="E713" s="123"/>
      <c r="F713" s="19"/>
      <c r="G713" s="118"/>
      <c r="H713" s="120"/>
      <c r="I713" s="19"/>
      <c r="J713" s="19"/>
      <c r="K713" s="19"/>
      <c r="L713" s="19"/>
      <c r="M713" s="19"/>
      <c r="N713" s="19"/>
      <c r="O713" s="19"/>
      <c r="P713" s="19"/>
      <c r="Q713" s="19"/>
      <c r="R713" s="19"/>
      <c r="S713" s="19"/>
      <c r="T713" s="19"/>
    </row>
    <row r="714" spans="1:20" ht="13.5" customHeight="1">
      <c r="A714" s="19"/>
      <c r="B714" s="19"/>
      <c r="C714" s="19"/>
      <c r="D714" s="117"/>
      <c r="E714" s="123"/>
      <c r="F714" s="19"/>
      <c r="G714" s="118"/>
      <c r="H714" s="120"/>
      <c r="I714" s="19"/>
      <c r="J714" s="19"/>
      <c r="K714" s="19"/>
      <c r="L714" s="19"/>
      <c r="M714" s="19"/>
      <c r="N714" s="19"/>
      <c r="O714" s="19"/>
      <c r="P714" s="19"/>
      <c r="Q714" s="19"/>
      <c r="R714" s="19"/>
      <c r="S714" s="19"/>
      <c r="T714" s="19"/>
    </row>
    <row r="715" spans="1:20" ht="13.5" customHeight="1">
      <c r="A715" s="19"/>
      <c r="B715" s="19"/>
      <c r="C715" s="19"/>
      <c r="D715" s="117"/>
      <c r="E715" s="123"/>
      <c r="F715" s="19"/>
      <c r="G715" s="118"/>
      <c r="H715" s="120"/>
      <c r="I715" s="19"/>
      <c r="J715" s="19"/>
      <c r="K715" s="19"/>
      <c r="L715" s="19"/>
      <c r="M715" s="19"/>
      <c r="N715" s="19"/>
      <c r="O715" s="19"/>
      <c r="P715" s="19"/>
      <c r="Q715" s="19"/>
      <c r="R715" s="19"/>
      <c r="S715" s="19"/>
      <c r="T715" s="19"/>
    </row>
    <row r="716" spans="1:20" ht="13.5" customHeight="1">
      <c r="A716" s="19"/>
      <c r="B716" s="19"/>
      <c r="C716" s="19"/>
      <c r="D716" s="117"/>
      <c r="E716" s="123"/>
      <c r="F716" s="19"/>
      <c r="G716" s="118"/>
      <c r="H716" s="120"/>
      <c r="I716" s="19"/>
      <c r="J716" s="19"/>
      <c r="K716" s="19"/>
      <c r="L716" s="19"/>
      <c r="M716" s="19"/>
      <c r="N716" s="19"/>
      <c r="O716" s="19"/>
      <c r="P716" s="19"/>
      <c r="Q716" s="19"/>
      <c r="R716" s="19"/>
      <c r="S716" s="19"/>
      <c r="T716" s="19"/>
    </row>
    <row r="717" spans="1:20" ht="13.5" customHeight="1">
      <c r="A717" s="19"/>
      <c r="B717" s="19"/>
      <c r="C717" s="19"/>
      <c r="D717" s="117"/>
      <c r="E717" s="123"/>
      <c r="F717" s="19"/>
      <c r="G717" s="118"/>
      <c r="H717" s="120"/>
      <c r="I717" s="19"/>
      <c r="J717" s="19"/>
      <c r="K717" s="19"/>
      <c r="L717" s="19"/>
      <c r="M717" s="19"/>
      <c r="N717" s="19"/>
      <c r="O717" s="19"/>
      <c r="P717" s="19"/>
      <c r="Q717" s="19"/>
      <c r="R717" s="19"/>
      <c r="S717" s="19"/>
      <c r="T717" s="19"/>
    </row>
    <row r="718" spans="1:20" ht="13.5" customHeight="1">
      <c r="A718" s="19"/>
      <c r="B718" s="19"/>
      <c r="C718" s="19"/>
      <c r="D718" s="117"/>
      <c r="E718" s="123"/>
      <c r="F718" s="19"/>
      <c r="G718" s="118"/>
      <c r="H718" s="120"/>
      <c r="I718" s="19"/>
      <c r="J718" s="19"/>
      <c r="K718" s="19"/>
      <c r="L718" s="19"/>
      <c r="M718" s="19"/>
      <c r="N718" s="19"/>
      <c r="O718" s="19"/>
      <c r="P718" s="19"/>
      <c r="Q718" s="19"/>
      <c r="R718" s="19"/>
      <c r="S718" s="19"/>
      <c r="T718" s="19"/>
    </row>
    <row r="719" spans="1:20" ht="13.5" customHeight="1">
      <c r="A719" s="19"/>
      <c r="B719" s="19"/>
      <c r="C719" s="19"/>
      <c r="D719" s="117"/>
      <c r="E719" s="123"/>
      <c r="F719" s="19"/>
      <c r="G719" s="118"/>
      <c r="H719" s="120"/>
      <c r="I719" s="19"/>
      <c r="J719" s="19"/>
      <c r="K719" s="19"/>
      <c r="L719" s="19"/>
      <c r="M719" s="19"/>
      <c r="N719" s="19"/>
      <c r="O719" s="19"/>
      <c r="P719" s="19"/>
      <c r="Q719" s="19"/>
      <c r="R719" s="19"/>
      <c r="S719" s="19"/>
      <c r="T719" s="19"/>
    </row>
    <row r="720" spans="1:20" ht="13.5" customHeight="1">
      <c r="A720" s="19"/>
      <c r="B720" s="19"/>
      <c r="C720" s="19"/>
      <c r="D720" s="117"/>
      <c r="E720" s="123"/>
      <c r="F720" s="19"/>
      <c r="G720" s="118"/>
      <c r="H720" s="120"/>
      <c r="I720" s="19"/>
      <c r="J720" s="19"/>
      <c r="K720" s="19"/>
      <c r="L720" s="19"/>
      <c r="M720" s="19"/>
      <c r="N720" s="19"/>
      <c r="O720" s="19"/>
      <c r="P720" s="19"/>
      <c r="Q720" s="19"/>
      <c r="R720" s="19"/>
      <c r="S720" s="19"/>
      <c r="T720" s="19"/>
    </row>
    <row r="721" spans="1:20" ht="13.5" customHeight="1">
      <c r="A721" s="19"/>
      <c r="B721" s="19"/>
      <c r="C721" s="19"/>
      <c r="D721" s="117"/>
      <c r="E721" s="123"/>
      <c r="F721" s="19"/>
      <c r="G721" s="118"/>
      <c r="H721" s="120"/>
      <c r="I721" s="19"/>
      <c r="J721" s="19"/>
      <c r="K721" s="19"/>
      <c r="L721" s="19"/>
      <c r="M721" s="19"/>
      <c r="N721" s="19"/>
      <c r="O721" s="19"/>
      <c r="P721" s="19"/>
      <c r="Q721" s="19"/>
      <c r="R721" s="19"/>
      <c r="S721" s="19"/>
      <c r="T721" s="19"/>
    </row>
    <row r="722" spans="1:20" ht="13.5" customHeight="1">
      <c r="A722" s="19"/>
      <c r="B722" s="19"/>
      <c r="C722" s="19"/>
      <c r="D722" s="117"/>
      <c r="E722" s="123"/>
      <c r="F722" s="19"/>
      <c r="G722" s="118"/>
      <c r="H722" s="120"/>
      <c r="I722" s="19"/>
      <c r="J722" s="19"/>
      <c r="K722" s="19"/>
      <c r="L722" s="19"/>
      <c r="M722" s="19"/>
      <c r="N722" s="19"/>
      <c r="O722" s="19"/>
      <c r="P722" s="19"/>
      <c r="Q722" s="19"/>
      <c r="R722" s="19"/>
      <c r="S722" s="19"/>
      <c r="T722" s="19"/>
    </row>
    <row r="723" spans="1:20" ht="13.5" customHeight="1">
      <c r="A723" s="19"/>
      <c r="B723" s="19"/>
      <c r="C723" s="19"/>
      <c r="D723" s="117"/>
      <c r="E723" s="123"/>
      <c r="F723" s="19"/>
      <c r="G723" s="118"/>
      <c r="H723" s="120"/>
      <c r="I723" s="19"/>
      <c r="J723" s="19"/>
      <c r="K723" s="19"/>
      <c r="L723" s="19"/>
      <c r="M723" s="19"/>
      <c r="N723" s="19"/>
      <c r="O723" s="19"/>
      <c r="P723" s="19"/>
      <c r="Q723" s="19"/>
      <c r="R723" s="19"/>
      <c r="S723" s="19"/>
      <c r="T723" s="19"/>
    </row>
    <row r="724" spans="1:20" ht="13.5" customHeight="1">
      <c r="A724" s="19"/>
      <c r="B724" s="19"/>
      <c r="C724" s="19"/>
      <c r="D724" s="117"/>
      <c r="E724" s="123"/>
      <c r="F724" s="19"/>
      <c r="G724" s="118"/>
      <c r="H724" s="120"/>
      <c r="I724" s="19"/>
      <c r="J724" s="19"/>
      <c r="K724" s="19"/>
      <c r="L724" s="19"/>
      <c r="M724" s="19"/>
      <c r="N724" s="19"/>
      <c r="O724" s="19"/>
      <c r="P724" s="19"/>
      <c r="Q724" s="19"/>
      <c r="R724" s="19"/>
      <c r="S724" s="19"/>
      <c r="T724" s="19"/>
    </row>
    <row r="725" spans="1:20" ht="13.5" customHeight="1">
      <c r="A725" s="19"/>
      <c r="B725" s="19"/>
      <c r="C725" s="19"/>
      <c r="D725" s="117"/>
      <c r="E725" s="123"/>
      <c r="F725" s="19"/>
      <c r="G725" s="118"/>
      <c r="H725" s="120"/>
      <c r="I725" s="19"/>
      <c r="J725" s="19"/>
      <c r="K725" s="19"/>
      <c r="L725" s="19"/>
      <c r="M725" s="19"/>
      <c r="N725" s="19"/>
      <c r="O725" s="19"/>
      <c r="P725" s="19"/>
      <c r="Q725" s="19"/>
      <c r="R725" s="19"/>
      <c r="S725" s="19"/>
      <c r="T725" s="19"/>
    </row>
    <row r="726" spans="1:20" ht="13.5" customHeight="1">
      <c r="A726" s="19"/>
      <c r="B726" s="19"/>
      <c r="C726" s="19"/>
      <c r="D726" s="117"/>
      <c r="E726" s="123"/>
      <c r="F726" s="19"/>
      <c r="G726" s="118"/>
      <c r="H726" s="120"/>
      <c r="I726" s="19"/>
      <c r="J726" s="19"/>
      <c r="K726" s="19"/>
      <c r="L726" s="19"/>
      <c r="M726" s="19"/>
      <c r="N726" s="19"/>
      <c r="O726" s="19"/>
      <c r="P726" s="19"/>
      <c r="Q726" s="19"/>
      <c r="R726" s="19"/>
      <c r="S726" s="19"/>
      <c r="T726" s="19"/>
    </row>
    <row r="727" spans="1:20" ht="13.5" customHeight="1">
      <c r="A727" s="19"/>
      <c r="B727" s="19"/>
      <c r="C727" s="19"/>
      <c r="D727" s="117"/>
      <c r="E727" s="123"/>
      <c r="F727" s="19"/>
      <c r="G727" s="118"/>
      <c r="H727" s="120"/>
      <c r="I727" s="19"/>
      <c r="J727" s="19"/>
      <c r="K727" s="19"/>
      <c r="L727" s="19"/>
      <c r="M727" s="19"/>
      <c r="N727" s="19"/>
      <c r="O727" s="19"/>
      <c r="P727" s="19"/>
      <c r="Q727" s="19"/>
      <c r="R727" s="19"/>
      <c r="S727" s="19"/>
      <c r="T727" s="19"/>
    </row>
    <row r="728" spans="1:20" ht="13.5" customHeight="1">
      <c r="A728" s="19"/>
      <c r="B728" s="19"/>
      <c r="C728" s="19"/>
      <c r="D728" s="117"/>
      <c r="E728" s="123"/>
      <c r="F728" s="19"/>
      <c r="G728" s="118"/>
      <c r="H728" s="120"/>
      <c r="I728" s="19"/>
      <c r="J728" s="19"/>
      <c r="K728" s="19"/>
      <c r="L728" s="19"/>
      <c r="M728" s="19"/>
      <c r="N728" s="19"/>
      <c r="O728" s="19"/>
      <c r="P728" s="19"/>
      <c r="Q728" s="19"/>
      <c r="R728" s="19"/>
      <c r="S728" s="19"/>
      <c r="T728" s="19"/>
    </row>
    <row r="729" spans="1:20" ht="13.5" customHeight="1">
      <c r="A729" s="19"/>
      <c r="B729" s="19"/>
      <c r="C729" s="19"/>
      <c r="D729" s="117"/>
      <c r="E729" s="123"/>
      <c r="F729" s="19"/>
      <c r="G729" s="118"/>
      <c r="H729" s="120"/>
      <c r="I729" s="19"/>
      <c r="J729" s="19"/>
      <c r="K729" s="19"/>
      <c r="L729" s="19"/>
      <c r="M729" s="19"/>
      <c r="N729" s="19"/>
      <c r="O729" s="19"/>
      <c r="P729" s="19"/>
      <c r="Q729" s="19"/>
      <c r="R729" s="19"/>
      <c r="S729" s="19"/>
      <c r="T729" s="19"/>
    </row>
    <row r="730" spans="1:20" ht="13.5" customHeight="1">
      <c r="A730" s="19"/>
      <c r="B730" s="19"/>
      <c r="C730" s="19"/>
      <c r="D730" s="117"/>
      <c r="E730" s="123"/>
      <c r="F730" s="19"/>
      <c r="G730" s="118"/>
      <c r="H730" s="120"/>
      <c r="I730" s="19"/>
      <c r="J730" s="19"/>
      <c r="K730" s="19"/>
      <c r="L730" s="19"/>
      <c r="M730" s="19"/>
      <c r="N730" s="19"/>
      <c r="O730" s="19"/>
      <c r="P730" s="19"/>
      <c r="Q730" s="19"/>
      <c r="R730" s="19"/>
      <c r="S730" s="19"/>
      <c r="T730" s="19"/>
    </row>
    <row r="731" spans="1:20" ht="13.5" customHeight="1">
      <c r="A731" s="19"/>
      <c r="B731" s="19"/>
      <c r="C731" s="19"/>
      <c r="D731" s="117"/>
      <c r="E731" s="123"/>
      <c r="F731" s="19"/>
      <c r="G731" s="118"/>
      <c r="H731" s="120"/>
      <c r="I731" s="19"/>
      <c r="J731" s="19"/>
      <c r="K731" s="19"/>
      <c r="L731" s="19"/>
      <c r="M731" s="19"/>
      <c r="N731" s="19"/>
      <c r="O731" s="19"/>
      <c r="P731" s="19"/>
      <c r="Q731" s="19"/>
      <c r="R731" s="19"/>
      <c r="S731" s="19"/>
      <c r="T731" s="19"/>
    </row>
    <row r="732" spans="1:20" ht="13.5" customHeight="1">
      <c r="A732" s="19"/>
      <c r="B732" s="19"/>
      <c r="C732" s="19"/>
      <c r="D732" s="117"/>
      <c r="E732" s="123"/>
      <c r="F732" s="19"/>
      <c r="G732" s="118"/>
      <c r="H732" s="120"/>
      <c r="I732" s="19"/>
      <c r="J732" s="19"/>
      <c r="K732" s="19"/>
      <c r="L732" s="19"/>
      <c r="M732" s="19"/>
      <c r="N732" s="19"/>
      <c r="O732" s="19"/>
      <c r="P732" s="19"/>
      <c r="Q732" s="19"/>
      <c r="R732" s="19"/>
      <c r="S732" s="19"/>
      <c r="T732" s="19"/>
    </row>
    <row r="733" spans="1:20" ht="13.5" customHeight="1">
      <c r="A733" s="19"/>
      <c r="B733" s="19"/>
      <c r="C733" s="19"/>
      <c r="D733" s="117"/>
      <c r="E733" s="123"/>
      <c r="F733" s="19"/>
      <c r="G733" s="118"/>
      <c r="H733" s="120"/>
      <c r="I733" s="19"/>
      <c r="J733" s="19"/>
      <c r="K733" s="19"/>
      <c r="L733" s="19"/>
      <c r="M733" s="19"/>
      <c r="N733" s="19"/>
      <c r="O733" s="19"/>
      <c r="P733" s="19"/>
      <c r="Q733" s="19"/>
      <c r="R733" s="19"/>
      <c r="S733" s="19"/>
      <c r="T733" s="19"/>
    </row>
    <row r="734" spans="1:20" ht="13.5" customHeight="1">
      <c r="A734" s="19"/>
      <c r="B734" s="19"/>
      <c r="C734" s="19"/>
      <c r="D734" s="117"/>
      <c r="E734" s="123"/>
      <c r="F734" s="19"/>
      <c r="G734" s="118"/>
      <c r="H734" s="120"/>
      <c r="I734" s="19"/>
      <c r="J734" s="19"/>
      <c r="K734" s="19"/>
      <c r="L734" s="19"/>
      <c r="M734" s="19"/>
      <c r="N734" s="19"/>
      <c r="O734" s="19"/>
      <c r="P734" s="19"/>
      <c r="Q734" s="19"/>
      <c r="R734" s="19"/>
      <c r="S734" s="19"/>
      <c r="T734" s="19"/>
    </row>
    <row r="735" spans="1:20" ht="13.5" customHeight="1">
      <c r="A735" s="19"/>
      <c r="B735" s="19"/>
      <c r="C735" s="19"/>
      <c r="D735" s="117"/>
      <c r="E735" s="123"/>
      <c r="F735" s="19"/>
      <c r="G735" s="118"/>
      <c r="H735" s="120"/>
      <c r="I735" s="19"/>
      <c r="J735" s="19"/>
      <c r="K735" s="19"/>
      <c r="L735" s="19"/>
      <c r="M735" s="19"/>
      <c r="N735" s="19"/>
      <c r="O735" s="19"/>
      <c r="P735" s="19"/>
      <c r="Q735" s="19"/>
      <c r="R735" s="19"/>
      <c r="S735" s="19"/>
      <c r="T735" s="19"/>
    </row>
    <row r="736" spans="1:20" ht="13.5" customHeight="1">
      <c r="A736" s="19"/>
      <c r="B736" s="19"/>
      <c r="C736" s="19"/>
      <c r="D736" s="117"/>
      <c r="E736" s="123"/>
      <c r="F736" s="19"/>
      <c r="G736" s="118"/>
      <c r="H736" s="120"/>
      <c r="I736" s="19"/>
      <c r="J736" s="19"/>
      <c r="K736" s="19"/>
      <c r="L736" s="19"/>
      <c r="M736" s="19"/>
      <c r="N736" s="19"/>
      <c r="O736" s="19"/>
      <c r="P736" s="19"/>
      <c r="Q736" s="19"/>
      <c r="R736" s="19"/>
      <c r="S736" s="19"/>
      <c r="T736" s="19"/>
    </row>
    <row r="737" spans="1:20" ht="13.5" customHeight="1">
      <c r="A737" s="19"/>
      <c r="B737" s="19"/>
      <c r="C737" s="19"/>
      <c r="D737" s="117"/>
      <c r="E737" s="123"/>
      <c r="F737" s="19"/>
      <c r="G737" s="118"/>
      <c r="H737" s="120"/>
      <c r="I737" s="19"/>
      <c r="J737" s="19"/>
      <c r="K737" s="19"/>
      <c r="L737" s="19"/>
      <c r="M737" s="19"/>
      <c r="N737" s="19"/>
      <c r="O737" s="19"/>
      <c r="P737" s="19"/>
      <c r="Q737" s="19"/>
      <c r="R737" s="19"/>
      <c r="S737" s="19"/>
      <c r="T737" s="19"/>
    </row>
    <row r="738" spans="1:20" ht="13.5" customHeight="1">
      <c r="A738" s="19"/>
      <c r="B738" s="19"/>
      <c r="C738" s="19"/>
      <c r="D738" s="117"/>
      <c r="E738" s="123"/>
      <c r="F738" s="19"/>
      <c r="G738" s="118"/>
      <c r="H738" s="120"/>
      <c r="I738" s="19"/>
      <c r="J738" s="19"/>
      <c r="K738" s="19"/>
      <c r="L738" s="19"/>
      <c r="M738" s="19"/>
      <c r="N738" s="19"/>
      <c r="O738" s="19"/>
      <c r="P738" s="19"/>
      <c r="Q738" s="19"/>
      <c r="R738" s="19"/>
      <c r="S738" s="19"/>
      <c r="T738" s="19"/>
    </row>
    <row r="739" spans="1:20" ht="13.5" customHeight="1">
      <c r="A739" s="19"/>
      <c r="B739" s="19"/>
      <c r="C739" s="19"/>
      <c r="D739" s="117"/>
      <c r="E739" s="123"/>
      <c r="F739" s="19"/>
      <c r="G739" s="118"/>
      <c r="H739" s="120"/>
      <c r="I739" s="19"/>
      <c r="J739" s="19"/>
      <c r="K739" s="19"/>
      <c r="L739" s="19"/>
      <c r="M739" s="19"/>
      <c r="N739" s="19"/>
      <c r="O739" s="19"/>
      <c r="P739" s="19"/>
      <c r="Q739" s="19"/>
      <c r="R739" s="19"/>
      <c r="S739" s="19"/>
      <c r="T739" s="19"/>
    </row>
    <row r="740" spans="1:20" ht="13.5" customHeight="1">
      <c r="A740" s="19"/>
      <c r="B740" s="19"/>
      <c r="C740" s="19"/>
      <c r="D740" s="117"/>
      <c r="E740" s="123"/>
      <c r="F740" s="19"/>
      <c r="G740" s="118"/>
      <c r="H740" s="120"/>
      <c r="I740" s="19"/>
      <c r="J740" s="19"/>
      <c r="K740" s="19"/>
      <c r="L740" s="19"/>
      <c r="M740" s="19"/>
      <c r="N740" s="19"/>
      <c r="O740" s="19"/>
      <c r="P740" s="19"/>
      <c r="Q740" s="19"/>
      <c r="R740" s="19"/>
      <c r="S740" s="19"/>
      <c r="T740" s="19"/>
    </row>
    <row r="741" spans="1:20" ht="13.5" customHeight="1">
      <c r="A741" s="19"/>
      <c r="B741" s="19"/>
      <c r="C741" s="19"/>
      <c r="D741" s="117"/>
      <c r="E741" s="123"/>
      <c r="F741" s="19"/>
      <c r="G741" s="118"/>
      <c r="H741" s="120"/>
      <c r="I741" s="19"/>
      <c r="J741" s="19"/>
      <c r="K741" s="19"/>
      <c r="L741" s="19"/>
      <c r="M741" s="19"/>
      <c r="N741" s="19"/>
      <c r="O741" s="19"/>
      <c r="P741" s="19"/>
      <c r="Q741" s="19"/>
      <c r="R741" s="19"/>
      <c r="S741" s="19"/>
      <c r="T741" s="19"/>
    </row>
    <row r="742" spans="1:20" ht="13.5" customHeight="1">
      <c r="A742" s="19"/>
      <c r="B742" s="19"/>
      <c r="C742" s="19"/>
      <c r="D742" s="117"/>
      <c r="E742" s="123"/>
      <c r="F742" s="19"/>
      <c r="G742" s="118"/>
      <c r="H742" s="120"/>
      <c r="I742" s="19"/>
      <c r="J742" s="19"/>
      <c r="K742" s="19"/>
      <c r="L742" s="19"/>
      <c r="M742" s="19"/>
      <c r="N742" s="19"/>
      <c r="O742" s="19"/>
      <c r="P742" s="19"/>
      <c r="Q742" s="19"/>
      <c r="R742" s="19"/>
      <c r="S742" s="19"/>
      <c r="T742" s="19"/>
    </row>
    <row r="743" spans="1:20" ht="13.5" customHeight="1">
      <c r="A743" s="19"/>
      <c r="B743" s="19"/>
      <c r="C743" s="19"/>
      <c r="D743" s="117"/>
      <c r="E743" s="123"/>
      <c r="F743" s="19"/>
      <c r="G743" s="118"/>
      <c r="H743" s="120"/>
      <c r="I743" s="19"/>
      <c r="J743" s="19"/>
      <c r="K743" s="19"/>
      <c r="L743" s="19"/>
      <c r="M743" s="19"/>
      <c r="N743" s="19"/>
      <c r="O743" s="19"/>
      <c r="P743" s="19"/>
      <c r="Q743" s="19"/>
      <c r="R743" s="19"/>
      <c r="S743" s="19"/>
      <c r="T743" s="19"/>
    </row>
    <row r="744" spans="1:20" ht="13.5" customHeight="1">
      <c r="A744" s="19"/>
      <c r="B744" s="19"/>
      <c r="C744" s="19"/>
      <c r="D744" s="117"/>
      <c r="E744" s="123"/>
      <c r="F744" s="19"/>
      <c r="G744" s="118"/>
      <c r="H744" s="120"/>
      <c r="I744" s="19"/>
      <c r="J744" s="19"/>
      <c r="K744" s="19"/>
      <c r="L744" s="19"/>
      <c r="M744" s="19"/>
      <c r="N744" s="19"/>
      <c r="O744" s="19"/>
      <c r="P744" s="19"/>
      <c r="Q744" s="19"/>
      <c r="R744" s="19"/>
      <c r="S744" s="19"/>
      <c r="T744" s="19"/>
    </row>
    <row r="745" spans="1:20" ht="13.5" customHeight="1">
      <c r="A745" s="19"/>
      <c r="B745" s="19"/>
      <c r="C745" s="19"/>
      <c r="D745" s="117"/>
      <c r="E745" s="123"/>
      <c r="F745" s="19"/>
      <c r="G745" s="118"/>
      <c r="H745" s="120"/>
      <c r="I745" s="19"/>
      <c r="J745" s="19"/>
      <c r="K745" s="19"/>
      <c r="L745" s="19"/>
      <c r="M745" s="19"/>
      <c r="N745" s="19"/>
      <c r="O745" s="19"/>
      <c r="P745" s="19"/>
      <c r="Q745" s="19"/>
      <c r="R745" s="19"/>
      <c r="S745" s="19"/>
      <c r="T745" s="19"/>
    </row>
    <row r="746" spans="1:20" ht="13.5" customHeight="1">
      <c r="A746" s="19"/>
      <c r="B746" s="19"/>
      <c r="C746" s="19"/>
      <c r="D746" s="117"/>
      <c r="E746" s="123"/>
      <c r="F746" s="19"/>
      <c r="G746" s="118"/>
      <c r="H746" s="120"/>
      <c r="I746" s="19"/>
      <c r="J746" s="19"/>
      <c r="K746" s="19"/>
      <c r="L746" s="19"/>
      <c r="M746" s="19"/>
      <c r="N746" s="19"/>
      <c r="O746" s="19"/>
      <c r="P746" s="19"/>
      <c r="Q746" s="19"/>
      <c r="R746" s="19"/>
      <c r="S746" s="19"/>
      <c r="T746" s="19"/>
    </row>
    <row r="747" spans="1:20" ht="13.5" customHeight="1">
      <c r="A747" s="19"/>
      <c r="B747" s="19"/>
      <c r="C747" s="19"/>
      <c r="D747" s="117"/>
      <c r="E747" s="123"/>
      <c r="F747" s="19"/>
      <c r="G747" s="118"/>
      <c r="H747" s="120"/>
      <c r="I747" s="19"/>
      <c r="J747" s="19"/>
      <c r="K747" s="19"/>
      <c r="L747" s="19"/>
      <c r="M747" s="19"/>
      <c r="N747" s="19"/>
      <c r="O747" s="19"/>
      <c r="P747" s="19"/>
      <c r="Q747" s="19"/>
      <c r="R747" s="19"/>
      <c r="S747" s="19"/>
      <c r="T747" s="19"/>
    </row>
    <row r="748" spans="1:20" ht="13.5" customHeight="1">
      <c r="A748" s="19"/>
      <c r="B748" s="19"/>
      <c r="C748" s="19"/>
      <c r="D748" s="117"/>
      <c r="E748" s="123"/>
      <c r="F748" s="19"/>
      <c r="G748" s="118"/>
      <c r="H748" s="120"/>
      <c r="I748" s="19"/>
      <c r="J748" s="19"/>
      <c r="K748" s="19"/>
      <c r="L748" s="19"/>
      <c r="M748" s="19"/>
      <c r="N748" s="19"/>
      <c r="O748" s="19"/>
      <c r="P748" s="19"/>
      <c r="Q748" s="19"/>
      <c r="R748" s="19"/>
      <c r="S748" s="19"/>
      <c r="T748" s="19"/>
    </row>
    <row r="749" spans="1:20" ht="13.5" customHeight="1">
      <c r="A749" s="19"/>
      <c r="B749" s="19"/>
      <c r="C749" s="19"/>
      <c r="D749" s="117"/>
      <c r="E749" s="123"/>
      <c r="F749" s="19"/>
      <c r="G749" s="118"/>
      <c r="H749" s="120"/>
      <c r="I749" s="19"/>
      <c r="J749" s="19"/>
      <c r="K749" s="19"/>
      <c r="L749" s="19"/>
      <c r="M749" s="19"/>
      <c r="N749" s="19"/>
      <c r="O749" s="19"/>
      <c r="P749" s="19"/>
      <c r="Q749" s="19"/>
      <c r="R749" s="19"/>
      <c r="S749" s="19"/>
      <c r="T749" s="19"/>
    </row>
    <row r="750" spans="1:20" ht="13.5" customHeight="1">
      <c r="A750" s="19"/>
      <c r="B750" s="19"/>
      <c r="C750" s="19"/>
      <c r="D750" s="117"/>
      <c r="E750" s="123"/>
      <c r="F750" s="19"/>
      <c r="G750" s="118"/>
      <c r="H750" s="120"/>
      <c r="I750" s="19"/>
      <c r="J750" s="19"/>
      <c r="K750" s="19"/>
      <c r="L750" s="19"/>
      <c r="M750" s="19"/>
      <c r="N750" s="19"/>
      <c r="O750" s="19"/>
      <c r="P750" s="19"/>
      <c r="Q750" s="19"/>
      <c r="R750" s="19"/>
      <c r="S750" s="19"/>
      <c r="T750" s="19"/>
    </row>
    <row r="751" spans="1:20" ht="13.5" customHeight="1">
      <c r="A751" s="19"/>
      <c r="B751" s="19"/>
      <c r="C751" s="19"/>
      <c r="D751" s="117"/>
      <c r="E751" s="123"/>
      <c r="F751" s="19"/>
      <c r="G751" s="118"/>
      <c r="H751" s="120"/>
      <c r="I751" s="19"/>
      <c r="J751" s="19"/>
      <c r="K751" s="19"/>
      <c r="L751" s="19"/>
      <c r="M751" s="19"/>
      <c r="N751" s="19"/>
      <c r="O751" s="19"/>
      <c r="P751" s="19"/>
      <c r="Q751" s="19"/>
      <c r="R751" s="19"/>
      <c r="S751" s="19"/>
      <c r="T751" s="19"/>
    </row>
    <row r="752" spans="1:20" ht="13.5" customHeight="1">
      <c r="A752" s="19"/>
      <c r="B752" s="19"/>
      <c r="C752" s="19"/>
      <c r="D752" s="117"/>
      <c r="E752" s="123"/>
      <c r="F752" s="19"/>
      <c r="G752" s="118"/>
      <c r="H752" s="120"/>
      <c r="I752" s="19"/>
      <c r="J752" s="19"/>
      <c r="K752" s="19"/>
      <c r="L752" s="19"/>
      <c r="M752" s="19"/>
      <c r="N752" s="19"/>
      <c r="O752" s="19"/>
      <c r="P752" s="19"/>
      <c r="Q752" s="19"/>
      <c r="R752" s="19"/>
      <c r="S752" s="19"/>
      <c r="T752" s="19"/>
    </row>
    <row r="753" spans="1:20" ht="13.5" customHeight="1">
      <c r="A753" s="19"/>
      <c r="B753" s="19"/>
      <c r="C753" s="19"/>
      <c r="D753" s="117"/>
      <c r="E753" s="123"/>
      <c r="F753" s="19"/>
      <c r="G753" s="118"/>
      <c r="H753" s="120"/>
      <c r="I753" s="19"/>
      <c r="J753" s="19"/>
      <c r="K753" s="19"/>
      <c r="L753" s="19"/>
      <c r="M753" s="19"/>
      <c r="N753" s="19"/>
      <c r="O753" s="19"/>
      <c r="P753" s="19"/>
      <c r="Q753" s="19"/>
      <c r="R753" s="19"/>
      <c r="S753" s="19"/>
      <c r="T753" s="19"/>
    </row>
    <row r="754" spans="1:20" ht="13.5" customHeight="1">
      <c r="A754" s="19"/>
      <c r="B754" s="19"/>
      <c r="C754" s="19"/>
      <c r="D754" s="117"/>
      <c r="E754" s="123"/>
      <c r="F754" s="19"/>
      <c r="G754" s="118"/>
      <c r="H754" s="120"/>
      <c r="I754" s="19"/>
      <c r="J754" s="19"/>
      <c r="K754" s="19"/>
      <c r="L754" s="19"/>
      <c r="M754" s="19"/>
      <c r="N754" s="19"/>
      <c r="O754" s="19"/>
      <c r="P754" s="19"/>
      <c r="Q754" s="19"/>
      <c r="R754" s="19"/>
      <c r="S754" s="19"/>
      <c r="T754" s="19"/>
    </row>
    <row r="755" spans="1:20" ht="13.5" customHeight="1">
      <c r="A755" s="19"/>
      <c r="B755" s="19"/>
      <c r="C755" s="19"/>
      <c r="D755" s="117"/>
      <c r="E755" s="123"/>
      <c r="F755" s="19"/>
      <c r="G755" s="118"/>
      <c r="H755" s="120"/>
      <c r="I755" s="19"/>
      <c r="J755" s="19"/>
      <c r="K755" s="19"/>
      <c r="L755" s="19"/>
      <c r="M755" s="19"/>
      <c r="N755" s="19"/>
      <c r="O755" s="19"/>
      <c r="P755" s="19"/>
      <c r="Q755" s="19"/>
      <c r="R755" s="19"/>
      <c r="S755" s="19"/>
      <c r="T755" s="19"/>
    </row>
    <row r="756" spans="1:20" ht="13.5" customHeight="1">
      <c r="A756" s="19"/>
      <c r="B756" s="19"/>
      <c r="C756" s="19"/>
      <c r="D756" s="117"/>
      <c r="E756" s="123"/>
      <c r="F756" s="19"/>
      <c r="G756" s="118"/>
      <c r="H756" s="120"/>
      <c r="I756" s="19"/>
      <c r="J756" s="19"/>
      <c r="K756" s="19"/>
      <c r="L756" s="19"/>
      <c r="M756" s="19"/>
      <c r="N756" s="19"/>
      <c r="O756" s="19"/>
      <c r="P756" s="19"/>
      <c r="Q756" s="19"/>
      <c r="R756" s="19"/>
      <c r="S756" s="19"/>
      <c r="T756" s="19"/>
    </row>
    <row r="757" spans="1:20" ht="13.5" customHeight="1">
      <c r="A757" s="19"/>
      <c r="B757" s="19"/>
      <c r="C757" s="19"/>
      <c r="D757" s="117"/>
      <c r="E757" s="123"/>
      <c r="F757" s="19"/>
      <c r="G757" s="118"/>
      <c r="H757" s="120"/>
      <c r="I757" s="19"/>
      <c r="J757" s="19"/>
      <c r="K757" s="19"/>
      <c r="L757" s="19"/>
      <c r="M757" s="19"/>
      <c r="N757" s="19"/>
      <c r="O757" s="19"/>
      <c r="P757" s="19"/>
      <c r="Q757" s="19"/>
      <c r="R757" s="19"/>
      <c r="S757" s="19"/>
      <c r="T757" s="19"/>
    </row>
    <row r="758" spans="1:20" ht="13.5" customHeight="1">
      <c r="A758" s="19"/>
      <c r="B758" s="19"/>
      <c r="C758" s="19"/>
      <c r="D758" s="117"/>
      <c r="E758" s="123"/>
      <c r="F758" s="19"/>
      <c r="G758" s="118"/>
      <c r="H758" s="120"/>
      <c r="I758" s="19"/>
      <c r="J758" s="19"/>
      <c r="K758" s="19"/>
      <c r="L758" s="19"/>
      <c r="M758" s="19"/>
      <c r="N758" s="19"/>
      <c r="O758" s="19"/>
      <c r="P758" s="19"/>
      <c r="Q758" s="19"/>
      <c r="R758" s="19"/>
      <c r="S758" s="19"/>
      <c r="T758" s="19"/>
    </row>
    <row r="759" spans="1:20" ht="13.5" customHeight="1">
      <c r="A759" s="19"/>
      <c r="B759" s="19"/>
      <c r="C759" s="19"/>
      <c r="D759" s="117"/>
      <c r="E759" s="123"/>
      <c r="F759" s="19"/>
      <c r="G759" s="118"/>
      <c r="H759" s="120"/>
      <c r="I759" s="19"/>
      <c r="J759" s="19"/>
      <c r="K759" s="19"/>
      <c r="L759" s="19"/>
      <c r="M759" s="19"/>
      <c r="N759" s="19"/>
      <c r="O759" s="19"/>
      <c r="P759" s="19"/>
      <c r="Q759" s="19"/>
      <c r="R759" s="19"/>
      <c r="S759" s="19"/>
      <c r="T759" s="19"/>
    </row>
    <row r="760" spans="1:20" ht="13.5" customHeight="1">
      <c r="A760" s="19"/>
      <c r="B760" s="19"/>
      <c r="C760" s="19"/>
      <c r="D760" s="117"/>
      <c r="E760" s="123"/>
      <c r="F760" s="19"/>
      <c r="G760" s="118"/>
      <c r="H760" s="120"/>
      <c r="I760" s="19"/>
      <c r="J760" s="19"/>
      <c r="K760" s="19"/>
      <c r="L760" s="19"/>
      <c r="M760" s="19"/>
      <c r="N760" s="19"/>
      <c r="O760" s="19"/>
      <c r="P760" s="19"/>
      <c r="Q760" s="19"/>
      <c r="R760" s="19"/>
      <c r="S760" s="19"/>
      <c r="T760" s="19"/>
    </row>
    <row r="761" spans="1:20" ht="13.5" customHeight="1">
      <c r="A761" s="19"/>
      <c r="B761" s="19"/>
      <c r="C761" s="19"/>
      <c r="D761" s="117"/>
      <c r="E761" s="123"/>
      <c r="F761" s="19"/>
      <c r="G761" s="118"/>
      <c r="H761" s="120"/>
      <c r="I761" s="19"/>
      <c r="J761" s="19"/>
      <c r="K761" s="19"/>
      <c r="L761" s="19"/>
      <c r="M761" s="19"/>
      <c r="N761" s="19"/>
      <c r="O761" s="19"/>
      <c r="P761" s="19"/>
      <c r="Q761" s="19"/>
      <c r="R761" s="19"/>
      <c r="S761" s="19"/>
      <c r="T761" s="19"/>
    </row>
    <row r="762" spans="1:20" ht="13.5" customHeight="1">
      <c r="A762" s="19"/>
      <c r="B762" s="19"/>
      <c r="C762" s="19"/>
      <c r="D762" s="117"/>
      <c r="E762" s="123"/>
      <c r="F762" s="19"/>
      <c r="G762" s="118"/>
      <c r="H762" s="120"/>
      <c r="I762" s="19"/>
      <c r="J762" s="19"/>
      <c r="K762" s="19"/>
      <c r="L762" s="19"/>
      <c r="M762" s="19"/>
      <c r="N762" s="19"/>
      <c r="O762" s="19"/>
      <c r="P762" s="19"/>
      <c r="Q762" s="19"/>
      <c r="R762" s="19"/>
      <c r="S762" s="19"/>
      <c r="T762" s="19"/>
    </row>
    <row r="763" spans="1:20" ht="13.5" customHeight="1">
      <c r="A763" s="19"/>
      <c r="B763" s="19"/>
      <c r="C763" s="19"/>
      <c r="D763" s="117"/>
      <c r="E763" s="123"/>
      <c r="F763" s="19"/>
      <c r="G763" s="118"/>
      <c r="H763" s="120"/>
      <c r="I763" s="19"/>
      <c r="J763" s="19"/>
      <c r="K763" s="19"/>
      <c r="L763" s="19"/>
      <c r="M763" s="19"/>
      <c r="N763" s="19"/>
      <c r="O763" s="19"/>
      <c r="P763" s="19"/>
      <c r="Q763" s="19"/>
      <c r="R763" s="19"/>
      <c r="S763" s="19"/>
      <c r="T763" s="19"/>
    </row>
    <row r="764" spans="1:20" ht="13.5" customHeight="1">
      <c r="A764" s="19"/>
      <c r="B764" s="19"/>
      <c r="C764" s="19"/>
      <c r="D764" s="117"/>
      <c r="E764" s="123"/>
      <c r="F764" s="19"/>
      <c r="G764" s="118"/>
      <c r="H764" s="120"/>
      <c r="I764" s="19"/>
      <c r="J764" s="19"/>
      <c r="K764" s="19"/>
      <c r="L764" s="19"/>
      <c r="M764" s="19"/>
      <c r="N764" s="19"/>
      <c r="O764" s="19"/>
      <c r="P764" s="19"/>
      <c r="Q764" s="19"/>
      <c r="R764" s="19"/>
      <c r="S764" s="19"/>
      <c r="T764" s="19"/>
    </row>
    <row r="765" spans="1:20" ht="13.5" customHeight="1">
      <c r="A765" s="19"/>
      <c r="B765" s="19"/>
      <c r="C765" s="19"/>
      <c r="D765" s="117"/>
      <c r="E765" s="123"/>
      <c r="F765" s="19"/>
      <c r="G765" s="118"/>
      <c r="H765" s="120"/>
      <c r="I765" s="19"/>
      <c r="J765" s="19"/>
      <c r="K765" s="19"/>
      <c r="L765" s="19"/>
      <c r="M765" s="19"/>
      <c r="N765" s="19"/>
      <c r="O765" s="19"/>
      <c r="P765" s="19"/>
      <c r="Q765" s="19"/>
      <c r="R765" s="19"/>
      <c r="S765" s="19"/>
      <c r="T765" s="19"/>
    </row>
    <row r="766" spans="1:20" ht="13.5" customHeight="1">
      <c r="A766" s="19"/>
      <c r="B766" s="19"/>
      <c r="C766" s="19"/>
      <c r="D766" s="117"/>
      <c r="E766" s="123"/>
      <c r="F766" s="19"/>
      <c r="G766" s="118"/>
      <c r="H766" s="120"/>
      <c r="I766" s="19"/>
      <c r="J766" s="19"/>
      <c r="K766" s="19"/>
      <c r="L766" s="19"/>
      <c r="M766" s="19"/>
      <c r="N766" s="19"/>
      <c r="O766" s="19"/>
      <c r="P766" s="19"/>
      <c r="Q766" s="19"/>
      <c r="R766" s="19"/>
      <c r="S766" s="19"/>
      <c r="T766" s="19"/>
    </row>
    <row r="767" spans="1:20" ht="13.5" customHeight="1">
      <c r="A767" s="19"/>
      <c r="B767" s="19"/>
      <c r="C767" s="19"/>
      <c r="D767" s="117"/>
      <c r="E767" s="123"/>
      <c r="F767" s="19"/>
      <c r="G767" s="118"/>
      <c r="H767" s="120"/>
      <c r="I767" s="19"/>
      <c r="J767" s="19"/>
      <c r="K767" s="19"/>
      <c r="L767" s="19"/>
      <c r="M767" s="19"/>
      <c r="N767" s="19"/>
      <c r="O767" s="19"/>
      <c r="P767" s="19"/>
      <c r="Q767" s="19"/>
      <c r="R767" s="19"/>
      <c r="S767" s="19"/>
      <c r="T767" s="19"/>
    </row>
    <row r="768" spans="1:20" ht="13.5" customHeight="1">
      <c r="A768" s="19"/>
      <c r="B768" s="19"/>
      <c r="C768" s="19"/>
      <c r="D768" s="117"/>
      <c r="E768" s="123"/>
      <c r="F768" s="19"/>
      <c r="G768" s="118"/>
      <c r="H768" s="120"/>
      <c r="I768" s="19"/>
      <c r="J768" s="19"/>
      <c r="K768" s="19"/>
      <c r="L768" s="19"/>
      <c r="M768" s="19"/>
      <c r="N768" s="19"/>
      <c r="O768" s="19"/>
      <c r="P768" s="19"/>
      <c r="Q768" s="19"/>
      <c r="R768" s="19"/>
      <c r="S768" s="19"/>
      <c r="T768" s="19"/>
    </row>
    <row r="769" spans="1:20" ht="13.5" customHeight="1">
      <c r="A769" s="19"/>
      <c r="B769" s="19"/>
      <c r="C769" s="19"/>
      <c r="D769" s="117"/>
      <c r="E769" s="123"/>
      <c r="F769" s="19"/>
      <c r="G769" s="118"/>
      <c r="H769" s="120"/>
      <c r="I769" s="19"/>
      <c r="J769" s="19"/>
      <c r="K769" s="19"/>
      <c r="L769" s="19"/>
      <c r="M769" s="19"/>
      <c r="N769" s="19"/>
      <c r="O769" s="19"/>
      <c r="P769" s="19"/>
      <c r="Q769" s="19"/>
      <c r="R769" s="19"/>
      <c r="S769" s="19"/>
      <c r="T769" s="19"/>
    </row>
    <row r="770" spans="1:20" ht="13.5" customHeight="1">
      <c r="A770" s="19"/>
      <c r="B770" s="19"/>
      <c r="C770" s="19"/>
      <c r="D770" s="117"/>
      <c r="E770" s="123"/>
      <c r="F770" s="19"/>
      <c r="G770" s="118"/>
      <c r="H770" s="120"/>
      <c r="I770" s="19"/>
      <c r="J770" s="19"/>
      <c r="K770" s="19"/>
      <c r="L770" s="19"/>
      <c r="M770" s="19"/>
      <c r="N770" s="19"/>
      <c r="O770" s="19"/>
      <c r="P770" s="19"/>
      <c r="Q770" s="19"/>
      <c r="R770" s="19"/>
      <c r="S770" s="19"/>
      <c r="T770" s="19"/>
    </row>
    <row r="771" spans="1:20" ht="13.5" customHeight="1">
      <c r="A771" s="19"/>
      <c r="B771" s="19"/>
      <c r="C771" s="19"/>
      <c r="D771" s="117"/>
      <c r="E771" s="123"/>
      <c r="F771" s="19"/>
      <c r="G771" s="118"/>
      <c r="H771" s="120"/>
      <c r="I771" s="19"/>
      <c r="J771" s="19"/>
      <c r="K771" s="19"/>
      <c r="L771" s="19"/>
      <c r="M771" s="19"/>
      <c r="N771" s="19"/>
      <c r="O771" s="19"/>
      <c r="P771" s="19"/>
      <c r="Q771" s="19"/>
      <c r="R771" s="19"/>
      <c r="S771" s="19"/>
      <c r="T771" s="19"/>
    </row>
    <row r="772" spans="1:20" ht="13.5" customHeight="1">
      <c r="A772" s="19"/>
      <c r="B772" s="19"/>
      <c r="C772" s="19"/>
      <c r="D772" s="117"/>
      <c r="E772" s="123"/>
      <c r="F772" s="19"/>
      <c r="G772" s="118"/>
      <c r="H772" s="120"/>
      <c r="I772" s="19"/>
      <c r="J772" s="19"/>
      <c r="K772" s="19"/>
      <c r="L772" s="19"/>
      <c r="M772" s="19"/>
      <c r="N772" s="19"/>
      <c r="O772" s="19"/>
      <c r="P772" s="19"/>
      <c r="Q772" s="19"/>
      <c r="R772" s="19"/>
      <c r="S772" s="19"/>
      <c r="T772" s="19"/>
    </row>
    <row r="773" spans="1:20" ht="13.5" customHeight="1">
      <c r="A773" s="19"/>
      <c r="B773" s="19"/>
      <c r="C773" s="19"/>
      <c r="D773" s="117"/>
      <c r="E773" s="123"/>
      <c r="F773" s="19"/>
      <c r="G773" s="118"/>
      <c r="H773" s="120"/>
      <c r="I773" s="19"/>
      <c r="J773" s="19"/>
      <c r="K773" s="19"/>
      <c r="L773" s="19"/>
      <c r="M773" s="19"/>
      <c r="N773" s="19"/>
      <c r="O773" s="19"/>
      <c r="P773" s="19"/>
      <c r="Q773" s="19"/>
      <c r="R773" s="19"/>
      <c r="S773" s="19"/>
      <c r="T773" s="19"/>
    </row>
    <row r="774" spans="1:20" ht="13.5" customHeight="1">
      <c r="A774" s="19"/>
      <c r="B774" s="19"/>
      <c r="C774" s="19"/>
      <c r="D774" s="117"/>
      <c r="E774" s="123"/>
      <c r="F774" s="19"/>
      <c r="G774" s="118"/>
      <c r="H774" s="120"/>
      <c r="I774" s="19"/>
      <c r="J774" s="19"/>
      <c r="K774" s="19"/>
      <c r="L774" s="19"/>
      <c r="M774" s="19"/>
      <c r="N774" s="19"/>
      <c r="O774" s="19"/>
      <c r="P774" s="19"/>
      <c r="Q774" s="19"/>
      <c r="R774" s="19"/>
      <c r="S774" s="19"/>
      <c r="T774" s="19"/>
    </row>
    <row r="775" spans="1:20" ht="13.5" customHeight="1">
      <c r="A775" s="19"/>
      <c r="B775" s="19"/>
      <c r="C775" s="19"/>
      <c r="D775" s="117"/>
      <c r="E775" s="123"/>
      <c r="F775" s="19"/>
      <c r="G775" s="118"/>
      <c r="H775" s="120"/>
      <c r="I775" s="19"/>
      <c r="J775" s="19"/>
      <c r="K775" s="19"/>
      <c r="L775" s="19"/>
      <c r="M775" s="19"/>
      <c r="N775" s="19"/>
      <c r="O775" s="19"/>
      <c r="P775" s="19"/>
      <c r="Q775" s="19"/>
      <c r="R775" s="19"/>
      <c r="S775" s="19"/>
      <c r="T775" s="19"/>
    </row>
    <row r="776" spans="1:20" ht="13.5" customHeight="1">
      <c r="A776" s="19"/>
      <c r="B776" s="19"/>
      <c r="C776" s="19"/>
      <c r="D776" s="117"/>
      <c r="E776" s="123"/>
      <c r="F776" s="19"/>
      <c r="G776" s="118"/>
      <c r="H776" s="120"/>
      <c r="I776" s="19"/>
      <c r="J776" s="19"/>
      <c r="K776" s="19"/>
      <c r="L776" s="19"/>
      <c r="M776" s="19"/>
      <c r="N776" s="19"/>
      <c r="O776" s="19"/>
      <c r="P776" s="19"/>
      <c r="Q776" s="19"/>
      <c r="R776" s="19"/>
      <c r="S776" s="19"/>
      <c r="T776" s="19"/>
    </row>
    <row r="777" spans="1:20" ht="13.5" customHeight="1">
      <c r="A777" s="19"/>
      <c r="B777" s="19"/>
      <c r="C777" s="19"/>
      <c r="D777" s="117"/>
      <c r="E777" s="123"/>
      <c r="F777" s="19"/>
      <c r="G777" s="118"/>
      <c r="H777" s="120"/>
      <c r="I777" s="19"/>
      <c r="J777" s="19"/>
      <c r="K777" s="19"/>
      <c r="L777" s="19"/>
      <c r="M777" s="19"/>
      <c r="N777" s="19"/>
      <c r="O777" s="19"/>
      <c r="P777" s="19"/>
      <c r="Q777" s="19"/>
      <c r="R777" s="19"/>
      <c r="S777" s="19"/>
      <c r="T777" s="19"/>
    </row>
    <row r="778" spans="1:20" ht="13.5" customHeight="1">
      <c r="A778" s="19"/>
      <c r="B778" s="19"/>
      <c r="C778" s="19"/>
      <c r="D778" s="117"/>
      <c r="E778" s="123"/>
      <c r="F778" s="19"/>
      <c r="G778" s="118"/>
      <c r="H778" s="120"/>
      <c r="I778" s="19"/>
      <c r="J778" s="19"/>
      <c r="K778" s="19"/>
      <c r="L778" s="19"/>
      <c r="M778" s="19"/>
      <c r="N778" s="19"/>
      <c r="O778" s="19"/>
      <c r="P778" s="19"/>
      <c r="Q778" s="19"/>
      <c r="R778" s="19"/>
      <c r="S778" s="19"/>
      <c r="T778" s="19"/>
    </row>
    <row r="779" spans="1:20" ht="13.5" customHeight="1">
      <c r="A779" s="19"/>
      <c r="B779" s="19"/>
      <c r="C779" s="19"/>
      <c r="D779" s="117"/>
      <c r="E779" s="123"/>
      <c r="F779" s="19"/>
      <c r="G779" s="118"/>
      <c r="H779" s="120"/>
      <c r="I779" s="19"/>
      <c r="J779" s="19"/>
      <c r="K779" s="19"/>
      <c r="L779" s="19"/>
      <c r="M779" s="19"/>
      <c r="N779" s="19"/>
      <c r="O779" s="19"/>
      <c r="P779" s="19"/>
      <c r="Q779" s="19"/>
      <c r="R779" s="19"/>
      <c r="S779" s="19"/>
      <c r="T779" s="19"/>
    </row>
    <row r="780" spans="1:20" ht="13.5" customHeight="1">
      <c r="A780" s="19"/>
      <c r="B780" s="19"/>
      <c r="C780" s="19"/>
      <c r="D780" s="117"/>
      <c r="E780" s="123"/>
      <c r="F780" s="19"/>
      <c r="G780" s="118"/>
      <c r="H780" s="120"/>
      <c r="I780" s="19"/>
      <c r="J780" s="19"/>
      <c r="K780" s="19"/>
      <c r="L780" s="19"/>
      <c r="M780" s="19"/>
      <c r="N780" s="19"/>
      <c r="O780" s="19"/>
      <c r="P780" s="19"/>
      <c r="Q780" s="19"/>
      <c r="R780" s="19"/>
      <c r="S780" s="19"/>
      <c r="T780" s="19"/>
    </row>
    <row r="781" spans="1:20" ht="13.5" customHeight="1">
      <c r="A781" s="19"/>
      <c r="B781" s="19"/>
      <c r="C781" s="19"/>
      <c r="D781" s="117"/>
      <c r="E781" s="123"/>
      <c r="F781" s="19"/>
      <c r="G781" s="118"/>
      <c r="H781" s="120"/>
      <c r="I781" s="19"/>
      <c r="J781" s="19"/>
      <c r="K781" s="19"/>
      <c r="L781" s="19"/>
      <c r="M781" s="19"/>
      <c r="N781" s="19"/>
      <c r="O781" s="19"/>
      <c r="P781" s="19"/>
      <c r="Q781" s="19"/>
      <c r="R781" s="19"/>
      <c r="S781" s="19"/>
      <c r="T781" s="19"/>
    </row>
    <row r="782" spans="1:20" ht="13.5" customHeight="1">
      <c r="A782" s="19"/>
      <c r="B782" s="19"/>
      <c r="C782" s="19"/>
      <c r="D782" s="117"/>
      <c r="E782" s="123"/>
      <c r="F782" s="19"/>
      <c r="G782" s="118"/>
      <c r="H782" s="120"/>
      <c r="I782" s="19"/>
      <c r="J782" s="19"/>
      <c r="K782" s="19"/>
      <c r="L782" s="19"/>
      <c r="M782" s="19"/>
      <c r="N782" s="19"/>
      <c r="O782" s="19"/>
      <c r="P782" s="19"/>
      <c r="Q782" s="19"/>
      <c r="R782" s="19"/>
      <c r="S782" s="19"/>
      <c r="T782" s="19"/>
    </row>
    <row r="783" spans="1:20" ht="13.5" customHeight="1">
      <c r="A783" s="19"/>
      <c r="B783" s="19"/>
      <c r="C783" s="19"/>
      <c r="D783" s="117"/>
      <c r="E783" s="123"/>
      <c r="F783" s="19"/>
      <c r="G783" s="118"/>
      <c r="H783" s="120"/>
      <c r="I783" s="19"/>
      <c r="J783" s="19"/>
      <c r="K783" s="19"/>
      <c r="L783" s="19"/>
      <c r="M783" s="19"/>
      <c r="N783" s="19"/>
      <c r="O783" s="19"/>
      <c r="P783" s="19"/>
      <c r="Q783" s="19"/>
      <c r="R783" s="19"/>
      <c r="S783" s="19"/>
      <c r="T783" s="19"/>
    </row>
    <row r="784" spans="1:20" ht="13.5" customHeight="1">
      <c r="A784" s="19"/>
      <c r="B784" s="19"/>
      <c r="C784" s="19"/>
      <c r="D784" s="117"/>
      <c r="E784" s="123"/>
      <c r="F784" s="19"/>
      <c r="G784" s="118"/>
      <c r="H784" s="120"/>
      <c r="I784" s="19"/>
      <c r="J784" s="19"/>
      <c r="K784" s="19"/>
      <c r="L784" s="19"/>
      <c r="M784" s="19"/>
      <c r="N784" s="19"/>
      <c r="O784" s="19"/>
      <c r="P784" s="19"/>
      <c r="Q784" s="19"/>
      <c r="R784" s="19"/>
      <c r="S784" s="19"/>
      <c r="T784" s="19"/>
    </row>
    <row r="785" spans="1:20" ht="13.5" customHeight="1">
      <c r="A785" s="19"/>
      <c r="B785" s="19"/>
      <c r="C785" s="19"/>
      <c r="D785" s="117"/>
      <c r="E785" s="123"/>
      <c r="F785" s="19"/>
      <c r="G785" s="118"/>
      <c r="H785" s="120"/>
      <c r="I785" s="19"/>
      <c r="J785" s="19"/>
      <c r="K785" s="19"/>
      <c r="L785" s="19"/>
      <c r="M785" s="19"/>
      <c r="N785" s="19"/>
      <c r="O785" s="19"/>
      <c r="P785" s="19"/>
      <c r="Q785" s="19"/>
      <c r="R785" s="19"/>
      <c r="S785" s="19"/>
      <c r="T785" s="19"/>
    </row>
    <row r="786" spans="1:20" ht="13.5" customHeight="1">
      <c r="A786" s="19"/>
      <c r="B786" s="19"/>
      <c r="C786" s="19"/>
      <c r="D786" s="117"/>
      <c r="E786" s="123"/>
      <c r="F786" s="19"/>
      <c r="G786" s="118"/>
      <c r="H786" s="120"/>
      <c r="I786" s="19"/>
      <c r="J786" s="19"/>
      <c r="K786" s="19"/>
      <c r="L786" s="19"/>
      <c r="M786" s="19"/>
      <c r="N786" s="19"/>
      <c r="O786" s="19"/>
      <c r="P786" s="19"/>
      <c r="Q786" s="19"/>
      <c r="R786" s="19"/>
      <c r="S786" s="19"/>
      <c r="T786" s="19"/>
    </row>
    <row r="787" spans="1:20" ht="13.5" customHeight="1">
      <c r="A787" s="19"/>
      <c r="B787" s="19"/>
      <c r="C787" s="19"/>
      <c r="D787" s="117"/>
      <c r="E787" s="123"/>
      <c r="F787" s="19"/>
      <c r="G787" s="118"/>
      <c r="H787" s="120"/>
      <c r="I787" s="19"/>
      <c r="J787" s="19"/>
      <c r="K787" s="19"/>
      <c r="L787" s="19"/>
      <c r="M787" s="19"/>
      <c r="N787" s="19"/>
      <c r="O787" s="19"/>
      <c r="P787" s="19"/>
      <c r="Q787" s="19"/>
      <c r="R787" s="19"/>
      <c r="S787" s="19"/>
      <c r="T787" s="19"/>
    </row>
    <row r="788" spans="1:20" ht="13.5" customHeight="1">
      <c r="A788" s="19"/>
      <c r="B788" s="19"/>
      <c r="C788" s="19"/>
      <c r="D788" s="117"/>
      <c r="E788" s="123"/>
      <c r="F788" s="19"/>
      <c r="G788" s="118"/>
      <c r="H788" s="120"/>
      <c r="I788" s="19"/>
      <c r="J788" s="19"/>
      <c r="K788" s="19"/>
      <c r="L788" s="19"/>
      <c r="M788" s="19"/>
      <c r="N788" s="19"/>
      <c r="O788" s="19"/>
      <c r="P788" s="19"/>
      <c r="Q788" s="19"/>
      <c r="R788" s="19"/>
      <c r="S788" s="19"/>
      <c r="T788" s="19"/>
    </row>
    <row r="789" spans="1:20" ht="13.5" customHeight="1">
      <c r="A789" s="19"/>
      <c r="B789" s="19"/>
      <c r="C789" s="19"/>
      <c r="D789" s="117"/>
      <c r="E789" s="123"/>
      <c r="F789" s="19"/>
      <c r="G789" s="118"/>
      <c r="H789" s="120"/>
      <c r="I789" s="19"/>
      <c r="J789" s="19"/>
      <c r="K789" s="19"/>
      <c r="L789" s="19"/>
      <c r="M789" s="19"/>
      <c r="N789" s="19"/>
      <c r="O789" s="19"/>
      <c r="P789" s="19"/>
      <c r="Q789" s="19"/>
      <c r="R789" s="19"/>
      <c r="S789" s="19"/>
      <c r="T789" s="19"/>
    </row>
    <row r="790" spans="1:20" ht="13.5" customHeight="1">
      <c r="A790" s="19"/>
      <c r="B790" s="19"/>
      <c r="C790" s="19"/>
      <c r="D790" s="117"/>
      <c r="E790" s="123"/>
      <c r="F790" s="19"/>
      <c r="G790" s="118"/>
      <c r="H790" s="120"/>
      <c r="I790" s="19"/>
      <c r="J790" s="19"/>
      <c r="K790" s="19"/>
      <c r="L790" s="19"/>
      <c r="M790" s="19"/>
      <c r="N790" s="19"/>
      <c r="O790" s="19"/>
      <c r="P790" s="19"/>
      <c r="Q790" s="19"/>
      <c r="R790" s="19"/>
      <c r="S790" s="19"/>
      <c r="T790" s="19"/>
    </row>
    <row r="791" spans="1:20" ht="13.5" customHeight="1">
      <c r="A791" s="19"/>
      <c r="B791" s="19"/>
      <c r="C791" s="19"/>
      <c r="D791" s="117"/>
      <c r="E791" s="123"/>
      <c r="F791" s="19"/>
      <c r="G791" s="118"/>
      <c r="H791" s="120"/>
      <c r="I791" s="19"/>
      <c r="J791" s="19"/>
      <c r="K791" s="19"/>
      <c r="L791" s="19"/>
      <c r="M791" s="19"/>
      <c r="N791" s="19"/>
      <c r="O791" s="19"/>
      <c r="P791" s="19"/>
      <c r="Q791" s="19"/>
      <c r="R791" s="19"/>
      <c r="S791" s="19"/>
      <c r="T791" s="19"/>
    </row>
    <row r="792" spans="1:20" ht="13.5" customHeight="1">
      <c r="A792" s="19"/>
      <c r="B792" s="19"/>
      <c r="C792" s="19"/>
      <c r="D792" s="117"/>
      <c r="E792" s="123"/>
      <c r="F792" s="19"/>
      <c r="G792" s="118"/>
      <c r="H792" s="120"/>
      <c r="I792" s="19"/>
      <c r="J792" s="19"/>
      <c r="K792" s="19"/>
      <c r="L792" s="19"/>
      <c r="M792" s="19"/>
      <c r="N792" s="19"/>
      <c r="O792" s="19"/>
      <c r="P792" s="19"/>
      <c r="Q792" s="19"/>
      <c r="R792" s="19"/>
      <c r="S792" s="19"/>
      <c r="T792" s="19"/>
    </row>
    <row r="793" spans="1:20" ht="13.5" customHeight="1">
      <c r="A793" s="19"/>
      <c r="B793" s="19"/>
      <c r="C793" s="19"/>
      <c r="D793" s="117"/>
      <c r="E793" s="123"/>
      <c r="F793" s="19"/>
      <c r="G793" s="118"/>
      <c r="H793" s="120"/>
      <c r="I793" s="19"/>
      <c r="J793" s="19"/>
      <c r="K793" s="19"/>
      <c r="L793" s="19"/>
      <c r="M793" s="19"/>
      <c r="N793" s="19"/>
      <c r="O793" s="19"/>
      <c r="P793" s="19"/>
      <c r="Q793" s="19"/>
      <c r="R793" s="19"/>
      <c r="S793" s="19"/>
      <c r="T793" s="19"/>
    </row>
    <row r="794" spans="1:20" ht="13.5" customHeight="1">
      <c r="A794" s="19"/>
      <c r="B794" s="19"/>
      <c r="C794" s="19"/>
      <c r="D794" s="117"/>
      <c r="E794" s="123"/>
      <c r="F794" s="19"/>
      <c r="G794" s="118"/>
      <c r="H794" s="120"/>
      <c r="I794" s="19"/>
      <c r="J794" s="19"/>
      <c r="K794" s="19"/>
      <c r="L794" s="19"/>
      <c r="M794" s="19"/>
      <c r="N794" s="19"/>
      <c r="O794" s="19"/>
      <c r="P794" s="19"/>
      <c r="Q794" s="19"/>
      <c r="R794" s="19"/>
      <c r="S794" s="19"/>
      <c r="T794" s="19"/>
    </row>
    <row r="795" spans="1:20" ht="13.5" customHeight="1">
      <c r="A795" s="19"/>
      <c r="B795" s="19"/>
      <c r="C795" s="19"/>
      <c r="D795" s="117"/>
      <c r="E795" s="123"/>
      <c r="F795" s="19"/>
      <c r="G795" s="118"/>
      <c r="H795" s="120"/>
      <c r="I795" s="19"/>
      <c r="J795" s="19"/>
      <c r="K795" s="19"/>
      <c r="L795" s="19"/>
      <c r="M795" s="19"/>
      <c r="N795" s="19"/>
      <c r="O795" s="19"/>
      <c r="P795" s="19"/>
      <c r="Q795" s="19"/>
      <c r="R795" s="19"/>
      <c r="S795" s="19"/>
      <c r="T795" s="19"/>
    </row>
    <row r="796" spans="1:20" ht="13.5" customHeight="1">
      <c r="A796" s="19"/>
      <c r="B796" s="19"/>
      <c r="C796" s="19"/>
      <c r="D796" s="117"/>
      <c r="E796" s="123"/>
      <c r="F796" s="19"/>
      <c r="G796" s="118"/>
      <c r="H796" s="120"/>
      <c r="I796" s="19"/>
      <c r="J796" s="19"/>
      <c r="K796" s="19"/>
      <c r="L796" s="19"/>
      <c r="M796" s="19"/>
      <c r="N796" s="19"/>
      <c r="O796" s="19"/>
      <c r="P796" s="19"/>
      <c r="Q796" s="19"/>
      <c r="R796" s="19"/>
      <c r="S796" s="19"/>
      <c r="T796" s="19"/>
    </row>
    <row r="797" spans="1:20" ht="13.5" customHeight="1">
      <c r="A797" s="19"/>
      <c r="B797" s="19"/>
      <c r="C797" s="19"/>
      <c r="D797" s="117"/>
      <c r="E797" s="123"/>
      <c r="F797" s="19"/>
      <c r="G797" s="118"/>
      <c r="H797" s="120"/>
      <c r="I797" s="19"/>
      <c r="J797" s="19"/>
      <c r="K797" s="19"/>
      <c r="L797" s="19"/>
      <c r="M797" s="19"/>
      <c r="N797" s="19"/>
      <c r="O797" s="19"/>
      <c r="P797" s="19"/>
      <c r="Q797" s="19"/>
      <c r="R797" s="19"/>
      <c r="S797" s="19"/>
      <c r="T797" s="19"/>
    </row>
    <row r="798" spans="1:20" ht="13.5" customHeight="1">
      <c r="A798" s="19"/>
      <c r="B798" s="19"/>
      <c r="C798" s="19"/>
      <c r="D798" s="117"/>
      <c r="E798" s="123"/>
      <c r="F798" s="19"/>
      <c r="G798" s="118"/>
      <c r="H798" s="120"/>
      <c r="I798" s="19"/>
      <c r="J798" s="19"/>
      <c r="K798" s="19"/>
      <c r="L798" s="19"/>
      <c r="M798" s="19"/>
      <c r="N798" s="19"/>
      <c r="O798" s="19"/>
      <c r="P798" s="19"/>
      <c r="Q798" s="19"/>
      <c r="R798" s="19"/>
      <c r="S798" s="19"/>
      <c r="T798" s="19"/>
    </row>
    <row r="799" spans="1:20" ht="13.5" customHeight="1">
      <c r="A799" s="19"/>
      <c r="B799" s="19"/>
      <c r="C799" s="19"/>
      <c r="D799" s="117"/>
      <c r="E799" s="123"/>
      <c r="F799" s="19"/>
      <c r="G799" s="118"/>
      <c r="H799" s="120"/>
      <c r="I799" s="19"/>
      <c r="J799" s="19"/>
      <c r="K799" s="19"/>
      <c r="L799" s="19"/>
      <c r="M799" s="19"/>
      <c r="N799" s="19"/>
      <c r="O799" s="19"/>
      <c r="P799" s="19"/>
      <c r="Q799" s="19"/>
      <c r="R799" s="19"/>
      <c r="S799" s="19"/>
      <c r="T799" s="19"/>
    </row>
    <row r="800" spans="1:20" ht="13.5" customHeight="1">
      <c r="A800" s="19"/>
      <c r="B800" s="19"/>
      <c r="C800" s="19"/>
      <c r="D800" s="117"/>
      <c r="E800" s="123"/>
      <c r="F800" s="19"/>
      <c r="G800" s="118"/>
      <c r="H800" s="120"/>
      <c r="I800" s="19"/>
      <c r="J800" s="19"/>
      <c r="K800" s="19"/>
      <c r="L800" s="19"/>
      <c r="M800" s="19"/>
      <c r="N800" s="19"/>
      <c r="O800" s="19"/>
      <c r="P800" s="19"/>
      <c r="Q800" s="19"/>
      <c r="R800" s="19"/>
      <c r="S800" s="19"/>
      <c r="T800" s="19"/>
    </row>
    <row r="801" spans="1:20" ht="13.5" customHeight="1">
      <c r="A801" s="19"/>
      <c r="B801" s="19"/>
      <c r="C801" s="19"/>
      <c r="D801" s="117"/>
      <c r="E801" s="123"/>
      <c r="F801" s="19"/>
      <c r="G801" s="118"/>
      <c r="H801" s="120"/>
      <c r="I801" s="19"/>
      <c r="J801" s="19"/>
      <c r="K801" s="19"/>
      <c r="L801" s="19"/>
      <c r="M801" s="19"/>
      <c r="N801" s="19"/>
      <c r="O801" s="19"/>
      <c r="P801" s="19"/>
      <c r="Q801" s="19"/>
      <c r="R801" s="19"/>
      <c r="S801" s="19"/>
      <c r="T801" s="19"/>
    </row>
    <row r="802" spans="1:20" ht="13.5" customHeight="1">
      <c r="A802" s="19"/>
      <c r="B802" s="19"/>
      <c r="C802" s="19"/>
      <c r="D802" s="117"/>
      <c r="E802" s="123"/>
      <c r="F802" s="19"/>
      <c r="G802" s="118"/>
      <c r="H802" s="120"/>
      <c r="I802" s="19"/>
      <c r="J802" s="19"/>
      <c r="K802" s="19"/>
      <c r="L802" s="19"/>
      <c r="M802" s="19"/>
      <c r="N802" s="19"/>
      <c r="O802" s="19"/>
      <c r="P802" s="19"/>
      <c r="Q802" s="19"/>
      <c r="R802" s="19"/>
      <c r="S802" s="19"/>
      <c r="T802" s="19"/>
    </row>
    <row r="803" spans="1:20" ht="13.5" customHeight="1">
      <c r="A803" s="19"/>
      <c r="B803" s="19"/>
      <c r="C803" s="19"/>
      <c r="D803" s="117"/>
      <c r="E803" s="123"/>
      <c r="F803" s="19"/>
      <c r="G803" s="118"/>
      <c r="H803" s="120"/>
      <c r="I803" s="19"/>
      <c r="J803" s="19"/>
      <c r="K803" s="19"/>
      <c r="L803" s="19"/>
      <c r="M803" s="19"/>
      <c r="N803" s="19"/>
      <c r="O803" s="19"/>
      <c r="P803" s="19"/>
      <c r="Q803" s="19"/>
      <c r="R803" s="19"/>
      <c r="S803" s="19"/>
      <c r="T803" s="19"/>
    </row>
    <row r="804" spans="1:20" ht="13.5" customHeight="1">
      <c r="A804" s="19"/>
      <c r="B804" s="19"/>
      <c r="C804" s="19"/>
      <c r="D804" s="117"/>
      <c r="E804" s="123"/>
      <c r="F804" s="19"/>
      <c r="G804" s="118"/>
      <c r="H804" s="120"/>
      <c r="I804" s="19"/>
      <c r="J804" s="19"/>
      <c r="K804" s="19"/>
      <c r="L804" s="19"/>
      <c r="M804" s="19"/>
      <c r="N804" s="19"/>
      <c r="O804" s="19"/>
      <c r="P804" s="19"/>
      <c r="Q804" s="19"/>
      <c r="R804" s="19"/>
      <c r="S804" s="19"/>
      <c r="T804" s="19"/>
    </row>
    <row r="805" spans="1:20" ht="13.5" customHeight="1">
      <c r="A805" s="19"/>
      <c r="B805" s="19"/>
      <c r="C805" s="19"/>
      <c r="D805" s="117"/>
      <c r="E805" s="123"/>
      <c r="F805" s="19"/>
      <c r="G805" s="118"/>
      <c r="H805" s="120"/>
      <c r="I805" s="19"/>
      <c r="J805" s="19"/>
      <c r="K805" s="19"/>
      <c r="L805" s="19"/>
      <c r="M805" s="19"/>
      <c r="N805" s="19"/>
      <c r="O805" s="19"/>
      <c r="P805" s="19"/>
      <c r="Q805" s="19"/>
      <c r="R805" s="19"/>
      <c r="S805" s="19"/>
      <c r="T805" s="19"/>
    </row>
    <row r="806" spans="1:20" ht="13.5" customHeight="1">
      <c r="A806" s="19"/>
      <c r="B806" s="19"/>
      <c r="C806" s="19"/>
      <c r="D806" s="117"/>
      <c r="E806" s="123"/>
      <c r="F806" s="19"/>
      <c r="G806" s="118"/>
      <c r="H806" s="120"/>
      <c r="I806" s="19"/>
      <c r="J806" s="19"/>
      <c r="K806" s="19"/>
      <c r="L806" s="19"/>
      <c r="M806" s="19"/>
      <c r="N806" s="19"/>
      <c r="O806" s="19"/>
      <c r="P806" s="19"/>
      <c r="Q806" s="19"/>
      <c r="R806" s="19"/>
      <c r="S806" s="19"/>
      <c r="T806" s="19"/>
    </row>
    <row r="807" spans="1:20" ht="13.5" customHeight="1">
      <c r="A807" s="19"/>
      <c r="B807" s="19"/>
      <c r="C807" s="19"/>
      <c r="D807" s="117"/>
      <c r="E807" s="123"/>
      <c r="F807" s="19"/>
      <c r="G807" s="118"/>
      <c r="H807" s="120"/>
      <c r="I807" s="19"/>
      <c r="J807" s="19"/>
      <c r="K807" s="19"/>
      <c r="L807" s="19"/>
      <c r="M807" s="19"/>
      <c r="N807" s="19"/>
      <c r="O807" s="19"/>
      <c r="P807" s="19"/>
      <c r="Q807" s="19"/>
      <c r="R807" s="19"/>
      <c r="S807" s="19"/>
      <c r="T807" s="19"/>
    </row>
    <row r="808" spans="1:20" ht="13.5" customHeight="1">
      <c r="A808" s="19"/>
      <c r="B808" s="19"/>
      <c r="C808" s="19"/>
      <c r="D808" s="117"/>
      <c r="E808" s="123"/>
      <c r="F808" s="19"/>
      <c r="G808" s="118"/>
      <c r="H808" s="120"/>
      <c r="I808" s="19"/>
      <c r="J808" s="19"/>
      <c r="K808" s="19"/>
      <c r="L808" s="19"/>
      <c r="M808" s="19"/>
      <c r="N808" s="19"/>
      <c r="O808" s="19"/>
      <c r="P808" s="19"/>
      <c r="Q808" s="19"/>
      <c r="R808" s="19"/>
      <c r="S808" s="19"/>
      <c r="T808" s="19"/>
    </row>
    <row r="809" spans="1:20" ht="13.5" customHeight="1">
      <c r="A809" s="19"/>
      <c r="B809" s="19"/>
      <c r="C809" s="19"/>
      <c r="D809" s="117"/>
      <c r="E809" s="123"/>
      <c r="F809" s="19"/>
      <c r="G809" s="118"/>
      <c r="H809" s="120"/>
      <c r="I809" s="19"/>
      <c r="J809" s="19"/>
      <c r="K809" s="19"/>
      <c r="L809" s="19"/>
      <c r="M809" s="19"/>
      <c r="N809" s="19"/>
      <c r="O809" s="19"/>
      <c r="P809" s="19"/>
      <c r="Q809" s="19"/>
      <c r="R809" s="19"/>
      <c r="S809" s="19"/>
      <c r="T809" s="19"/>
    </row>
    <row r="810" spans="1:20" ht="13.5" customHeight="1">
      <c r="A810" s="19"/>
      <c r="B810" s="19"/>
      <c r="C810" s="19"/>
      <c r="D810" s="117"/>
      <c r="E810" s="123"/>
      <c r="F810" s="19"/>
      <c r="G810" s="118"/>
      <c r="H810" s="120"/>
      <c r="I810" s="19"/>
      <c r="J810" s="19"/>
      <c r="K810" s="19"/>
      <c r="L810" s="19"/>
      <c r="M810" s="19"/>
      <c r="N810" s="19"/>
      <c r="O810" s="19"/>
      <c r="P810" s="19"/>
      <c r="Q810" s="19"/>
      <c r="R810" s="19"/>
      <c r="S810" s="19"/>
      <c r="T810" s="19"/>
    </row>
    <row r="811" spans="1:20" ht="13.5" customHeight="1">
      <c r="A811" s="19"/>
      <c r="B811" s="19"/>
      <c r="C811" s="19"/>
      <c r="D811" s="117"/>
      <c r="E811" s="123"/>
      <c r="F811" s="19"/>
      <c r="G811" s="118"/>
      <c r="H811" s="120"/>
      <c r="I811" s="19"/>
      <c r="J811" s="19"/>
      <c r="K811" s="19"/>
      <c r="L811" s="19"/>
      <c r="M811" s="19"/>
      <c r="N811" s="19"/>
      <c r="O811" s="19"/>
      <c r="P811" s="19"/>
      <c r="Q811" s="19"/>
      <c r="R811" s="19"/>
      <c r="S811" s="19"/>
      <c r="T811" s="19"/>
    </row>
    <row r="812" spans="1:20" ht="13.5" customHeight="1">
      <c r="A812" s="19"/>
      <c r="B812" s="19"/>
      <c r="C812" s="19"/>
      <c r="D812" s="117"/>
      <c r="E812" s="123"/>
      <c r="F812" s="19"/>
      <c r="G812" s="118"/>
      <c r="H812" s="120"/>
      <c r="I812" s="19"/>
      <c r="J812" s="19"/>
      <c r="K812" s="19"/>
      <c r="L812" s="19"/>
      <c r="M812" s="19"/>
      <c r="N812" s="19"/>
      <c r="O812" s="19"/>
      <c r="P812" s="19"/>
      <c r="Q812" s="19"/>
      <c r="R812" s="19"/>
      <c r="S812" s="19"/>
      <c r="T812" s="19"/>
    </row>
    <row r="813" spans="1:20" ht="13.5" customHeight="1">
      <c r="A813" s="19"/>
      <c r="B813" s="19"/>
      <c r="C813" s="19"/>
      <c r="D813" s="117"/>
      <c r="E813" s="123"/>
      <c r="F813" s="19"/>
      <c r="G813" s="118"/>
      <c r="H813" s="120"/>
      <c r="I813" s="19"/>
      <c r="J813" s="19"/>
      <c r="K813" s="19"/>
      <c r="L813" s="19"/>
      <c r="M813" s="19"/>
      <c r="N813" s="19"/>
      <c r="O813" s="19"/>
      <c r="P813" s="19"/>
      <c r="Q813" s="19"/>
      <c r="R813" s="19"/>
      <c r="S813" s="19"/>
      <c r="T813" s="19"/>
    </row>
    <row r="814" spans="1:20" ht="13.5" customHeight="1">
      <c r="A814" s="19"/>
      <c r="B814" s="19"/>
      <c r="C814" s="19"/>
      <c r="D814" s="117"/>
      <c r="E814" s="123"/>
      <c r="F814" s="19"/>
      <c r="G814" s="118"/>
      <c r="H814" s="120"/>
      <c r="I814" s="19"/>
      <c r="J814" s="19"/>
      <c r="K814" s="19"/>
      <c r="L814" s="19"/>
      <c r="M814" s="19"/>
      <c r="N814" s="19"/>
      <c r="O814" s="19"/>
      <c r="P814" s="19"/>
      <c r="Q814" s="19"/>
      <c r="R814" s="19"/>
      <c r="S814" s="19"/>
      <c r="T814" s="19"/>
    </row>
    <row r="815" spans="1:20" ht="13.5" customHeight="1">
      <c r="A815" s="19"/>
      <c r="B815" s="19"/>
      <c r="C815" s="19"/>
      <c r="D815" s="117"/>
      <c r="E815" s="123"/>
      <c r="F815" s="19"/>
      <c r="G815" s="118"/>
      <c r="H815" s="120"/>
      <c r="I815" s="19"/>
      <c r="J815" s="19"/>
      <c r="K815" s="19"/>
      <c r="L815" s="19"/>
      <c r="M815" s="19"/>
      <c r="N815" s="19"/>
      <c r="O815" s="19"/>
      <c r="P815" s="19"/>
      <c r="Q815" s="19"/>
      <c r="R815" s="19"/>
      <c r="S815" s="19"/>
      <c r="T815" s="19"/>
    </row>
    <row r="816" spans="1:20" ht="13.5" customHeight="1">
      <c r="A816" s="19"/>
      <c r="B816" s="19"/>
      <c r="C816" s="19"/>
      <c r="D816" s="117"/>
      <c r="E816" s="123"/>
      <c r="F816" s="19"/>
      <c r="G816" s="118"/>
      <c r="H816" s="120"/>
      <c r="I816" s="19"/>
      <c r="J816" s="19"/>
      <c r="K816" s="19"/>
      <c r="L816" s="19"/>
      <c r="M816" s="19"/>
      <c r="N816" s="19"/>
      <c r="O816" s="19"/>
      <c r="P816" s="19"/>
      <c r="Q816" s="19"/>
      <c r="R816" s="19"/>
      <c r="S816" s="19"/>
      <c r="T816" s="19"/>
    </row>
    <row r="817" spans="1:20" ht="13.5" customHeight="1">
      <c r="A817" s="19"/>
      <c r="B817" s="19"/>
      <c r="C817" s="19"/>
      <c r="D817" s="117"/>
      <c r="E817" s="123"/>
      <c r="F817" s="19"/>
      <c r="G817" s="118"/>
      <c r="H817" s="120"/>
      <c r="I817" s="19"/>
      <c r="J817" s="19"/>
      <c r="K817" s="19"/>
      <c r="L817" s="19"/>
      <c r="M817" s="19"/>
      <c r="N817" s="19"/>
      <c r="O817" s="19"/>
      <c r="P817" s="19"/>
      <c r="Q817" s="19"/>
      <c r="R817" s="19"/>
      <c r="S817" s="19"/>
      <c r="T817" s="19"/>
    </row>
    <row r="818" spans="1:20" ht="13.5" customHeight="1">
      <c r="A818" s="19"/>
      <c r="B818" s="19"/>
      <c r="C818" s="19"/>
      <c r="D818" s="117"/>
      <c r="E818" s="123"/>
      <c r="F818" s="19"/>
      <c r="G818" s="118"/>
      <c r="H818" s="120"/>
      <c r="I818" s="19"/>
      <c r="J818" s="19"/>
      <c r="K818" s="19"/>
      <c r="L818" s="19"/>
      <c r="M818" s="19"/>
      <c r="N818" s="19"/>
      <c r="O818" s="19"/>
      <c r="P818" s="19"/>
      <c r="Q818" s="19"/>
      <c r="R818" s="19"/>
      <c r="S818" s="19"/>
      <c r="T818" s="19"/>
    </row>
    <row r="819" spans="1:20" ht="13.5" customHeight="1">
      <c r="A819" s="19"/>
      <c r="B819" s="19"/>
      <c r="C819" s="19"/>
      <c r="D819" s="117"/>
      <c r="E819" s="123"/>
      <c r="F819" s="19"/>
      <c r="G819" s="118"/>
      <c r="H819" s="120"/>
      <c r="I819" s="19"/>
      <c r="J819" s="19"/>
      <c r="K819" s="19"/>
      <c r="L819" s="19"/>
      <c r="M819" s="19"/>
      <c r="N819" s="19"/>
      <c r="O819" s="19"/>
      <c r="P819" s="19"/>
      <c r="Q819" s="19"/>
      <c r="R819" s="19"/>
      <c r="S819" s="19"/>
      <c r="T819" s="19"/>
    </row>
    <row r="820" spans="1:20" ht="13.5" customHeight="1">
      <c r="A820" s="19"/>
      <c r="B820" s="19"/>
      <c r="C820" s="19"/>
      <c r="D820" s="117"/>
      <c r="E820" s="123"/>
      <c r="F820" s="19"/>
      <c r="G820" s="118"/>
      <c r="H820" s="120"/>
      <c r="I820" s="19"/>
      <c r="J820" s="19"/>
      <c r="K820" s="19"/>
      <c r="L820" s="19"/>
      <c r="M820" s="19"/>
      <c r="N820" s="19"/>
      <c r="O820" s="19"/>
      <c r="P820" s="19"/>
      <c r="Q820" s="19"/>
      <c r="R820" s="19"/>
      <c r="S820" s="19"/>
      <c r="T820" s="19"/>
    </row>
    <row r="821" spans="1:20" ht="13.5" customHeight="1">
      <c r="A821" s="19"/>
      <c r="B821" s="19"/>
      <c r="C821" s="19"/>
      <c r="D821" s="117"/>
      <c r="E821" s="123"/>
      <c r="F821" s="19"/>
      <c r="G821" s="118"/>
      <c r="H821" s="120"/>
      <c r="I821" s="19"/>
      <c r="J821" s="19"/>
      <c r="K821" s="19"/>
      <c r="L821" s="19"/>
      <c r="M821" s="19"/>
      <c r="N821" s="19"/>
      <c r="O821" s="19"/>
      <c r="P821" s="19"/>
      <c r="Q821" s="19"/>
      <c r="R821" s="19"/>
      <c r="S821" s="19"/>
      <c r="T821" s="19"/>
    </row>
    <row r="822" spans="1:20" ht="13.5" customHeight="1">
      <c r="A822" s="19"/>
      <c r="B822" s="19"/>
      <c r="C822" s="19"/>
      <c r="D822" s="117"/>
      <c r="E822" s="123"/>
      <c r="F822" s="19"/>
      <c r="G822" s="118"/>
      <c r="H822" s="120"/>
      <c r="I822" s="19"/>
      <c r="J822" s="19"/>
      <c r="K822" s="19"/>
      <c r="L822" s="19"/>
      <c r="M822" s="19"/>
      <c r="N822" s="19"/>
      <c r="O822" s="19"/>
      <c r="P822" s="19"/>
      <c r="Q822" s="19"/>
      <c r="R822" s="19"/>
      <c r="S822" s="19"/>
      <c r="T822" s="19"/>
    </row>
    <row r="823" spans="1:20" ht="13.5" customHeight="1">
      <c r="A823" s="19"/>
      <c r="B823" s="19"/>
      <c r="C823" s="19"/>
      <c r="D823" s="117"/>
      <c r="E823" s="123"/>
      <c r="F823" s="19"/>
      <c r="G823" s="118"/>
      <c r="H823" s="120"/>
      <c r="I823" s="19"/>
      <c r="J823" s="19"/>
      <c r="K823" s="19"/>
      <c r="L823" s="19"/>
      <c r="M823" s="19"/>
      <c r="N823" s="19"/>
      <c r="O823" s="19"/>
      <c r="P823" s="19"/>
      <c r="Q823" s="19"/>
      <c r="R823" s="19"/>
      <c r="S823" s="19"/>
      <c r="T823" s="19"/>
    </row>
    <row r="824" spans="1:20" ht="13.5" customHeight="1">
      <c r="A824" s="19"/>
      <c r="B824" s="19"/>
      <c r="C824" s="19"/>
      <c r="D824" s="117"/>
      <c r="E824" s="123"/>
      <c r="F824" s="19"/>
      <c r="G824" s="118"/>
      <c r="H824" s="120"/>
      <c r="I824" s="19"/>
      <c r="J824" s="19"/>
      <c r="K824" s="19"/>
      <c r="L824" s="19"/>
      <c r="M824" s="19"/>
      <c r="N824" s="19"/>
      <c r="O824" s="19"/>
      <c r="P824" s="19"/>
      <c r="Q824" s="19"/>
      <c r="R824" s="19"/>
      <c r="S824" s="19"/>
      <c r="T824" s="19"/>
    </row>
    <row r="825" spans="1:20" ht="13.5" customHeight="1">
      <c r="A825" s="19"/>
      <c r="B825" s="19"/>
      <c r="C825" s="19"/>
      <c r="D825" s="117"/>
      <c r="E825" s="123"/>
      <c r="F825" s="19"/>
      <c r="G825" s="118"/>
      <c r="H825" s="120"/>
      <c r="I825" s="19"/>
      <c r="J825" s="19"/>
      <c r="K825" s="19"/>
      <c r="L825" s="19"/>
      <c r="M825" s="19"/>
      <c r="N825" s="19"/>
      <c r="O825" s="19"/>
      <c r="P825" s="19"/>
      <c r="Q825" s="19"/>
      <c r="R825" s="19"/>
      <c r="S825" s="19"/>
      <c r="T825" s="19"/>
    </row>
    <row r="826" spans="1:20" ht="13.5" customHeight="1">
      <c r="A826" s="19"/>
      <c r="B826" s="19"/>
      <c r="C826" s="19"/>
      <c r="D826" s="117"/>
      <c r="E826" s="123"/>
      <c r="F826" s="19"/>
      <c r="G826" s="118"/>
      <c r="H826" s="120"/>
      <c r="I826" s="19"/>
      <c r="J826" s="19"/>
      <c r="K826" s="19"/>
      <c r="L826" s="19"/>
      <c r="M826" s="19"/>
      <c r="N826" s="19"/>
      <c r="O826" s="19"/>
      <c r="P826" s="19"/>
      <c r="Q826" s="19"/>
      <c r="R826" s="19"/>
      <c r="S826" s="19"/>
      <c r="T826" s="19"/>
    </row>
    <row r="827" spans="1:20" ht="13.5" customHeight="1">
      <c r="A827" s="19"/>
      <c r="B827" s="19"/>
      <c r="C827" s="19"/>
      <c r="D827" s="117"/>
      <c r="E827" s="123"/>
      <c r="F827" s="19"/>
      <c r="G827" s="118"/>
      <c r="H827" s="120"/>
      <c r="I827" s="19"/>
      <c r="J827" s="19"/>
      <c r="K827" s="19"/>
      <c r="L827" s="19"/>
      <c r="M827" s="19"/>
      <c r="N827" s="19"/>
      <c r="O827" s="19"/>
      <c r="P827" s="19"/>
      <c r="Q827" s="19"/>
      <c r="R827" s="19"/>
      <c r="S827" s="19"/>
      <c r="T827" s="19"/>
    </row>
    <row r="828" spans="1:20" ht="13.5" customHeight="1">
      <c r="A828" s="19"/>
      <c r="B828" s="19"/>
      <c r="C828" s="19"/>
      <c r="D828" s="117"/>
      <c r="E828" s="123"/>
      <c r="F828" s="19"/>
      <c r="G828" s="118"/>
      <c r="H828" s="120"/>
      <c r="I828" s="19"/>
      <c r="J828" s="19"/>
      <c r="K828" s="19"/>
      <c r="L828" s="19"/>
      <c r="M828" s="19"/>
      <c r="N828" s="19"/>
      <c r="O828" s="19"/>
      <c r="P828" s="19"/>
      <c r="Q828" s="19"/>
      <c r="R828" s="19"/>
      <c r="S828" s="19"/>
      <c r="T828" s="19"/>
    </row>
    <row r="829" spans="1:20" ht="13.5" customHeight="1">
      <c r="A829" s="19"/>
      <c r="B829" s="19"/>
      <c r="C829" s="19"/>
      <c r="D829" s="117"/>
      <c r="E829" s="123"/>
      <c r="F829" s="19"/>
      <c r="G829" s="118"/>
      <c r="H829" s="120"/>
      <c r="I829" s="19"/>
      <c r="J829" s="19"/>
      <c r="K829" s="19"/>
      <c r="L829" s="19"/>
      <c r="M829" s="19"/>
      <c r="N829" s="19"/>
      <c r="O829" s="19"/>
      <c r="P829" s="19"/>
      <c r="Q829" s="19"/>
      <c r="R829" s="19"/>
      <c r="S829" s="19"/>
      <c r="T829" s="19"/>
    </row>
    <row r="830" spans="1:20" ht="13.5" customHeight="1">
      <c r="A830" s="19"/>
      <c r="B830" s="19"/>
      <c r="C830" s="19"/>
      <c r="D830" s="117"/>
      <c r="E830" s="123"/>
      <c r="F830" s="19"/>
      <c r="G830" s="118"/>
      <c r="H830" s="120"/>
      <c r="I830" s="19"/>
      <c r="J830" s="19"/>
      <c r="K830" s="19"/>
      <c r="L830" s="19"/>
      <c r="M830" s="19"/>
      <c r="N830" s="19"/>
      <c r="O830" s="19"/>
      <c r="P830" s="19"/>
      <c r="Q830" s="19"/>
      <c r="R830" s="19"/>
      <c r="S830" s="19"/>
      <c r="T830" s="19"/>
    </row>
    <row r="831" spans="1:20" ht="13.5" customHeight="1">
      <c r="A831" s="19"/>
      <c r="B831" s="19"/>
      <c r="C831" s="19"/>
      <c r="D831" s="117"/>
      <c r="E831" s="123"/>
      <c r="F831" s="19"/>
      <c r="G831" s="118"/>
      <c r="H831" s="120"/>
      <c r="I831" s="19"/>
      <c r="J831" s="19"/>
      <c r="K831" s="19"/>
      <c r="L831" s="19"/>
      <c r="M831" s="19"/>
      <c r="N831" s="19"/>
      <c r="O831" s="19"/>
      <c r="P831" s="19"/>
      <c r="Q831" s="19"/>
      <c r="R831" s="19"/>
      <c r="S831" s="19"/>
      <c r="T831" s="19"/>
    </row>
    <row r="832" spans="1:20" ht="13.5" customHeight="1">
      <c r="A832" s="19"/>
      <c r="B832" s="19"/>
      <c r="C832" s="19"/>
      <c r="D832" s="117"/>
      <c r="E832" s="123"/>
      <c r="F832" s="19"/>
      <c r="G832" s="118"/>
      <c r="H832" s="120"/>
      <c r="I832" s="19"/>
      <c r="J832" s="19"/>
      <c r="K832" s="19"/>
      <c r="L832" s="19"/>
      <c r="M832" s="19"/>
      <c r="N832" s="19"/>
      <c r="O832" s="19"/>
      <c r="P832" s="19"/>
      <c r="Q832" s="19"/>
      <c r="R832" s="19"/>
      <c r="S832" s="19"/>
      <c r="T832" s="19"/>
    </row>
    <row r="833" spans="1:20" ht="13.5" customHeight="1">
      <c r="A833" s="19"/>
      <c r="B833" s="19"/>
      <c r="C833" s="19"/>
      <c r="D833" s="117"/>
      <c r="E833" s="123"/>
      <c r="F833" s="19"/>
      <c r="G833" s="118"/>
      <c r="H833" s="120"/>
      <c r="I833" s="19"/>
      <c r="J833" s="19"/>
      <c r="K833" s="19"/>
      <c r="L833" s="19"/>
      <c r="M833" s="19"/>
      <c r="N833" s="19"/>
      <c r="O833" s="19"/>
      <c r="P833" s="19"/>
      <c r="Q833" s="19"/>
      <c r="R833" s="19"/>
      <c r="S833" s="19"/>
      <c r="T833" s="19"/>
    </row>
    <row r="834" spans="1:20" ht="13.5" customHeight="1">
      <c r="A834" s="19"/>
      <c r="B834" s="19"/>
      <c r="C834" s="19"/>
      <c r="D834" s="117"/>
      <c r="E834" s="123"/>
      <c r="F834" s="19"/>
      <c r="G834" s="118"/>
      <c r="H834" s="120"/>
      <c r="I834" s="19"/>
      <c r="J834" s="19"/>
      <c r="K834" s="19"/>
      <c r="L834" s="19"/>
      <c r="M834" s="19"/>
      <c r="N834" s="19"/>
      <c r="O834" s="19"/>
      <c r="P834" s="19"/>
      <c r="Q834" s="19"/>
      <c r="R834" s="19"/>
      <c r="S834" s="19"/>
      <c r="T834" s="19"/>
    </row>
    <row r="835" spans="1:20" ht="13.5" customHeight="1">
      <c r="A835" s="19"/>
      <c r="B835" s="19"/>
      <c r="C835" s="19"/>
      <c r="D835" s="117"/>
      <c r="E835" s="123"/>
      <c r="F835" s="19"/>
      <c r="G835" s="118"/>
      <c r="H835" s="120"/>
      <c r="I835" s="19"/>
      <c r="J835" s="19"/>
      <c r="K835" s="19"/>
      <c r="L835" s="19"/>
      <c r="M835" s="19"/>
      <c r="N835" s="19"/>
      <c r="O835" s="19"/>
      <c r="P835" s="19"/>
      <c r="Q835" s="19"/>
      <c r="R835" s="19"/>
      <c r="S835" s="19"/>
      <c r="T835" s="19"/>
    </row>
    <row r="836" spans="1:20" ht="13.5" customHeight="1">
      <c r="A836" s="19"/>
      <c r="B836" s="19"/>
      <c r="C836" s="19"/>
      <c r="D836" s="117"/>
      <c r="E836" s="123"/>
      <c r="F836" s="19"/>
      <c r="G836" s="118"/>
      <c r="H836" s="120"/>
      <c r="I836" s="19"/>
      <c r="J836" s="19"/>
      <c r="K836" s="19"/>
      <c r="L836" s="19"/>
      <c r="M836" s="19"/>
      <c r="N836" s="19"/>
      <c r="O836" s="19"/>
      <c r="P836" s="19"/>
      <c r="Q836" s="19"/>
      <c r="R836" s="19"/>
      <c r="S836" s="19"/>
      <c r="T836" s="19"/>
    </row>
    <row r="837" spans="1:20" ht="13.5" customHeight="1">
      <c r="A837" s="19"/>
      <c r="B837" s="19"/>
      <c r="C837" s="19"/>
      <c r="D837" s="117"/>
      <c r="E837" s="123"/>
      <c r="F837" s="19"/>
      <c r="G837" s="118"/>
      <c r="H837" s="120"/>
      <c r="I837" s="19"/>
      <c r="J837" s="19"/>
      <c r="K837" s="19"/>
      <c r="L837" s="19"/>
      <c r="M837" s="19"/>
      <c r="N837" s="19"/>
      <c r="O837" s="19"/>
      <c r="P837" s="19"/>
      <c r="Q837" s="19"/>
      <c r="R837" s="19"/>
      <c r="S837" s="19"/>
      <c r="T837" s="19"/>
    </row>
    <row r="838" spans="1:20" ht="13.5" customHeight="1">
      <c r="A838" s="19"/>
      <c r="B838" s="19"/>
      <c r="C838" s="19"/>
      <c r="D838" s="117"/>
      <c r="E838" s="123"/>
      <c r="F838" s="19"/>
      <c r="G838" s="118"/>
      <c r="H838" s="120"/>
      <c r="I838" s="19"/>
      <c r="J838" s="19"/>
      <c r="K838" s="19"/>
      <c r="L838" s="19"/>
      <c r="M838" s="19"/>
      <c r="N838" s="19"/>
      <c r="O838" s="19"/>
      <c r="P838" s="19"/>
      <c r="Q838" s="19"/>
      <c r="R838" s="19"/>
      <c r="S838" s="19"/>
      <c r="T838" s="19"/>
    </row>
    <row r="839" spans="1:20" ht="13.5" customHeight="1">
      <c r="A839" s="19"/>
      <c r="B839" s="19"/>
      <c r="C839" s="19"/>
      <c r="D839" s="117"/>
      <c r="E839" s="123"/>
      <c r="F839" s="19"/>
      <c r="G839" s="118"/>
      <c r="H839" s="120"/>
      <c r="I839" s="19"/>
      <c r="J839" s="19"/>
      <c r="K839" s="19"/>
      <c r="L839" s="19"/>
      <c r="M839" s="19"/>
      <c r="N839" s="19"/>
      <c r="O839" s="19"/>
      <c r="P839" s="19"/>
      <c r="Q839" s="19"/>
      <c r="R839" s="19"/>
      <c r="S839" s="19"/>
      <c r="T839" s="19"/>
    </row>
    <row r="840" spans="1:20" ht="13.5" customHeight="1">
      <c r="A840" s="19"/>
      <c r="B840" s="19"/>
      <c r="C840" s="19"/>
      <c r="D840" s="117"/>
      <c r="E840" s="123"/>
      <c r="F840" s="19"/>
      <c r="G840" s="118"/>
      <c r="H840" s="120"/>
      <c r="I840" s="19"/>
      <c r="J840" s="19"/>
      <c r="K840" s="19"/>
      <c r="L840" s="19"/>
      <c r="M840" s="19"/>
      <c r="N840" s="19"/>
      <c r="O840" s="19"/>
      <c r="P840" s="19"/>
      <c r="Q840" s="19"/>
      <c r="R840" s="19"/>
      <c r="S840" s="19"/>
      <c r="T840" s="19"/>
    </row>
    <row r="841" spans="1:20" ht="13.5" customHeight="1">
      <c r="A841" s="19"/>
      <c r="B841" s="19"/>
      <c r="C841" s="19"/>
      <c r="D841" s="117"/>
      <c r="E841" s="123"/>
      <c r="F841" s="19"/>
      <c r="G841" s="118"/>
      <c r="H841" s="120"/>
      <c r="I841" s="19"/>
      <c r="J841" s="19"/>
      <c r="K841" s="19"/>
      <c r="L841" s="19"/>
      <c r="M841" s="19"/>
      <c r="N841" s="19"/>
      <c r="O841" s="19"/>
      <c r="P841" s="19"/>
      <c r="Q841" s="19"/>
      <c r="R841" s="19"/>
      <c r="S841" s="19"/>
      <c r="T841" s="19"/>
    </row>
    <row r="842" spans="1:20" ht="13.5" customHeight="1">
      <c r="A842" s="19"/>
      <c r="B842" s="19"/>
      <c r="C842" s="19"/>
      <c r="D842" s="117"/>
      <c r="E842" s="123"/>
      <c r="F842" s="19"/>
      <c r="G842" s="118"/>
      <c r="H842" s="120"/>
      <c r="I842" s="19"/>
      <c r="J842" s="19"/>
      <c r="K842" s="19"/>
      <c r="L842" s="19"/>
      <c r="M842" s="19"/>
      <c r="N842" s="19"/>
      <c r="O842" s="19"/>
      <c r="P842" s="19"/>
      <c r="Q842" s="19"/>
      <c r="R842" s="19"/>
      <c r="S842" s="19"/>
      <c r="T842" s="19"/>
    </row>
    <row r="843" spans="1:20" ht="13.5" customHeight="1">
      <c r="A843" s="19"/>
      <c r="B843" s="19"/>
      <c r="C843" s="19"/>
      <c r="D843" s="117"/>
      <c r="E843" s="123"/>
      <c r="F843" s="19"/>
      <c r="G843" s="118"/>
      <c r="H843" s="120"/>
      <c r="I843" s="19"/>
      <c r="J843" s="19"/>
      <c r="K843" s="19"/>
      <c r="L843" s="19"/>
      <c r="M843" s="19"/>
      <c r="N843" s="19"/>
      <c r="O843" s="19"/>
      <c r="P843" s="19"/>
      <c r="Q843" s="19"/>
      <c r="R843" s="19"/>
      <c r="S843" s="19"/>
      <c r="T843" s="19"/>
    </row>
    <row r="844" spans="1:20" ht="13.5" customHeight="1">
      <c r="A844" s="19"/>
      <c r="B844" s="19"/>
      <c r="C844" s="19"/>
      <c r="D844" s="117"/>
      <c r="E844" s="123"/>
      <c r="F844" s="19"/>
      <c r="G844" s="118"/>
      <c r="H844" s="120"/>
      <c r="I844" s="19"/>
      <c r="J844" s="19"/>
      <c r="K844" s="19"/>
      <c r="L844" s="19"/>
      <c r="M844" s="19"/>
      <c r="N844" s="19"/>
      <c r="O844" s="19"/>
      <c r="P844" s="19"/>
      <c r="Q844" s="19"/>
      <c r="R844" s="19"/>
      <c r="S844" s="19"/>
      <c r="T844" s="19"/>
    </row>
    <row r="845" spans="1:20" ht="13.5" customHeight="1">
      <c r="A845" s="19"/>
      <c r="B845" s="19"/>
      <c r="C845" s="19"/>
      <c r="D845" s="117"/>
      <c r="E845" s="123"/>
      <c r="F845" s="19"/>
      <c r="G845" s="118"/>
      <c r="H845" s="120"/>
      <c r="I845" s="19"/>
      <c r="J845" s="19"/>
      <c r="K845" s="19"/>
      <c r="L845" s="19"/>
      <c r="M845" s="19"/>
      <c r="N845" s="19"/>
      <c r="O845" s="19"/>
      <c r="P845" s="19"/>
      <c r="Q845" s="19"/>
      <c r="R845" s="19"/>
      <c r="S845" s="19"/>
      <c r="T845" s="19"/>
    </row>
    <row r="846" spans="1:20" ht="13.5" customHeight="1">
      <c r="A846" s="19"/>
      <c r="B846" s="19"/>
      <c r="C846" s="19"/>
      <c r="D846" s="117"/>
      <c r="E846" s="123"/>
      <c r="F846" s="19"/>
      <c r="G846" s="118"/>
      <c r="H846" s="120"/>
      <c r="I846" s="19"/>
      <c r="J846" s="19"/>
      <c r="K846" s="19"/>
      <c r="L846" s="19"/>
      <c r="M846" s="19"/>
      <c r="N846" s="19"/>
      <c r="O846" s="19"/>
      <c r="P846" s="19"/>
      <c r="Q846" s="19"/>
      <c r="R846" s="19"/>
      <c r="S846" s="19"/>
      <c r="T846" s="19"/>
    </row>
    <row r="847" spans="1:20" ht="13.5" customHeight="1">
      <c r="A847" s="19"/>
      <c r="B847" s="19"/>
      <c r="C847" s="19"/>
      <c r="D847" s="117"/>
      <c r="E847" s="123"/>
      <c r="F847" s="19"/>
      <c r="G847" s="118"/>
      <c r="H847" s="120"/>
      <c r="I847" s="19"/>
      <c r="J847" s="19"/>
      <c r="K847" s="19"/>
      <c r="L847" s="19"/>
      <c r="M847" s="19"/>
      <c r="N847" s="19"/>
      <c r="O847" s="19"/>
      <c r="P847" s="19"/>
      <c r="Q847" s="19"/>
      <c r="R847" s="19"/>
      <c r="S847" s="19"/>
      <c r="T847" s="19"/>
    </row>
    <row r="848" spans="1:20" ht="13.5" customHeight="1">
      <c r="A848" s="19"/>
      <c r="B848" s="19"/>
      <c r="C848" s="19"/>
      <c r="D848" s="117"/>
      <c r="E848" s="123"/>
      <c r="F848" s="19"/>
      <c r="G848" s="118"/>
      <c r="H848" s="120"/>
      <c r="I848" s="19"/>
      <c r="J848" s="19"/>
      <c r="K848" s="19"/>
      <c r="L848" s="19"/>
      <c r="M848" s="19"/>
      <c r="N848" s="19"/>
      <c r="O848" s="19"/>
      <c r="P848" s="19"/>
      <c r="Q848" s="19"/>
      <c r="R848" s="19"/>
      <c r="S848" s="19"/>
      <c r="T848" s="19"/>
    </row>
    <row r="849" spans="1:20" ht="13.5" customHeight="1">
      <c r="A849" s="19"/>
      <c r="B849" s="19"/>
      <c r="C849" s="19"/>
      <c r="D849" s="117"/>
      <c r="E849" s="123"/>
      <c r="F849" s="19"/>
      <c r="G849" s="118"/>
      <c r="H849" s="120"/>
      <c r="I849" s="19"/>
      <c r="J849" s="19"/>
      <c r="K849" s="19"/>
      <c r="L849" s="19"/>
      <c r="M849" s="19"/>
      <c r="N849" s="19"/>
      <c r="O849" s="19"/>
      <c r="P849" s="19"/>
      <c r="Q849" s="19"/>
      <c r="R849" s="19"/>
      <c r="S849" s="19"/>
      <c r="T849" s="19"/>
    </row>
    <row r="850" spans="1:20" ht="13.5" customHeight="1">
      <c r="A850" s="19"/>
      <c r="B850" s="19"/>
      <c r="C850" s="19"/>
      <c r="D850" s="117"/>
      <c r="E850" s="123"/>
      <c r="F850" s="19"/>
      <c r="G850" s="118"/>
      <c r="H850" s="120"/>
      <c r="I850" s="19"/>
      <c r="J850" s="19"/>
      <c r="K850" s="19"/>
      <c r="L850" s="19"/>
      <c r="M850" s="19"/>
      <c r="N850" s="19"/>
      <c r="O850" s="19"/>
      <c r="P850" s="19"/>
      <c r="Q850" s="19"/>
      <c r="R850" s="19"/>
      <c r="S850" s="19"/>
      <c r="T850" s="19"/>
    </row>
    <row r="851" spans="1:20" ht="13.5" customHeight="1">
      <c r="A851" s="19"/>
      <c r="B851" s="19"/>
      <c r="C851" s="19"/>
      <c r="D851" s="117"/>
      <c r="E851" s="123"/>
      <c r="F851" s="19"/>
      <c r="G851" s="118"/>
      <c r="H851" s="120"/>
      <c r="I851" s="19"/>
      <c r="J851" s="19"/>
      <c r="K851" s="19"/>
      <c r="L851" s="19"/>
      <c r="M851" s="19"/>
      <c r="N851" s="19"/>
      <c r="O851" s="19"/>
      <c r="P851" s="19"/>
      <c r="Q851" s="19"/>
      <c r="R851" s="19"/>
      <c r="S851" s="19"/>
      <c r="T851" s="19"/>
    </row>
    <row r="852" spans="1:20" ht="13.5" customHeight="1">
      <c r="A852" s="19"/>
      <c r="B852" s="19"/>
      <c r="C852" s="19"/>
      <c r="D852" s="117"/>
      <c r="E852" s="123"/>
      <c r="F852" s="19"/>
      <c r="G852" s="118"/>
      <c r="H852" s="120"/>
      <c r="I852" s="19"/>
      <c r="J852" s="19"/>
      <c r="K852" s="19"/>
      <c r="L852" s="19"/>
      <c r="M852" s="19"/>
      <c r="N852" s="19"/>
      <c r="O852" s="19"/>
      <c r="P852" s="19"/>
      <c r="Q852" s="19"/>
      <c r="R852" s="19"/>
      <c r="S852" s="19"/>
      <c r="T852" s="19"/>
    </row>
    <row r="853" spans="1:20" ht="13.5" customHeight="1">
      <c r="A853" s="19"/>
      <c r="B853" s="19"/>
      <c r="C853" s="19"/>
      <c r="D853" s="117"/>
      <c r="E853" s="123"/>
      <c r="F853" s="19"/>
      <c r="G853" s="118"/>
      <c r="H853" s="120"/>
      <c r="I853" s="19"/>
      <c r="J853" s="19"/>
      <c r="K853" s="19"/>
      <c r="L853" s="19"/>
      <c r="M853" s="19"/>
      <c r="N853" s="19"/>
      <c r="O853" s="19"/>
      <c r="P853" s="19"/>
      <c r="Q853" s="19"/>
      <c r="R853" s="19"/>
      <c r="S853" s="19"/>
      <c r="T853" s="19"/>
    </row>
    <row r="854" spans="1:20" ht="13.5" customHeight="1">
      <c r="A854" s="19"/>
      <c r="B854" s="19"/>
      <c r="C854" s="19"/>
      <c r="D854" s="117"/>
      <c r="E854" s="123"/>
      <c r="F854" s="19"/>
      <c r="G854" s="118"/>
      <c r="H854" s="120"/>
      <c r="I854" s="19"/>
      <c r="J854" s="19"/>
      <c r="K854" s="19"/>
      <c r="L854" s="19"/>
      <c r="M854" s="19"/>
      <c r="N854" s="19"/>
      <c r="O854" s="19"/>
      <c r="P854" s="19"/>
      <c r="Q854" s="19"/>
      <c r="R854" s="19"/>
      <c r="S854" s="19"/>
      <c r="T854" s="19"/>
    </row>
    <row r="855" spans="1:20" ht="13.5" customHeight="1">
      <c r="A855" s="19"/>
      <c r="B855" s="19"/>
      <c r="C855" s="19"/>
      <c r="D855" s="117"/>
      <c r="E855" s="123"/>
      <c r="F855" s="19"/>
      <c r="G855" s="118"/>
      <c r="H855" s="120"/>
      <c r="I855" s="19"/>
      <c r="J855" s="19"/>
      <c r="K855" s="19"/>
      <c r="L855" s="19"/>
      <c r="M855" s="19"/>
      <c r="N855" s="19"/>
      <c r="O855" s="19"/>
      <c r="P855" s="19"/>
      <c r="Q855" s="19"/>
      <c r="R855" s="19"/>
      <c r="S855" s="19"/>
      <c r="T855" s="19"/>
    </row>
    <row r="856" spans="1:20" ht="13.5" customHeight="1">
      <c r="A856" s="19"/>
      <c r="B856" s="19"/>
      <c r="C856" s="19"/>
      <c r="D856" s="117"/>
      <c r="E856" s="123"/>
      <c r="F856" s="19"/>
      <c r="G856" s="118"/>
      <c r="H856" s="120"/>
      <c r="I856" s="19"/>
      <c r="J856" s="19"/>
      <c r="K856" s="19"/>
      <c r="L856" s="19"/>
      <c r="M856" s="19"/>
      <c r="N856" s="19"/>
      <c r="O856" s="19"/>
      <c r="P856" s="19"/>
      <c r="Q856" s="19"/>
      <c r="R856" s="19"/>
      <c r="S856" s="19"/>
      <c r="T856" s="19"/>
    </row>
    <row r="857" spans="1:20" ht="13.5" customHeight="1">
      <c r="A857" s="19"/>
      <c r="B857" s="19"/>
      <c r="C857" s="19"/>
      <c r="D857" s="117"/>
      <c r="E857" s="123"/>
      <c r="F857" s="19"/>
      <c r="G857" s="118"/>
      <c r="H857" s="120"/>
      <c r="I857" s="19"/>
      <c r="J857" s="19"/>
      <c r="K857" s="19"/>
      <c r="L857" s="19"/>
      <c r="M857" s="19"/>
      <c r="N857" s="19"/>
      <c r="O857" s="19"/>
      <c r="P857" s="19"/>
      <c r="Q857" s="19"/>
      <c r="R857" s="19"/>
      <c r="S857" s="19"/>
      <c r="T857" s="19"/>
    </row>
    <row r="858" spans="1:20" ht="13.5" customHeight="1">
      <c r="A858" s="19"/>
      <c r="B858" s="19"/>
      <c r="C858" s="19"/>
      <c r="D858" s="117"/>
      <c r="E858" s="123"/>
      <c r="F858" s="19"/>
      <c r="G858" s="118"/>
      <c r="H858" s="120"/>
      <c r="I858" s="19"/>
      <c r="J858" s="19"/>
      <c r="K858" s="19"/>
      <c r="L858" s="19"/>
      <c r="M858" s="19"/>
      <c r="N858" s="19"/>
      <c r="O858" s="19"/>
      <c r="P858" s="19"/>
      <c r="Q858" s="19"/>
      <c r="R858" s="19"/>
      <c r="S858" s="19"/>
      <c r="T858" s="19"/>
    </row>
    <row r="859" spans="1:20" ht="13.5" customHeight="1">
      <c r="A859" s="19"/>
      <c r="B859" s="19"/>
      <c r="C859" s="19"/>
      <c r="D859" s="117"/>
      <c r="E859" s="123"/>
      <c r="F859" s="19"/>
      <c r="G859" s="118"/>
      <c r="H859" s="120"/>
      <c r="I859" s="19"/>
      <c r="J859" s="19"/>
      <c r="K859" s="19"/>
      <c r="L859" s="19"/>
      <c r="M859" s="19"/>
      <c r="N859" s="19"/>
      <c r="O859" s="19"/>
      <c r="P859" s="19"/>
      <c r="Q859" s="19"/>
      <c r="R859" s="19"/>
      <c r="S859" s="19"/>
      <c r="T859" s="19"/>
    </row>
    <row r="860" spans="1:20" ht="13.5" customHeight="1">
      <c r="A860" s="19"/>
      <c r="B860" s="19"/>
      <c r="C860" s="19"/>
      <c r="D860" s="117"/>
      <c r="E860" s="123"/>
      <c r="F860" s="19"/>
      <c r="G860" s="118"/>
      <c r="H860" s="120"/>
      <c r="I860" s="19"/>
      <c r="J860" s="19"/>
      <c r="K860" s="19"/>
      <c r="L860" s="19"/>
      <c r="M860" s="19"/>
      <c r="N860" s="19"/>
      <c r="O860" s="19"/>
      <c r="P860" s="19"/>
      <c r="Q860" s="19"/>
      <c r="R860" s="19"/>
      <c r="S860" s="19"/>
      <c r="T860" s="19"/>
    </row>
    <row r="861" spans="1:20" ht="13.5" customHeight="1">
      <c r="A861" s="19"/>
      <c r="B861" s="19"/>
      <c r="C861" s="19"/>
      <c r="D861" s="117"/>
      <c r="E861" s="123"/>
      <c r="F861" s="19"/>
      <c r="G861" s="118"/>
      <c r="H861" s="120"/>
      <c r="I861" s="19"/>
      <c r="J861" s="19"/>
      <c r="K861" s="19"/>
      <c r="L861" s="19"/>
      <c r="M861" s="19"/>
      <c r="N861" s="19"/>
      <c r="O861" s="19"/>
      <c r="P861" s="19"/>
      <c r="Q861" s="19"/>
      <c r="R861" s="19"/>
      <c r="S861" s="19"/>
      <c r="T861" s="19"/>
    </row>
    <row r="862" spans="1:20" ht="13.5" customHeight="1">
      <c r="A862" s="19"/>
      <c r="B862" s="19"/>
      <c r="C862" s="19"/>
      <c r="D862" s="117"/>
      <c r="E862" s="123"/>
      <c r="F862" s="19"/>
      <c r="G862" s="118"/>
      <c r="H862" s="120"/>
      <c r="I862" s="19"/>
      <c r="J862" s="19"/>
      <c r="K862" s="19"/>
      <c r="L862" s="19"/>
      <c r="M862" s="19"/>
      <c r="N862" s="19"/>
      <c r="O862" s="19"/>
      <c r="P862" s="19"/>
      <c r="Q862" s="19"/>
      <c r="R862" s="19"/>
      <c r="S862" s="19"/>
      <c r="T862" s="19"/>
    </row>
    <row r="863" spans="1:20" ht="13.5" customHeight="1">
      <c r="A863" s="19"/>
      <c r="B863" s="19"/>
      <c r="C863" s="19"/>
      <c r="D863" s="117"/>
      <c r="E863" s="123"/>
      <c r="F863" s="19"/>
      <c r="G863" s="118"/>
      <c r="H863" s="120"/>
      <c r="I863" s="19"/>
      <c r="J863" s="19"/>
      <c r="K863" s="19"/>
      <c r="L863" s="19"/>
      <c r="M863" s="19"/>
      <c r="N863" s="19"/>
      <c r="O863" s="19"/>
      <c r="P863" s="19"/>
      <c r="Q863" s="19"/>
      <c r="R863" s="19"/>
      <c r="S863" s="19"/>
      <c r="T863" s="19"/>
    </row>
    <row r="864" spans="1:20" ht="13.5" customHeight="1">
      <c r="A864" s="19"/>
      <c r="B864" s="19"/>
      <c r="C864" s="19"/>
      <c r="D864" s="117"/>
      <c r="E864" s="123"/>
      <c r="F864" s="19"/>
      <c r="G864" s="118"/>
      <c r="H864" s="120"/>
      <c r="I864" s="19"/>
      <c r="J864" s="19"/>
      <c r="K864" s="19"/>
      <c r="L864" s="19"/>
      <c r="M864" s="19"/>
      <c r="N864" s="19"/>
      <c r="O864" s="19"/>
      <c r="P864" s="19"/>
      <c r="Q864" s="19"/>
      <c r="R864" s="19"/>
      <c r="S864" s="19"/>
      <c r="T864" s="19"/>
    </row>
    <row r="865" spans="1:20" ht="13.5" customHeight="1">
      <c r="A865" s="19"/>
      <c r="B865" s="19"/>
      <c r="C865" s="19"/>
      <c r="D865" s="117"/>
      <c r="E865" s="123"/>
      <c r="F865" s="19"/>
      <c r="G865" s="118"/>
      <c r="H865" s="120"/>
      <c r="I865" s="19"/>
      <c r="J865" s="19"/>
      <c r="K865" s="19"/>
      <c r="L865" s="19"/>
      <c r="M865" s="19"/>
      <c r="N865" s="19"/>
      <c r="O865" s="19"/>
      <c r="P865" s="19"/>
      <c r="Q865" s="19"/>
      <c r="R865" s="19"/>
      <c r="S865" s="19"/>
      <c r="T865" s="19"/>
    </row>
    <row r="866" spans="1:20" ht="13.5" customHeight="1">
      <c r="A866" s="19"/>
      <c r="B866" s="19"/>
      <c r="C866" s="19"/>
      <c r="D866" s="117"/>
      <c r="E866" s="123"/>
      <c r="F866" s="19"/>
      <c r="G866" s="118"/>
      <c r="H866" s="120"/>
      <c r="I866" s="19"/>
      <c r="J866" s="19"/>
      <c r="K866" s="19"/>
      <c r="L866" s="19"/>
      <c r="M866" s="19"/>
      <c r="N866" s="19"/>
      <c r="O866" s="19"/>
      <c r="P866" s="19"/>
      <c r="Q866" s="19"/>
      <c r="R866" s="19"/>
      <c r="S866" s="19"/>
      <c r="T866" s="19"/>
    </row>
    <row r="867" spans="1:20" ht="13.5" customHeight="1">
      <c r="A867" s="19"/>
      <c r="B867" s="19"/>
      <c r="C867" s="19"/>
      <c r="D867" s="117"/>
      <c r="E867" s="123"/>
      <c r="F867" s="19"/>
      <c r="G867" s="118"/>
      <c r="H867" s="120"/>
      <c r="I867" s="19"/>
      <c r="J867" s="19"/>
      <c r="K867" s="19"/>
      <c r="L867" s="19"/>
      <c r="M867" s="19"/>
      <c r="N867" s="19"/>
      <c r="O867" s="19"/>
      <c r="P867" s="19"/>
      <c r="Q867" s="19"/>
      <c r="R867" s="19"/>
      <c r="S867" s="19"/>
      <c r="T867" s="19"/>
    </row>
    <row r="868" spans="1:20" ht="13.5" customHeight="1">
      <c r="A868" s="19"/>
      <c r="B868" s="19"/>
      <c r="C868" s="19"/>
      <c r="D868" s="117"/>
      <c r="E868" s="123"/>
      <c r="F868" s="19"/>
      <c r="G868" s="118"/>
      <c r="H868" s="120"/>
      <c r="I868" s="19"/>
      <c r="J868" s="19"/>
      <c r="K868" s="19"/>
      <c r="L868" s="19"/>
      <c r="M868" s="19"/>
      <c r="N868" s="19"/>
      <c r="O868" s="19"/>
      <c r="P868" s="19"/>
      <c r="Q868" s="19"/>
      <c r="R868" s="19"/>
      <c r="S868" s="19"/>
      <c r="T868" s="19"/>
    </row>
    <row r="869" spans="1:20" ht="13.5" customHeight="1">
      <c r="A869" s="19"/>
      <c r="B869" s="19"/>
      <c r="C869" s="19"/>
      <c r="D869" s="117"/>
      <c r="E869" s="123"/>
      <c r="F869" s="19"/>
      <c r="G869" s="118"/>
      <c r="H869" s="120"/>
      <c r="I869" s="19"/>
      <c r="J869" s="19"/>
      <c r="K869" s="19"/>
      <c r="L869" s="19"/>
      <c r="M869" s="19"/>
      <c r="N869" s="19"/>
      <c r="O869" s="19"/>
      <c r="P869" s="19"/>
      <c r="Q869" s="19"/>
      <c r="R869" s="19"/>
      <c r="S869" s="19"/>
      <c r="T869" s="19"/>
    </row>
    <row r="870" spans="1:20" ht="13.5" customHeight="1">
      <c r="A870" s="19"/>
      <c r="B870" s="19"/>
      <c r="C870" s="19"/>
      <c r="D870" s="117"/>
      <c r="E870" s="123"/>
      <c r="F870" s="19"/>
      <c r="G870" s="118"/>
      <c r="H870" s="120"/>
      <c r="I870" s="19"/>
      <c r="J870" s="19"/>
      <c r="K870" s="19"/>
      <c r="L870" s="19"/>
      <c r="M870" s="19"/>
      <c r="N870" s="19"/>
      <c r="O870" s="19"/>
      <c r="P870" s="19"/>
      <c r="Q870" s="19"/>
      <c r="R870" s="19"/>
      <c r="S870" s="19"/>
      <c r="T870" s="19"/>
    </row>
    <row r="871" spans="1:20" ht="13.5" customHeight="1">
      <c r="A871" s="19"/>
      <c r="B871" s="19"/>
      <c r="C871" s="19"/>
      <c r="D871" s="117"/>
      <c r="E871" s="123"/>
      <c r="F871" s="19"/>
      <c r="G871" s="118"/>
      <c r="H871" s="120"/>
      <c r="I871" s="19"/>
      <c r="J871" s="19"/>
      <c r="K871" s="19"/>
      <c r="L871" s="19"/>
      <c r="M871" s="19"/>
      <c r="N871" s="19"/>
      <c r="O871" s="19"/>
      <c r="P871" s="19"/>
      <c r="Q871" s="19"/>
      <c r="R871" s="19"/>
      <c r="S871" s="19"/>
      <c r="T871" s="19"/>
    </row>
    <row r="872" spans="1:20" ht="13.5" customHeight="1">
      <c r="A872" s="19"/>
      <c r="B872" s="19"/>
      <c r="C872" s="19"/>
      <c r="D872" s="117"/>
      <c r="E872" s="123"/>
      <c r="F872" s="19"/>
      <c r="G872" s="118"/>
      <c r="H872" s="120"/>
      <c r="I872" s="19"/>
      <c r="J872" s="19"/>
      <c r="K872" s="19"/>
      <c r="L872" s="19"/>
      <c r="M872" s="19"/>
      <c r="N872" s="19"/>
      <c r="O872" s="19"/>
      <c r="P872" s="19"/>
      <c r="Q872" s="19"/>
      <c r="R872" s="19"/>
      <c r="S872" s="19"/>
      <c r="T872" s="19"/>
    </row>
    <row r="873" spans="1:20" ht="13.5" customHeight="1">
      <c r="A873" s="19"/>
      <c r="B873" s="19"/>
      <c r="C873" s="19"/>
      <c r="D873" s="117"/>
      <c r="E873" s="123"/>
      <c r="F873" s="19"/>
      <c r="G873" s="118"/>
      <c r="H873" s="120"/>
      <c r="I873" s="19"/>
      <c r="J873" s="19"/>
      <c r="K873" s="19"/>
      <c r="L873" s="19"/>
      <c r="M873" s="19"/>
      <c r="N873" s="19"/>
      <c r="O873" s="19"/>
      <c r="P873" s="19"/>
      <c r="Q873" s="19"/>
      <c r="R873" s="19"/>
      <c r="S873" s="19"/>
      <c r="T873" s="19"/>
    </row>
    <row r="874" spans="1:20" ht="13.5" customHeight="1">
      <c r="A874" s="19"/>
      <c r="B874" s="19"/>
      <c r="C874" s="19"/>
      <c r="D874" s="117"/>
      <c r="E874" s="123"/>
      <c r="F874" s="19"/>
      <c r="G874" s="118"/>
      <c r="H874" s="120"/>
      <c r="I874" s="19"/>
      <c r="J874" s="19"/>
      <c r="K874" s="19"/>
      <c r="L874" s="19"/>
      <c r="M874" s="19"/>
      <c r="N874" s="19"/>
      <c r="O874" s="19"/>
      <c r="P874" s="19"/>
      <c r="Q874" s="19"/>
      <c r="R874" s="19"/>
      <c r="S874" s="19"/>
      <c r="T874" s="19"/>
    </row>
    <row r="875" spans="1:20" ht="13.5" customHeight="1">
      <c r="A875" s="19"/>
      <c r="B875" s="19"/>
      <c r="C875" s="19"/>
      <c r="D875" s="117"/>
      <c r="E875" s="123"/>
      <c r="F875" s="19"/>
      <c r="G875" s="118"/>
      <c r="H875" s="120"/>
      <c r="I875" s="19"/>
      <c r="J875" s="19"/>
      <c r="K875" s="19"/>
      <c r="L875" s="19"/>
      <c r="M875" s="19"/>
      <c r="N875" s="19"/>
      <c r="O875" s="19"/>
      <c r="P875" s="19"/>
      <c r="Q875" s="19"/>
      <c r="R875" s="19"/>
      <c r="S875" s="19"/>
      <c r="T875" s="19"/>
    </row>
    <row r="876" spans="1:20" ht="13.5" customHeight="1">
      <c r="A876" s="19"/>
      <c r="B876" s="19"/>
      <c r="C876" s="19"/>
      <c r="D876" s="117"/>
      <c r="E876" s="123"/>
      <c r="F876" s="19"/>
      <c r="G876" s="118"/>
      <c r="H876" s="120"/>
      <c r="I876" s="19"/>
      <c r="J876" s="19"/>
      <c r="K876" s="19"/>
      <c r="L876" s="19"/>
      <c r="M876" s="19"/>
      <c r="N876" s="19"/>
      <c r="O876" s="19"/>
      <c r="P876" s="19"/>
      <c r="Q876" s="19"/>
      <c r="R876" s="19"/>
      <c r="S876" s="19"/>
      <c r="T876" s="19"/>
    </row>
    <row r="877" spans="1:20" ht="13.5" customHeight="1">
      <c r="A877" s="19"/>
      <c r="B877" s="19"/>
      <c r="C877" s="19"/>
      <c r="D877" s="117"/>
      <c r="E877" s="123"/>
      <c r="F877" s="19"/>
      <c r="G877" s="118"/>
      <c r="H877" s="120"/>
      <c r="I877" s="19"/>
      <c r="J877" s="19"/>
      <c r="K877" s="19"/>
      <c r="L877" s="19"/>
      <c r="M877" s="19"/>
      <c r="N877" s="19"/>
      <c r="O877" s="19"/>
      <c r="P877" s="19"/>
      <c r="Q877" s="19"/>
      <c r="R877" s="19"/>
      <c r="S877" s="19"/>
      <c r="T877" s="19"/>
    </row>
    <row r="878" spans="1:20" ht="13.5" customHeight="1">
      <c r="A878" s="19"/>
      <c r="B878" s="19"/>
      <c r="C878" s="19"/>
      <c r="D878" s="117"/>
      <c r="E878" s="123"/>
      <c r="F878" s="19"/>
      <c r="G878" s="118"/>
      <c r="H878" s="120"/>
      <c r="I878" s="19"/>
      <c r="J878" s="19"/>
      <c r="K878" s="19"/>
      <c r="L878" s="19"/>
      <c r="M878" s="19"/>
      <c r="N878" s="19"/>
      <c r="O878" s="19"/>
      <c r="P878" s="19"/>
      <c r="Q878" s="19"/>
      <c r="R878" s="19"/>
      <c r="S878" s="19"/>
      <c r="T878" s="19"/>
    </row>
    <row r="879" spans="1:20" ht="13.5" customHeight="1">
      <c r="A879" s="19"/>
      <c r="B879" s="19"/>
      <c r="C879" s="19"/>
      <c r="D879" s="117"/>
      <c r="E879" s="123"/>
      <c r="F879" s="19"/>
      <c r="G879" s="118"/>
      <c r="H879" s="120"/>
      <c r="I879" s="19"/>
      <c r="J879" s="19"/>
      <c r="K879" s="19"/>
      <c r="L879" s="19"/>
      <c r="M879" s="19"/>
      <c r="N879" s="19"/>
      <c r="O879" s="19"/>
      <c r="P879" s="19"/>
      <c r="Q879" s="19"/>
      <c r="R879" s="19"/>
      <c r="S879" s="19"/>
      <c r="T879" s="19"/>
    </row>
    <row r="880" spans="1:20" ht="13.5" customHeight="1">
      <c r="A880" s="19"/>
      <c r="B880" s="19"/>
      <c r="C880" s="19"/>
      <c r="D880" s="117"/>
      <c r="E880" s="123"/>
      <c r="F880" s="19"/>
      <c r="G880" s="118"/>
      <c r="H880" s="120"/>
      <c r="I880" s="19"/>
      <c r="J880" s="19"/>
      <c r="K880" s="19"/>
      <c r="L880" s="19"/>
      <c r="M880" s="19"/>
      <c r="N880" s="19"/>
      <c r="O880" s="19"/>
      <c r="P880" s="19"/>
      <c r="Q880" s="19"/>
      <c r="R880" s="19"/>
      <c r="S880" s="19"/>
      <c r="T880" s="19"/>
    </row>
    <row r="881" spans="1:20" ht="13.5" customHeight="1">
      <c r="A881" s="19"/>
      <c r="B881" s="19"/>
      <c r="C881" s="19"/>
      <c r="D881" s="117"/>
      <c r="E881" s="123"/>
      <c r="F881" s="19"/>
      <c r="G881" s="118"/>
      <c r="H881" s="120"/>
      <c r="I881" s="19"/>
      <c r="J881" s="19"/>
      <c r="K881" s="19"/>
      <c r="L881" s="19"/>
      <c r="M881" s="19"/>
      <c r="N881" s="19"/>
      <c r="O881" s="19"/>
      <c r="P881" s="19"/>
      <c r="Q881" s="19"/>
      <c r="R881" s="19"/>
      <c r="S881" s="19"/>
      <c r="T881" s="19"/>
    </row>
    <row r="882" spans="1:20" ht="13.5" customHeight="1">
      <c r="A882" s="19"/>
      <c r="B882" s="19"/>
      <c r="C882" s="19"/>
      <c r="D882" s="117"/>
      <c r="E882" s="123"/>
      <c r="F882" s="19"/>
      <c r="G882" s="118"/>
      <c r="H882" s="120"/>
      <c r="I882" s="19"/>
      <c r="J882" s="19"/>
      <c r="K882" s="19"/>
      <c r="L882" s="19"/>
      <c r="M882" s="19"/>
      <c r="N882" s="19"/>
      <c r="O882" s="19"/>
      <c r="P882" s="19"/>
      <c r="Q882" s="19"/>
      <c r="R882" s="19"/>
      <c r="S882" s="19"/>
      <c r="T882" s="19"/>
    </row>
    <row r="883" spans="1:20" ht="13.5" customHeight="1">
      <c r="A883" s="19"/>
      <c r="B883" s="19"/>
      <c r="C883" s="19"/>
      <c r="D883" s="117"/>
      <c r="E883" s="123"/>
      <c r="F883" s="19"/>
      <c r="G883" s="118"/>
      <c r="H883" s="120"/>
      <c r="I883" s="19"/>
      <c r="J883" s="19"/>
      <c r="K883" s="19"/>
      <c r="L883" s="19"/>
      <c r="M883" s="19"/>
      <c r="N883" s="19"/>
      <c r="O883" s="19"/>
      <c r="P883" s="19"/>
      <c r="Q883" s="19"/>
      <c r="R883" s="19"/>
      <c r="S883" s="19"/>
      <c r="T883" s="19"/>
    </row>
    <row r="884" spans="1:20" ht="13.5" customHeight="1">
      <c r="A884" s="19"/>
      <c r="B884" s="19"/>
      <c r="C884" s="19"/>
      <c r="D884" s="117"/>
      <c r="E884" s="123"/>
      <c r="F884" s="19"/>
      <c r="G884" s="118"/>
      <c r="H884" s="120"/>
      <c r="I884" s="19"/>
      <c r="J884" s="19"/>
      <c r="K884" s="19"/>
      <c r="L884" s="19"/>
      <c r="M884" s="19"/>
      <c r="N884" s="19"/>
      <c r="O884" s="19"/>
      <c r="P884" s="19"/>
      <c r="Q884" s="19"/>
      <c r="R884" s="19"/>
      <c r="S884" s="19"/>
      <c r="T884" s="19"/>
    </row>
    <row r="885" spans="1:20" ht="13.5" customHeight="1">
      <c r="A885" s="19"/>
      <c r="B885" s="19"/>
      <c r="C885" s="19"/>
      <c r="D885" s="117"/>
      <c r="E885" s="123"/>
      <c r="F885" s="19"/>
      <c r="G885" s="118"/>
      <c r="H885" s="120"/>
      <c r="I885" s="19"/>
      <c r="J885" s="19"/>
      <c r="K885" s="19"/>
      <c r="L885" s="19"/>
      <c r="M885" s="19"/>
      <c r="N885" s="19"/>
      <c r="O885" s="19"/>
      <c r="P885" s="19"/>
      <c r="Q885" s="19"/>
      <c r="R885" s="19"/>
      <c r="S885" s="19"/>
      <c r="T885" s="19"/>
    </row>
    <row r="886" spans="1:20" ht="13.5" customHeight="1">
      <c r="A886" s="19"/>
      <c r="B886" s="19"/>
      <c r="C886" s="19"/>
      <c r="D886" s="117"/>
      <c r="E886" s="123"/>
      <c r="F886" s="19"/>
      <c r="G886" s="118"/>
      <c r="H886" s="120"/>
      <c r="I886" s="19"/>
      <c r="J886" s="19"/>
      <c r="K886" s="19"/>
      <c r="L886" s="19"/>
      <c r="M886" s="19"/>
      <c r="N886" s="19"/>
      <c r="O886" s="19"/>
      <c r="P886" s="19"/>
      <c r="Q886" s="19"/>
      <c r="R886" s="19"/>
      <c r="S886" s="19"/>
      <c r="T886" s="19"/>
    </row>
    <row r="887" spans="1:20" ht="13.5" customHeight="1">
      <c r="A887" s="19"/>
      <c r="B887" s="19"/>
      <c r="C887" s="19"/>
      <c r="D887" s="117"/>
      <c r="E887" s="123"/>
      <c r="F887" s="19"/>
      <c r="G887" s="118"/>
      <c r="H887" s="120"/>
      <c r="I887" s="19"/>
      <c r="J887" s="19"/>
      <c r="K887" s="19"/>
      <c r="L887" s="19"/>
      <c r="M887" s="19"/>
      <c r="N887" s="19"/>
      <c r="O887" s="19"/>
      <c r="P887" s="19"/>
      <c r="Q887" s="19"/>
      <c r="R887" s="19"/>
      <c r="S887" s="19"/>
      <c r="T887" s="19"/>
    </row>
    <row r="888" spans="1:20" ht="13.5" customHeight="1">
      <c r="A888" s="19"/>
      <c r="B888" s="19"/>
      <c r="C888" s="19"/>
      <c r="D888" s="117"/>
      <c r="E888" s="123"/>
      <c r="F888" s="19"/>
      <c r="G888" s="118"/>
      <c r="H888" s="120"/>
      <c r="I888" s="19"/>
      <c r="J888" s="19"/>
      <c r="K888" s="19"/>
      <c r="L888" s="19"/>
      <c r="M888" s="19"/>
      <c r="N888" s="19"/>
      <c r="O888" s="19"/>
      <c r="P888" s="19"/>
      <c r="Q888" s="19"/>
      <c r="R888" s="19"/>
      <c r="S888" s="19"/>
      <c r="T888" s="19"/>
    </row>
    <row r="889" spans="1:20" ht="13.5" customHeight="1">
      <c r="A889" s="19"/>
      <c r="B889" s="19"/>
      <c r="C889" s="19"/>
      <c r="D889" s="117"/>
      <c r="E889" s="123"/>
      <c r="F889" s="19"/>
      <c r="G889" s="118"/>
      <c r="H889" s="120"/>
      <c r="I889" s="19"/>
      <c r="J889" s="19"/>
      <c r="K889" s="19"/>
      <c r="L889" s="19"/>
      <c r="M889" s="19"/>
      <c r="N889" s="19"/>
      <c r="O889" s="19"/>
      <c r="P889" s="19"/>
      <c r="Q889" s="19"/>
      <c r="R889" s="19"/>
      <c r="S889" s="19"/>
      <c r="T889" s="19"/>
    </row>
    <row r="890" spans="1:20" ht="13.5" customHeight="1">
      <c r="A890" s="19"/>
      <c r="B890" s="19"/>
      <c r="C890" s="19"/>
      <c r="D890" s="117"/>
      <c r="E890" s="123"/>
      <c r="F890" s="19"/>
      <c r="G890" s="118"/>
      <c r="H890" s="120"/>
      <c r="I890" s="19"/>
      <c r="J890" s="19"/>
      <c r="K890" s="19"/>
      <c r="L890" s="19"/>
      <c r="M890" s="19"/>
      <c r="N890" s="19"/>
      <c r="O890" s="19"/>
      <c r="P890" s="19"/>
      <c r="Q890" s="19"/>
      <c r="R890" s="19"/>
      <c r="S890" s="19"/>
      <c r="T890" s="19"/>
    </row>
    <row r="891" spans="1:20" ht="13.5" customHeight="1">
      <c r="A891" s="19"/>
      <c r="B891" s="19"/>
      <c r="C891" s="19"/>
      <c r="D891" s="117"/>
      <c r="E891" s="123"/>
      <c r="F891" s="19"/>
      <c r="G891" s="118"/>
      <c r="H891" s="120"/>
      <c r="I891" s="19"/>
      <c r="J891" s="19"/>
      <c r="K891" s="19"/>
      <c r="L891" s="19"/>
      <c r="M891" s="19"/>
      <c r="N891" s="19"/>
      <c r="O891" s="19"/>
      <c r="P891" s="19"/>
      <c r="Q891" s="19"/>
      <c r="R891" s="19"/>
      <c r="S891" s="19"/>
      <c r="T891" s="19"/>
    </row>
    <row r="892" spans="1:20" ht="13.5" customHeight="1">
      <c r="A892" s="19"/>
      <c r="B892" s="19"/>
      <c r="C892" s="19"/>
      <c r="D892" s="117"/>
      <c r="E892" s="123"/>
      <c r="F892" s="19"/>
      <c r="G892" s="118"/>
      <c r="H892" s="120"/>
      <c r="I892" s="19"/>
      <c r="J892" s="19"/>
      <c r="K892" s="19"/>
      <c r="L892" s="19"/>
      <c r="M892" s="19"/>
      <c r="N892" s="19"/>
      <c r="O892" s="19"/>
      <c r="P892" s="19"/>
      <c r="Q892" s="19"/>
      <c r="R892" s="19"/>
      <c r="S892" s="19"/>
      <c r="T892" s="19"/>
    </row>
    <row r="893" spans="1:20" ht="13.5" customHeight="1">
      <c r="A893" s="19"/>
      <c r="B893" s="19"/>
      <c r="C893" s="19"/>
      <c r="D893" s="117"/>
      <c r="E893" s="123"/>
      <c r="F893" s="19"/>
      <c r="G893" s="118"/>
      <c r="H893" s="120"/>
      <c r="I893" s="19"/>
      <c r="J893" s="19"/>
      <c r="K893" s="19"/>
      <c r="L893" s="19"/>
      <c r="M893" s="19"/>
      <c r="N893" s="19"/>
      <c r="O893" s="19"/>
      <c r="P893" s="19"/>
      <c r="Q893" s="19"/>
      <c r="R893" s="19"/>
      <c r="S893" s="19"/>
      <c r="T893" s="19"/>
    </row>
    <row r="894" spans="1:20" ht="13.5" customHeight="1">
      <c r="A894" s="19"/>
      <c r="B894" s="19"/>
      <c r="C894" s="19"/>
      <c r="D894" s="117"/>
      <c r="E894" s="123"/>
      <c r="F894" s="19"/>
      <c r="G894" s="118"/>
      <c r="H894" s="120"/>
      <c r="I894" s="19"/>
      <c r="J894" s="19"/>
      <c r="K894" s="19"/>
      <c r="L894" s="19"/>
      <c r="M894" s="19"/>
      <c r="N894" s="19"/>
      <c r="O894" s="19"/>
      <c r="P894" s="19"/>
      <c r="Q894" s="19"/>
      <c r="R894" s="19"/>
      <c r="S894" s="19"/>
      <c r="T894" s="19"/>
    </row>
    <row r="895" spans="1:20" ht="13.5" customHeight="1">
      <c r="A895" s="19"/>
      <c r="B895" s="19"/>
      <c r="C895" s="19"/>
      <c r="D895" s="117"/>
      <c r="E895" s="123"/>
      <c r="F895" s="19"/>
      <c r="G895" s="118"/>
      <c r="H895" s="120"/>
      <c r="I895" s="19"/>
      <c r="J895" s="19"/>
      <c r="K895" s="19"/>
      <c r="L895" s="19"/>
      <c r="M895" s="19"/>
      <c r="N895" s="19"/>
      <c r="O895" s="19"/>
      <c r="P895" s="19"/>
      <c r="Q895" s="19"/>
      <c r="R895" s="19"/>
      <c r="S895" s="19"/>
      <c r="T895" s="19"/>
    </row>
    <row r="896" spans="1:20" ht="13.5" customHeight="1">
      <c r="A896" s="19"/>
      <c r="B896" s="19"/>
      <c r="C896" s="19"/>
      <c r="D896" s="117"/>
      <c r="E896" s="123"/>
      <c r="F896" s="19"/>
      <c r="G896" s="118"/>
      <c r="H896" s="120"/>
      <c r="I896" s="19"/>
      <c r="J896" s="19"/>
      <c r="K896" s="19"/>
      <c r="L896" s="19"/>
      <c r="M896" s="19"/>
      <c r="N896" s="19"/>
      <c r="O896" s="19"/>
      <c r="P896" s="19"/>
      <c r="Q896" s="19"/>
      <c r="R896" s="19"/>
      <c r="S896" s="19"/>
      <c r="T896" s="19"/>
    </row>
    <row r="897" spans="1:20" ht="13.5" customHeight="1">
      <c r="A897" s="19"/>
      <c r="B897" s="19"/>
      <c r="C897" s="19"/>
      <c r="D897" s="117"/>
      <c r="E897" s="123"/>
      <c r="F897" s="19"/>
      <c r="G897" s="118"/>
      <c r="H897" s="120"/>
      <c r="I897" s="19"/>
      <c r="J897" s="19"/>
      <c r="K897" s="19"/>
      <c r="L897" s="19"/>
      <c r="M897" s="19"/>
      <c r="N897" s="19"/>
      <c r="O897" s="19"/>
      <c r="P897" s="19"/>
      <c r="Q897" s="19"/>
      <c r="R897" s="19"/>
      <c r="S897" s="19"/>
      <c r="T897" s="19"/>
    </row>
    <row r="898" spans="1:20" ht="13.5" customHeight="1">
      <c r="A898" s="19"/>
      <c r="B898" s="19"/>
      <c r="C898" s="19"/>
      <c r="D898" s="117"/>
      <c r="E898" s="123"/>
      <c r="F898" s="19"/>
      <c r="G898" s="118"/>
      <c r="H898" s="120"/>
      <c r="I898" s="19"/>
      <c r="J898" s="19"/>
      <c r="K898" s="19"/>
      <c r="L898" s="19"/>
      <c r="M898" s="19"/>
      <c r="N898" s="19"/>
      <c r="O898" s="19"/>
      <c r="P898" s="19"/>
      <c r="Q898" s="19"/>
      <c r="R898" s="19"/>
      <c r="S898" s="19"/>
      <c r="T898" s="19"/>
    </row>
    <row r="899" spans="1:20" ht="13.5" customHeight="1">
      <c r="A899" s="19"/>
      <c r="B899" s="19"/>
      <c r="C899" s="19"/>
      <c r="D899" s="117"/>
      <c r="E899" s="123"/>
      <c r="F899" s="19"/>
      <c r="G899" s="118"/>
      <c r="H899" s="120"/>
      <c r="I899" s="19"/>
      <c r="J899" s="19"/>
      <c r="K899" s="19"/>
      <c r="L899" s="19"/>
      <c r="M899" s="19"/>
      <c r="N899" s="19"/>
      <c r="O899" s="19"/>
      <c r="P899" s="19"/>
      <c r="Q899" s="19"/>
      <c r="R899" s="19"/>
      <c r="S899" s="19"/>
      <c r="T899" s="19"/>
    </row>
    <row r="900" spans="1:20" ht="13.5" customHeight="1">
      <c r="A900" s="19"/>
      <c r="B900" s="19"/>
      <c r="C900" s="19"/>
      <c r="D900" s="117"/>
      <c r="E900" s="123"/>
      <c r="F900" s="19"/>
      <c r="G900" s="118"/>
      <c r="H900" s="120"/>
      <c r="I900" s="19"/>
      <c r="J900" s="19"/>
      <c r="K900" s="19"/>
      <c r="L900" s="19"/>
      <c r="M900" s="19"/>
      <c r="N900" s="19"/>
      <c r="O900" s="19"/>
      <c r="P900" s="19"/>
      <c r="Q900" s="19"/>
      <c r="R900" s="19"/>
      <c r="S900" s="19"/>
      <c r="T900" s="19"/>
    </row>
    <row r="901" spans="1:20" ht="13.5" customHeight="1">
      <c r="A901" s="19"/>
      <c r="B901" s="19"/>
      <c r="C901" s="19"/>
      <c r="D901" s="117"/>
      <c r="E901" s="123"/>
      <c r="F901" s="19"/>
      <c r="G901" s="118"/>
      <c r="H901" s="120"/>
      <c r="I901" s="19"/>
      <c r="J901" s="19"/>
      <c r="K901" s="19"/>
      <c r="L901" s="19"/>
      <c r="M901" s="19"/>
      <c r="N901" s="19"/>
      <c r="O901" s="19"/>
      <c r="P901" s="19"/>
      <c r="Q901" s="19"/>
      <c r="R901" s="19"/>
      <c r="S901" s="19"/>
      <c r="T901" s="19"/>
    </row>
    <row r="902" spans="1:20" ht="13.5" customHeight="1">
      <c r="A902" s="19"/>
      <c r="B902" s="19"/>
      <c r="C902" s="19"/>
      <c r="D902" s="117"/>
      <c r="E902" s="123"/>
      <c r="F902" s="19"/>
      <c r="G902" s="118"/>
      <c r="H902" s="120"/>
      <c r="I902" s="19"/>
      <c r="J902" s="19"/>
      <c r="K902" s="19"/>
      <c r="L902" s="19"/>
      <c r="M902" s="19"/>
      <c r="N902" s="19"/>
      <c r="O902" s="19"/>
      <c r="P902" s="19"/>
      <c r="Q902" s="19"/>
      <c r="R902" s="19"/>
      <c r="S902" s="19"/>
      <c r="T902" s="19"/>
    </row>
    <row r="903" spans="1:20" ht="13.5" customHeight="1">
      <c r="A903" s="19"/>
      <c r="B903" s="19"/>
      <c r="C903" s="19"/>
      <c r="D903" s="117"/>
      <c r="E903" s="123"/>
      <c r="F903" s="19"/>
      <c r="G903" s="118"/>
      <c r="H903" s="120"/>
      <c r="I903" s="19"/>
      <c r="J903" s="19"/>
      <c r="K903" s="19"/>
      <c r="L903" s="19"/>
      <c r="M903" s="19"/>
      <c r="N903" s="19"/>
      <c r="O903" s="19"/>
      <c r="P903" s="19"/>
      <c r="Q903" s="19"/>
      <c r="R903" s="19"/>
      <c r="S903" s="19"/>
      <c r="T903" s="19"/>
    </row>
    <row r="904" spans="1:20" ht="13.5" customHeight="1">
      <c r="A904" s="19"/>
      <c r="B904" s="19"/>
      <c r="C904" s="19"/>
      <c r="D904" s="117"/>
      <c r="E904" s="123"/>
      <c r="F904" s="19"/>
      <c r="G904" s="118"/>
      <c r="H904" s="120"/>
      <c r="I904" s="19"/>
      <c r="J904" s="19"/>
      <c r="K904" s="19"/>
      <c r="L904" s="19"/>
      <c r="M904" s="19"/>
      <c r="N904" s="19"/>
      <c r="O904" s="19"/>
      <c r="P904" s="19"/>
      <c r="Q904" s="19"/>
      <c r="R904" s="19"/>
      <c r="S904" s="19"/>
      <c r="T904" s="19"/>
    </row>
    <row r="905" spans="1:20" ht="13.5" customHeight="1">
      <c r="A905" s="19"/>
      <c r="B905" s="19"/>
      <c r="C905" s="19"/>
      <c r="D905" s="117"/>
      <c r="E905" s="123"/>
      <c r="F905" s="19"/>
      <c r="G905" s="118"/>
      <c r="H905" s="120"/>
      <c r="I905" s="19"/>
      <c r="J905" s="19"/>
      <c r="K905" s="19"/>
      <c r="L905" s="19"/>
      <c r="M905" s="19"/>
      <c r="N905" s="19"/>
      <c r="O905" s="19"/>
      <c r="P905" s="19"/>
      <c r="Q905" s="19"/>
      <c r="R905" s="19"/>
      <c r="S905" s="19"/>
      <c r="T905" s="19"/>
    </row>
    <row r="906" spans="1:20" ht="13.5" customHeight="1">
      <c r="A906" s="19"/>
      <c r="B906" s="19"/>
      <c r="C906" s="19"/>
      <c r="D906" s="117"/>
      <c r="E906" s="123"/>
      <c r="F906" s="19"/>
      <c r="G906" s="118"/>
      <c r="H906" s="120"/>
      <c r="I906" s="19"/>
      <c r="J906" s="19"/>
      <c r="K906" s="19"/>
      <c r="L906" s="19"/>
      <c r="M906" s="19"/>
      <c r="N906" s="19"/>
      <c r="O906" s="19"/>
      <c r="P906" s="19"/>
      <c r="Q906" s="19"/>
      <c r="R906" s="19"/>
      <c r="S906" s="19"/>
      <c r="T906" s="19"/>
    </row>
    <row r="907" spans="1:20" ht="13.5" customHeight="1">
      <c r="A907" s="19"/>
      <c r="B907" s="19"/>
      <c r="C907" s="19"/>
      <c r="D907" s="117"/>
      <c r="E907" s="123"/>
      <c r="F907" s="19"/>
      <c r="G907" s="118"/>
      <c r="H907" s="120"/>
      <c r="I907" s="19"/>
      <c r="J907" s="19"/>
      <c r="K907" s="19"/>
      <c r="L907" s="19"/>
      <c r="M907" s="19"/>
      <c r="N907" s="19"/>
      <c r="O907" s="19"/>
      <c r="P907" s="19"/>
      <c r="Q907" s="19"/>
      <c r="R907" s="19"/>
      <c r="S907" s="19"/>
      <c r="T907" s="19"/>
    </row>
    <row r="908" spans="1:20" ht="13.5" customHeight="1">
      <c r="A908" s="19"/>
      <c r="B908" s="19"/>
      <c r="C908" s="19"/>
      <c r="D908" s="117"/>
      <c r="E908" s="123"/>
      <c r="F908" s="19"/>
      <c r="G908" s="118"/>
      <c r="H908" s="120"/>
      <c r="I908" s="19"/>
      <c r="J908" s="19"/>
      <c r="K908" s="19"/>
      <c r="L908" s="19"/>
      <c r="M908" s="19"/>
      <c r="N908" s="19"/>
      <c r="O908" s="19"/>
      <c r="P908" s="19"/>
      <c r="Q908" s="19"/>
      <c r="R908" s="19"/>
      <c r="S908" s="19"/>
      <c r="T908" s="19"/>
    </row>
    <row r="909" spans="1:20" ht="13.5" customHeight="1">
      <c r="A909" s="19"/>
      <c r="B909" s="19"/>
      <c r="C909" s="19"/>
      <c r="D909" s="117"/>
      <c r="E909" s="123"/>
      <c r="F909" s="19"/>
      <c r="G909" s="118"/>
      <c r="H909" s="120"/>
      <c r="I909" s="19"/>
      <c r="J909" s="19"/>
      <c r="K909" s="19"/>
      <c r="L909" s="19"/>
      <c r="M909" s="19"/>
      <c r="N909" s="19"/>
      <c r="O909" s="19"/>
      <c r="P909" s="19"/>
      <c r="Q909" s="19"/>
      <c r="R909" s="19"/>
      <c r="S909" s="19"/>
      <c r="T909" s="19"/>
    </row>
    <row r="910" spans="1:20" ht="13.5" customHeight="1">
      <c r="A910" s="19"/>
      <c r="B910" s="19"/>
      <c r="C910" s="19"/>
      <c r="D910" s="117"/>
      <c r="E910" s="123"/>
      <c r="F910" s="19"/>
      <c r="G910" s="118"/>
      <c r="H910" s="120"/>
      <c r="I910" s="19"/>
      <c r="J910" s="19"/>
      <c r="K910" s="19"/>
      <c r="L910" s="19"/>
      <c r="M910" s="19"/>
      <c r="N910" s="19"/>
      <c r="O910" s="19"/>
      <c r="P910" s="19"/>
      <c r="Q910" s="19"/>
      <c r="R910" s="19"/>
      <c r="S910" s="19"/>
      <c r="T910" s="19"/>
    </row>
    <row r="911" spans="1:20" ht="13.5" customHeight="1">
      <c r="A911" s="19"/>
      <c r="B911" s="19"/>
      <c r="C911" s="19"/>
      <c r="D911" s="117"/>
      <c r="E911" s="123"/>
      <c r="F911" s="19"/>
      <c r="G911" s="118"/>
      <c r="H911" s="120"/>
      <c r="I911" s="19"/>
      <c r="J911" s="19"/>
      <c r="K911" s="19"/>
      <c r="L911" s="19"/>
      <c r="M911" s="19"/>
      <c r="N911" s="19"/>
      <c r="O911" s="19"/>
      <c r="P911" s="19"/>
      <c r="Q911" s="19"/>
      <c r="R911" s="19"/>
      <c r="S911" s="19"/>
      <c r="T911" s="19"/>
    </row>
    <row r="912" spans="1:20" ht="13.5" customHeight="1">
      <c r="A912" s="19"/>
      <c r="B912" s="19"/>
      <c r="C912" s="19"/>
      <c r="D912" s="117"/>
      <c r="E912" s="123"/>
      <c r="F912" s="19"/>
      <c r="G912" s="118"/>
      <c r="H912" s="120"/>
      <c r="I912" s="19"/>
      <c r="J912" s="19"/>
      <c r="K912" s="19"/>
      <c r="L912" s="19"/>
      <c r="M912" s="19"/>
      <c r="N912" s="19"/>
      <c r="O912" s="19"/>
      <c r="P912" s="19"/>
      <c r="Q912" s="19"/>
      <c r="R912" s="19"/>
      <c r="S912" s="19"/>
      <c r="T912" s="19"/>
    </row>
    <row r="913" spans="1:20" ht="13.5" customHeight="1">
      <c r="A913" s="19"/>
      <c r="B913" s="19"/>
      <c r="C913" s="19"/>
      <c r="D913" s="117"/>
      <c r="E913" s="123"/>
      <c r="F913" s="19"/>
      <c r="G913" s="118"/>
      <c r="H913" s="120"/>
      <c r="I913" s="19"/>
      <c r="J913" s="19"/>
      <c r="K913" s="19"/>
      <c r="L913" s="19"/>
      <c r="M913" s="19"/>
      <c r="N913" s="19"/>
      <c r="O913" s="19"/>
      <c r="P913" s="19"/>
      <c r="Q913" s="19"/>
      <c r="R913" s="19"/>
      <c r="S913" s="19"/>
      <c r="T913" s="19"/>
    </row>
    <row r="914" spans="1:20" ht="13.5" customHeight="1">
      <c r="A914" s="19"/>
      <c r="B914" s="19"/>
      <c r="C914" s="19"/>
      <c r="D914" s="117"/>
      <c r="E914" s="123"/>
      <c r="F914" s="19"/>
      <c r="G914" s="118"/>
      <c r="H914" s="120"/>
      <c r="I914" s="19"/>
      <c r="J914" s="19"/>
      <c r="K914" s="19"/>
      <c r="L914" s="19"/>
      <c r="M914" s="19"/>
      <c r="N914" s="19"/>
      <c r="O914" s="19"/>
      <c r="P914" s="19"/>
      <c r="Q914" s="19"/>
      <c r="R914" s="19"/>
      <c r="S914" s="19"/>
      <c r="T914" s="19"/>
    </row>
    <row r="915" spans="1:20" ht="13.5" customHeight="1">
      <c r="A915" s="19"/>
      <c r="B915" s="19"/>
      <c r="C915" s="19"/>
      <c r="D915" s="117"/>
      <c r="E915" s="123"/>
      <c r="F915" s="19"/>
      <c r="G915" s="118"/>
      <c r="H915" s="120"/>
      <c r="I915" s="19"/>
      <c r="J915" s="19"/>
      <c r="K915" s="19"/>
      <c r="L915" s="19"/>
      <c r="M915" s="19"/>
      <c r="N915" s="19"/>
      <c r="O915" s="19"/>
      <c r="P915" s="19"/>
      <c r="Q915" s="19"/>
      <c r="R915" s="19"/>
      <c r="S915" s="19"/>
      <c r="T915" s="19"/>
    </row>
    <row r="916" spans="1:20" ht="13.5" customHeight="1">
      <c r="A916" s="19"/>
      <c r="B916" s="19"/>
      <c r="C916" s="19"/>
      <c r="D916" s="117"/>
      <c r="E916" s="123"/>
      <c r="F916" s="19"/>
      <c r="G916" s="118"/>
      <c r="H916" s="120"/>
      <c r="I916" s="19"/>
      <c r="J916" s="19"/>
      <c r="K916" s="19"/>
      <c r="L916" s="19"/>
      <c r="M916" s="19"/>
      <c r="N916" s="19"/>
      <c r="O916" s="19"/>
      <c r="P916" s="19"/>
      <c r="Q916" s="19"/>
      <c r="R916" s="19"/>
      <c r="S916" s="19"/>
      <c r="T916" s="19"/>
    </row>
    <row r="917" spans="1:20" ht="13.5" customHeight="1">
      <c r="A917" s="19"/>
      <c r="B917" s="19"/>
      <c r="C917" s="19"/>
      <c r="D917" s="117"/>
      <c r="E917" s="123"/>
      <c r="F917" s="19"/>
      <c r="G917" s="118"/>
      <c r="H917" s="120"/>
      <c r="I917" s="19"/>
      <c r="J917" s="19"/>
      <c r="K917" s="19"/>
      <c r="L917" s="19"/>
      <c r="M917" s="19"/>
      <c r="N917" s="19"/>
      <c r="O917" s="19"/>
      <c r="P917" s="19"/>
      <c r="Q917" s="19"/>
      <c r="R917" s="19"/>
      <c r="S917" s="19"/>
      <c r="T917" s="19"/>
    </row>
    <row r="918" spans="1:20" ht="13.5" customHeight="1">
      <c r="A918" s="19"/>
      <c r="B918" s="19"/>
      <c r="C918" s="19"/>
      <c r="D918" s="117"/>
      <c r="E918" s="123"/>
      <c r="F918" s="19"/>
      <c r="G918" s="118"/>
      <c r="H918" s="120"/>
      <c r="I918" s="19"/>
      <c r="J918" s="19"/>
      <c r="K918" s="19"/>
      <c r="L918" s="19"/>
      <c r="M918" s="19"/>
      <c r="N918" s="19"/>
      <c r="O918" s="19"/>
      <c r="P918" s="19"/>
      <c r="Q918" s="19"/>
      <c r="R918" s="19"/>
      <c r="S918" s="19"/>
      <c r="T918" s="19"/>
    </row>
    <row r="919" spans="1:20" ht="13.5" customHeight="1">
      <c r="A919" s="19"/>
      <c r="B919" s="19"/>
      <c r="C919" s="19"/>
      <c r="D919" s="117"/>
      <c r="E919" s="123"/>
      <c r="F919" s="19"/>
      <c r="G919" s="118"/>
      <c r="H919" s="120"/>
      <c r="I919" s="19"/>
      <c r="J919" s="19"/>
      <c r="K919" s="19"/>
      <c r="L919" s="19"/>
      <c r="M919" s="19"/>
      <c r="N919" s="19"/>
      <c r="O919" s="19"/>
      <c r="P919" s="19"/>
      <c r="Q919" s="19"/>
      <c r="R919" s="19"/>
      <c r="S919" s="19"/>
      <c r="T919" s="19"/>
    </row>
    <row r="920" spans="1:20" ht="13.5" customHeight="1">
      <c r="A920" s="19"/>
      <c r="B920" s="19"/>
      <c r="C920" s="19"/>
      <c r="D920" s="117"/>
      <c r="E920" s="123"/>
      <c r="F920" s="19"/>
      <c r="G920" s="118"/>
      <c r="H920" s="120"/>
      <c r="I920" s="19"/>
      <c r="J920" s="19"/>
      <c r="K920" s="19"/>
      <c r="L920" s="19"/>
      <c r="M920" s="19"/>
      <c r="N920" s="19"/>
      <c r="O920" s="19"/>
      <c r="P920" s="19"/>
      <c r="Q920" s="19"/>
      <c r="R920" s="19"/>
      <c r="S920" s="19"/>
      <c r="T920" s="19"/>
    </row>
    <row r="921" spans="1:20" ht="13.5" customHeight="1">
      <c r="A921" s="19"/>
      <c r="B921" s="19"/>
      <c r="C921" s="19"/>
      <c r="D921" s="117"/>
      <c r="E921" s="123"/>
      <c r="F921" s="19"/>
      <c r="G921" s="118"/>
      <c r="H921" s="120"/>
      <c r="I921" s="19"/>
      <c r="J921" s="19"/>
      <c r="K921" s="19"/>
      <c r="L921" s="19"/>
      <c r="M921" s="19"/>
      <c r="N921" s="19"/>
      <c r="O921" s="19"/>
      <c r="P921" s="19"/>
      <c r="Q921" s="19"/>
      <c r="R921" s="19"/>
      <c r="S921" s="19"/>
      <c r="T921" s="19"/>
    </row>
    <row r="922" spans="1:20" ht="13.5" customHeight="1">
      <c r="A922" s="19"/>
      <c r="B922" s="19"/>
      <c r="C922" s="19"/>
      <c r="D922" s="117"/>
      <c r="E922" s="123"/>
      <c r="F922" s="19"/>
      <c r="G922" s="118"/>
      <c r="H922" s="120"/>
      <c r="I922" s="19"/>
      <c r="J922" s="19"/>
      <c r="K922" s="19"/>
      <c r="L922" s="19"/>
      <c r="M922" s="19"/>
      <c r="N922" s="19"/>
      <c r="O922" s="19"/>
      <c r="P922" s="19"/>
      <c r="Q922" s="19"/>
      <c r="R922" s="19"/>
      <c r="S922" s="19"/>
      <c r="T922" s="19"/>
    </row>
    <row r="923" spans="1:20" ht="13.5" customHeight="1">
      <c r="A923" s="19"/>
      <c r="B923" s="19"/>
      <c r="C923" s="19"/>
      <c r="D923" s="117"/>
      <c r="E923" s="123"/>
      <c r="F923" s="19"/>
      <c r="G923" s="118"/>
      <c r="H923" s="120"/>
      <c r="I923" s="19"/>
      <c r="J923" s="19"/>
      <c r="K923" s="19"/>
      <c r="L923" s="19"/>
      <c r="M923" s="19"/>
      <c r="N923" s="19"/>
      <c r="O923" s="19"/>
      <c r="P923" s="19"/>
      <c r="Q923" s="19"/>
      <c r="R923" s="19"/>
      <c r="S923" s="19"/>
      <c r="T923" s="19"/>
    </row>
    <row r="924" spans="1:20" ht="13.5" customHeight="1">
      <c r="A924" s="19"/>
      <c r="B924" s="19"/>
      <c r="C924" s="19"/>
      <c r="D924" s="117"/>
      <c r="E924" s="123"/>
      <c r="F924" s="19"/>
      <c r="G924" s="118"/>
      <c r="H924" s="120"/>
      <c r="I924" s="19"/>
      <c r="J924" s="19"/>
      <c r="K924" s="19"/>
      <c r="L924" s="19"/>
      <c r="M924" s="19"/>
      <c r="N924" s="19"/>
      <c r="O924" s="19"/>
      <c r="P924" s="19"/>
      <c r="Q924" s="19"/>
      <c r="R924" s="19"/>
      <c r="S924" s="19"/>
      <c r="T924" s="19"/>
    </row>
    <row r="925" spans="1:20" ht="13.5" customHeight="1">
      <c r="A925" s="19"/>
      <c r="B925" s="19"/>
      <c r="C925" s="19"/>
      <c r="D925" s="117"/>
      <c r="E925" s="123"/>
      <c r="F925" s="19"/>
      <c r="G925" s="118"/>
      <c r="H925" s="120"/>
      <c r="I925" s="19"/>
      <c r="J925" s="19"/>
      <c r="K925" s="19"/>
      <c r="L925" s="19"/>
      <c r="M925" s="19"/>
      <c r="N925" s="19"/>
      <c r="O925" s="19"/>
      <c r="P925" s="19"/>
      <c r="Q925" s="19"/>
      <c r="R925" s="19"/>
      <c r="S925" s="19"/>
      <c r="T925" s="19"/>
    </row>
    <row r="926" spans="1:20" ht="13.5" customHeight="1">
      <c r="A926" s="19"/>
      <c r="B926" s="19"/>
      <c r="C926" s="19"/>
      <c r="D926" s="117"/>
      <c r="E926" s="123"/>
      <c r="F926" s="19"/>
      <c r="G926" s="118"/>
      <c r="H926" s="120"/>
      <c r="I926" s="19"/>
      <c r="J926" s="19"/>
      <c r="K926" s="19"/>
      <c r="L926" s="19"/>
      <c r="M926" s="19"/>
      <c r="N926" s="19"/>
      <c r="O926" s="19"/>
      <c r="P926" s="19"/>
      <c r="Q926" s="19"/>
      <c r="R926" s="19"/>
      <c r="S926" s="19"/>
      <c r="T926" s="19"/>
    </row>
    <row r="927" spans="1:20" ht="13.5" customHeight="1">
      <c r="A927" s="19"/>
      <c r="B927" s="19"/>
      <c r="C927" s="19"/>
      <c r="D927" s="117"/>
      <c r="E927" s="123"/>
      <c r="F927" s="19"/>
      <c r="G927" s="118"/>
      <c r="H927" s="120"/>
      <c r="I927" s="19"/>
      <c r="J927" s="19"/>
      <c r="K927" s="19"/>
      <c r="L927" s="19"/>
      <c r="M927" s="19"/>
      <c r="N927" s="19"/>
      <c r="O927" s="19"/>
      <c r="P927" s="19"/>
      <c r="Q927" s="19"/>
      <c r="R927" s="19"/>
      <c r="S927" s="19"/>
      <c r="T927" s="19"/>
    </row>
    <row r="928" spans="1:20" ht="13.5" customHeight="1">
      <c r="A928" s="19"/>
      <c r="B928" s="19"/>
      <c r="C928" s="19"/>
      <c r="D928" s="117"/>
      <c r="E928" s="123"/>
      <c r="F928" s="19"/>
      <c r="G928" s="118"/>
      <c r="H928" s="120"/>
      <c r="I928" s="19"/>
      <c r="J928" s="19"/>
      <c r="K928" s="19"/>
      <c r="L928" s="19"/>
      <c r="M928" s="19"/>
      <c r="N928" s="19"/>
      <c r="O928" s="19"/>
      <c r="P928" s="19"/>
      <c r="Q928" s="19"/>
      <c r="R928" s="19"/>
      <c r="S928" s="19"/>
      <c r="T928" s="19"/>
    </row>
    <row r="929" spans="1:20" ht="13.5" customHeight="1">
      <c r="A929" s="19"/>
      <c r="B929" s="19"/>
      <c r="C929" s="19"/>
      <c r="D929" s="117"/>
      <c r="E929" s="123"/>
      <c r="F929" s="19"/>
      <c r="G929" s="118"/>
      <c r="H929" s="120"/>
      <c r="I929" s="19"/>
      <c r="J929" s="19"/>
      <c r="K929" s="19"/>
      <c r="L929" s="19"/>
      <c r="M929" s="19"/>
      <c r="N929" s="19"/>
      <c r="O929" s="19"/>
      <c r="P929" s="19"/>
      <c r="Q929" s="19"/>
      <c r="R929" s="19"/>
      <c r="S929" s="19"/>
      <c r="T929" s="19"/>
    </row>
    <row r="930" spans="1:20" ht="13.5" customHeight="1">
      <c r="A930" s="19"/>
      <c r="B930" s="19"/>
      <c r="C930" s="19"/>
      <c r="D930" s="117"/>
      <c r="E930" s="123"/>
      <c r="F930" s="19"/>
      <c r="G930" s="118"/>
      <c r="H930" s="120"/>
      <c r="I930" s="19"/>
      <c r="J930" s="19"/>
      <c r="K930" s="19"/>
      <c r="L930" s="19"/>
      <c r="M930" s="19"/>
      <c r="N930" s="19"/>
      <c r="O930" s="19"/>
      <c r="P930" s="19"/>
      <c r="Q930" s="19"/>
      <c r="R930" s="19"/>
      <c r="S930" s="19"/>
      <c r="T930" s="19"/>
    </row>
    <row r="931" spans="1:20" ht="13.5" customHeight="1">
      <c r="A931" s="19"/>
      <c r="B931" s="19"/>
      <c r="C931" s="19"/>
      <c r="D931" s="117"/>
      <c r="E931" s="123"/>
      <c r="F931" s="19"/>
      <c r="G931" s="118"/>
      <c r="H931" s="120"/>
      <c r="I931" s="19"/>
      <c r="J931" s="19"/>
      <c r="K931" s="19"/>
      <c r="L931" s="19"/>
      <c r="M931" s="19"/>
      <c r="N931" s="19"/>
      <c r="O931" s="19"/>
      <c r="P931" s="19"/>
      <c r="Q931" s="19"/>
      <c r="R931" s="19"/>
      <c r="S931" s="19"/>
      <c r="T931" s="19"/>
    </row>
    <row r="932" spans="1:20" ht="13.5" customHeight="1">
      <c r="A932" s="19"/>
      <c r="B932" s="19"/>
      <c r="C932" s="19"/>
      <c r="D932" s="117"/>
      <c r="E932" s="123"/>
      <c r="F932" s="19"/>
      <c r="G932" s="118"/>
      <c r="H932" s="120"/>
      <c r="I932" s="19"/>
      <c r="J932" s="19"/>
      <c r="K932" s="19"/>
      <c r="L932" s="19"/>
      <c r="M932" s="19"/>
      <c r="N932" s="19"/>
      <c r="O932" s="19"/>
      <c r="P932" s="19"/>
      <c r="Q932" s="19"/>
      <c r="R932" s="19"/>
      <c r="S932" s="19"/>
      <c r="T932" s="19"/>
    </row>
    <row r="933" spans="1:20" ht="13.5" customHeight="1">
      <c r="A933" s="19"/>
      <c r="B933" s="19"/>
      <c r="C933" s="19"/>
      <c r="D933" s="117"/>
      <c r="E933" s="123"/>
      <c r="F933" s="19"/>
      <c r="G933" s="118"/>
      <c r="H933" s="120"/>
      <c r="I933" s="19"/>
      <c r="J933" s="19"/>
      <c r="K933" s="19"/>
      <c r="L933" s="19"/>
      <c r="M933" s="19"/>
      <c r="N933" s="19"/>
      <c r="O933" s="19"/>
      <c r="P933" s="19"/>
      <c r="Q933" s="19"/>
      <c r="R933" s="19"/>
      <c r="S933" s="19"/>
      <c r="T933" s="19"/>
    </row>
    <row r="934" spans="1:20" ht="13.5" customHeight="1">
      <c r="A934" s="19"/>
      <c r="B934" s="19"/>
      <c r="C934" s="19"/>
      <c r="D934" s="117"/>
      <c r="E934" s="123"/>
      <c r="F934" s="19"/>
      <c r="G934" s="118"/>
      <c r="H934" s="120"/>
      <c r="I934" s="19"/>
      <c r="J934" s="19"/>
      <c r="K934" s="19"/>
      <c r="L934" s="19"/>
      <c r="M934" s="19"/>
      <c r="N934" s="19"/>
      <c r="O934" s="19"/>
      <c r="P934" s="19"/>
      <c r="Q934" s="19"/>
      <c r="R934" s="19"/>
      <c r="S934" s="19"/>
      <c r="T934" s="19"/>
    </row>
    <row r="935" spans="1:20" ht="13.5" customHeight="1">
      <c r="A935" s="19"/>
      <c r="B935" s="19"/>
      <c r="C935" s="19"/>
      <c r="D935" s="117"/>
      <c r="E935" s="123"/>
      <c r="F935" s="19"/>
      <c r="G935" s="118"/>
      <c r="H935" s="120"/>
      <c r="I935" s="19"/>
      <c r="J935" s="19"/>
      <c r="K935" s="19"/>
      <c r="L935" s="19"/>
      <c r="M935" s="19"/>
      <c r="N935" s="19"/>
      <c r="O935" s="19"/>
      <c r="P935" s="19"/>
      <c r="Q935" s="19"/>
      <c r="R935" s="19"/>
      <c r="S935" s="19"/>
      <c r="T935" s="19"/>
    </row>
    <row r="936" spans="1:20" ht="13.5" customHeight="1">
      <c r="A936" s="19"/>
      <c r="B936" s="19"/>
      <c r="C936" s="19"/>
      <c r="D936" s="117"/>
      <c r="E936" s="123"/>
      <c r="F936" s="19"/>
      <c r="G936" s="118"/>
      <c r="H936" s="120"/>
      <c r="I936" s="19"/>
      <c r="J936" s="19"/>
      <c r="K936" s="19"/>
      <c r="L936" s="19"/>
      <c r="M936" s="19"/>
      <c r="N936" s="19"/>
      <c r="O936" s="19"/>
      <c r="P936" s="19"/>
      <c r="Q936" s="19"/>
      <c r="R936" s="19"/>
      <c r="S936" s="19"/>
      <c r="T936" s="19"/>
    </row>
    <row r="937" spans="1:20" ht="13.5" customHeight="1">
      <c r="A937" s="19"/>
      <c r="B937" s="19"/>
      <c r="C937" s="19"/>
      <c r="D937" s="117"/>
      <c r="E937" s="123"/>
      <c r="F937" s="19"/>
      <c r="G937" s="118"/>
      <c r="H937" s="120"/>
      <c r="I937" s="19"/>
      <c r="J937" s="19"/>
      <c r="K937" s="19"/>
      <c r="L937" s="19"/>
      <c r="M937" s="19"/>
      <c r="N937" s="19"/>
      <c r="O937" s="19"/>
      <c r="P937" s="19"/>
      <c r="Q937" s="19"/>
      <c r="R937" s="19"/>
      <c r="S937" s="19"/>
      <c r="T937" s="19"/>
    </row>
    <row r="938" spans="1:20" ht="13.5" customHeight="1">
      <c r="A938" s="19"/>
      <c r="B938" s="19"/>
      <c r="C938" s="19"/>
      <c r="D938" s="117"/>
      <c r="E938" s="123"/>
      <c r="F938" s="19"/>
      <c r="G938" s="118"/>
      <c r="H938" s="120"/>
      <c r="I938" s="19"/>
      <c r="J938" s="19"/>
      <c r="K938" s="19"/>
      <c r="L938" s="19"/>
      <c r="M938" s="19"/>
      <c r="N938" s="19"/>
      <c r="O938" s="19"/>
      <c r="P938" s="19"/>
      <c r="Q938" s="19"/>
      <c r="R938" s="19"/>
      <c r="S938" s="19"/>
      <c r="T938" s="19"/>
    </row>
    <row r="939" spans="1:20" ht="13.5" customHeight="1">
      <c r="A939" s="19"/>
      <c r="B939" s="19"/>
      <c r="C939" s="19"/>
      <c r="D939" s="117"/>
      <c r="E939" s="123"/>
      <c r="F939" s="19"/>
      <c r="G939" s="118"/>
      <c r="H939" s="120"/>
      <c r="I939" s="19"/>
      <c r="J939" s="19"/>
      <c r="K939" s="19"/>
      <c r="L939" s="19"/>
      <c r="M939" s="19"/>
      <c r="N939" s="19"/>
      <c r="O939" s="19"/>
      <c r="P939" s="19"/>
      <c r="Q939" s="19"/>
      <c r="R939" s="19"/>
      <c r="S939" s="19"/>
      <c r="T939" s="19"/>
    </row>
    <row r="940" spans="1:20" ht="13.5" customHeight="1">
      <c r="A940" s="19"/>
      <c r="B940" s="19"/>
      <c r="C940" s="19"/>
      <c r="D940" s="117"/>
      <c r="E940" s="123"/>
      <c r="F940" s="19"/>
      <c r="G940" s="118"/>
      <c r="H940" s="120"/>
      <c r="I940" s="19"/>
      <c r="J940" s="19"/>
      <c r="K940" s="19"/>
      <c r="L940" s="19"/>
      <c r="M940" s="19"/>
      <c r="N940" s="19"/>
      <c r="O940" s="19"/>
      <c r="P940" s="19"/>
      <c r="Q940" s="19"/>
      <c r="R940" s="19"/>
      <c r="S940" s="19"/>
      <c r="T940" s="19"/>
    </row>
    <row r="941" spans="1:20" ht="13.5" customHeight="1">
      <c r="A941" s="19"/>
      <c r="B941" s="19"/>
      <c r="C941" s="19"/>
      <c r="D941" s="117"/>
      <c r="E941" s="123"/>
      <c r="F941" s="19"/>
      <c r="G941" s="118"/>
      <c r="H941" s="120"/>
      <c r="I941" s="19"/>
      <c r="J941" s="19"/>
      <c r="K941" s="19"/>
      <c r="L941" s="19"/>
      <c r="M941" s="19"/>
      <c r="N941" s="19"/>
      <c r="O941" s="19"/>
      <c r="P941" s="19"/>
      <c r="Q941" s="19"/>
      <c r="R941" s="19"/>
      <c r="S941" s="19"/>
      <c r="T941" s="19"/>
    </row>
    <row r="942" spans="1:20" ht="13.5" customHeight="1">
      <c r="A942" s="19"/>
      <c r="B942" s="19"/>
      <c r="C942" s="19"/>
      <c r="D942" s="117"/>
      <c r="E942" s="123"/>
      <c r="F942" s="19"/>
      <c r="G942" s="118"/>
      <c r="H942" s="120"/>
      <c r="I942" s="19"/>
      <c r="J942" s="19"/>
      <c r="K942" s="19"/>
      <c r="L942" s="19"/>
      <c r="M942" s="19"/>
      <c r="N942" s="19"/>
      <c r="O942" s="19"/>
      <c r="P942" s="19"/>
      <c r="Q942" s="19"/>
      <c r="R942" s="19"/>
      <c r="S942" s="19"/>
      <c r="T942" s="19"/>
    </row>
    <row r="943" spans="1:20" ht="13.5" customHeight="1">
      <c r="A943" s="19"/>
      <c r="B943" s="19"/>
      <c r="C943" s="19"/>
      <c r="D943" s="117"/>
      <c r="E943" s="123"/>
      <c r="F943" s="19"/>
      <c r="G943" s="118"/>
      <c r="H943" s="120"/>
      <c r="I943" s="19"/>
      <c r="J943" s="19"/>
      <c r="K943" s="19"/>
      <c r="L943" s="19"/>
      <c r="M943" s="19"/>
      <c r="N943" s="19"/>
      <c r="O943" s="19"/>
      <c r="P943" s="19"/>
      <c r="Q943" s="19"/>
      <c r="R943" s="19"/>
      <c r="S943" s="19"/>
      <c r="T943" s="19"/>
    </row>
    <row r="944" spans="1:20" ht="13.5" customHeight="1">
      <c r="A944" s="19"/>
      <c r="B944" s="19"/>
      <c r="C944" s="19"/>
      <c r="D944" s="117"/>
      <c r="E944" s="123"/>
      <c r="F944" s="19"/>
      <c r="G944" s="118"/>
      <c r="H944" s="120"/>
      <c r="I944" s="19"/>
      <c r="J944" s="19"/>
      <c r="K944" s="19"/>
      <c r="L944" s="19"/>
      <c r="M944" s="19"/>
      <c r="N944" s="19"/>
      <c r="O944" s="19"/>
      <c r="P944" s="19"/>
      <c r="Q944" s="19"/>
      <c r="R944" s="19"/>
      <c r="S944" s="19"/>
      <c r="T944" s="19"/>
    </row>
    <row r="945" spans="1:20" ht="13.5" customHeight="1">
      <c r="A945" s="19"/>
      <c r="B945" s="19"/>
      <c r="C945" s="19"/>
      <c r="D945" s="117"/>
      <c r="E945" s="123"/>
      <c r="F945" s="19"/>
      <c r="G945" s="118"/>
      <c r="H945" s="120"/>
      <c r="I945" s="19"/>
      <c r="J945" s="19"/>
      <c r="K945" s="19"/>
      <c r="L945" s="19"/>
      <c r="M945" s="19"/>
      <c r="N945" s="19"/>
      <c r="O945" s="19"/>
      <c r="P945" s="19"/>
      <c r="Q945" s="19"/>
      <c r="R945" s="19"/>
      <c r="S945" s="19"/>
      <c r="T945" s="19"/>
    </row>
    <row r="946" spans="1:20" ht="13.5" customHeight="1">
      <c r="A946" s="19"/>
      <c r="B946" s="19"/>
      <c r="C946" s="19"/>
      <c r="D946" s="117"/>
      <c r="E946" s="123"/>
      <c r="F946" s="19"/>
      <c r="G946" s="118"/>
      <c r="H946" s="120"/>
      <c r="I946" s="19"/>
      <c r="J946" s="19"/>
      <c r="K946" s="19"/>
      <c r="L946" s="19"/>
      <c r="M946" s="19"/>
      <c r="N946" s="19"/>
      <c r="O946" s="19"/>
      <c r="P946" s="19"/>
      <c r="Q946" s="19"/>
      <c r="R946" s="19"/>
      <c r="S946" s="19"/>
      <c r="T946" s="19"/>
    </row>
    <row r="947" spans="1:20" ht="13.5" customHeight="1">
      <c r="A947" s="19"/>
      <c r="B947" s="19"/>
      <c r="C947" s="19"/>
      <c r="D947" s="117"/>
      <c r="E947" s="123"/>
      <c r="F947" s="19"/>
      <c r="G947" s="118"/>
      <c r="H947" s="120"/>
      <c r="I947" s="19"/>
      <c r="J947" s="19"/>
      <c r="K947" s="19"/>
      <c r="L947" s="19"/>
      <c r="M947" s="19"/>
      <c r="N947" s="19"/>
      <c r="O947" s="19"/>
      <c r="P947" s="19"/>
      <c r="Q947" s="19"/>
      <c r="R947" s="19"/>
      <c r="S947" s="19"/>
      <c r="T947" s="19"/>
    </row>
    <row r="948" spans="1:20" ht="13.5" customHeight="1">
      <c r="A948" s="19"/>
      <c r="B948" s="19"/>
      <c r="C948" s="19"/>
      <c r="D948" s="117"/>
      <c r="E948" s="123"/>
      <c r="F948" s="19"/>
      <c r="G948" s="118"/>
      <c r="H948" s="120"/>
      <c r="I948" s="19"/>
      <c r="J948" s="19"/>
      <c r="K948" s="19"/>
      <c r="L948" s="19"/>
      <c r="M948" s="19"/>
      <c r="N948" s="19"/>
      <c r="O948" s="19"/>
      <c r="P948" s="19"/>
      <c r="Q948" s="19"/>
      <c r="R948" s="19"/>
      <c r="S948" s="19"/>
      <c r="T948" s="19"/>
    </row>
    <row r="949" spans="1:20" ht="13.5" customHeight="1">
      <c r="A949" s="19"/>
      <c r="B949" s="19"/>
      <c r="C949" s="19"/>
      <c r="D949" s="117"/>
      <c r="E949" s="123"/>
      <c r="F949" s="19"/>
      <c r="G949" s="118"/>
      <c r="H949" s="120"/>
      <c r="I949" s="19"/>
      <c r="J949" s="19"/>
      <c r="K949" s="19"/>
      <c r="L949" s="19"/>
      <c r="M949" s="19"/>
      <c r="N949" s="19"/>
      <c r="O949" s="19"/>
      <c r="P949" s="19"/>
      <c r="Q949" s="19"/>
      <c r="R949" s="19"/>
      <c r="S949" s="19"/>
      <c r="T949" s="19"/>
    </row>
    <row r="950" spans="1:20" ht="13.5" customHeight="1">
      <c r="A950" s="19"/>
      <c r="B950" s="19"/>
      <c r="C950" s="19"/>
      <c r="D950" s="117"/>
      <c r="E950" s="123"/>
      <c r="F950" s="19"/>
      <c r="G950" s="118"/>
      <c r="H950" s="120"/>
      <c r="I950" s="19"/>
      <c r="J950" s="19"/>
      <c r="K950" s="19"/>
      <c r="L950" s="19"/>
      <c r="M950" s="19"/>
      <c r="N950" s="19"/>
      <c r="O950" s="19"/>
      <c r="P950" s="19"/>
      <c r="Q950" s="19"/>
      <c r="R950" s="19"/>
      <c r="S950" s="19"/>
      <c r="T950" s="19"/>
    </row>
    <row r="951" spans="1:20" ht="13.5" customHeight="1">
      <c r="A951" s="19"/>
      <c r="B951" s="19"/>
      <c r="C951" s="19"/>
      <c r="D951" s="117"/>
      <c r="E951" s="123"/>
      <c r="F951" s="19"/>
      <c r="G951" s="118"/>
      <c r="H951" s="120"/>
      <c r="I951" s="19"/>
      <c r="J951" s="19"/>
      <c r="K951" s="19"/>
      <c r="L951" s="19"/>
      <c r="M951" s="19"/>
      <c r="N951" s="19"/>
      <c r="O951" s="19"/>
      <c r="P951" s="19"/>
      <c r="Q951" s="19"/>
      <c r="R951" s="19"/>
      <c r="S951" s="19"/>
      <c r="T951" s="19"/>
    </row>
    <row r="952" spans="1:20" ht="13.5" customHeight="1">
      <c r="A952" s="19"/>
      <c r="B952" s="19"/>
      <c r="C952" s="19"/>
      <c r="D952" s="117"/>
      <c r="E952" s="123"/>
      <c r="F952" s="19"/>
      <c r="G952" s="118"/>
      <c r="H952" s="120"/>
      <c r="I952" s="19"/>
      <c r="J952" s="19"/>
      <c r="K952" s="19"/>
      <c r="L952" s="19"/>
      <c r="M952" s="19"/>
      <c r="N952" s="19"/>
      <c r="O952" s="19"/>
      <c r="P952" s="19"/>
      <c r="Q952" s="19"/>
      <c r="R952" s="19"/>
      <c r="S952" s="19"/>
      <c r="T952" s="19"/>
    </row>
    <row r="953" spans="1:20" ht="13.5" customHeight="1">
      <c r="A953" s="19"/>
      <c r="B953" s="19"/>
      <c r="C953" s="19"/>
      <c r="D953" s="117"/>
      <c r="E953" s="123"/>
      <c r="F953" s="19"/>
      <c r="G953" s="118"/>
      <c r="H953" s="120"/>
      <c r="I953" s="19"/>
      <c r="J953" s="19"/>
      <c r="K953" s="19"/>
      <c r="L953" s="19"/>
      <c r="M953" s="19"/>
      <c r="N953" s="19"/>
      <c r="O953" s="19"/>
      <c r="P953" s="19"/>
      <c r="Q953" s="19"/>
      <c r="R953" s="19"/>
      <c r="S953" s="19"/>
      <c r="T953" s="19"/>
    </row>
    <row r="954" spans="1:20" ht="13.5" customHeight="1">
      <c r="A954" s="19"/>
      <c r="B954" s="19"/>
      <c r="C954" s="19"/>
      <c r="D954" s="117"/>
      <c r="E954" s="123"/>
      <c r="F954" s="19"/>
      <c r="G954" s="118"/>
      <c r="H954" s="120"/>
      <c r="I954" s="19"/>
      <c r="J954" s="19"/>
      <c r="K954" s="19"/>
      <c r="L954" s="19"/>
      <c r="M954" s="19"/>
      <c r="N954" s="19"/>
      <c r="O954" s="19"/>
      <c r="P954" s="19"/>
      <c r="Q954" s="19"/>
      <c r="R954" s="19"/>
      <c r="S954" s="19"/>
      <c r="T954" s="19"/>
    </row>
    <row r="955" spans="1:20" ht="13.5" customHeight="1">
      <c r="A955" s="19"/>
      <c r="B955" s="19"/>
      <c r="C955" s="19"/>
      <c r="D955" s="117"/>
      <c r="E955" s="123"/>
      <c r="F955" s="19"/>
      <c r="G955" s="118"/>
      <c r="H955" s="120"/>
      <c r="I955" s="19"/>
      <c r="J955" s="19"/>
      <c r="K955" s="19"/>
      <c r="L955" s="19"/>
      <c r="M955" s="19"/>
      <c r="N955" s="19"/>
      <c r="O955" s="19"/>
      <c r="P955" s="19"/>
      <c r="Q955" s="19"/>
      <c r="R955" s="19"/>
      <c r="S955" s="19"/>
      <c r="T955" s="19"/>
    </row>
    <row r="956" spans="1:20" ht="13.5" customHeight="1">
      <c r="A956" s="19"/>
      <c r="B956" s="19"/>
      <c r="C956" s="19"/>
      <c r="D956" s="117"/>
      <c r="E956" s="123"/>
      <c r="F956" s="19"/>
      <c r="G956" s="118"/>
      <c r="H956" s="120"/>
      <c r="I956" s="19"/>
      <c r="J956" s="19"/>
      <c r="K956" s="19"/>
      <c r="L956" s="19"/>
      <c r="M956" s="19"/>
      <c r="N956" s="19"/>
      <c r="O956" s="19"/>
      <c r="P956" s="19"/>
      <c r="Q956" s="19"/>
      <c r="R956" s="19"/>
      <c r="S956" s="19"/>
      <c r="T956" s="19"/>
    </row>
    <row r="957" spans="1:20" ht="13.5" customHeight="1">
      <c r="A957" s="19"/>
      <c r="B957" s="19"/>
      <c r="C957" s="19"/>
      <c r="D957" s="117"/>
      <c r="E957" s="123"/>
      <c r="F957" s="19"/>
      <c r="G957" s="118"/>
      <c r="H957" s="120"/>
      <c r="I957" s="19"/>
      <c r="J957" s="19"/>
      <c r="K957" s="19"/>
      <c r="L957" s="19"/>
      <c r="M957" s="19"/>
      <c r="N957" s="19"/>
      <c r="O957" s="19"/>
      <c r="P957" s="19"/>
      <c r="Q957" s="19"/>
      <c r="R957" s="19"/>
      <c r="S957" s="19"/>
      <c r="T957" s="19"/>
    </row>
    <row r="958" spans="1:20" ht="13.5" customHeight="1">
      <c r="A958" s="19"/>
      <c r="B958" s="19"/>
      <c r="C958" s="19"/>
      <c r="D958" s="117"/>
      <c r="E958" s="123"/>
      <c r="F958" s="19"/>
      <c r="G958" s="118"/>
      <c r="H958" s="120"/>
      <c r="I958" s="19"/>
      <c r="J958" s="19"/>
      <c r="K958" s="19"/>
      <c r="L958" s="19"/>
      <c r="M958" s="19"/>
      <c r="N958" s="19"/>
      <c r="O958" s="19"/>
      <c r="P958" s="19"/>
      <c r="Q958" s="19"/>
      <c r="R958" s="19"/>
      <c r="S958" s="19"/>
      <c r="T958" s="19"/>
    </row>
    <row r="959" spans="1:20" ht="13.5" customHeight="1">
      <c r="A959" s="19"/>
      <c r="B959" s="19"/>
      <c r="C959" s="19"/>
      <c r="D959" s="117"/>
      <c r="E959" s="123"/>
      <c r="F959" s="19"/>
      <c r="G959" s="118"/>
      <c r="H959" s="120"/>
      <c r="I959" s="19"/>
      <c r="J959" s="19"/>
      <c r="K959" s="19"/>
      <c r="L959" s="19"/>
      <c r="M959" s="19"/>
      <c r="N959" s="19"/>
      <c r="O959" s="19"/>
      <c r="P959" s="19"/>
      <c r="Q959" s="19"/>
      <c r="R959" s="19"/>
      <c r="S959" s="19"/>
      <c r="T959" s="19"/>
    </row>
    <row r="960" spans="1:20" ht="13.5" customHeight="1">
      <c r="A960" s="19"/>
      <c r="B960" s="19"/>
      <c r="C960" s="19"/>
      <c r="D960" s="117"/>
      <c r="E960" s="123"/>
      <c r="F960" s="19"/>
      <c r="G960" s="118"/>
      <c r="H960" s="120"/>
      <c r="I960" s="19"/>
      <c r="J960" s="19"/>
      <c r="K960" s="19"/>
      <c r="L960" s="19"/>
      <c r="M960" s="19"/>
      <c r="N960" s="19"/>
      <c r="O960" s="19"/>
      <c r="P960" s="19"/>
      <c r="Q960" s="19"/>
      <c r="R960" s="19"/>
      <c r="S960" s="19"/>
      <c r="T960" s="19"/>
    </row>
    <row r="961" spans="1:20" ht="13.5" customHeight="1">
      <c r="A961" s="19"/>
      <c r="B961" s="19"/>
      <c r="C961" s="19"/>
      <c r="D961" s="117"/>
      <c r="E961" s="123"/>
      <c r="F961" s="19"/>
      <c r="G961" s="118"/>
      <c r="H961" s="120"/>
      <c r="I961" s="19"/>
      <c r="J961" s="19"/>
      <c r="K961" s="19"/>
      <c r="L961" s="19"/>
      <c r="M961" s="19"/>
      <c r="N961" s="19"/>
      <c r="O961" s="19"/>
      <c r="P961" s="19"/>
      <c r="Q961" s="19"/>
      <c r="R961" s="19"/>
      <c r="S961" s="19"/>
      <c r="T961" s="19"/>
    </row>
    <row r="962" spans="1:20" ht="13.5" customHeight="1">
      <c r="A962" s="19"/>
      <c r="B962" s="19"/>
      <c r="C962" s="19"/>
      <c r="D962" s="117"/>
      <c r="E962" s="123"/>
      <c r="F962" s="19"/>
      <c r="G962" s="118"/>
      <c r="H962" s="120"/>
      <c r="I962" s="19"/>
      <c r="J962" s="19"/>
      <c r="K962" s="19"/>
      <c r="L962" s="19"/>
      <c r="M962" s="19"/>
      <c r="N962" s="19"/>
      <c r="O962" s="19"/>
      <c r="P962" s="19"/>
      <c r="Q962" s="19"/>
      <c r="R962" s="19"/>
      <c r="S962" s="19"/>
      <c r="T962" s="19"/>
    </row>
    <row r="963" spans="1:20" ht="13.5" customHeight="1">
      <c r="A963" s="19"/>
      <c r="B963" s="19"/>
      <c r="C963" s="19"/>
      <c r="D963" s="117"/>
      <c r="E963" s="123"/>
      <c r="F963" s="19"/>
      <c r="G963" s="118"/>
      <c r="H963" s="120"/>
      <c r="I963" s="19"/>
      <c r="J963" s="19"/>
      <c r="K963" s="19"/>
      <c r="L963" s="19"/>
      <c r="M963" s="19"/>
      <c r="N963" s="19"/>
      <c r="O963" s="19"/>
      <c r="P963" s="19"/>
      <c r="Q963" s="19"/>
      <c r="R963" s="19"/>
      <c r="S963" s="19"/>
      <c r="T963" s="19"/>
    </row>
    <row r="964" spans="1:20" ht="13.5" customHeight="1">
      <c r="A964" s="19"/>
      <c r="B964" s="19"/>
      <c r="C964" s="19"/>
      <c r="D964" s="117"/>
      <c r="E964" s="123"/>
      <c r="F964" s="19"/>
      <c r="G964" s="118"/>
      <c r="H964" s="120"/>
      <c r="I964" s="19"/>
      <c r="J964" s="19"/>
      <c r="K964" s="19"/>
      <c r="L964" s="19"/>
      <c r="M964" s="19"/>
      <c r="N964" s="19"/>
      <c r="O964" s="19"/>
      <c r="P964" s="19"/>
      <c r="Q964" s="19"/>
      <c r="R964" s="19"/>
      <c r="S964" s="19"/>
      <c r="T964" s="19"/>
    </row>
    <row r="965" spans="1:20" ht="13.5" customHeight="1">
      <c r="A965" s="19"/>
      <c r="B965" s="19"/>
      <c r="C965" s="19"/>
      <c r="D965" s="117"/>
      <c r="E965" s="123"/>
      <c r="F965" s="19"/>
      <c r="G965" s="118"/>
      <c r="H965" s="120"/>
      <c r="I965" s="19"/>
      <c r="J965" s="19"/>
      <c r="K965" s="19"/>
      <c r="L965" s="19"/>
      <c r="M965" s="19"/>
      <c r="N965" s="19"/>
      <c r="O965" s="19"/>
      <c r="P965" s="19"/>
      <c r="Q965" s="19"/>
      <c r="R965" s="19"/>
      <c r="S965" s="19"/>
      <c r="T965" s="19"/>
    </row>
    <row r="966" spans="1:20" ht="13.5" customHeight="1">
      <c r="A966" s="19"/>
      <c r="B966" s="19"/>
      <c r="C966" s="19"/>
      <c r="D966" s="117"/>
      <c r="E966" s="123"/>
      <c r="F966" s="19"/>
      <c r="G966" s="118"/>
      <c r="H966" s="120"/>
      <c r="I966" s="19"/>
      <c r="J966" s="19"/>
      <c r="K966" s="19"/>
      <c r="L966" s="19"/>
      <c r="M966" s="19"/>
      <c r="N966" s="19"/>
      <c r="O966" s="19"/>
      <c r="P966" s="19"/>
      <c r="Q966" s="19"/>
      <c r="R966" s="19"/>
      <c r="S966" s="19"/>
      <c r="T966" s="19"/>
    </row>
    <row r="967" spans="1:20" ht="13.5" customHeight="1">
      <c r="A967" s="19"/>
      <c r="B967" s="19"/>
      <c r="C967" s="19"/>
      <c r="D967" s="117"/>
      <c r="E967" s="123"/>
      <c r="F967" s="19"/>
      <c r="G967" s="118"/>
      <c r="H967" s="120"/>
      <c r="I967" s="19"/>
      <c r="J967" s="19"/>
      <c r="K967" s="19"/>
      <c r="L967" s="19"/>
      <c r="M967" s="19"/>
      <c r="N967" s="19"/>
      <c r="O967" s="19"/>
      <c r="P967" s="19"/>
      <c r="Q967" s="19"/>
      <c r="R967" s="19"/>
      <c r="S967" s="19"/>
      <c r="T967" s="19"/>
    </row>
    <row r="968" spans="1:20" ht="13.5" customHeight="1">
      <c r="A968" s="19"/>
      <c r="B968" s="19"/>
      <c r="C968" s="19"/>
      <c r="D968" s="117"/>
      <c r="E968" s="123"/>
      <c r="F968" s="19"/>
      <c r="G968" s="118"/>
      <c r="H968" s="120"/>
      <c r="I968" s="19"/>
      <c r="J968" s="19"/>
      <c r="K968" s="19"/>
      <c r="L968" s="19"/>
      <c r="M968" s="19"/>
      <c r="N968" s="19"/>
      <c r="O968" s="19"/>
      <c r="P968" s="19"/>
      <c r="Q968" s="19"/>
      <c r="R968" s="19"/>
      <c r="S968" s="19"/>
      <c r="T968" s="19"/>
    </row>
    <row r="969" spans="1:20" ht="13.5" customHeight="1">
      <c r="A969" s="19"/>
      <c r="B969" s="19"/>
      <c r="C969" s="19"/>
      <c r="D969" s="117"/>
      <c r="E969" s="123"/>
      <c r="F969" s="19"/>
      <c r="G969" s="118"/>
      <c r="H969" s="120"/>
      <c r="I969" s="19"/>
      <c r="J969" s="19"/>
      <c r="K969" s="19"/>
      <c r="L969" s="19"/>
      <c r="M969" s="19"/>
      <c r="N969" s="19"/>
      <c r="O969" s="19"/>
      <c r="P969" s="19"/>
      <c r="Q969" s="19"/>
      <c r="R969" s="19"/>
      <c r="S969" s="19"/>
      <c r="T969" s="19"/>
    </row>
    <row r="970" spans="1:20" ht="13.5" customHeight="1">
      <c r="A970" s="19"/>
      <c r="B970" s="19"/>
      <c r="C970" s="19"/>
      <c r="D970" s="117"/>
      <c r="E970" s="123"/>
      <c r="F970" s="19"/>
      <c r="G970" s="118"/>
      <c r="H970" s="120"/>
      <c r="I970" s="19"/>
      <c r="J970" s="19"/>
      <c r="K970" s="19"/>
      <c r="L970" s="19"/>
      <c r="M970" s="19"/>
      <c r="N970" s="19"/>
      <c r="O970" s="19"/>
      <c r="P970" s="19"/>
      <c r="Q970" s="19"/>
      <c r="R970" s="19"/>
      <c r="S970" s="19"/>
      <c r="T970" s="19"/>
    </row>
    <row r="971" spans="1:20" ht="13.5" customHeight="1">
      <c r="A971" s="19"/>
      <c r="B971" s="19"/>
      <c r="C971" s="19"/>
      <c r="D971" s="117"/>
      <c r="E971" s="123"/>
      <c r="F971" s="19"/>
      <c r="G971" s="118"/>
      <c r="H971" s="120"/>
      <c r="I971" s="19"/>
      <c r="J971" s="19"/>
      <c r="K971" s="19"/>
      <c r="L971" s="19"/>
      <c r="M971" s="19"/>
      <c r="N971" s="19"/>
      <c r="O971" s="19"/>
      <c r="P971" s="19"/>
      <c r="Q971" s="19"/>
      <c r="R971" s="19"/>
      <c r="S971" s="19"/>
      <c r="T971" s="19"/>
    </row>
    <row r="972" spans="1:20" ht="13.5" customHeight="1">
      <c r="A972" s="19"/>
      <c r="B972" s="19"/>
      <c r="C972" s="19"/>
      <c r="D972" s="117"/>
      <c r="E972" s="123"/>
      <c r="F972" s="19"/>
      <c r="G972" s="118"/>
      <c r="H972" s="120"/>
      <c r="I972" s="19"/>
      <c r="J972" s="19"/>
      <c r="K972" s="19"/>
      <c r="L972" s="19"/>
      <c r="M972" s="19"/>
      <c r="N972" s="19"/>
      <c r="O972" s="19"/>
      <c r="P972" s="19"/>
      <c r="Q972" s="19"/>
      <c r="R972" s="19"/>
      <c r="S972" s="19"/>
      <c r="T972" s="19"/>
    </row>
    <row r="973" spans="1:20" ht="13.5" customHeight="1">
      <c r="A973" s="19"/>
      <c r="B973" s="19"/>
      <c r="C973" s="19"/>
      <c r="D973" s="117"/>
      <c r="E973" s="123"/>
      <c r="F973" s="19"/>
      <c r="G973" s="118"/>
      <c r="H973" s="120"/>
      <c r="I973" s="19"/>
      <c r="J973" s="19"/>
      <c r="K973" s="19"/>
      <c r="L973" s="19"/>
      <c r="M973" s="19"/>
      <c r="N973" s="19"/>
      <c r="O973" s="19"/>
      <c r="P973" s="19"/>
      <c r="Q973" s="19"/>
      <c r="R973" s="19"/>
      <c r="S973" s="19"/>
      <c r="T973" s="19"/>
    </row>
    <row r="974" spans="1:20" ht="13.5" customHeight="1">
      <c r="A974" s="19"/>
      <c r="B974" s="19"/>
      <c r="C974" s="19"/>
      <c r="D974" s="117"/>
      <c r="E974" s="123"/>
      <c r="F974" s="19"/>
      <c r="G974" s="118"/>
      <c r="H974" s="120"/>
      <c r="I974" s="19"/>
      <c r="J974" s="19"/>
      <c r="K974" s="19"/>
      <c r="L974" s="19"/>
      <c r="M974" s="19"/>
      <c r="N974" s="19"/>
      <c r="O974" s="19"/>
      <c r="P974" s="19"/>
      <c r="Q974" s="19"/>
      <c r="R974" s="19"/>
      <c r="S974" s="19"/>
      <c r="T974" s="19"/>
    </row>
    <row r="975" spans="1:20" ht="13.5" customHeight="1">
      <c r="A975" s="19"/>
      <c r="B975" s="19"/>
      <c r="C975" s="19"/>
      <c r="D975" s="117"/>
      <c r="E975" s="123"/>
      <c r="F975" s="19"/>
      <c r="G975" s="118"/>
      <c r="H975" s="120"/>
      <c r="I975" s="19"/>
      <c r="J975" s="19"/>
      <c r="K975" s="19"/>
      <c r="L975" s="19"/>
      <c r="M975" s="19"/>
      <c r="N975" s="19"/>
      <c r="O975" s="19"/>
      <c r="P975" s="19"/>
      <c r="Q975" s="19"/>
      <c r="R975" s="19"/>
      <c r="S975" s="19"/>
      <c r="T975" s="19"/>
    </row>
    <row r="976" spans="1:20" ht="13.5" customHeight="1">
      <c r="A976" s="19"/>
      <c r="B976" s="19"/>
      <c r="C976" s="19"/>
      <c r="D976" s="117"/>
      <c r="E976" s="123"/>
      <c r="F976" s="19"/>
      <c r="G976" s="118"/>
      <c r="H976" s="120"/>
      <c r="I976" s="19"/>
      <c r="J976" s="19"/>
      <c r="K976" s="19"/>
      <c r="L976" s="19"/>
      <c r="M976" s="19"/>
      <c r="N976" s="19"/>
      <c r="O976" s="19"/>
      <c r="P976" s="19"/>
      <c r="Q976" s="19"/>
      <c r="R976" s="19"/>
      <c r="S976" s="19"/>
      <c r="T976" s="19"/>
    </row>
    <row r="977" spans="1:20" ht="13.5" customHeight="1">
      <c r="A977" s="19"/>
      <c r="B977" s="19"/>
      <c r="C977" s="19"/>
      <c r="D977" s="117"/>
      <c r="E977" s="123"/>
      <c r="F977" s="19"/>
      <c r="G977" s="118"/>
      <c r="H977" s="120"/>
      <c r="I977" s="19"/>
      <c r="J977" s="19"/>
      <c r="K977" s="19"/>
      <c r="L977" s="19"/>
      <c r="M977" s="19"/>
      <c r="N977" s="19"/>
      <c r="O977" s="19"/>
      <c r="P977" s="19"/>
      <c r="Q977" s="19"/>
      <c r="R977" s="19"/>
      <c r="S977" s="19"/>
      <c r="T977" s="19"/>
    </row>
    <row r="978" spans="1:20" ht="13.5" customHeight="1">
      <c r="A978" s="19"/>
      <c r="B978" s="19"/>
      <c r="C978" s="19"/>
      <c r="D978" s="117"/>
      <c r="E978" s="123"/>
      <c r="F978" s="19"/>
      <c r="G978" s="118"/>
      <c r="H978" s="120"/>
      <c r="I978" s="19"/>
      <c r="J978" s="19"/>
      <c r="K978" s="19"/>
      <c r="L978" s="19"/>
      <c r="M978" s="19"/>
      <c r="N978" s="19"/>
      <c r="O978" s="19"/>
      <c r="P978" s="19"/>
      <c r="Q978" s="19"/>
      <c r="R978" s="19"/>
      <c r="S978" s="19"/>
      <c r="T978" s="19"/>
    </row>
    <row r="979" spans="1:20" ht="13.5" customHeight="1">
      <c r="A979" s="19"/>
      <c r="B979" s="19"/>
      <c r="C979" s="19"/>
      <c r="D979" s="117"/>
      <c r="E979" s="123"/>
      <c r="F979" s="19"/>
      <c r="G979" s="118"/>
      <c r="H979" s="120"/>
      <c r="I979" s="19"/>
      <c r="J979" s="19"/>
      <c r="K979" s="19"/>
      <c r="L979" s="19"/>
      <c r="M979" s="19"/>
      <c r="N979" s="19"/>
      <c r="O979" s="19"/>
      <c r="P979" s="19"/>
      <c r="Q979" s="19"/>
      <c r="R979" s="19"/>
      <c r="S979" s="19"/>
      <c r="T979" s="19"/>
    </row>
    <row r="980" spans="1:20" ht="13.5" customHeight="1">
      <c r="A980" s="19"/>
      <c r="B980" s="19"/>
      <c r="C980" s="19"/>
      <c r="D980" s="117"/>
      <c r="E980" s="123"/>
      <c r="F980" s="19"/>
      <c r="G980" s="118"/>
      <c r="H980" s="120"/>
      <c r="I980" s="19"/>
      <c r="J980" s="19"/>
      <c r="K980" s="19"/>
      <c r="L980" s="19"/>
      <c r="M980" s="19"/>
      <c r="N980" s="19"/>
      <c r="O980" s="19"/>
      <c r="P980" s="19"/>
      <c r="Q980" s="19"/>
      <c r="R980" s="19"/>
      <c r="S980" s="19"/>
      <c r="T980" s="19"/>
    </row>
    <row r="981" spans="1:20" ht="13.5" customHeight="1">
      <c r="A981" s="19"/>
      <c r="B981" s="19"/>
      <c r="C981" s="19"/>
      <c r="D981" s="117"/>
      <c r="E981" s="123"/>
      <c r="F981" s="19"/>
      <c r="G981" s="118"/>
      <c r="H981" s="120"/>
      <c r="I981" s="19"/>
      <c r="J981" s="19"/>
      <c r="K981" s="19"/>
      <c r="L981" s="19"/>
      <c r="M981" s="19"/>
      <c r="N981" s="19"/>
      <c r="O981" s="19"/>
      <c r="P981" s="19"/>
      <c r="Q981" s="19"/>
      <c r="R981" s="19"/>
      <c r="S981" s="19"/>
      <c r="T981" s="19"/>
    </row>
    <row r="982" spans="1:20" ht="13.5" customHeight="1">
      <c r="A982" s="19"/>
      <c r="B982" s="19"/>
      <c r="C982" s="19"/>
      <c r="D982" s="117"/>
      <c r="E982" s="123"/>
      <c r="F982" s="19"/>
      <c r="G982" s="118"/>
      <c r="H982" s="120"/>
      <c r="I982" s="19"/>
      <c r="J982" s="19"/>
      <c r="K982" s="19"/>
      <c r="L982" s="19"/>
      <c r="M982" s="19"/>
      <c r="N982" s="19"/>
      <c r="O982" s="19"/>
      <c r="P982" s="19"/>
      <c r="Q982" s="19"/>
      <c r="R982" s="19"/>
      <c r="S982" s="19"/>
      <c r="T982" s="19"/>
    </row>
    <row r="983" spans="1:20" ht="13.5" customHeight="1">
      <c r="A983" s="19"/>
      <c r="B983" s="19"/>
      <c r="C983" s="19"/>
      <c r="D983" s="117"/>
      <c r="E983" s="123"/>
      <c r="F983" s="19"/>
      <c r="G983" s="118"/>
      <c r="H983" s="120"/>
      <c r="I983" s="19"/>
      <c r="J983" s="19"/>
      <c r="K983" s="19"/>
      <c r="L983" s="19"/>
      <c r="M983" s="19"/>
      <c r="N983" s="19"/>
      <c r="O983" s="19"/>
      <c r="P983" s="19"/>
      <c r="Q983" s="19"/>
      <c r="R983" s="19"/>
      <c r="S983" s="19"/>
      <c r="T983" s="19"/>
    </row>
    <row r="984" spans="1:20" ht="13.5" customHeight="1">
      <c r="A984" s="19"/>
      <c r="B984" s="19"/>
      <c r="C984" s="19"/>
      <c r="D984" s="117"/>
      <c r="E984" s="123"/>
      <c r="F984" s="19"/>
      <c r="G984" s="118"/>
      <c r="H984" s="120"/>
      <c r="I984" s="19"/>
      <c r="J984" s="19"/>
      <c r="K984" s="19"/>
      <c r="L984" s="19"/>
      <c r="M984" s="19"/>
      <c r="N984" s="19"/>
      <c r="O984" s="19"/>
      <c r="P984" s="19"/>
      <c r="Q984" s="19"/>
      <c r="R984" s="19"/>
      <c r="S984" s="19"/>
      <c r="T984" s="19"/>
    </row>
    <row r="985" spans="1:20" ht="13.5" customHeight="1">
      <c r="A985" s="19"/>
      <c r="B985" s="19"/>
      <c r="C985" s="19"/>
      <c r="D985" s="117"/>
      <c r="E985" s="123"/>
      <c r="F985" s="19"/>
      <c r="G985" s="118"/>
      <c r="H985" s="120"/>
      <c r="I985" s="19"/>
      <c r="J985" s="19"/>
      <c r="K985" s="19"/>
      <c r="L985" s="19"/>
      <c r="M985" s="19"/>
      <c r="N985" s="19"/>
      <c r="O985" s="19"/>
      <c r="P985" s="19"/>
      <c r="Q985" s="19"/>
      <c r="R985" s="19"/>
      <c r="S985" s="19"/>
      <c r="T985" s="19"/>
    </row>
    <row r="986" spans="1:20" ht="13.5" customHeight="1">
      <c r="A986" s="19"/>
      <c r="B986" s="19"/>
      <c r="C986" s="19"/>
      <c r="D986" s="117"/>
      <c r="E986" s="123"/>
      <c r="F986" s="19"/>
      <c r="G986" s="118"/>
      <c r="H986" s="120"/>
      <c r="I986" s="19"/>
      <c r="J986" s="19"/>
      <c r="K986" s="19"/>
      <c r="L986" s="19"/>
      <c r="M986" s="19"/>
      <c r="N986" s="19"/>
      <c r="O986" s="19"/>
      <c r="P986" s="19"/>
      <c r="Q986" s="19"/>
      <c r="R986" s="19"/>
      <c r="S986" s="19"/>
      <c r="T986" s="19"/>
    </row>
    <row r="987" spans="1:20" ht="13.5" customHeight="1">
      <c r="A987" s="19"/>
      <c r="B987" s="19"/>
      <c r="C987" s="19"/>
      <c r="D987" s="117"/>
      <c r="E987" s="123"/>
      <c r="F987" s="19"/>
      <c r="G987" s="118"/>
      <c r="H987" s="120"/>
      <c r="I987" s="19"/>
      <c r="J987" s="19"/>
      <c r="K987" s="19"/>
      <c r="L987" s="19"/>
      <c r="M987" s="19"/>
      <c r="N987" s="19"/>
      <c r="O987" s="19"/>
      <c r="P987" s="19"/>
      <c r="Q987" s="19"/>
      <c r="R987" s="19"/>
      <c r="S987" s="19"/>
      <c r="T987" s="19"/>
    </row>
    <row r="988" spans="1:20" ht="13.5" customHeight="1">
      <c r="A988" s="19"/>
      <c r="B988" s="19"/>
      <c r="C988" s="19"/>
      <c r="D988" s="117"/>
      <c r="E988" s="123"/>
      <c r="F988" s="19"/>
      <c r="G988" s="118"/>
      <c r="H988" s="120"/>
      <c r="I988" s="19"/>
      <c r="J988" s="19"/>
      <c r="K988" s="19"/>
      <c r="L988" s="19"/>
      <c r="M988" s="19"/>
      <c r="N988" s="19"/>
      <c r="O988" s="19"/>
      <c r="P988" s="19"/>
      <c r="Q988" s="19"/>
      <c r="R988" s="19"/>
      <c r="S988" s="19"/>
      <c r="T988" s="19"/>
    </row>
    <row r="989" spans="1:20" ht="13.5" customHeight="1">
      <c r="A989" s="19"/>
      <c r="B989" s="19"/>
      <c r="C989" s="19"/>
      <c r="D989" s="117"/>
      <c r="E989" s="123"/>
      <c r="F989" s="19"/>
      <c r="G989" s="118"/>
      <c r="H989" s="120"/>
      <c r="I989" s="19"/>
      <c r="J989" s="19"/>
      <c r="K989" s="19"/>
      <c r="L989" s="19"/>
      <c r="M989" s="19"/>
      <c r="N989" s="19"/>
      <c r="O989" s="19"/>
      <c r="P989" s="19"/>
      <c r="Q989" s="19"/>
      <c r="R989" s="19"/>
      <c r="S989" s="19"/>
      <c r="T989" s="19"/>
    </row>
    <row r="990" spans="1:20" ht="13.5" customHeight="1">
      <c r="A990" s="19"/>
      <c r="B990" s="19"/>
      <c r="C990" s="19"/>
      <c r="D990" s="117"/>
      <c r="E990" s="123"/>
      <c r="F990" s="19"/>
      <c r="G990" s="118"/>
      <c r="H990" s="120"/>
      <c r="I990" s="19"/>
      <c r="J990" s="19"/>
      <c r="K990" s="19"/>
      <c r="L990" s="19"/>
      <c r="M990" s="19"/>
      <c r="N990" s="19"/>
      <c r="O990" s="19"/>
      <c r="P990" s="19"/>
      <c r="Q990" s="19"/>
      <c r="R990" s="19"/>
      <c r="S990" s="19"/>
      <c r="T990" s="19"/>
    </row>
    <row r="991" spans="1:20" ht="13.5" customHeight="1">
      <c r="A991" s="19"/>
      <c r="B991" s="19"/>
      <c r="C991" s="19"/>
      <c r="D991" s="117"/>
      <c r="E991" s="123"/>
      <c r="F991" s="19"/>
      <c r="G991" s="118"/>
      <c r="H991" s="120"/>
      <c r="I991" s="19"/>
      <c r="J991" s="19"/>
      <c r="K991" s="19"/>
      <c r="L991" s="19"/>
      <c r="M991" s="19"/>
      <c r="N991" s="19"/>
      <c r="O991" s="19"/>
      <c r="P991" s="19"/>
      <c r="Q991" s="19"/>
      <c r="R991" s="19"/>
      <c r="S991" s="19"/>
      <c r="T991" s="19"/>
    </row>
    <row r="992" spans="1:20" ht="13.5" customHeight="1">
      <c r="A992" s="19"/>
      <c r="B992" s="19"/>
      <c r="C992" s="19"/>
      <c r="D992" s="117"/>
      <c r="E992" s="123"/>
      <c r="F992" s="19"/>
      <c r="G992" s="118"/>
      <c r="H992" s="120"/>
      <c r="I992" s="19"/>
      <c r="J992" s="19"/>
      <c r="K992" s="19"/>
      <c r="L992" s="19"/>
      <c r="M992" s="19"/>
      <c r="N992" s="19"/>
      <c r="O992" s="19"/>
      <c r="P992" s="19"/>
      <c r="Q992" s="19"/>
      <c r="R992" s="19"/>
      <c r="S992" s="19"/>
      <c r="T992" s="19"/>
    </row>
    <row r="993" spans="1:20" ht="13.5" customHeight="1">
      <c r="A993" s="19"/>
      <c r="B993" s="19"/>
      <c r="C993" s="19"/>
      <c r="D993" s="117"/>
      <c r="E993" s="123"/>
      <c r="F993" s="19"/>
      <c r="G993" s="118"/>
      <c r="H993" s="120"/>
      <c r="I993" s="19"/>
      <c r="J993" s="19"/>
      <c r="K993" s="19"/>
      <c r="L993" s="19"/>
      <c r="M993" s="19"/>
      <c r="N993" s="19"/>
      <c r="O993" s="19"/>
      <c r="P993" s="19"/>
      <c r="Q993" s="19"/>
      <c r="R993" s="19"/>
      <c r="S993" s="19"/>
      <c r="T993" s="19"/>
    </row>
    <row r="994" spans="1:20" ht="13.5" customHeight="1">
      <c r="A994" s="19"/>
      <c r="B994" s="19"/>
      <c r="C994" s="19"/>
      <c r="D994" s="117"/>
      <c r="E994" s="123"/>
      <c r="F994" s="19"/>
      <c r="G994" s="118"/>
      <c r="H994" s="120"/>
      <c r="I994" s="19"/>
      <c r="J994" s="19"/>
      <c r="K994" s="19"/>
      <c r="L994" s="19"/>
      <c r="M994" s="19"/>
      <c r="N994" s="19"/>
      <c r="O994" s="19"/>
      <c r="P994" s="19"/>
      <c r="Q994" s="19"/>
      <c r="R994" s="19"/>
      <c r="S994" s="19"/>
      <c r="T994" s="19"/>
    </row>
    <row r="995" spans="1:20" ht="13.5" customHeight="1">
      <c r="A995" s="19"/>
      <c r="B995" s="19"/>
      <c r="C995" s="19"/>
      <c r="D995" s="117"/>
      <c r="E995" s="123"/>
      <c r="F995" s="19"/>
      <c r="G995" s="118"/>
      <c r="H995" s="120"/>
      <c r="I995" s="19"/>
      <c r="J995" s="19"/>
      <c r="K995" s="19"/>
      <c r="L995" s="19"/>
      <c r="M995" s="19"/>
      <c r="N995" s="19"/>
      <c r="O995" s="19"/>
      <c r="P995" s="19"/>
      <c r="Q995" s="19"/>
      <c r="R995" s="19"/>
      <c r="S995" s="19"/>
      <c r="T995" s="19"/>
    </row>
    <row r="996" spans="1:20" ht="13.5" customHeight="1">
      <c r="A996" s="19"/>
      <c r="B996" s="19"/>
      <c r="C996" s="19"/>
      <c r="D996" s="117"/>
      <c r="E996" s="123"/>
      <c r="F996" s="19"/>
      <c r="G996" s="118"/>
      <c r="H996" s="120"/>
      <c r="I996" s="19"/>
      <c r="J996" s="19"/>
      <c r="K996" s="19"/>
      <c r="L996" s="19"/>
      <c r="M996" s="19"/>
      <c r="N996" s="19"/>
      <c r="O996" s="19"/>
      <c r="P996" s="19"/>
      <c r="Q996" s="19"/>
      <c r="R996" s="19"/>
      <c r="S996" s="19"/>
      <c r="T996" s="19"/>
    </row>
    <row r="997" spans="1:20" ht="13.5" customHeight="1">
      <c r="A997" s="19"/>
      <c r="B997" s="19"/>
      <c r="C997" s="19"/>
      <c r="D997" s="117"/>
      <c r="E997" s="123"/>
      <c r="F997" s="19"/>
      <c r="G997" s="118"/>
      <c r="H997" s="120"/>
      <c r="I997" s="19"/>
      <c r="J997" s="19"/>
      <c r="K997" s="19"/>
      <c r="L997" s="19"/>
      <c r="M997" s="19"/>
      <c r="N997" s="19"/>
      <c r="O997" s="19"/>
      <c r="P997" s="19"/>
      <c r="Q997" s="19"/>
      <c r="R997" s="19"/>
      <c r="S997" s="19"/>
      <c r="T997" s="19"/>
    </row>
    <row r="998" spans="1:20" ht="13.5" customHeight="1">
      <c r="A998" s="19"/>
      <c r="B998" s="19"/>
      <c r="C998" s="19"/>
      <c r="D998" s="117"/>
      <c r="E998" s="123"/>
      <c r="F998" s="19"/>
      <c r="G998" s="118"/>
      <c r="H998" s="120"/>
      <c r="I998" s="19"/>
      <c r="J998" s="19"/>
      <c r="K998" s="19"/>
      <c r="L998" s="19"/>
      <c r="M998" s="19"/>
      <c r="N998" s="19"/>
      <c r="O998" s="19"/>
      <c r="P998" s="19"/>
      <c r="Q998" s="19"/>
      <c r="R998" s="19"/>
      <c r="S998" s="19"/>
      <c r="T998" s="19"/>
    </row>
    <row r="999" spans="1:20" ht="13.5" customHeight="1">
      <c r="A999" s="19"/>
      <c r="B999" s="19"/>
      <c r="C999" s="19"/>
      <c r="D999" s="117"/>
      <c r="E999" s="123"/>
      <c r="F999" s="19"/>
      <c r="G999" s="118"/>
      <c r="H999" s="120"/>
      <c r="I999" s="19"/>
      <c r="J999" s="19"/>
      <c r="K999" s="19"/>
      <c r="L999" s="19"/>
      <c r="M999" s="19"/>
      <c r="N999" s="19"/>
      <c r="O999" s="19"/>
      <c r="P999" s="19"/>
      <c r="Q999" s="19"/>
      <c r="R999" s="19"/>
      <c r="S999" s="19"/>
      <c r="T999" s="19"/>
    </row>
    <row r="1000" spans="1:20" ht="13.5" customHeight="1">
      <c r="A1000" s="19"/>
      <c r="B1000" s="19"/>
      <c r="C1000" s="19"/>
      <c r="D1000" s="117"/>
      <c r="E1000" s="123"/>
      <c r="F1000" s="19"/>
      <c r="G1000" s="118"/>
      <c r="H1000" s="120"/>
      <c r="I1000" s="19"/>
      <c r="J1000" s="19"/>
      <c r="K1000" s="19"/>
      <c r="L1000" s="19"/>
      <c r="M1000" s="19"/>
      <c r="N1000" s="19"/>
      <c r="O1000" s="19"/>
      <c r="P1000" s="19"/>
      <c r="Q1000" s="19"/>
      <c r="R1000" s="19"/>
      <c r="S1000" s="19"/>
      <c r="T1000" s="19"/>
    </row>
    <row r="1001" spans="1:20" ht="13.5" customHeight="1">
      <c r="A1001" s="19"/>
      <c r="B1001" s="19"/>
      <c r="C1001" s="19"/>
      <c r="D1001" s="117"/>
      <c r="E1001" s="123"/>
      <c r="F1001" s="19"/>
      <c r="G1001" s="118"/>
      <c r="H1001" s="120"/>
      <c r="I1001" s="19"/>
      <c r="J1001" s="19"/>
      <c r="K1001" s="19"/>
      <c r="L1001" s="19"/>
      <c r="M1001" s="19"/>
      <c r="N1001" s="19"/>
      <c r="O1001" s="19"/>
      <c r="P1001" s="19"/>
      <c r="Q1001" s="19"/>
      <c r="R1001" s="19"/>
      <c r="S1001" s="19"/>
      <c r="T1001" s="19"/>
    </row>
    <row r="1002" spans="1:20" ht="13.5" customHeight="1">
      <c r="A1002" s="19"/>
      <c r="B1002" s="19"/>
      <c r="C1002" s="19"/>
      <c r="D1002" s="117"/>
      <c r="E1002" s="123"/>
      <c r="F1002" s="19"/>
      <c r="G1002" s="118"/>
      <c r="H1002" s="120"/>
      <c r="I1002" s="19"/>
      <c r="J1002" s="19"/>
      <c r="K1002" s="19"/>
      <c r="L1002" s="19"/>
      <c r="M1002" s="19"/>
      <c r="N1002" s="19"/>
      <c r="O1002" s="19"/>
      <c r="P1002" s="19"/>
      <c r="Q1002" s="19"/>
      <c r="R1002" s="19"/>
      <c r="S1002" s="19"/>
      <c r="T1002" s="19"/>
    </row>
    <row r="1003" spans="1:20" ht="13.5" customHeight="1">
      <c r="A1003" s="19"/>
      <c r="B1003" s="19"/>
      <c r="C1003" s="19"/>
      <c r="D1003" s="117"/>
      <c r="E1003" s="123"/>
      <c r="F1003" s="19"/>
      <c r="G1003" s="118"/>
      <c r="H1003" s="120"/>
      <c r="I1003" s="19"/>
      <c r="J1003" s="19"/>
      <c r="K1003" s="19"/>
      <c r="L1003" s="19"/>
      <c r="M1003" s="19"/>
      <c r="N1003" s="19"/>
      <c r="O1003" s="19"/>
      <c r="P1003" s="19"/>
      <c r="Q1003" s="19"/>
      <c r="R1003" s="19"/>
      <c r="S1003" s="19"/>
      <c r="T1003" s="19"/>
    </row>
    <row r="1004" spans="1:20" ht="13.5" customHeight="1">
      <c r="A1004" s="19"/>
      <c r="B1004" s="19"/>
      <c r="C1004" s="19"/>
      <c r="D1004" s="117"/>
      <c r="E1004" s="123"/>
      <c r="F1004" s="19"/>
      <c r="G1004" s="118"/>
      <c r="H1004" s="120"/>
      <c r="I1004" s="19"/>
      <c r="J1004" s="19"/>
      <c r="K1004" s="19"/>
      <c r="L1004" s="19"/>
      <c r="M1004" s="19"/>
      <c r="N1004" s="19"/>
      <c r="O1004" s="19"/>
      <c r="P1004" s="19"/>
      <c r="Q1004" s="19"/>
      <c r="R1004" s="19"/>
      <c r="S1004" s="19"/>
      <c r="T1004" s="19"/>
    </row>
    <row r="1005" spans="1:20" ht="13.5" customHeight="1">
      <c r="A1005" s="19"/>
      <c r="B1005" s="19"/>
      <c r="C1005" s="19"/>
      <c r="D1005" s="117"/>
      <c r="E1005" s="123"/>
      <c r="F1005" s="19"/>
      <c r="G1005" s="118"/>
      <c r="H1005" s="120"/>
      <c r="I1005" s="19"/>
      <c r="J1005" s="19"/>
      <c r="K1005" s="19"/>
      <c r="L1005" s="19"/>
      <c r="M1005" s="19"/>
      <c r="N1005" s="19"/>
      <c r="O1005" s="19"/>
      <c r="P1005" s="19"/>
      <c r="Q1005" s="19"/>
      <c r="R1005" s="19"/>
      <c r="S1005" s="19"/>
      <c r="T1005" s="19"/>
    </row>
    <row r="1006" spans="1:20" ht="13.5" customHeight="1">
      <c r="A1006" s="19"/>
      <c r="B1006" s="19"/>
      <c r="C1006" s="19"/>
      <c r="D1006" s="117"/>
      <c r="E1006" s="123"/>
      <c r="F1006" s="19"/>
      <c r="G1006" s="118"/>
      <c r="H1006" s="120"/>
      <c r="I1006" s="19"/>
      <c r="J1006" s="19"/>
      <c r="K1006" s="19"/>
      <c r="L1006" s="19"/>
      <c r="M1006" s="19"/>
      <c r="N1006" s="19"/>
      <c r="O1006" s="19"/>
      <c r="P1006" s="19"/>
      <c r="Q1006" s="19"/>
      <c r="R1006" s="19"/>
      <c r="S1006" s="19"/>
      <c r="T1006" s="19"/>
    </row>
    <row r="1007" spans="1:20" ht="13.5" customHeight="1">
      <c r="A1007" s="19"/>
      <c r="B1007" s="19"/>
      <c r="C1007" s="19"/>
      <c r="D1007" s="117"/>
      <c r="E1007" s="123"/>
      <c r="F1007" s="19"/>
      <c r="G1007" s="118"/>
      <c r="H1007" s="120"/>
      <c r="I1007" s="19"/>
      <c r="J1007" s="19"/>
      <c r="K1007" s="19"/>
      <c r="L1007" s="19"/>
      <c r="M1007" s="19"/>
      <c r="N1007" s="19"/>
      <c r="O1007" s="19"/>
      <c r="P1007" s="19"/>
      <c r="Q1007" s="19"/>
      <c r="R1007" s="19"/>
      <c r="S1007" s="19"/>
      <c r="T1007" s="19"/>
    </row>
    <row r="1008" spans="1:20" ht="13.5" customHeight="1">
      <c r="A1008" s="19"/>
      <c r="B1008" s="19"/>
      <c r="C1008" s="19"/>
      <c r="D1008" s="117"/>
      <c r="E1008" s="123"/>
      <c r="F1008" s="19"/>
      <c r="G1008" s="118"/>
      <c r="H1008" s="120"/>
      <c r="I1008" s="19"/>
      <c r="J1008" s="19"/>
      <c r="K1008" s="19"/>
      <c r="L1008" s="19"/>
      <c r="M1008" s="19"/>
      <c r="N1008" s="19"/>
      <c r="O1008" s="19"/>
      <c r="P1008" s="19"/>
      <c r="Q1008" s="19"/>
      <c r="R1008" s="19"/>
      <c r="S1008" s="19"/>
      <c r="T1008" s="19"/>
    </row>
    <row r="1009" spans="1:20" ht="13.5" customHeight="1">
      <c r="A1009" s="19"/>
      <c r="B1009" s="19"/>
      <c r="C1009" s="19"/>
      <c r="D1009" s="117"/>
      <c r="E1009" s="123"/>
      <c r="F1009" s="19"/>
      <c r="G1009" s="118"/>
      <c r="H1009" s="120"/>
      <c r="I1009" s="19"/>
      <c r="J1009" s="19"/>
      <c r="K1009" s="19"/>
      <c r="L1009" s="19"/>
      <c r="M1009" s="19"/>
      <c r="N1009" s="19"/>
      <c r="O1009" s="19"/>
      <c r="P1009" s="19"/>
      <c r="Q1009" s="19"/>
      <c r="R1009" s="19"/>
      <c r="S1009" s="19"/>
      <c r="T1009" s="19"/>
    </row>
    <row r="1010" spans="1:20" ht="13.5" customHeight="1">
      <c r="A1010" s="19"/>
      <c r="B1010" s="19"/>
      <c r="C1010" s="19"/>
      <c r="D1010" s="117"/>
      <c r="E1010" s="123"/>
      <c r="F1010" s="19"/>
      <c r="G1010" s="118"/>
      <c r="H1010" s="120"/>
      <c r="I1010" s="19"/>
      <c r="J1010" s="19"/>
      <c r="K1010" s="19"/>
      <c r="L1010" s="19"/>
      <c r="M1010" s="19"/>
      <c r="N1010" s="19"/>
      <c r="O1010" s="19"/>
      <c r="P1010" s="19"/>
      <c r="Q1010" s="19"/>
      <c r="R1010" s="19"/>
      <c r="S1010" s="19"/>
      <c r="T1010" s="19"/>
    </row>
    <row r="1011" spans="1:20" ht="13.5" customHeight="1">
      <c r="A1011" s="19"/>
      <c r="B1011" s="19"/>
      <c r="C1011" s="19"/>
      <c r="D1011" s="117"/>
      <c r="E1011" s="123"/>
      <c r="F1011" s="19"/>
      <c r="G1011" s="118"/>
      <c r="H1011" s="120"/>
      <c r="I1011" s="19"/>
      <c r="J1011" s="19"/>
      <c r="K1011" s="19"/>
      <c r="L1011" s="19"/>
      <c r="M1011" s="19"/>
      <c r="N1011" s="19"/>
      <c r="O1011" s="19"/>
      <c r="P1011" s="19"/>
      <c r="Q1011" s="19"/>
      <c r="R1011" s="19"/>
      <c r="S1011" s="19"/>
      <c r="T1011" s="19"/>
    </row>
    <row r="1012" spans="1:20" ht="13.5" customHeight="1">
      <c r="A1012" s="19"/>
      <c r="B1012" s="19"/>
      <c r="C1012" s="19"/>
      <c r="D1012" s="117"/>
      <c r="E1012" s="123"/>
      <c r="F1012" s="19"/>
      <c r="G1012" s="118"/>
      <c r="H1012" s="120"/>
      <c r="I1012" s="19"/>
      <c r="J1012" s="19"/>
      <c r="K1012" s="19"/>
      <c r="L1012" s="19"/>
      <c r="M1012" s="19"/>
      <c r="N1012" s="19"/>
      <c r="O1012" s="19"/>
      <c r="P1012" s="19"/>
      <c r="Q1012" s="19"/>
      <c r="R1012" s="19"/>
      <c r="S1012" s="19"/>
      <c r="T1012" s="19"/>
    </row>
    <row r="1013" spans="1:20" ht="13.5" customHeight="1">
      <c r="A1013" s="19"/>
      <c r="B1013" s="19"/>
      <c r="C1013" s="19"/>
      <c r="D1013" s="117"/>
      <c r="E1013" s="123"/>
      <c r="F1013" s="19"/>
      <c r="G1013" s="118"/>
      <c r="H1013" s="120"/>
      <c r="I1013" s="19"/>
      <c r="J1013" s="19"/>
      <c r="K1013" s="19"/>
      <c r="L1013" s="19"/>
      <c r="M1013" s="19"/>
      <c r="N1013" s="19"/>
      <c r="O1013" s="19"/>
      <c r="P1013" s="19"/>
      <c r="Q1013" s="19"/>
      <c r="R1013" s="19"/>
      <c r="S1013" s="19"/>
      <c r="T1013" s="19"/>
    </row>
    <row r="1014" spans="1:20" ht="13.5" customHeight="1">
      <c r="A1014" s="19"/>
      <c r="B1014" s="19"/>
      <c r="C1014" s="19"/>
      <c r="D1014" s="117"/>
      <c r="E1014" s="123"/>
      <c r="F1014" s="19"/>
      <c r="G1014" s="118"/>
      <c r="H1014" s="120"/>
      <c r="I1014" s="19"/>
      <c r="J1014" s="19"/>
      <c r="K1014" s="19"/>
      <c r="L1014" s="19"/>
      <c r="M1014" s="19"/>
      <c r="N1014" s="19"/>
      <c r="O1014" s="19"/>
      <c r="P1014" s="19"/>
      <c r="Q1014" s="19"/>
      <c r="R1014" s="19"/>
      <c r="S1014" s="19"/>
      <c r="T1014" s="19"/>
    </row>
    <row r="1015" spans="1:20" ht="13.5" customHeight="1">
      <c r="A1015" s="19"/>
      <c r="B1015" s="19"/>
      <c r="C1015" s="19"/>
      <c r="D1015" s="117"/>
      <c r="E1015" s="123"/>
      <c r="F1015" s="19"/>
      <c r="G1015" s="118"/>
      <c r="H1015" s="120"/>
      <c r="I1015" s="19"/>
      <c r="J1015" s="19"/>
      <c r="K1015" s="19"/>
      <c r="L1015" s="19"/>
      <c r="M1015" s="19"/>
      <c r="N1015" s="19"/>
      <c r="O1015" s="19"/>
      <c r="P1015" s="19"/>
      <c r="Q1015" s="19"/>
      <c r="R1015" s="19"/>
      <c r="S1015" s="19"/>
      <c r="T1015" s="19"/>
    </row>
    <row r="1016" spans="1:20" ht="13.5" customHeight="1">
      <c r="A1016" s="19"/>
      <c r="B1016" s="19"/>
      <c r="C1016" s="19"/>
      <c r="D1016" s="117"/>
      <c r="E1016" s="123"/>
      <c r="F1016" s="19"/>
      <c r="G1016" s="118"/>
      <c r="H1016" s="120"/>
      <c r="I1016" s="19"/>
      <c r="J1016" s="19"/>
      <c r="K1016" s="19"/>
      <c r="L1016" s="19"/>
      <c r="M1016" s="19"/>
      <c r="N1016" s="19"/>
      <c r="O1016" s="19"/>
      <c r="P1016" s="19"/>
      <c r="Q1016" s="19"/>
      <c r="R1016" s="19"/>
      <c r="S1016" s="19"/>
      <c r="T1016" s="19"/>
    </row>
    <row r="1017" spans="1:20" ht="13.5" customHeight="1">
      <c r="A1017" s="19"/>
      <c r="B1017" s="19"/>
      <c r="C1017" s="19"/>
      <c r="D1017" s="117"/>
      <c r="E1017" s="123"/>
      <c r="F1017" s="19"/>
      <c r="G1017" s="118"/>
      <c r="H1017" s="120"/>
      <c r="I1017" s="19"/>
      <c r="J1017" s="19"/>
      <c r="K1017" s="19"/>
      <c r="L1017" s="19"/>
      <c r="M1017" s="19"/>
      <c r="N1017" s="19"/>
      <c r="O1017" s="19"/>
      <c r="P1017" s="19"/>
      <c r="Q1017" s="19"/>
      <c r="R1017" s="19"/>
      <c r="S1017" s="19"/>
      <c r="T1017" s="19"/>
    </row>
    <row r="1018" spans="1:20" ht="13.5" customHeight="1">
      <c r="A1018" s="19"/>
      <c r="B1018" s="19"/>
      <c r="C1018" s="19"/>
      <c r="D1018" s="117"/>
      <c r="E1018" s="123"/>
      <c r="F1018" s="19"/>
      <c r="G1018" s="118"/>
      <c r="H1018" s="120"/>
      <c r="I1018" s="19"/>
      <c r="J1018" s="19"/>
      <c r="K1018" s="19"/>
      <c r="L1018" s="19"/>
      <c r="M1018" s="19"/>
      <c r="N1018" s="19"/>
      <c r="O1018" s="19"/>
      <c r="P1018" s="19"/>
      <c r="Q1018" s="19"/>
      <c r="R1018" s="19"/>
      <c r="S1018" s="19"/>
      <c r="T1018" s="19"/>
    </row>
    <row r="1019" spans="1:20" ht="13.5" customHeight="1">
      <c r="A1019" s="19"/>
      <c r="B1019" s="19"/>
      <c r="C1019" s="19"/>
      <c r="D1019" s="117"/>
      <c r="E1019" s="123"/>
      <c r="F1019" s="19"/>
      <c r="G1019" s="118"/>
      <c r="H1019" s="120"/>
      <c r="I1019" s="19"/>
      <c r="J1019" s="19"/>
      <c r="K1019" s="19"/>
      <c r="L1019" s="19"/>
      <c r="M1019" s="19"/>
      <c r="N1019" s="19"/>
      <c r="O1019" s="19"/>
      <c r="P1019" s="19"/>
      <c r="Q1019" s="19"/>
      <c r="R1019" s="19"/>
      <c r="S1019" s="19"/>
      <c r="T1019" s="19"/>
    </row>
    <row r="1020" spans="1:20" ht="13.5" customHeight="1">
      <c r="A1020" s="19"/>
      <c r="B1020" s="19"/>
      <c r="C1020" s="19"/>
      <c r="D1020" s="117"/>
      <c r="E1020" s="123"/>
      <c r="F1020" s="19"/>
      <c r="G1020" s="118"/>
      <c r="H1020" s="120"/>
      <c r="I1020" s="19"/>
      <c r="J1020" s="19"/>
      <c r="K1020" s="19"/>
      <c r="L1020" s="19"/>
      <c r="M1020" s="19"/>
      <c r="N1020" s="19"/>
      <c r="O1020" s="19"/>
      <c r="P1020" s="19"/>
      <c r="Q1020" s="19"/>
      <c r="R1020" s="19"/>
      <c r="S1020" s="19"/>
      <c r="T1020" s="19"/>
    </row>
    <row r="1021" spans="1:20" ht="13.5" customHeight="1">
      <c r="A1021" s="19"/>
      <c r="B1021" s="19"/>
      <c r="C1021" s="19"/>
      <c r="D1021" s="117"/>
      <c r="E1021" s="123"/>
      <c r="F1021" s="19"/>
      <c r="G1021" s="118"/>
      <c r="H1021" s="120"/>
      <c r="I1021" s="19"/>
      <c r="J1021" s="19"/>
      <c r="K1021" s="19"/>
      <c r="L1021" s="19"/>
      <c r="M1021" s="19"/>
      <c r="N1021" s="19"/>
      <c r="O1021" s="19"/>
      <c r="P1021" s="19"/>
      <c r="Q1021" s="19"/>
      <c r="R1021" s="19"/>
      <c r="S1021" s="19"/>
      <c r="T1021" s="19"/>
    </row>
    <row r="1022" spans="1:20" ht="13.5" customHeight="1">
      <c r="A1022" s="19"/>
      <c r="B1022" s="19"/>
      <c r="C1022" s="19"/>
      <c r="D1022" s="117"/>
      <c r="E1022" s="123"/>
      <c r="F1022" s="19"/>
      <c r="G1022" s="118"/>
      <c r="H1022" s="120"/>
      <c r="I1022" s="19"/>
      <c r="J1022" s="19"/>
      <c r="K1022" s="19"/>
      <c r="L1022" s="19"/>
      <c r="M1022" s="19"/>
      <c r="N1022" s="19"/>
      <c r="O1022" s="19"/>
      <c r="P1022" s="19"/>
      <c r="Q1022" s="19"/>
      <c r="R1022" s="19"/>
      <c r="S1022" s="19"/>
      <c r="T1022" s="19"/>
    </row>
    <row r="1023" spans="1:20" ht="13.5" customHeight="1">
      <c r="A1023" s="19"/>
      <c r="B1023" s="19"/>
      <c r="C1023" s="19"/>
      <c r="D1023" s="117"/>
      <c r="E1023" s="123"/>
      <c r="F1023" s="19"/>
      <c r="G1023" s="118"/>
      <c r="H1023" s="120"/>
      <c r="I1023" s="19"/>
      <c r="J1023" s="19"/>
      <c r="K1023" s="19"/>
      <c r="L1023" s="19"/>
      <c r="M1023" s="19"/>
      <c r="N1023" s="19"/>
      <c r="O1023" s="19"/>
      <c r="P1023" s="19"/>
      <c r="Q1023" s="19"/>
      <c r="R1023" s="19"/>
      <c r="S1023" s="19"/>
      <c r="T1023" s="19"/>
    </row>
    <row r="1024" spans="1:20" ht="13.5" customHeight="1">
      <c r="A1024" s="19"/>
      <c r="B1024" s="19"/>
      <c r="C1024" s="19"/>
      <c r="D1024" s="117"/>
      <c r="E1024" s="123"/>
      <c r="F1024" s="19"/>
      <c r="G1024" s="118"/>
      <c r="H1024" s="120"/>
      <c r="I1024" s="19"/>
      <c r="J1024" s="19"/>
      <c r="K1024" s="19"/>
      <c r="L1024" s="19"/>
      <c r="M1024" s="19"/>
      <c r="N1024" s="19"/>
      <c r="O1024" s="19"/>
      <c r="P1024" s="19"/>
      <c r="Q1024" s="19"/>
      <c r="R1024" s="19"/>
      <c r="S1024" s="19"/>
      <c r="T1024" s="19"/>
    </row>
    <row r="1025" spans="1:20" ht="13.5" customHeight="1">
      <c r="A1025" s="19"/>
      <c r="B1025" s="19"/>
      <c r="C1025" s="19"/>
      <c r="D1025" s="117"/>
      <c r="E1025" s="123"/>
      <c r="F1025" s="19"/>
      <c r="G1025" s="118"/>
      <c r="H1025" s="120"/>
      <c r="I1025" s="19"/>
      <c r="J1025" s="19"/>
      <c r="K1025" s="19"/>
      <c r="L1025" s="19"/>
      <c r="M1025" s="19"/>
      <c r="N1025" s="19"/>
      <c r="O1025" s="19"/>
      <c r="P1025" s="19"/>
      <c r="Q1025" s="19"/>
      <c r="R1025" s="19"/>
      <c r="S1025" s="19"/>
      <c r="T1025" s="19"/>
    </row>
    <row r="1026" spans="1:20" ht="13.5" customHeight="1">
      <c r="A1026" s="19"/>
      <c r="B1026" s="19"/>
      <c r="C1026" s="19"/>
      <c r="D1026" s="117"/>
      <c r="E1026" s="123"/>
      <c r="F1026" s="19"/>
      <c r="G1026" s="118"/>
      <c r="H1026" s="120"/>
      <c r="I1026" s="19"/>
      <c r="J1026" s="19"/>
      <c r="K1026" s="19"/>
      <c r="L1026" s="19"/>
      <c r="M1026" s="19"/>
      <c r="N1026" s="19"/>
      <c r="O1026" s="19"/>
      <c r="P1026" s="19"/>
      <c r="Q1026" s="19"/>
      <c r="R1026" s="19"/>
      <c r="S1026" s="19"/>
      <c r="T1026" s="19"/>
    </row>
    <row r="1027" spans="1:20" ht="13.5" customHeight="1">
      <c r="A1027" s="19"/>
      <c r="B1027" s="19"/>
      <c r="C1027" s="19"/>
      <c r="D1027" s="117"/>
      <c r="E1027" s="123"/>
      <c r="F1027" s="19"/>
      <c r="G1027" s="118"/>
      <c r="H1027" s="120"/>
      <c r="I1027" s="19"/>
      <c r="J1027" s="19"/>
      <c r="K1027" s="19"/>
      <c r="L1027" s="19"/>
      <c r="M1027" s="19"/>
      <c r="N1027" s="19"/>
      <c r="O1027" s="19"/>
      <c r="P1027" s="19"/>
      <c r="Q1027" s="19"/>
      <c r="R1027" s="19"/>
      <c r="S1027" s="19"/>
      <c r="T1027" s="19"/>
    </row>
    <row r="1028" spans="1:20" ht="13.5" customHeight="1">
      <c r="A1028" s="19"/>
      <c r="B1028" s="19"/>
      <c r="C1028" s="19"/>
      <c r="D1028" s="117"/>
      <c r="E1028" s="123"/>
      <c r="F1028" s="19"/>
      <c r="G1028" s="118"/>
      <c r="H1028" s="120"/>
      <c r="I1028" s="19"/>
      <c r="J1028" s="19"/>
      <c r="K1028" s="19"/>
      <c r="L1028" s="19"/>
      <c r="M1028" s="19"/>
      <c r="N1028" s="19"/>
      <c r="O1028" s="19"/>
      <c r="P1028" s="19"/>
      <c r="Q1028" s="19"/>
      <c r="R1028" s="19"/>
      <c r="S1028" s="19"/>
      <c r="T1028" s="19"/>
    </row>
    <row r="1029" spans="1:20" ht="13.5" customHeight="1">
      <c r="A1029" s="19"/>
      <c r="B1029" s="19"/>
      <c r="C1029" s="19"/>
      <c r="D1029" s="117"/>
      <c r="E1029" s="123"/>
      <c r="F1029" s="19"/>
      <c r="G1029" s="118"/>
      <c r="H1029" s="120"/>
      <c r="I1029" s="19"/>
      <c r="J1029" s="19"/>
      <c r="K1029" s="19"/>
      <c r="L1029" s="19"/>
      <c r="M1029" s="19"/>
      <c r="N1029" s="19"/>
      <c r="O1029" s="19"/>
      <c r="P1029" s="19"/>
      <c r="Q1029" s="19"/>
      <c r="R1029" s="19"/>
      <c r="S1029" s="19"/>
      <c r="T1029" s="19"/>
    </row>
    <row r="1030" spans="1:20" ht="13.5" customHeight="1">
      <c r="A1030" s="19"/>
      <c r="B1030" s="19"/>
      <c r="C1030" s="19"/>
      <c r="D1030" s="117"/>
      <c r="E1030" s="123"/>
      <c r="F1030" s="19"/>
      <c r="G1030" s="118"/>
      <c r="H1030" s="120"/>
      <c r="I1030" s="19"/>
      <c r="J1030" s="19"/>
      <c r="K1030" s="19"/>
      <c r="L1030" s="19"/>
      <c r="M1030" s="19"/>
      <c r="N1030" s="19"/>
      <c r="O1030" s="19"/>
      <c r="P1030" s="19"/>
      <c r="Q1030" s="19"/>
      <c r="R1030" s="19"/>
      <c r="S1030" s="19"/>
      <c r="T1030" s="19"/>
    </row>
    <row r="1031" spans="1:20" ht="13.5" customHeight="1">
      <c r="A1031" s="19"/>
      <c r="B1031" s="19"/>
      <c r="C1031" s="19"/>
      <c r="D1031" s="117"/>
      <c r="E1031" s="123"/>
      <c r="F1031" s="19"/>
      <c r="G1031" s="118"/>
      <c r="H1031" s="120"/>
      <c r="I1031" s="19"/>
      <c r="J1031" s="19"/>
      <c r="K1031" s="19"/>
      <c r="L1031" s="19"/>
      <c r="M1031" s="19"/>
      <c r="N1031" s="19"/>
      <c r="O1031" s="19"/>
      <c r="P1031" s="19"/>
      <c r="Q1031" s="19"/>
      <c r="R1031" s="19"/>
      <c r="S1031" s="19"/>
      <c r="T1031" s="19"/>
    </row>
    <row r="1032" spans="1:20" ht="13.5" customHeight="1">
      <c r="A1032" s="19"/>
      <c r="B1032" s="19"/>
      <c r="C1032" s="19"/>
      <c r="D1032" s="117"/>
      <c r="E1032" s="123"/>
      <c r="F1032" s="19"/>
      <c r="G1032" s="118"/>
      <c r="H1032" s="120"/>
      <c r="I1032" s="19"/>
      <c r="J1032" s="19"/>
      <c r="K1032" s="19"/>
      <c r="L1032" s="19"/>
      <c r="M1032" s="19"/>
      <c r="N1032" s="19"/>
      <c r="O1032" s="19"/>
      <c r="P1032" s="19"/>
      <c r="Q1032" s="19"/>
      <c r="R1032" s="19"/>
      <c r="S1032" s="19"/>
      <c r="T1032" s="19"/>
    </row>
    <row r="1033" spans="1:20" ht="13.5" customHeight="1">
      <c r="A1033" s="19"/>
      <c r="B1033" s="19"/>
      <c r="C1033" s="19"/>
      <c r="D1033" s="117"/>
      <c r="E1033" s="123"/>
      <c r="F1033" s="19"/>
      <c r="G1033" s="118"/>
      <c r="H1033" s="120"/>
      <c r="I1033" s="19"/>
      <c r="J1033" s="19"/>
      <c r="K1033" s="19"/>
      <c r="L1033" s="19"/>
      <c r="M1033" s="19"/>
      <c r="N1033" s="19"/>
      <c r="O1033" s="19"/>
      <c r="P1033" s="19"/>
      <c r="Q1033" s="19"/>
      <c r="R1033" s="19"/>
      <c r="S1033" s="19"/>
      <c r="T1033" s="19"/>
    </row>
    <row r="1034" spans="1:20" ht="13.5" customHeight="1">
      <c r="A1034" s="19"/>
      <c r="B1034" s="19"/>
      <c r="C1034" s="19"/>
      <c r="D1034" s="117"/>
      <c r="E1034" s="123"/>
      <c r="F1034" s="19"/>
      <c r="G1034" s="118"/>
      <c r="H1034" s="120"/>
      <c r="I1034" s="19"/>
      <c r="J1034" s="19"/>
      <c r="K1034" s="19"/>
      <c r="L1034" s="19"/>
      <c r="M1034" s="19"/>
      <c r="N1034" s="19"/>
      <c r="O1034" s="19"/>
      <c r="P1034" s="19"/>
      <c r="Q1034" s="19"/>
      <c r="R1034" s="19"/>
      <c r="S1034" s="19"/>
      <c r="T1034" s="19"/>
    </row>
    <row r="1035" spans="1:20" ht="13.5" customHeight="1">
      <c r="A1035" s="19"/>
      <c r="B1035" s="19"/>
      <c r="C1035" s="19"/>
      <c r="D1035" s="117"/>
      <c r="E1035" s="123"/>
      <c r="F1035" s="19"/>
      <c r="G1035" s="118"/>
      <c r="H1035" s="120"/>
      <c r="I1035" s="19"/>
      <c r="J1035" s="19"/>
      <c r="K1035" s="19"/>
      <c r="L1035" s="19"/>
      <c r="M1035" s="19"/>
      <c r="N1035" s="19"/>
      <c r="O1035" s="19"/>
      <c r="P1035" s="19"/>
      <c r="Q1035" s="19"/>
      <c r="R1035" s="19"/>
      <c r="S1035" s="19"/>
      <c r="T1035" s="19"/>
    </row>
    <row r="1036" spans="1:20" ht="13.5" customHeight="1">
      <c r="A1036" s="19"/>
      <c r="B1036" s="19"/>
      <c r="C1036" s="19"/>
      <c r="D1036" s="117"/>
      <c r="E1036" s="123"/>
      <c r="F1036" s="19"/>
      <c r="G1036" s="118"/>
      <c r="H1036" s="120"/>
      <c r="I1036" s="19"/>
      <c r="J1036" s="19"/>
      <c r="K1036" s="19"/>
      <c r="L1036" s="19"/>
      <c r="M1036" s="19"/>
      <c r="N1036" s="19"/>
      <c r="O1036" s="19"/>
      <c r="P1036" s="19"/>
      <c r="Q1036" s="19"/>
      <c r="R1036" s="19"/>
      <c r="S1036" s="19"/>
      <c r="T1036" s="19"/>
    </row>
    <row r="1037" spans="1:20" ht="13.5" customHeight="1">
      <c r="A1037" s="19"/>
      <c r="B1037" s="19"/>
      <c r="C1037" s="19"/>
      <c r="D1037" s="117"/>
      <c r="E1037" s="123"/>
      <c r="F1037" s="19"/>
      <c r="G1037" s="118"/>
      <c r="H1037" s="120"/>
      <c r="I1037" s="19"/>
      <c r="J1037" s="19"/>
      <c r="K1037" s="19"/>
      <c r="L1037" s="19"/>
      <c r="M1037" s="19"/>
      <c r="N1037" s="19"/>
      <c r="O1037" s="19"/>
      <c r="P1037" s="19"/>
      <c r="Q1037" s="19"/>
      <c r="R1037" s="19"/>
      <c r="S1037" s="19"/>
      <c r="T1037" s="19"/>
    </row>
    <row r="1038" spans="1:20" ht="13.5" customHeight="1">
      <c r="A1038" s="19"/>
      <c r="B1038" s="19"/>
      <c r="C1038" s="19"/>
      <c r="D1038" s="117"/>
      <c r="E1038" s="123"/>
      <c r="F1038" s="19"/>
      <c r="G1038" s="118"/>
      <c r="H1038" s="120"/>
      <c r="I1038" s="19"/>
      <c r="J1038" s="19"/>
      <c r="K1038" s="19"/>
      <c r="L1038" s="19"/>
      <c r="M1038" s="19"/>
      <c r="N1038" s="19"/>
      <c r="O1038" s="19"/>
      <c r="P1038" s="19"/>
      <c r="Q1038" s="19"/>
      <c r="R1038" s="19"/>
      <c r="S1038" s="19"/>
      <c r="T1038" s="19"/>
    </row>
    <row r="1039" spans="1:20" ht="13.5" customHeight="1">
      <c r="A1039" s="19"/>
      <c r="B1039" s="19"/>
      <c r="C1039" s="19"/>
      <c r="D1039" s="117"/>
      <c r="E1039" s="123"/>
      <c r="F1039" s="19"/>
      <c r="G1039" s="118"/>
      <c r="H1039" s="120"/>
      <c r="I1039" s="19"/>
      <c r="J1039" s="19"/>
      <c r="K1039" s="19"/>
      <c r="L1039" s="19"/>
      <c r="M1039" s="19"/>
      <c r="N1039" s="19"/>
      <c r="O1039" s="19"/>
      <c r="P1039" s="19"/>
      <c r="Q1039" s="19"/>
      <c r="R1039" s="19"/>
      <c r="S1039" s="19"/>
      <c r="T1039" s="19"/>
    </row>
    <row r="1040" spans="1:20" ht="13.5" customHeight="1">
      <c r="A1040" s="19"/>
      <c r="B1040" s="19"/>
      <c r="C1040" s="19"/>
      <c r="D1040" s="117"/>
      <c r="E1040" s="123"/>
      <c r="F1040" s="19"/>
      <c r="G1040" s="118"/>
      <c r="H1040" s="120"/>
      <c r="I1040" s="19"/>
      <c r="J1040" s="19"/>
      <c r="K1040" s="19"/>
      <c r="L1040" s="19"/>
      <c r="M1040" s="19"/>
      <c r="N1040" s="19"/>
      <c r="O1040" s="19"/>
      <c r="P1040" s="19"/>
      <c r="Q1040" s="19"/>
      <c r="R1040" s="19"/>
      <c r="S1040" s="19"/>
      <c r="T1040" s="19"/>
    </row>
    <row r="1041" spans="1:20" ht="13.5" customHeight="1">
      <c r="A1041" s="19"/>
      <c r="B1041" s="19"/>
      <c r="C1041" s="19"/>
      <c r="D1041" s="117"/>
      <c r="E1041" s="123"/>
      <c r="F1041" s="19"/>
      <c r="G1041" s="118"/>
      <c r="H1041" s="120"/>
      <c r="I1041" s="19"/>
      <c r="J1041" s="19"/>
      <c r="K1041" s="19"/>
      <c r="L1041" s="19"/>
      <c r="M1041" s="19"/>
      <c r="N1041" s="19"/>
      <c r="O1041" s="19"/>
      <c r="P1041" s="19"/>
      <c r="Q1041" s="19"/>
      <c r="R1041" s="19"/>
      <c r="S1041" s="19"/>
      <c r="T1041" s="19"/>
    </row>
    <row r="1042" spans="1:20" ht="13.5" customHeight="1">
      <c r="A1042" s="19"/>
      <c r="B1042" s="19"/>
      <c r="C1042" s="19"/>
      <c r="D1042" s="117"/>
      <c r="E1042" s="123"/>
      <c r="F1042" s="19"/>
      <c r="G1042" s="118"/>
      <c r="H1042" s="120"/>
      <c r="I1042" s="19"/>
      <c r="J1042" s="19"/>
      <c r="K1042" s="19"/>
      <c r="L1042" s="19"/>
      <c r="M1042" s="19"/>
      <c r="N1042" s="19"/>
      <c r="O1042" s="19"/>
      <c r="P1042" s="19"/>
      <c r="Q1042" s="19"/>
      <c r="R1042" s="19"/>
      <c r="S1042" s="19"/>
      <c r="T1042" s="19"/>
    </row>
    <row r="1043" spans="1:20" ht="13.5" customHeight="1">
      <c r="A1043" s="19"/>
      <c r="B1043" s="19"/>
      <c r="C1043" s="19"/>
      <c r="D1043" s="117"/>
      <c r="E1043" s="123"/>
      <c r="F1043" s="19"/>
      <c r="G1043" s="118"/>
      <c r="H1043" s="120"/>
      <c r="I1043" s="19"/>
      <c r="J1043" s="19"/>
      <c r="K1043" s="19"/>
      <c r="L1043" s="19"/>
      <c r="M1043" s="19"/>
      <c r="N1043" s="19"/>
      <c r="O1043" s="19"/>
      <c r="P1043" s="19"/>
      <c r="Q1043" s="19"/>
      <c r="R1043" s="19"/>
      <c r="S1043" s="19"/>
      <c r="T1043" s="19"/>
    </row>
    <row r="1044" spans="1:20" ht="13.5" customHeight="1">
      <c r="A1044" s="19"/>
      <c r="B1044" s="19"/>
      <c r="C1044" s="19"/>
      <c r="D1044" s="117"/>
      <c r="E1044" s="123"/>
      <c r="F1044" s="19"/>
      <c r="G1044" s="118"/>
      <c r="H1044" s="120"/>
      <c r="I1044" s="19"/>
      <c r="J1044" s="19"/>
      <c r="K1044" s="19"/>
      <c r="L1044" s="19"/>
      <c r="M1044" s="19"/>
      <c r="N1044" s="19"/>
      <c r="O1044" s="19"/>
      <c r="P1044" s="19"/>
      <c r="Q1044" s="19"/>
      <c r="R1044" s="19"/>
      <c r="S1044" s="19"/>
      <c r="T1044" s="19"/>
    </row>
    <row r="1045" spans="1:20" ht="13.5" customHeight="1">
      <c r="A1045" s="19"/>
      <c r="B1045" s="19"/>
      <c r="C1045" s="19"/>
      <c r="D1045" s="117"/>
      <c r="E1045" s="123"/>
      <c r="F1045" s="19"/>
      <c r="G1045" s="118"/>
      <c r="H1045" s="120"/>
      <c r="I1045" s="19"/>
      <c r="J1045" s="19"/>
      <c r="K1045" s="19"/>
      <c r="L1045" s="19"/>
      <c r="M1045" s="19"/>
      <c r="N1045" s="19"/>
      <c r="O1045" s="19"/>
      <c r="P1045" s="19"/>
      <c r="Q1045" s="19"/>
      <c r="R1045" s="19"/>
      <c r="S1045" s="19"/>
      <c r="T1045" s="19"/>
    </row>
    <row r="1046" spans="1:20" ht="13.5" customHeight="1">
      <c r="A1046" s="19"/>
      <c r="B1046" s="19"/>
      <c r="C1046" s="19"/>
      <c r="D1046" s="117"/>
      <c r="E1046" s="123"/>
      <c r="F1046" s="19"/>
      <c r="G1046" s="118"/>
      <c r="H1046" s="120"/>
      <c r="I1046" s="19"/>
      <c r="J1046" s="19"/>
      <c r="K1046" s="19"/>
      <c r="L1046" s="19"/>
      <c r="M1046" s="19"/>
      <c r="N1046" s="19"/>
      <c r="O1046" s="19"/>
      <c r="P1046" s="19"/>
      <c r="Q1046" s="19"/>
      <c r="R1046" s="19"/>
      <c r="S1046" s="19"/>
      <c r="T1046" s="19"/>
    </row>
    <row r="1047" spans="1:20" ht="13.5" customHeight="1">
      <c r="A1047" s="19"/>
      <c r="B1047" s="19"/>
      <c r="C1047" s="19"/>
      <c r="D1047" s="117"/>
      <c r="E1047" s="123"/>
      <c r="F1047" s="19"/>
      <c r="G1047" s="118"/>
      <c r="H1047" s="120"/>
      <c r="I1047" s="19"/>
      <c r="J1047" s="19"/>
      <c r="K1047" s="19"/>
      <c r="L1047" s="19"/>
      <c r="M1047" s="19"/>
      <c r="N1047" s="19"/>
      <c r="O1047" s="19"/>
      <c r="P1047" s="19"/>
      <c r="Q1047" s="19"/>
      <c r="R1047" s="19"/>
      <c r="S1047" s="19"/>
      <c r="T1047" s="19"/>
    </row>
    <row r="1048" spans="1:20" ht="13.5" customHeight="1">
      <c r="A1048" s="19"/>
      <c r="B1048" s="19"/>
      <c r="C1048" s="19"/>
      <c r="D1048" s="117"/>
      <c r="E1048" s="123"/>
      <c r="F1048" s="19"/>
      <c r="G1048" s="118"/>
      <c r="H1048" s="120"/>
      <c r="I1048" s="19"/>
      <c r="J1048" s="19"/>
      <c r="K1048" s="19"/>
      <c r="L1048" s="19"/>
      <c r="M1048" s="19"/>
      <c r="N1048" s="19"/>
      <c r="O1048" s="19"/>
      <c r="P1048" s="19"/>
      <c r="Q1048" s="19"/>
      <c r="R1048" s="19"/>
      <c r="S1048" s="19"/>
      <c r="T1048" s="19"/>
    </row>
    <row r="1049" spans="1:20" ht="13.5" customHeight="1">
      <c r="A1049" s="19"/>
      <c r="B1049" s="19"/>
      <c r="C1049" s="19"/>
      <c r="D1049" s="117"/>
      <c r="E1049" s="123"/>
      <c r="F1049" s="19"/>
      <c r="G1049" s="118"/>
      <c r="H1049" s="120"/>
      <c r="I1049" s="19"/>
      <c r="J1049" s="19"/>
      <c r="K1049" s="19"/>
      <c r="L1049" s="19"/>
      <c r="M1049" s="19"/>
      <c r="N1049" s="19"/>
      <c r="O1049" s="19"/>
      <c r="P1049" s="19"/>
      <c r="Q1049" s="19"/>
      <c r="R1049" s="19"/>
      <c r="S1049" s="19"/>
      <c r="T1049" s="19"/>
    </row>
    <row r="1050" spans="1:20" ht="13.5" customHeight="1">
      <c r="A1050" s="19"/>
      <c r="B1050" s="19"/>
      <c r="C1050" s="19"/>
      <c r="D1050" s="117"/>
      <c r="E1050" s="123"/>
      <c r="F1050" s="19"/>
      <c r="G1050" s="118"/>
      <c r="H1050" s="120"/>
      <c r="I1050" s="19"/>
      <c r="J1050" s="19"/>
      <c r="K1050" s="19"/>
      <c r="L1050" s="19"/>
      <c r="M1050" s="19"/>
      <c r="N1050" s="19"/>
      <c r="O1050" s="19"/>
      <c r="P1050" s="19"/>
      <c r="Q1050" s="19"/>
      <c r="R1050" s="19"/>
      <c r="S1050" s="19"/>
      <c r="T1050" s="19"/>
    </row>
    <row r="1051" spans="1:20" ht="13.5" customHeight="1">
      <c r="A1051" s="19"/>
      <c r="B1051" s="19"/>
      <c r="C1051" s="19"/>
      <c r="D1051" s="117"/>
      <c r="E1051" s="123"/>
      <c r="F1051" s="19"/>
      <c r="G1051" s="118"/>
      <c r="H1051" s="120"/>
      <c r="I1051" s="19"/>
      <c r="J1051" s="19"/>
      <c r="K1051" s="19"/>
      <c r="L1051" s="19"/>
      <c r="M1051" s="19"/>
      <c r="N1051" s="19"/>
      <c r="O1051" s="19"/>
      <c r="P1051" s="19"/>
      <c r="Q1051" s="19"/>
      <c r="R1051" s="19"/>
      <c r="S1051" s="19"/>
      <c r="T1051" s="19"/>
    </row>
    <row r="1052" spans="1:20" ht="13.5" customHeight="1">
      <c r="A1052" s="19"/>
      <c r="B1052" s="19"/>
      <c r="C1052" s="19"/>
      <c r="D1052" s="117"/>
      <c r="E1052" s="123"/>
      <c r="F1052" s="19"/>
      <c r="G1052" s="118"/>
      <c r="H1052" s="120"/>
      <c r="I1052" s="19"/>
      <c r="J1052" s="19"/>
      <c r="K1052" s="19"/>
      <c r="L1052" s="19"/>
      <c r="M1052" s="19"/>
      <c r="N1052" s="19"/>
      <c r="O1052" s="19"/>
      <c r="P1052" s="19"/>
      <c r="Q1052" s="19"/>
      <c r="R1052" s="19"/>
      <c r="S1052" s="19"/>
      <c r="T1052" s="19"/>
    </row>
    <row r="1053" spans="1:20" ht="13.5" customHeight="1">
      <c r="A1053" s="19"/>
      <c r="B1053" s="19"/>
      <c r="C1053" s="19"/>
      <c r="D1053" s="117"/>
      <c r="E1053" s="123"/>
      <c r="F1053" s="19"/>
      <c r="G1053" s="118"/>
      <c r="H1053" s="120"/>
      <c r="I1053" s="19"/>
      <c r="J1053" s="19"/>
      <c r="K1053" s="19"/>
      <c r="L1053" s="19"/>
      <c r="M1053" s="19"/>
      <c r="N1053" s="19"/>
      <c r="O1053" s="19"/>
      <c r="P1053" s="19"/>
      <c r="Q1053" s="19"/>
      <c r="R1053" s="19"/>
      <c r="S1053" s="19"/>
      <c r="T1053" s="19"/>
    </row>
    <row r="1054" spans="1:20" ht="13.5" customHeight="1">
      <c r="A1054" s="19"/>
      <c r="B1054" s="19"/>
      <c r="C1054" s="19"/>
      <c r="D1054" s="117"/>
      <c r="E1054" s="123"/>
      <c r="F1054" s="19"/>
      <c r="G1054" s="118"/>
      <c r="H1054" s="120"/>
      <c r="I1054" s="19"/>
      <c r="J1054" s="19"/>
      <c r="K1054" s="19"/>
      <c r="L1054" s="19"/>
      <c r="M1054" s="19"/>
      <c r="N1054" s="19"/>
      <c r="O1054" s="19"/>
      <c r="P1054" s="19"/>
      <c r="Q1054" s="19"/>
      <c r="R1054" s="19"/>
      <c r="S1054" s="19"/>
      <c r="T1054" s="19"/>
    </row>
    <row r="1055" spans="1:20" ht="13.5" customHeight="1">
      <c r="A1055" s="19"/>
      <c r="B1055" s="19"/>
      <c r="C1055" s="19"/>
      <c r="D1055" s="117"/>
      <c r="E1055" s="123"/>
      <c r="F1055" s="19"/>
      <c r="G1055" s="118"/>
      <c r="H1055" s="120"/>
      <c r="I1055" s="19"/>
      <c r="J1055" s="19"/>
      <c r="K1055" s="19"/>
      <c r="L1055" s="19"/>
      <c r="M1055" s="19"/>
      <c r="N1055" s="19"/>
      <c r="O1055" s="19"/>
      <c r="P1055" s="19"/>
      <c r="Q1055" s="19"/>
      <c r="R1055" s="19"/>
      <c r="S1055" s="19"/>
      <c r="T1055" s="19"/>
    </row>
    <row r="1056" spans="1:20" ht="13.5" customHeight="1">
      <c r="A1056" s="19"/>
      <c r="B1056" s="19"/>
      <c r="C1056" s="19"/>
      <c r="D1056" s="117"/>
      <c r="E1056" s="123"/>
      <c r="F1056" s="19"/>
      <c r="G1056" s="118"/>
      <c r="H1056" s="120"/>
      <c r="I1056" s="19"/>
      <c r="J1056" s="19"/>
      <c r="K1056" s="19"/>
      <c r="L1056" s="19"/>
      <c r="M1056" s="19"/>
      <c r="N1056" s="19"/>
      <c r="O1056" s="19"/>
      <c r="P1056" s="19"/>
      <c r="Q1056" s="19"/>
      <c r="R1056" s="19"/>
      <c r="S1056" s="19"/>
      <c r="T1056" s="19"/>
    </row>
    <row r="1057" spans="1:20" ht="13.5" customHeight="1">
      <c r="A1057" s="19"/>
      <c r="B1057" s="19"/>
      <c r="C1057" s="19"/>
      <c r="D1057" s="117"/>
      <c r="E1057" s="123"/>
      <c r="F1057" s="19"/>
      <c r="G1057" s="118"/>
      <c r="H1057" s="120"/>
      <c r="I1057" s="19"/>
      <c r="J1057" s="19"/>
      <c r="K1057" s="19"/>
      <c r="L1057" s="19"/>
      <c r="M1057" s="19"/>
      <c r="N1057" s="19"/>
      <c r="O1057" s="19"/>
      <c r="P1057" s="19"/>
      <c r="Q1057" s="19"/>
      <c r="R1057" s="19"/>
      <c r="S1057" s="19"/>
      <c r="T1057" s="19"/>
    </row>
    <row r="1058" spans="1:20" ht="13.5" customHeight="1">
      <c r="A1058" s="19"/>
      <c r="B1058" s="19"/>
      <c r="C1058" s="19"/>
      <c r="D1058" s="117"/>
      <c r="E1058" s="123"/>
      <c r="F1058" s="19"/>
      <c r="G1058" s="118"/>
      <c r="H1058" s="120"/>
      <c r="I1058" s="19"/>
      <c r="J1058" s="19"/>
      <c r="K1058" s="19"/>
      <c r="L1058" s="19"/>
      <c r="M1058" s="19"/>
      <c r="N1058" s="19"/>
      <c r="O1058" s="19"/>
      <c r="P1058" s="19"/>
      <c r="Q1058" s="19"/>
      <c r="R1058" s="19"/>
      <c r="S1058" s="19"/>
      <c r="T1058" s="19"/>
    </row>
    <row r="1059" spans="1:20" ht="13.5" customHeight="1">
      <c r="A1059" s="19"/>
      <c r="B1059" s="19"/>
      <c r="C1059" s="19"/>
      <c r="D1059" s="117"/>
      <c r="E1059" s="123"/>
      <c r="F1059" s="19"/>
      <c r="G1059" s="118"/>
      <c r="H1059" s="120"/>
      <c r="I1059" s="19"/>
      <c r="J1059" s="19"/>
      <c r="K1059" s="19"/>
      <c r="L1059" s="19"/>
      <c r="M1059" s="19"/>
      <c r="N1059" s="19"/>
      <c r="O1059" s="19"/>
      <c r="P1059" s="19"/>
      <c r="Q1059" s="19"/>
      <c r="R1059" s="19"/>
      <c r="S1059" s="19"/>
      <c r="T1059" s="19"/>
    </row>
    <row r="1060" spans="1:20" ht="13.5" customHeight="1">
      <c r="A1060" s="19"/>
      <c r="B1060" s="19"/>
      <c r="C1060" s="19"/>
      <c r="D1060" s="117"/>
      <c r="E1060" s="123"/>
      <c r="F1060" s="19"/>
      <c r="G1060" s="118"/>
      <c r="H1060" s="120"/>
      <c r="I1060" s="19"/>
      <c r="J1060" s="19"/>
      <c r="K1060" s="19"/>
      <c r="L1060" s="19"/>
      <c r="M1060" s="19"/>
      <c r="N1060" s="19"/>
      <c r="O1060" s="19"/>
      <c r="P1060" s="19"/>
      <c r="Q1060" s="19"/>
      <c r="R1060" s="19"/>
      <c r="S1060" s="19"/>
      <c r="T1060" s="19"/>
    </row>
    <row r="1061" spans="1:20" ht="13.5" customHeight="1">
      <c r="A1061" s="19"/>
      <c r="B1061" s="19"/>
      <c r="C1061" s="19"/>
      <c r="D1061" s="117"/>
      <c r="E1061" s="123"/>
      <c r="F1061" s="19"/>
      <c r="G1061" s="118"/>
      <c r="H1061" s="120"/>
      <c r="I1061" s="19"/>
      <c r="J1061" s="19"/>
      <c r="K1061" s="19"/>
      <c r="L1061" s="19"/>
      <c r="M1061" s="19"/>
      <c r="N1061" s="19"/>
      <c r="O1061" s="19"/>
      <c r="P1061" s="19"/>
      <c r="Q1061" s="19"/>
      <c r="R1061" s="19"/>
      <c r="S1061" s="19"/>
      <c r="T1061" s="19"/>
    </row>
    <row r="1062" spans="1:20" ht="13.5" customHeight="1">
      <c r="A1062" s="19"/>
      <c r="B1062" s="19"/>
      <c r="C1062" s="19"/>
      <c r="D1062" s="117"/>
      <c r="E1062" s="123"/>
      <c r="F1062" s="19"/>
      <c r="G1062" s="118"/>
      <c r="H1062" s="120"/>
      <c r="I1062" s="19"/>
      <c r="J1062" s="19"/>
      <c r="K1062" s="19"/>
      <c r="L1062" s="19"/>
      <c r="M1062" s="19"/>
      <c r="N1062" s="19"/>
      <c r="O1062" s="19"/>
      <c r="P1062" s="19"/>
      <c r="Q1062" s="19"/>
      <c r="R1062" s="19"/>
      <c r="S1062" s="19"/>
      <c r="T1062" s="19"/>
    </row>
    <row r="1063" spans="1:20" ht="13.5" customHeight="1">
      <c r="A1063" s="19"/>
      <c r="B1063" s="19"/>
      <c r="C1063" s="19"/>
      <c r="D1063" s="117"/>
      <c r="E1063" s="123"/>
      <c r="F1063" s="19"/>
      <c r="G1063" s="118"/>
      <c r="H1063" s="120"/>
      <c r="I1063" s="19"/>
      <c r="J1063" s="19"/>
      <c r="K1063" s="19"/>
      <c r="L1063" s="19"/>
      <c r="M1063" s="19"/>
      <c r="N1063" s="19"/>
      <c r="O1063" s="19"/>
      <c r="P1063" s="19"/>
      <c r="Q1063" s="19"/>
      <c r="R1063" s="19"/>
      <c r="S1063" s="19"/>
      <c r="T1063" s="19"/>
    </row>
    <row r="1064" spans="1:20" ht="13.5" customHeight="1">
      <c r="A1064" s="19"/>
      <c r="B1064" s="19"/>
      <c r="C1064" s="19"/>
      <c r="D1064" s="117"/>
      <c r="E1064" s="123"/>
      <c r="F1064" s="19"/>
      <c r="G1064" s="118"/>
      <c r="H1064" s="120"/>
      <c r="I1064" s="19"/>
      <c r="J1064" s="19"/>
      <c r="K1064" s="19"/>
      <c r="L1064" s="19"/>
      <c r="M1064" s="19"/>
      <c r="N1064" s="19"/>
      <c r="O1064" s="19"/>
      <c r="P1064" s="19"/>
      <c r="Q1064" s="19"/>
      <c r="R1064" s="19"/>
      <c r="S1064" s="19"/>
      <c r="T1064" s="19"/>
    </row>
    <row r="1065" spans="1:20" ht="13.5" customHeight="1">
      <c r="A1065" s="19"/>
      <c r="B1065" s="19"/>
      <c r="C1065" s="19"/>
      <c r="D1065" s="117"/>
      <c r="E1065" s="123"/>
      <c r="F1065" s="19"/>
      <c r="G1065" s="118"/>
      <c r="H1065" s="120"/>
      <c r="I1065" s="19"/>
      <c r="J1065" s="19"/>
      <c r="K1065" s="19"/>
      <c r="L1065" s="19"/>
      <c r="M1065" s="19"/>
      <c r="N1065" s="19"/>
      <c r="O1065" s="19"/>
      <c r="P1065" s="19"/>
      <c r="Q1065" s="19"/>
      <c r="R1065" s="19"/>
      <c r="S1065" s="19"/>
      <c r="T1065" s="19"/>
    </row>
    <row r="1066" spans="1:20" ht="13.5" customHeight="1">
      <c r="A1066" s="19"/>
      <c r="B1066" s="19"/>
      <c r="C1066" s="19"/>
      <c r="D1066" s="117"/>
      <c r="E1066" s="123"/>
      <c r="F1066" s="19"/>
      <c r="G1066" s="118"/>
      <c r="H1066" s="120"/>
      <c r="I1066" s="19"/>
      <c r="J1066" s="19"/>
      <c r="K1066" s="19"/>
      <c r="L1066" s="19"/>
      <c r="M1066" s="19"/>
      <c r="N1066" s="19"/>
      <c r="O1066" s="19"/>
      <c r="P1066" s="19"/>
      <c r="Q1066" s="19"/>
      <c r="R1066" s="19"/>
      <c r="S1066" s="19"/>
      <c r="T1066" s="19"/>
    </row>
    <row r="1067" spans="1:20" ht="13.5" customHeight="1">
      <c r="A1067" s="19"/>
      <c r="B1067" s="19"/>
      <c r="C1067" s="19"/>
      <c r="D1067" s="117"/>
      <c r="E1067" s="123"/>
      <c r="F1067" s="19"/>
      <c r="G1067" s="118"/>
      <c r="H1067" s="120"/>
      <c r="I1067" s="19"/>
      <c r="J1067" s="19"/>
      <c r="K1067" s="19"/>
      <c r="L1067" s="19"/>
      <c r="M1067" s="19"/>
      <c r="N1067" s="19"/>
      <c r="O1067" s="19"/>
      <c r="P1067" s="19"/>
      <c r="Q1067" s="19"/>
      <c r="R1067" s="19"/>
      <c r="S1067" s="19"/>
      <c r="T1067" s="19"/>
    </row>
    <row r="1068" spans="1:20" ht="13.5" customHeight="1">
      <c r="A1068" s="19"/>
      <c r="B1068" s="19"/>
      <c r="C1068" s="19"/>
      <c r="D1068" s="117"/>
      <c r="E1068" s="123"/>
      <c r="F1068" s="19"/>
      <c r="G1068" s="118"/>
      <c r="H1068" s="120"/>
      <c r="I1068" s="19"/>
      <c r="J1068" s="19"/>
      <c r="K1068" s="19"/>
      <c r="L1068" s="19"/>
      <c r="M1068" s="19"/>
      <c r="N1068" s="19"/>
      <c r="O1068" s="19"/>
      <c r="P1068" s="19"/>
      <c r="Q1068" s="19"/>
      <c r="R1068" s="19"/>
      <c r="S1068" s="19"/>
      <c r="T1068" s="19"/>
    </row>
    <row r="1069" spans="1:20" ht="13.5" customHeight="1">
      <c r="A1069" s="19"/>
      <c r="B1069" s="19"/>
      <c r="C1069" s="19"/>
      <c r="D1069" s="117"/>
      <c r="E1069" s="123"/>
      <c r="F1069" s="19"/>
      <c r="G1069" s="118"/>
      <c r="H1069" s="120"/>
      <c r="I1069" s="19"/>
      <c r="J1069" s="19"/>
      <c r="K1069" s="19"/>
      <c r="L1069" s="19"/>
      <c r="M1069" s="19"/>
      <c r="N1069" s="19"/>
      <c r="O1069" s="19"/>
      <c r="P1069" s="19"/>
      <c r="Q1069" s="19"/>
      <c r="R1069" s="19"/>
      <c r="S1069" s="19"/>
      <c r="T1069" s="19"/>
    </row>
    <row r="1070" spans="1:20" ht="13.5" customHeight="1">
      <c r="A1070" s="19"/>
      <c r="B1070" s="19"/>
      <c r="C1070" s="19"/>
      <c r="D1070" s="117"/>
      <c r="E1070" s="123"/>
      <c r="F1070" s="19"/>
      <c r="G1070" s="118"/>
      <c r="H1070" s="120"/>
      <c r="I1070" s="19"/>
      <c r="J1070" s="19"/>
      <c r="K1070" s="19"/>
      <c r="L1070" s="19"/>
      <c r="M1070" s="19"/>
      <c r="N1070" s="19"/>
      <c r="O1070" s="19"/>
      <c r="P1070" s="19"/>
      <c r="Q1070" s="19"/>
      <c r="R1070" s="19"/>
      <c r="S1070" s="19"/>
      <c r="T1070" s="19"/>
    </row>
    <row r="1071" spans="1:20" ht="13.5" customHeight="1">
      <c r="A1071" s="19"/>
      <c r="B1071" s="19"/>
      <c r="C1071" s="19"/>
      <c r="D1071" s="117"/>
      <c r="E1071" s="123"/>
      <c r="F1071" s="19"/>
      <c r="G1071" s="118"/>
      <c r="H1071" s="120"/>
      <c r="I1071" s="19"/>
      <c r="J1071" s="19"/>
      <c r="K1071" s="19"/>
      <c r="L1071" s="19"/>
      <c r="M1071" s="19"/>
      <c r="N1071" s="19"/>
      <c r="O1071" s="19"/>
      <c r="P1071" s="19"/>
      <c r="Q1071" s="19"/>
      <c r="R1071" s="19"/>
      <c r="S1071" s="19"/>
      <c r="T1071" s="19"/>
    </row>
    <row r="1072" spans="1:20" ht="13.5" customHeight="1">
      <c r="A1072" s="19"/>
      <c r="B1072" s="19"/>
      <c r="C1072" s="19"/>
      <c r="D1072" s="117"/>
      <c r="E1072" s="123"/>
      <c r="F1072" s="19"/>
      <c r="G1072" s="118"/>
      <c r="H1072" s="120"/>
      <c r="I1072" s="19"/>
      <c r="J1072" s="19"/>
      <c r="K1072" s="19"/>
      <c r="L1072" s="19"/>
      <c r="M1072" s="19"/>
      <c r="N1072" s="19"/>
      <c r="O1072" s="19"/>
      <c r="P1072" s="19"/>
      <c r="Q1072" s="19"/>
      <c r="R1072" s="19"/>
      <c r="S1072" s="19"/>
      <c r="T1072" s="19"/>
    </row>
    <row r="1073" spans="15:19" ht="15" customHeight="1">
      <c r="O1073" s="19"/>
      <c r="P1073" s="19"/>
      <c r="Q1073" s="19"/>
      <c r="R1073" s="19"/>
      <c r="S1073" s="19"/>
    </row>
  </sheetData>
  <mergeCells count="78">
    <mergeCell ref="C579:L579"/>
    <mergeCell ref="C566:L566"/>
    <mergeCell ref="C574:L574"/>
    <mergeCell ref="C561:L561"/>
    <mergeCell ref="C559:L559"/>
    <mergeCell ref="C563:L563"/>
    <mergeCell ref="C564:L564"/>
    <mergeCell ref="C565:L565"/>
    <mergeCell ref="C570:L570"/>
    <mergeCell ref="C571:L571"/>
    <mergeCell ref="C572:L572"/>
    <mergeCell ref="C573:L573"/>
    <mergeCell ref="C568:L568"/>
    <mergeCell ref="C569:L569"/>
    <mergeCell ref="C575:L575"/>
    <mergeCell ref="C576:L576"/>
    <mergeCell ref="C534:K534"/>
    <mergeCell ref="C535:K535"/>
    <mergeCell ref="H556:I556"/>
    <mergeCell ref="C550:K550"/>
    <mergeCell ref="C551:K551"/>
    <mergeCell ref="H553:K553"/>
    <mergeCell ref="H554:I554"/>
    <mergeCell ref="H555:I555"/>
    <mergeCell ref="C544:K544"/>
    <mergeCell ref="C542:K542"/>
    <mergeCell ref="C543:K543"/>
    <mergeCell ref="C545:K545"/>
    <mergeCell ref="C546:K546"/>
    <mergeCell ref="C547:K547"/>
    <mergeCell ref="C548:K548"/>
    <mergeCell ref="C549:K549"/>
    <mergeCell ref="H557:I557"/>
    <mergeCell ref="C560:L560"/>
    <mergeCell ref="C562:L562"/>
    <mergeCell ref="C577:L577"/>
    <mergeCell ref="C536:K536"/>
    <mergeCell ref="C567:L567"/>
    <mergeCell ref="C540:K540"/>
    <mergeCell ref="C541:K541"/>
    <mergeCell ref="C538:K538"/>
    <mergeCell ref="C539:K539"/>
    <mergeCell ref="C537:J537"/>
    <mergeCell ref="S27:S28"/>
    <mergeCell ref="O10:O11"/>
    <mergeCell ref="Q10:Q11"/>
    <mergeCell ref="R10:R11"/>
    <mergeCell ref="S10:S11"/>
    <mergeCell ref="P10:P11"/>
    <mergeCell ref="P27:P28"/>
    <mergeCell ref="O27:O28"/>
    <mergeCell ref="Q27:Q28"/>
    <mergeCell ref="R27:R28"/>
    <mergeCell ref="C7:L7"/>
    <mergeCell ref="C9:L9"/>
    <mergeCell ref="D10:D11"/>
    <mergeCell ref="G10:G11"/>
    <mergeCell ref="H10:H11"/>
    <mergeCell ref="I10:I11"/>
    <mergeCell ref="K10:K11"/>
    <mergeCell ref="L10:L11"/>
    <mergeCell ref="J10:J11"/>
    <mergeCell ref="C19:K19"/>
    <mergeCell ref="C24:K24"/>
    <mergeCell ref="C531:K531"/>
    <mergeCell ref="C532:K532"/>
    <mergeCell ref="C533:K533"/>
    <mergeCell ref="C20:K20"/>
    <mergeCell ref="C21:K21"/>
    <mergeCell ref="C22:K22"/>
    <mergeCell ref="C26:L26"/>
    <mergeCell ref="D27:D28"/>
    <mergeCell ref="G27:G28"/>
    <mergeCell ref="H27:H28"/>
    <mergeCell ref="I27:I28"/>
    <mergeCell ref="J27:J28"/>
    <mergeCell ref="K27:K28"/>
    <mergeCell ref="L27:L28"/>
  </mergeCells>
  <conditionalFormatting sqref="K537">
    <cfRule type="cellIs" dxfId="244" priority="180" operator="notEqual">
      <formula>0.21795</formula>
    </cfRule>
  </conditionalFormatting>
  <conditionalFormatting sqref="P33:P34">
    <cfRule type="cellIs" dxfId="243" priority="396" operator="greaterThan">
      <formula>$J33</formula>
    </cfRule>
  </conditionalFormatting>
  <conditionalFormatting sqref="P37:P39">
    <cfRule type="cellIs" dxfId="242" priority="380" operator="greaterThan">
      <formula>$J37</formula>
    </cfRule>
  </conditionalFormatting>
  <conditionalFormatting sqref="P42:P52">
    <cfRule type="cellIs" dxfId="241" priority="375" operator="greaterThan">
      <formula>$J42</formula>
    </cfRule>
  </conditionalFormatting>
  <conditionalFormatting sqref="P56:P72">
    <cfRule type="cellIs" dxfId="240" priority="370" operator="greaterThan">
      <formula>$J56</formula>
    </cfRule>
  </conditionalFormatting>
  <conditionalFormatting sqref="P75:P78">
    <cfRule type="cellIs" dxfId="239" priority="365" operator="greaterThan">
      <formula>$J75</formula>
    </cfRule>
  </conditionalFormatting>
  <conditionalFormatting sqref="P81:P90">
    <cfRule type="cellIs" dxfId="238" priority="360" operator="greaterThan">
      <formula>$J81</formula>
    </cfRule>
  </conditionalFormatting>
  <conditionalFormatting sqref="P94:P111">
    <cfRule type="cellIs" dxfId="237" priority="355" operator="greaterThan">
      <formula>$J94</formula>
    </cfRule>
  </conditionalFormatting>
  <conditionalFormatting sqref="P114:P117">
    <cfRule type="cellIs" dxfId="236" priority="350" operator="greaterThan">
      <formula>$J114</formula>
    </cfRule>
  </conditionalFormatting>
  <conditionalFormatting sqref="P120:P129">
    <cfRule type="cellIs" dxfId="235" priority="345" operator="greaterThan">
      <formula>$J120</formula>
    </cfRule>
  </conditionalFormatting>
  <conditionalFormatting sqref="P133:P142">
    <cfRule type="cellIs" dxfId="234" priority="340" operator="greaterThan">
      <formula>$J133</formula>
    </cfRule>
  </conditionalFormatting>
  <conditionalFormatting sqref="P145:P148">
    <cfRule type="cellIs" dxfId="233" priority="335" operator="greaterThan">
      <formula>$J145</formula>
    </cfRule>
  </conditionalFormatting>
  <conditionalFormatting sqref="P151:P160">
    <cfRule type="cellIs" dxfId="232" priority="330" operator="greaterThan">
      <formula>$J151</formula>
    </cfRule>
  </conditionalFormatting>
  <conditionalFormatting sqref="P165:P166">
    <cfRule type="cellIs" dxfId="231" priority="325" operator="greaterThan">
      <formula>$J165</formula>
    </cfRule>
  </conditionalFormatting>
  <conditionalFormatting sqref="P169:P170">
    <cfRule type="cellIs" dxfId="230" priority="320" operator="greaterThan">
      <formula>$J169</formula>
    </cfRule>
  </conditionalFormatting>
  <conditionalFormatting sqref="P173">
    <cfRule type="cellIs" dxfId="229" priority="315" operator="greaterThan">
      <formula>$J173</formula>
    </cfRule>
  </conditionalFormatting>
  <conditionalFormatting sqref="P175:P186">
    <cfRule type="cellIs" dxfId="228" priority="310" operator="greaterThan">
      <formula>$J175</formula>
    </cfRule>
  </conditionalFormatting>
  <conditionalFormatting sqref="P189">
    <cfRule type="cellIs" dxfId="227" priority="305" operator="greaterThan">
      <formula>$J189</formula>
    </cfRule>
  </conditionalFormatting>
  <conditionalFormatting sqref="P191:P202">
    <cfRule type="cellIs" dxfId="226" priority="300" operator="greaterThan">
      <formula>$J191</formula>
    </cfRule>
  </conditionalFormatting>
  <conditionalFormatting sqref="P206">
    <cfRule type="cellIs" dxfId="225" priority="295" operator="greaterThan">
      <formula>$J206</formula>
    </cfRule>
  </conditionalFormatting>
  <conditionalFormatting sqref="P208:P223">
    <cfRule type="cellIs" dxfId="224" priority="290" operator="greaterThan">
      <formula>$J208</formula>
    </cfRule>
  </conditionalFormatting>
  <conditionalFormatting sqref="P226">
    <cfRule type="cellIs" dxfId="223" priority="285" operator="greaterThan">
      <formula>$J226</formula>
    </cfRule>
  </conditionalFormatting>
  <conditionalFormatting sqref="P228:P244">
    <cfRule type="cellIs" dxfId="222" priority="275" operator="greaterThan">
      <formula>$J228</formula>
    </cfRule>
  </conditionalFormatting>
  <conditionalFormatting sqref="P248">
    <cfRule type="cellIs" dxfId="221" priority="270" operator="greaterThan">
      <formula>$J248</formula>
    </cfRule>
  </conditionalFormatting>
  <conditionalFormatting sqref="P250:P266">
    <cfRule type="cellIs" dxfId="220" priority="265" operator="greaterThan">
      <formula>$J250</formula>
    </cfRule>
  </conditionalFormatting>
  <conditionalFormatting sqref="P269">
    <cfRule type="cellIs" dxfId="219" priority="260" operator="greaterThan">
      <formula>$J269</formula>
    </cfRule>
  </conditionalFormatting>
  <conditionalFormatting sqref="P271:P288">
    <cfRule type="cellIs" dxfId="218" priority="255" operator="greaterThan">
      <formula>$J271</formula>
    </cfRule>
  </conditionalFormatting>
  <conditionalFormatting sqref="P292:P305">
    <cfRule type="cellIs" dxfId="217" priority="245" operator="greaterThan">
      <formula>$J292</formula>
    </cfRule>
  </conditionalFormatting>
  <conditionalFormatting sqref="P308:P323">
    <cfRule type="cellIs" dxfId="216" priority="240" operator="greaterThan">
      <formula>$J308</formula>
    </cfRule>
  </conditionalFormatting>
  <conditionalFormatting sqref="P326:P338">
    <cfRule type="cellIs" dxfId="215" priority="230" operator="greaterThan">
      <formula>$J326</formula>
    </cfRule>
  </conditionalFormatting>
  <conditionalFormatting sqref="P341:P353">
    <cfRule type="cellIs" dxfId="214" priority="225" operator="greaterThan">
      <formula>$J341</formula>
    </cfRule>
  </conditionalFormatting>
  <conditionalFormatting sqref="P358:P362">
    <cfRule type="cellIs" dxfId="213" priority="220" operator="greaterThan">
      <formula>$J358</formula>
    </cfRule>
  </conditionalFormatting>
  <conditionalFormatting sqref="P365:P378">
    <cfRule type="cellIs" dxfId="212" priority="215" operator="greaterThan">
      <formula>$J365</formula>
    </cfRule>
  </conditionalFormatting>
  <conditionalFormatting sqref="P381:P387">
    <cfRule type="cellIs" dxfId="211" priority="210" operator="greaterThan">
      <formula>$J381</formula>
    </cfRule>
  </conditionalFormatting>
  <conditionalFormatting sqref="P390">
    <cfRule type="cellIs" dxfId="210" priority="205" operator="greaterThan">
      <formula>$J390</formula>
    </cfRule>
  </conditionalFormatting>
  <conditionalFormatting sqref="P393:P394">
    <cfRule type="cellIs" dxfId="209" priority="200" operator="greaterThan">
      <formula>$J393</formula>
    </cfRule>
  </conditionalFormatting>
  <conditionalFormatting sqref="P398:P413">
    <cfRule type="cellIs" dxfId="208" priority="195" operator="greaterThan">
      <formula>$J398</formula>
    </cfRule>
  </conditionalFormatting>
  <conditionalFormatting sqref="P415:P429">
    <cfRule type="cellIs" dxfId="207" priority="190" operator="greaterThan">
      <formula>$J415</formula>
    </cfRule>
  </conditionalFormatting>
  <conditionalFormatting sqref="P433">
    <cfRule type="cellIs" dxfId="206" priority="185" operator="greaterThan">
      <formula>$J433</formula>
    </cfRule>
  </conditionalFormatting>
  <conditionalFormatting sqref="P436:P438">
    <cfRule type="cellIs" dxfId="205" priority="157" operator="greaterThan">
      <formula>$J436</formula>
    </cfRule>
  </conditionalFormatting>
  <conditionalFormatting sqref="P440">
    <cfRule type="cellIs" dxfId="204" priority="152" operator="greaterThan">
      <formula>$J440</formula>
    </cfRule>
  </conditionalFormatting>
  <conditionalFormatting sqref="P442:P444">
    <cfRule type="cellIs" dxfId="203" priority="147" operator="greaterThan">
      <formula>$J442</formula>
    </cfRule>
  </conditionalFormatting>
  <conditionalFormatting sqref="P446:P447">
    <cfRule type="cellIs" dxfId="202" priority="142" operator="greaterThan">
      <formula>$J446</formula>
    </cfRule>
  </conditionalFormatting>
  <conditionalFormatting sqref="P449">
    <cfRule type="cellIs" dxfId="201" priority="137" operator="greaterThan">
      <formula>$J449</formula>
    </cfRule>
  </conditionalFormatting>
  <conditionalFormatting sqref="P452">
    <cfRule type="cellIs" dxfId="200" priority="132" operator="greaterThan">
      <formula>$J452</formula>
    </cfRule>
  </conditionalFormatting>
  <conditionalFormatting sqref="P455:P477">
    <cfRule type="cellIs" dxfId="199" priority="127" operator="greaterThan">
      <formula>$J455</formula>
    </cfRule>
  </conditionalFormatting>
  <conditionalFormatting sqref="P479:P482">
    <cfRule type="cellIs" dxfId="198" priority="122" operator="greaterThan">
      <formula>$J479</formula>
    </cfRule>
  </conditionalFormatting>
  <conditionalFormatting sqref="P485:P492">
    <cfRule type="cellIs" dxfId="197" priority="117" operator="greaterThan">
      <formula>$J485</formula>
    </cfRule>
  </conditionalFormatting>
  <conditionalFormatting sqref="P497">
    <cfRule type="cellIs" dxfId="196" priority="112" operator="greaterThan">
      <formula>$J497</formula>
    </cfRule>
  </conditionalFormatting>
  <conditionalFormatting sqref="P499:P504">
    <cfRule type="cellIs" dxfId="195" priority="107" operator="greaterThan">
      <formula>$J499</formula>
    </cfRule>
  </conditionalFormatting>
  <conditionalFormatting sqref="P507:P513">
    <cfRule type="cellIs" dxfId="194" priority="102" operator="greaterThan">
      <formula>$J507</formula>
    </cfRule>
  </conditionalFormatting>
  <conditionalFormatting sqref="P517:P518">
    <cfRule type="cellIs" dxfId="193" priority="97" operator="greaterThan">
      <formula>$J517</formula>
    </cfRule>
  </conditionalFormatting>
  <conditionalFormatting sqref="P520:P521">
    <cfRule type="cellIs" dxfId="192" priority="92" operator="greaterThan">
      <formula>$J520</formula>
    </cfRule>
  </conditionalFormatting>
  <conditionalFormatting sqref="P523:P528">
    <cfRule type="cellIs" dxfId="191" priority="87" operator="greaterThan">
      <formula>$J523</formula>
    </cfRule>
  </conditionalFormatting>
  <conditionalFormatting sqref="P14:Q14">
    <cfRule type="cellIs" dxfId="190" priority="80" operator="greaterThan">
      <formula>$J14</formula>
    </cfRule>
  </conditionalFormatting>
  <conditionalFormatting sqref="P16:Q17">
    <cfRule type="cellIs" dxfId="189" priority="63" operator="greaterThan">
      <formula>$J16</formula>
    </cfRule>
  </conditionalFormatting>
  <conditionalFormatting sqref="Q33:Q34">
    <cfRule type="cellIs" dxfId="188" priority="393" operator="greaterThan">
      <formula>$K33</formula>
    </cfRule>
  </conditionalFormatting>
  <conditionalFormatting sqref="Q37:Q39">
    <cfRule type="cellIs" dxfId="187" priority="378" operator="greaterThan">
      <formula>$K37</formula>
    </cfRule>
  </conditionalFormatting>
  <conditionalFormatting sqref="Q42:Q52">
    <cfRule type="cellIs" dxfId="186" priority="373" operator="greaterThan">
      <formula>$K42</formula>
    </cfRule>
  </conditionalFormatting>
  <conditionalFormatting sqref="Q56:Q72">
    <cfRule type="cellIs" dxfId="185" priority="368" operator="greaterThan">
      <formula>$K56</formula>
    </cfRule>
  </conditionalFormatting>
  <conditionalFormatting sqref="Q75:Q78">
    <cfRule type="cellIs" dxfId="184" priority="363" operator="greaterThan">
      <formula>$K75</formula>
    </cfRule>
  </conditionalFormatting>
  <conditionalFormatting sqref="Q81:Q90">
    <cfRule type="cellIs" dxfId="183" priority="358" operator="greaterThan">
      <formula>$K81</formula>
    </cfRule>
  </conditionalFormatting>
  <conditionalFormatting sqref="Q94:Q111">
    <cfRule type="cellIs" dxfId="182" priority="353" operator="greaterThan">
      <formula>$K94</formula>
    </cfRule>
  </conditionalFormatting>
  <conditionalFormatting sqref="Q114:Q117">
    <cfRule type="cellIs" dxfId="181" priority="348" operator="greaterThan">
      <formula>$K114</formula>
    </cfRule>
  </conditionalFormatting>
  <conditionalFormatting sqref="Q120:Q129">
    <cfRule type="cellIs" dxfId="180" priority="343" operator="greaterThan">
      <formula>$K120</formula>
    </cfRule>
  </conditionalFormatting>
  <conditionalFormatting sqref="Q133:Q142">
    <cfRule type="cellIs" dxfId="179" priority="338" operator="greaterThan">
      <formula>$K133</formula>
    </cfRule>
  </conditionalFormatting>
  <conditionalFormatting sqref="Q145:Q148">
    <cfRule type="cellIs" dxfId="178" priority="333" operator="greaterThan">
      <formula>$K145</formula>
    </cfRule>
  </conditionalFormatting>
  <conditionalFormatting sqref="Q151:Q160">
    <cfRule type="cellIs" dxfId="177" priority="328" operator="greaterThan">
      <formula>$K151</formula>
    </cfRule>
  </conditionalFormatting>
  <conditionalFormatting sqref="Q165:Q166">
    <cfRule type="cellIs" dxfId="176" priority="323" operator="greaterThan">
      <formula>$K165</formula>
    </cfRule>
  </conditionalFormatting>
  <conditionalFormatting sqref="Q169:Q170">
    <cfRule type="cellIs" dxfId="175" priority="318" operator="greaterThan">
      <formula>$K169</formula>
    </cfRule>
  </conditionalFormatting>
  <conditionalFormatting sqref="Q173">
    <cfRule type="cellIs" dxfId="174" priority="313" operator="greaterThan">
      <formula>$K173</formula>
    </cfRule>
  </conditionalFormatting>
  <conditionalFormatting sqref="Q175:Q186">
    <cfRule type="cellIs" dxfId="173" priority="308" operator="greaterThan">
      <formula>$K175</formula>
    </cfRule>
  </conditionalFormatting>
  <conditionalFormatting sqref="Q189">
    <cfRule type="cellIs" dxfId="172" priority="303" operator="greaterThan">
      <formula>$K189</formula>
    </cfRule>
  </conditionalFormatting>
  <conditionalFormatting sqref="Q191:Q202">
    <cfRule type="cellIs" dxfId="171" priority="298" operator="greaterThan">
      <formula>$K191</formula>
    </cfRule>
  </conditionalFormatting>
  <conditionalFormatting sqref="Q206">
    <cfRule type="cellIs" dxfId="170" priority="293" operator="greaterThan">
      <formula>$K206</formula>
    </cfRule>
  </conditionalFormatting>
  <conditionalFormatting sqref="Q208:Q223">
    <cfRule type="cellIs" dxfId="169" priority="288" operator="greaterThan">
      <formula>$K208</formula>
    </cfRule>
  </conditionalFormatting>
  <conditionalFormatting sqref="Q226">
    <cfRule type="cellIs" dxfId="168" priority="283" operator="greaterThan">
      <formula>$K226</formula>
    </cfRule>
  </conditionalFormatting>
  <conditionalFormatting sqref="Q228:Q244">
    <cfRule type="cellIs" dxfId="167" priority="273" operator="greaterThan">
      <formula>$K228</formula>
    </cfRule>
  </conditionalFormatting>
  <conditionalFormatting sqref="Q248">
    <cfRule type="cellIs" dxfId="166" priority="268" operator="greaterThan">
      <formula>$K248</formula>
    </cfRule>
  </conditionalFormatting>
  <conditionalFormatting sqref="Q250:Q266">
    <cfRule type="cellIs" dxfId="165" priority="263" operator="greaterThan">
      <formula>$K250</formula>
    </cfRule>
  </conditionalFormatting>
  <conditionalFormatting sqref="Q269">
    <cfRule type="cellIs" dxfId="164" priority="258" operator="greaterThan">
      <formula>$K269</formula>
    </cfRule>
  </conditionalFormatting>
  <conditionalFormatting sqref="Q271:Q288">
    <cfRule type="cellIs" dxfId="163" priority="253" operator="greaterThan">
      <formula>$K271</formula>
    </cfRule>
  </conditionalFormatting>
  <conditionalFormatting sqref="Q292:Q305">
    <cfRule type="cellIs" dxfId="162" priority="243" operator="greaterThan">
      <formula>$K292</formula>
    </cfRule>
  </conditionalFormatting>
  <conditionalFormatting sqref="Q308:Q323">
    <cfRule type="cellIs" dxfId="161" priority="238" operator="greaterThan">
      <formula>$K308</formula>
    </cfRule>
  </conditionalFormatting>
  <conditionalFormatting sqref="Q326:Q338">
    <cfRule type="cellIs" dxfId="160" priority="228" operator="greaterThan">
      <formula>$K326</formula>
    </cfRule>
  </conditionalFormatting>
  <conditionalFormatting sqref="Q341:Q353">
    <cfRule type="cellIs" dxfId="159" priority="223" operator="greaterThan">
      <formula>$K341</formula>
    </cfRule>
  </conditionalFormatting>
  <conditionalFormatting sqref="Q358:Q362">
    <cfRule type="cellIs" dxfId="158" priority="218" operator="greaterThan">
      <formula>$K358</formula>
    </cfRule>
  </conditionalFormatting>
  <conditionalFormatting sqref="Q365:Q378">
    <cfRule type="cellIs" dxfId="157" priority="213" operator="greaterThan">
      <formula>$K365</formula>
    </cfRule>
  </conditionalFormatting>
  <conditionalFormatting sqref="Q381:Q387">
    <cfRule type="cellIs" dxfId="156" priority="208" operator="greaterThan">
      <formula>$K381</formula>
    </cfRule>
  </conditionalFormatting>
  <conditionalFormatting sqref="Q390">
    <cfRule type="cellIs" dxfId="155" priority="203" operator="greaterThan">
      <formula>$K390</formula>
    </cfRule>
  </conditionalFormatting>
  <conditionalFormatting sqref="Q393:Q394">
    <cfRule type="cellIs" dxfId="154" priority="198" operator="greaterThan">
      <formula>$K393</formula>
    </cfRule>
  </conditionalFormatting>
  <conditionalFormatting sqref="Q398:Q413">
    <cfRule type="cellIs" dxfId="153" priority="193" operator="greaterThan">
      <formula>$K398</formula>
    </cfRule>
  </conditionalFormatting>
  <conditionalFormatting sqref="Q415:Q429">
    <cfRule type="cellIs" dxfId="152" priority="188" operator="greaterThan">
      <formula>$K415</formula>
    </cfRule>
  </conditionalFormatting>
  <conditionalFormatting sqref="Q433">
    <cfRule type="cellIs" dxfId="151" priority="183" operator="greaterThan">
      <formula>$K433</formula>
    </cfRule>
  </conditionalFormatting>
  <conditionalFormatting sqref="Q436:Q438">
    <cfRule type="cellIs" dxfId="150" priority="60" operator="greaterThan">
      <formula>$K436</formula>
    </cfRule>
  </conditionalFormatting>
  <conditionalFormatting sqref="Q440">
    <cfRule type="cellIs" dxfId="149" priority="58" operator="greaterThan">
      <formula>$K440</formula>
    </cfRule>
  </conditionalFormatting>
  <conditionalFormatting sqref="Q442:Q444">
    <cfRule type="cellIs" dxfId="148" priority="56" operator="greaterThan">
      <formula>$K442</formula>
    </cfRule>
  </conditionalFormatting>
  <conditionalFormatting sqref="Q446:Q447">
    <cfRule type="cellIs" dxfId="147" priority="54" operator="greaterThan">
      <formula>$K446</formula>
    </cfRule>
  </conditionalFormatting>
  <conditionalFormatting sqref="Q449">
    <cfRule type="cellIs" dxfId="146" priority="52" operator="greaterThan">
      <formula>$K449</formula>
    </cfRule>
  </conditionalFormatting>
  <conditionalFormatting sqref="Q452">
    <cfRule type="cellIs" dxfId="145" priority="50" operator="greaterThan">
      <formula>$K452</formula>
    </cfRule>
  </conditionalFormatting>
  <conditionalFormatting sqref="Q455:Q477">
    <cfRule type="cellIs" dxfId="144" priority="48" operator="greaterThan">
      <formula>$K455</formula>
    </cfRule>
  </conditionalFormatting>
  <conditionalFormatting sqref="Q479:Q482">
    <cfRule type="cellIs" dxfId="143" priority="46" operator="greaterThan">
      <formula>$K479</formula>
    </cfRule>
  </conditionalFormatting>
  <conditionalFormatting sqref="Q485:Q492">
    <cfRule type="cellIs" dxfId="142" priority="44" operator="greaterThan">
      <formula>$K485</formula>
    </cfRule>
  </conditionalFormatting>
  <conditionalFormatting sqref="Q497">
    <cfRule type="cellIs" dxfId="141" priority="42" operator="greaterThan">
      <formula>$K497</formula>
    </cfRule>
  </conditionalFormatting>
  <conditionalFormatting sqref="Q499:Q504">
    <cfRule type="cellIs" dxfId="140" priority="40" operator="greaterThan">
      <formula>$K499</formula>
    </cfRule>
  </conditionalFormatting>
  <conditionalFormatting sqref="Q507:Q513">
    <cfRule type="cellIs" dxfId="139" priority="38" operator="greaterThan">
      <formula>$K507</formula>
    </cfRule>
  </conditionalFormatting>
  <conditionalFormatting sqref="Q517:Q518">
    <cfRule type="cellIs" dxfId="138" priority="36" operator="greaterThan">
      <formula>$K517</formula>
    </cfRule>
  </conditionalFormatting>
  <conditionalFormatting sqref="Q520:Q521">
    <cfRule type="cellIs" dxfId="137" priority="34" operator="greaterThan">
      <formula>$K520</formula>
    </cfRule>
  </conditionalFormatting>
  <conditionalFormatting sqref="Q523:Q528">
    <cfRule type="cellIs" dxfId="136" priority="32" operator="greaterThan">
      <formula>$K523</formula>
    </cfRule>
  </conditionalFormatting>
  <conditionalFormatting sqref="Q33:R34">
    <cfRule type="expression" dxfId="135" priority="391">
      <formula>$S$557="ERROR"</formula>
    </cfRule>
  </conditionalFormatting>
  <conditionalFormatting sqref="Q37:R39">
    <cfRule type="expression" dxfId="134" priority="376">
      <formula>$S$557="ERROR"</formula>
    </cfRule>
  </conditionalFormatting>
  <conditionalFormatting sqref="Q42:R52">
    <cfRule type="expression" dxfId="133" priority="371">
      <formula>$S$557="ERROR"</formula>
    </cfRule>
  </conditionalFormatting>
  <conditionalFormatting sqref="Q56:R72">
    <cfRule type="expression" dxfId="132" priority="366">
      <formula>$S$557="ERROR"</formula>
    </cfRule>
  </conditionalFormatting>
  <conditionalFormatting sqref="Q75:R78">
    <cfRule type="expression" dxfId="131" priority="361">
      <formula>$S$557="ERROR"</formula>
    </cfRule>
  </conditionalFormatting>
  <conditionalFormatting sqref="Q81:R90">
    <cfRule type="expression" dxfId="130" priority="356">
      <formula>$S$557="ERROR"</formula>
    </cfRule>
  </conditionalFormatting>
  <conditionalFormatting sqref="Q94:R111">
    <cfRule type="expression" dxfId="129" priority="351">
      <formula>$S$557="ERROR"</formula>
    </cfRule>
  </conditionalFormatting>
  <conditionalFormatting sqref="Q114:R117">
    <cfRule type="expression" dxfId="128" priority="346">
      <formula>$S$557="ERROR"</formula>
    </cfRule>
  </conditionalFormatting>
  <conditionalFormatting sqref="Q120:R129">
    <cfRule type="expression" dxfId="127" priority="341">
      <formula>$S$557="ERROR"</formula>
    </cfRule>
  </conditionalFormatting>
  <conditionalFormatting sqref="Q133:R142">
    <cfRule type="expression" dxfId="126" priority="336">
      <formula>$S$557="ERROR"</formula>
    </cfRule>
  </conditionalFormatting>
  <conditionalFormatting sqref="Q145:R148">
    <cfRule type="expression" dxfId="125" priority="331">
      <formula>$S$557="ERROR"</formula>
    </cfRule>
  </conditionalFormatting>
  <conditionalFormatting sqref="Q151:R160">
    <cfRule type="expression" dxfId="124" priority="326">
      <formula>$S$557="ERROR"</formula>
    </cfRule>
  </conditionalFormatting>
  <conditionalFormatting sqref="Q165:R166">
    <cfRule type="expression" dxfId="123" priority="321">
      <formula>$S$557="ERROR"</formula>
    </cfRule>
  </conditionalFormatting>
  <conditionalFormatting sqref="Q169:R170">
    <cfRule type="expression" dxfId="122" priority="316">
      <formula>$S$557="ERROR"</formula>
    </cfRule>
  </conditionalFormatting>
  <conditionalFormatting sqref="Q173:R173">
    <cfRule type="expression" dxfId="121" priority="311">
      <formula>$S$557="ERROR"</formula>
    </cfRule>
  </conditionalFormatting>
  <conditionalFormatting sqref="Q175:R186">
    <cfRule type="expression" dxfId="120" priority="306">
      <formula>$S$557="ERROR"</formula>
    </cfRule>
  </conditionalFormatting>
  <conditionalFormatting sqref="Q189:R189">
    <cfRule type="expression" dxfId="119" priority="301">
      <formula>$S$557="ERROR"</formula>
    </cfRule>
  </conditionalFormatting>
  <conditionalFormatting sqref="Q191:R202">
    <cfRule type="expression" dxfId="118" priority="296">
      <formula>$S$557="ERROR"</formula>
    </cfRule>
  </conditionalFormatting>
  <conditionalFormatting sqref="Q206:R206">
    <cfRule type="expression" dxfId="117" priority="291">
      <formula>$S$557="ERROR"</formula>
    </cfRule>
  </conditionalFormatting>
  <conditionalFormatting sqref="Q208:R223">
    <cfRule type="expression" dxfId="116" priority="286">
      <formula>$S$557="ERROR"</formula>
    </cfRule>
  </conditionalFormatting>
  <conditionalFormatting sqref="Q226:R226">
    <cfRule type="expression" dxfId="115" priority="281">
      <formula>$S$557="ERROR"</formula>
    </cfRule>
  </conditionalFormatting>
  <conditionalFormatting sqref="Q228:R244">
    <cfRule type="expression" dxfId="114" priority="271">
      <formula>$S$557="ERROR"</formula>
    </cfRule>
  </conditionalFormatting>
  <conditionalFormatting sqref="Q248:R248">
    <cfRule type="expression" dxfId="113" priority="266">
      <formula>$S$557="ERROR"</formula>
    </cfRule>
  </conditionalFormatting>
  <conditionalFormatting sqref="Q250:R266">
    <cfRule type="expression" dxfId="112" priority="261">
      <formula>$S$557="ERROR"</formula>
    </cfRule>
  </conditionalFormatting>
  <conditionalFormatting sqref="Q269:R269">
    <cfRule type="expression" dxfId="111" priority="256">
      <formula>$S$557="ERROR"</formula>
    </cfRule>
  </conditionalFormatting>
  <conditionalFormatting sqref="Q271:R288">
    <cfRule type="expression" dxfId="110" priority="251">
      <formula>$S$557="ERROR"</formula>
    </cfRule>
  </conditionalFormatting>
  <conditionalFormatting sqref="Q292:R305">
    <cfRule type="expression" dxfId="109" priority="241">
      <formula>$S$557="ERROR"</formula>
    </cfRule>
  </conditionalFormatting>
  <conditionalFormatting sqref="Q308:R323">
    <cfRule type="expression" dxfId="108" priority="236">
      <formula>$S$557="ERROR"</formula>
    </cfRule>
  </conditionalFormatting>
  <conditionalFormatting sqref="Q326:R338">
    <cfRule type="expression" dxfId="107" priority="226">
      <formula>$S$557="ERROR"</formula>
    </cfRule>
  </conditionalFormatting>
  <conditionalFormatting sqref="Q341:R353">
    <cfRule type="expression" dxfId="106" priority="221">
      <formula>$S$557="ERROR"</formula>
    </cfRule>
  </conditionalFormatting>
  <conditionalFormatting sqref="Q358:R362">
    <cfRule type="expression" dxfId="105" priority="216">
      <formula>$S$557="ERROR"</formula>
    </cfRule>
  </conditionalFormatting>
  <conditionalFormatting sqref="Q365:R378">
    <cfRule type="expression" dxfId="104" priority="211">
      <formula>$S$557="ERROR"</formula>
    </cfRule>
  </conditionalFormatting>
  <conditionalFormatting sqref="Q381:R387">
    <cfRule type="expression" dxfId="103" priority="206">
      <formula>$S$557="ERROR"</formula>
    </cfRule>
  </conditionalFormatting>
  <conditionalFormatting sqref="Q390:R390">
    <cfRule type="expression" dxfId="102" priority="201">
      <formula>$S$557="ERROR"</formula>
    </cfRule>
  </conditionalFormatting>
  <conditionalFormatting sqref="Q393:R394">
    <cfRule type="expression" dxfId="101" priority="196">
      <formula>$S$557="ERROR"</formula>
    </cfRule>
  </conditionalFormatting>
  <conditionalFormatting sqref="Q398:R413">
    <cfRule type="expression" dxfId="100" priority="191">
      <formula>$S$557="ERROR"</formula>
    </cfRule>
  </conditionalFormatting>
  <conditionalFormatting sqref="Q415:R429">
    <cfRule type="expression" dxfId="99" priority="186">
      <formula>$S$557="ERROR"</formula>
    </cfRule>
  </conditionalFormatting>
  <conditionalFormatting sqref="Q433:R433">
    <cfRule type="expression" dxfId="98" priority="178">
      <formula>$K$537&lt;&gt;0.21795</formula>
    </cfRule>
  </conditionalFormatting>
  <conditionalFormatting sqref="Q436:R438">
    <cfRule type="expression" dxfId="97" priority="59">
      <formula>$K$537&lt;&gt;0.21795</formula>
    </cfRule>
  </conditionalFormatting>
  <conditionalFormatting sqref="Q440:R440">
    <cfRule type="expression" dxfId="96" priority="29">
      <formula>$K$537&lt;&gt;0.21795</formula>
    </cfRule>
  </conditionalFormatting>
  <conditionalFormatting sqref="Q442:R444">
    <cfRule type="expression" dxfId="95" priority="27">
      <formula>$K$537&lt;&gt;0.21795</formula>
    </cfRule>
  </conditionalFormatting>
  <conditionalFormatting sqref="Q446:R447">
    <cfRule type="expression" dxfId="94" priority="25">
      <formula>$K$537&lt;&gt;0.21795</formula>
    </cfRule>
  </conditionalFormatting>
  <conditionalFormatting sqref="Q449:R449">
    <cfRule type="expression" dxfId="93" priority="23">
      <formula>$K$537&lt;&gt;0.21795</formula>
    </cfRule>
  </conditionalFormatting>
  <conditionalFormatting sqref="Q452:R452">
    <cfRule type="expression" dxfId="92" priority="21">
      <formula>$K$537&lt;&gt;0.21795</formula>
    </cfRule>
  </conditionalFormatting>
  <conditionalFormatting sqref="Q455:R477">
    <cfRule type="expression" dxfId="91" priority="19">
      <formula>$K$537&lt;&gt;0.21795</formula>
    </cfRule>
  </conditionalFormatting>
  <conditionalFormatting sqref="Q479:R482">
    <cfRule type="expression" dxfId="90" priority="15">
      <formula>$K$537&lt;&gt;0.21795</formula>
    </cfRule>
  </conditionalFormatting>
  <conditionalFormatting sqref="Q485:R492">
    <cfRule type="expression" dxfId="89" priority="13">
      <formula>$K$537&lt;&gt;0.21795</formula>
    </cfRule>
  </conditionalFormatting>
  <conditionalFormatting sqref="Q497:R497">
    <cfRule type="expression" dxfId="88" priority="11">
      <formula>$K$537&lt;&gt;0.21795</formula>
    </cfRule>
  </conditionalFormatting>
  <conditionalFormatting sqref="Q499:R504">
    <cfRule type="expression" dxfId="87" priority="9">
      <formula>$K$537&lt;&gt;0.21795</formula>
    </cfRule>
  </conditionalFormatting>
  <conditionalFormatting sqref="Q507:R513">
    <cfRule type="expression" dxfId="86" priority="7">
      <formula>$K$537&lt;&gt;0.21795</formula>
    </cfRule>
  </conditionalFormatting>
  <conditionalFormatting sqref="Q517:R518">
    <cfRule type="expression" dxfId="85" priority="5">
      <formula>$K$537&lt;&gt;0.21795</formula>
    </cfRule>
  </conditionalFormatting>
  <conditionalFormatting sqref="Q520:R521">
    <cfRule type="expression" dxfId="84" priority="3">
      <formula>$K$537&lt;&gt;0.21795</formula>
    </cfRule>
  </conditionalFormatting>
  <conditionalFormatting sqref="Q523:R528">
    <cfRule type="expression" dxfId="83" priority="1">
      <formula>$K$537&lt;&gt;0.21795</formula>
    </cfRule>
  </conditionalFormatting>
  <conditionalFormatting sqref="R14">
    <cfRule type="cellIs" dxfId="82" priority="79" operator="greaterThan">
      <formula>$L14</formula>
    </cfRule>
  </conditionalFormatting>
  <conditionalFormatting sqref="R16:R17">
    <cfRule type="cellIs" dxfId="81" priority="62" operator="greaterThan">
      <formula>$L16</formula>
    </cfRule>
  </conditionalFormatting>
  <conditionalFormatting sqref="R33:R34">
    <cfRule type="cellIs" dxfId="80" priority="392" operator="greaterThan">
      <formula>$L33</formula>
    </cfRule>
  </conditionalFormatting>
  <conditionalFormatting sqref="R37:R39">
    <cfRule type="cellIs" dxfId="79" priority="377" operator="greaterThan">
      <formula>$L37</formula>
    </cfRule>
  </conditionalFormatting>
  <conditionalFormatting sqref="R42:R52">
    <cfRule type="cellIs" dxfId="78" priority="372" operator="greaterThan">
      <formula>$L42</formula>
    </cfRule>
  </conditionalFormatting>
  <conditionalFormatting sqref="R56:R72">
    <cfRule type="cellIs" dxfId="77" priority="367" operator="greaterThan">
      <formula>$L56</formula>
    </cfRule>
  </conditionalFormatting>
  <conditionalFormatting sqref="R75:R78">
    <cfRule type="cellIs" dxfId="76" priority="362" operator="greaterThan">
      <formula>$L75</formula>
    </cfRule>
  </conditionalFormatting>
  <conditionalFormatting sqref="R81:R90">
    <cfRule type="cellIs" dxfId="75" priority="357" operator="greaterThan">
      <formula>$L81</formula>
    </cfRule>
  </conditionalFormatting>
  <conditionalFormatting sqref="R94:R111">
    <cfRule type="cellIs" dxfId="74" priority="352" operator="greaterThan">
      <formula>$L94</formula>
    </cfRule>
  </conditionalFormatting>
  <conditionalFormatting sqref="R114:R117">
    <cfRule type="cellIs" dxfId="73" priority="347" operator="greaterThan">
      <formula>$L114</formula>
    </cfRule>
  </conditionalFormatting>
  <conditionalFormatting sqref="R120:R129">
    <cfRule type="cellIs" dxfId="72" priority="342" operator="greaterThan">
      <formula>$L120</formula>
    </cfRule>
  </conditionalFormatting>
  <conditionalFormatting sqref="R133:R142">
    <cfRule type="cellIs" dxfId="71" priority="337" operator="greaterThan">
      <formula>$L133</formula>
    </cfRule>
  </conditionalFormatting>
  <conditionalFormatting sqref="R145:R148">
    <cfRule type="cellIs" dxfId="70" priority="332" operator="greaterThan">
      <formula>$L145</formula>
    </cfRule>
  </conditionalFormatting>
  <conditionalFormatting sqref="R151:R160">
    <cfRule type="cellIs" dxfId="69" priority="327" operator="greaterThan">
      <formula>$L151</formula>
    </cfRule>
  </conditionalFormatting>
  <conditionalFormatting sqref="R165:R166">
    <cfRule type="cellIs" dxfId="68" priority="322" operator="greaterThan">
      <formula>$L165</formula>
    </cfRule>
  </conditionalFormatting>
  <conditionalFormatting sqref="R169:R170">
    <cfRule type="cellIs" dxfId="67" priority="317" operator="greaterThan">
      <formula>$L169</formula>
    </cfRule>
  </conditionalFormatting>
  <conditionalFormatting sqref="R173">
    <cfRule type="cellIs" dxfId="66" priority="312" operator="greaterThan">
      <formula>$L173</formula>
    </cfRule>
  </conditionalFormatting>
  <conditionalFormatting sqref="R175:R186">
    <cfRule type="cellIs" dxfId="65" priority="307" operator="greaterThan">
      <formula>$L175</formula>
    </cfRule>
  </conditionalFormatting>
  <conditionalFormatting sqref="R189">
    <cfRule type="cellIs" dxfId="64" priority="302" operator="greaterThan">
      <formula>$L189</formula>
    </cfRule>
  </conditionalFormatting>
  <conditionalFormatting sqref="R191:R202">
    <cfRule type="cellIs" dxfId="63" priority="297" operator="greaterThan">
      <formula>$L191</formula>
    </cfRule>
  </conditionalFormatting>
  <conditionalFormatting sqref="R206">
    <cfRule type="cellIs" dxfId="62" priority="292" operator="greaterThan">
      <formula>$L206</formula>
    </cfRule>
  </conditionalFormatting>
  <conditionalFormatting sqref="R208:R223">
    <cfRule type="cellIs" dxfId="61" priority="287" operator="greaterThan">
      <formula>$L208</formula>
    </cfRule>
  </conditionalFormatting>
  <conditionalFormatting sqref="R226">
    <cfRule type="cellIs" dxfId="60" priority="282" operator="greaterThan">
      <formula>$L226</formula>
    </cfRule>
  </conditionalFormatting>
  <conditionalFormatting sqref="R228:R244">
    <cfRule type="cellIs" dxfId="59" priority="272" operator="greaterThan">
      <formula>$L228</formula>
    </cfRule>
  </conditionalFormatting>
  <conditionalFormatting sqref="R248">
    <cfRule type="cellIs" dxfId="58" priority="267" operator="greaterThan">
      <formula>$L248</formula>
    </cfRule>
  </conditionalFormatting>
  <conditionalFormatting sqref="R250:R266">
    <cfRule type="cellIs" dxfId="57" priority="262" operator="greaterThan">
      <formula>$L250</formula>
    </cfRule>
  </conditionalFormatting>
  <conditionalFormatting sqref="R269">
    <cfRule type="cellIs" dxfId="56" priority="257" operator="greaterThan">
      <formula>$L269</formula>
    </cfRule>
  </conditionalFormatting>
  <conditionalFormatting sqref="R271:R288">
    <cfRule type="cellIs" dxfId="55" priority="252" operator="greaterThan">
      <formula>$L271</formula>
    </cfRule>
  </conditionalFormatting>
  <conditionalFormatting sqref="R292:R305">
    <cfRule type="cellIs" dxfId="54" priority="242" operator="greaterThan">
      <formula>$L292</formula>
    </cfRule>
  </conditionalFormatting>
  <conditionalFormatting sqref="R308:R323">
    <cfRule type="cellIs" dxfId="53" priority="237" operator="greaterThan">
      <formula>$L308</formula>
    </cfRule>
  </conditionalFormatting>
  <conditionalFormatting sqref="R326:R338">
    <cfRule type="cellIs" dxfId="52" priority="227" operator="greaterThan">
      <formula>$L326</formula>
    </cfRule>
  </conditionalFormatting>
  <conditionalFormatting sqref="R341:R353">
    <cfRule type="cellIs" dxfId="51" priority="222" operator="greaterThan">
      <formula>$L341</formula>
    </cfRule>
  </conditionalFormatting>
  <conditionalFormatting sqref="R358:R362">
    <cfRule type="cellIs" dxfId="50" priority="217" operator="greaterThan">
      <formula>$L358</formula>
    </cfRule>
  </conditionalFormatting>
  <conditionalFormatting sqref="R365:R378">
    <cfRule type="cellIs" dxfId="49" priority="212" operator="greaterThan">
      <formula>$L365</formula>
    </cfRule>
  </conditionalFormatting>
  <conditionalFormatting sqref="R381:R387">
    <cfRule type="cellIs" dxfId="48" priority="207" operator="greaterThan">
      <formula>$L381</formula>
    </cfRule>
  </conditionalFormatting>
  <conditionalFormatting sqref="R390">
    <cfRule type="cellIs" dxfId="47" priority="202" operator="greaterThan">
      <formula>$L390</formula>
    </cfRule>
  </conditionalFormatting>
  <conditionalFormatting sqref="R393:R394">
    <cfRule type="cellIs" dxfId="46" priority="197" operator="greaterThan">
      <formula>$L393</formula>
    </cfRule>
  </conditionalFormatting>
  <conditionalFormatting sqref="R398:R413">
    <cfRule type="cellIs" dxfId="45" priority="192" operator="greaterThan">
      <formula>$L398</formula>
    </cfRule>
  </conditionalFormatting>
  <conditionalFormatting sqref="R415:R429">
    <cfRule type="cellIs" dxfId="44" priority="187" operator="greaterThan">
      <formula>$L415</formula>
    </cfRule>
  </conditionalFormatting>
  <conditionalFormatting sqref="R433">
    <cfRule type="cellIs" dxfId="43" priority="179" operator="greaterThan">
      <formula>$L433</formula>
    </cfRule>
  </conditionalFormatting>
  <conditionalFormatting sqref="R436:R438">
    <cfRule type="cellIs" dxfId="42" priority="154" operator="greaterThan">
      <formula>$L436</formula>
    </cfRule>
  </conditionalFormatting>
  <conditionalFormatting sqref="R440">
    <cfRule type="cellIs" dxfId="41" priority="30" operator="greaterThan">
      <formula>$L440</formula>
    </cfRule>
  </conditionalFormatting>
  <conditionalFormatting sqref="R442:R444">
    <cfRule type="cellIs" dxfId="40" priority="28" operator="greaterThan">
      <formula>$L442</formula>
    </cfRule>
  </conditionalFormatting>
  <conditionalFormatting sqref="R446:R447">
    <cfRule type="cellIs" dxfId="39" priority="26" operator="greaterThan">
      <formula>$L446</formula>
    </cfRule>
  </conditionalFormatting>
  <conditionalFormatting sqref="R449">
    <cfRule type="cellIs" dxfId="38" priority="24" operator="greaterThan">
      <formula>$L449</formula>
    </cfRule>
  </conditionalFormatting>
  <conditionalFormatting sqref="R452">
    <cfRule type="cellIs" dxfId="37" priority="22" operator="greaterThan">
      <formula>$L452</formula>
    </cfRule>
  </conditionalFormatting>
  <conditionalFormatting sqref="R455:R477">
    <cfRule type="cellIs" dxfId="36" priority="20" operator="greaterThan">
      <formula>$L455</formula>
    </cfRule>
  </conditionalFormatting>
  <conditionalFormatting sqref="R479:R482">
    <cfRule type="cellIs" dxfId="35" priority="16" operator="greaterThan">
      <formula>$L479</formula>
    </cfRule>
  </conditionalFormatting>
  <conditionalFormatting sqref="R485:R492">
    <cfRule type="cellIs" dxfId="34" priority="14" operator="greaterThan">
      <formula>$L485</formula>
    </cfRule>
  </conditionalFormatting>
  <conditionalFormatting sqref="R497">
    <cfRule type="cellIs" dxfId="33" priority="12" operator="greaterThan">
      <formula>$L497</formula>
    </cfRule>
  </conditionalFormatting>
  <conditionalFormatting sqref="R499:R504">
    <cfRule type="cellIs" dxfId="32" priority="10" operator="greaterThan">
      <formula>$L499</formula>
    </cfRule>
  </conditionalFormatting>
  <conditionalFormatting sqref="R507:R513">
    <cfRule type="cellIs" dxfId="31" priority="8" operator="greaterThan">
      <formula>$L507</formula>
    </cfRule>
  </conditionalFormatting>
  <conditionalFormatting sqref="R517:R518">
    <cfRule type="cellIs" dxfId="30" priority="6" operator="greaterThan">
      <formula>$L517</formula>
    </cfRule>
  </conditionalFormatting>
  <conditionalFormatting sqref="R520:R521">
    <cfRule type="cellIs" dxfId="29" priority="4" operator="greaterThan">
      <formula>$L520</formula>
    </cfRule>
  </conditionalFormatting>
  <conditionalFormatting sqref="R523:R528">
    <cfRule type="cellIs" dxfId="28" priority="2" operator="greaterThan">
      <formula>$L523</formula>
    </cfRule>
  </conditionalFormatting>
  <conditionalFormatting sqref="S13:S17 S19:S22 S33:S35 S37:S40 S56:S73 S75:S79 S81:S91 S94:S112 S114:S118 S120:S130 S133:S143 S145:S149 S151:S161 S165:S167 S169:S171 S173:S187 S189:S203 S206:S224 S226:S245 S248:S267 S269:S289 S292:S306 S308:S324 S326:S339 S341:S354 S358:S363 S365:S379 S381:S388 S390:S391 S393:S395 S397:S430 S432:S493 S495:S514 S516:S529">
    <cfRule type="cellIs" dxfId="27" priority="724" operator="equal">
      <formula>"OK"</formula>
    </cfRule>
    <cfRule type="cellIs" dxfId="26" priority="723" operator="equal">
      <formula>"ERROR"</formula>
    </cfRule>
  </conditionalFormatting>
  <conditionalFormatting sqref="S24">
    <cfRule type="cellIs" dxfId="25" priority="516" operator="equal">
      <formula>"ERROR"</formula>
    </cfRule>
    <cfRule type="cellIs" dxfId="24" priority="517" operator="equal">
      <formula>"OK"</formula>
    </cfRule>
  </conditionalFormatting>
  <conditionalFormatting sqref="S42:S53">
    <cfRule type="cellIs" dxfId="23" priority="415" operator="equal">
      <formula>"ERROR"</formula>
    </cfRule>
    <cfRule type="cellIs" dxfId="22" priority="416" operator="equal">
      <formula>"OK"</formula>
    </cfRule>
  </conditionalFormatting>
  <conditionalFormatting sqref="S531">
    <cfRule type="cellIs" dxfId="21" priority="413" operator="equal">
      <formula>"ERROR"</formula>
    </cfRule>
    <cfRule type="cellIs" dxfId="20" priority="414" operator="equal">
      <formula>"OK"</formula>
    </cfRule>
  </conditionalFormatting>
  <conditionalFormatting sqref="S533">
    <cfRule type="cellIs" dxfId="19" priority="412" operator="equal">
      <formula>"OK"</formula>
    </cfRule>
    <cfRule type="cellIs" dxfId="18" priority="411" operator="equal">
      <formula>"ERROR"</formula>
    </cfRule>
  </conditionalFormatting>
  <conditionalFormatting sqref="S535">
    <cfRule type="cellIs" dxfId="17" priority="409" operator="equal">
      <formula>"ERROR"</formula>
    </cfRule>
    <cfRule type="cellIs" dxfId="16" priority="410" operator="equal">
      <formula>"OK"</formula>
    </cfRule>
  </conditionalFormatting>
  <conditionalFormatting sqref="S537">
    <cfRule type="cellIs" dxfId="15" priority="407" operator="equal">
      <formula>"ERROR"</formula>
    </cfRule>
    <cfRule type="cellIs" dxfId="14" priority="408" operator="equal">
      <formula>"OK"</formula>
    </cfRule>
  </conditionalFormatting>
  <conditionalFormatting sqref="S539">
    <cfRule type="cellIs" dxfId="13" priority="405" operator="equal">
      <formula>"ERROR"</formula>
    </cfRule>
    <cfRule type="cellIs" dxfId="12" priority="406" operator="equal">
      <formula>"OK"</formula>
    </cfRule>
  </conditionalFormatting>
  <conditionalFormatting sqref="S541">
    <cfRule type="cellIs" dxfId="11" priority="399" operator="equal">
      <formula>"ERROR"</formula>
    </cfRule>
    <cfRule type="cellIs" dxfId="10" priority="400" operator="equal">
      <formula>"OK"</formula>
    </cfRule>
  </conditionalFormatting>
  <conditionalFormatting sqref="S543">
    <cfRule type="cellIs" dxfId="9" priority="398" operator="equal">
      <formula>"OK"</formula>
    </cfRule>
    <cfRule type="cellIs" dxfId="8" priority="397" operator="equal">
      <formula>"ERROR"</formula>
    </cfRule>
  </conditionalFormatting>
  <conditionalFormatting sqref="S545">
    <cfRule type="cellIs" dxfId="7" priority="524" operator="equal">
      <formula>"ERROR"</formula>
    </cfRule>
    <cfRule type="cellIs" dxfId="6" priority="525" operator="equal">
      <formula>"OK"</formula>
    </cfRule>
  </conditionalFormatting>
  <conditionalFormatting sqref="S547 S549">
    <cfRule type="cellIs" dxfId="5" priority="659" operator="equal">
      <formula>"ERROR"</formula>
    </cfRule>
    <cfRule type="cellIs" dxfId="4" priority="660" operator="equal">
      <formula>"OK"</formula>
    </cfRule>
  </conditionalFormatting>
  <conditionalFormatting sqref="S551">
    <cfRule type="cellIs" dxfId="3" priority="657" operator="equal">
      <formula>"ERROR"</formula>
    </cfRule>
    <cfRule type="cellIs" dxfId="2" priority="658" operator="equal">
      <formula>"OK"</formula>
    </cfRule>
  </conditionalFormatting>
  <conditionalFormatting sqref="S554:S557">
    <cfRule type="cellIs" dxfId="1" priority="656" operator="equal">
      <formula>"OK"</formula>
    </cfRule>
    <cfRule type="cellIs" dxfId="0" priority="655" operator="equal">
      <formula>"ERROR"</formula>
    </cfRule>
  </conditionalFormatting>
  <pageMargins left="0.70866141732283472" right="0.70866141732283472" top="0.74803149606299213" bottom="0.74803149606299213" header="0.31496062992125984" footer="0.31496062992125984"/>
  <pageSetup scale="1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92"/>
  <sheetViews>
    <sheetView showGridLines="0" workbookViewId="0">
      <selection activeCell="C9" sqref="C9:J9"/>
    </sheetView>
  </sheetViews>
  <sheetFormatPr baseColWidth="10" defaultRowHeight="14.4"/>
  <cols>
    <col min="14" max="14" width="17" customWidth="1"/>
  </cols>
  <sheetData>
    <row r="1" spans="1:15" ht="15" thickTop="1">
      <c r="A1" s="124"/>
      <c r="B1" s="125"/>
      <c r="C1" s="125"/>
      <c r="D1" s="125"/>
      <c r="E1" s="125"/>
      <c r="F1" s="125"/>
      <c r="G1" s="125"/>
      <c r="H1" s="125"/>
      <c r="I1" s="125"/>
      <c r="J1" s="125"/>
      <c r="K1" s="125"/>
      <c r="L1" s="125"/>
      <c r="M1" s="125"/>
      <c r="N1" s="125"/>
      <c r="O1" s="126"/>
    </row>
    <row r="2" spans="1:15">
      <c r="A2" s="127"/>
      <c r="B2" s="128" t="s">
        <v>38</v>
      </c>
      <c r="C2" s="129" t="s">
        <v>39</v>
      </c>
      <c r="D2" s="128" t="s">
        <v>40</v>
      </c>
      <c r="E2" s="129">
        <v>2</v>
      </c>
      <c r="F2" s="130"/>
      <c r="G2" s="130"/>
      <c r="H2" s="130"/>
      <c r="I2" s="130"/>
      <c r="J2" s="130"/>
      <c r="K2" s="130"/>
      <c r="L2" s="130"/>
      <c r="M2" s="130"/>
      <c r="N2" s="130"/>
      <c r="O2" s="131"/>
    </row>
    <row r="3" spans="1:15">
      <c r="A3" s="127"/>
      <c r="B3" s="132"/>
      <c r="C3" s="133"/>
      <c r="D3" s="132"/>
      <c r="E3" s="133"/>
      <c r="F3" s="130"/>
      <c r="G3" s="130"/>
      <c r="H3" s="130"/>
      <c r="I3" s="130"/>
      <c r="J3" s="130"/>
      <c r="K3" s="130"/>
      <c r="L3" s="130"/>
      <c r="M3" s="130"/>
      <c r="N3" s="130"/>
      <c r="O3" s="131"/>
    </row>
    <row r="4" spans="1:15" ht="30.6" customHeight="1">
      <c r="A4" s="127"/>
      <c r="B4" s="575" t="s">
        <v>41</v>
      </c>
      <c r="C4" s="575"/>
      <c r="D4" s="575"/>
      <c r="E4" s="575"/>
      <c r="F4" s="575"/>
      <c r="G4" s="575"/>
      <c r="H4" s="575"/>
      <c r="I4" s="575"/>
      <c r="J4" s="575"/>
      <c r="K4" s="575"/>
      <c r="L4" s="575"/>
      <c r="M4" s="575"/>
      <c r="N4" s="575"/>
      <c r="O4" s="134"/>
    </row>
    <row r="5" spans="1:15" ht="15" thickBot="1">
      <c r="A5" s="127"/>
      <c r="B5" s="135"/>
      <c r="C5" s="135"/>
      <c r="D5" s="135"/>
      <c r="E5" s="135"/>
      <c r="F5" s="135"/>
      <c r="G5" s="135"/>
      <c r="H5" s="135"/>
      <c r="I5" s="135"/>
      <c r="J5" s="135"/>
      <c r="K5" s="135"/>
      <c r="L5" s="135"/>
      <c r="M5" s="135"/>
      <c r="N5" s="135"/>
      <c r="O5" s="131"/>
    </row>
    <row r="6" spans="1:15">
      <c r="A6" s="127"/>
      <c r="B6" s="576"/>
      <c r="C6" s="578"/>
      <c r="D6" s="579"/>
      <c r="E6" s="579"/>
      <c r="F6" s="579"/>
      <c r="G6" s="579"/>
      <c r="H6" s="579"/>
      <c r="I6" s="579"/>
      <c r="J6" s="580"/>
      <c r="K6" s="581"/>
      <c r="L6" s="582"/>
      <c r="M6" s="582"/>
      <c r="N6" s="583"/>
      <c r="O6" s="137"/>
    </row>
    <row r="7" spans="1:15">
      <c r="A7" s="127"/>
      <c r="B7" s="577"/>
      <c r="C7" s="559" t="s">
        <v>42</v>
      </c>
      <c r="D7" s="560"/>
      <c r="E7" s="560"/>
      <c r="F7" s="560"/>
      <c r="G7" s="560"/>
      <c r="H7" s="560"/>
      <c r="I7" s="560"/>
      <c r="J7" s="561"/>
      <c r="K7" s="584"/>
      <c r="L7" s="585"/>
      <c r="M7" s="585"/>
      <c r="N7" s="586"/>
      <c r="O7" s="137"/>
    </row>
    <row r="8" spans="1:15">
      <c r="A8" s="127"/>
      <c r="B8" s="577"/>
      <c r="C8" s="559"/>
      <c r="D8" s="560"/>
      <c r="E8" s="560"/>
      <c r="F8" s="560"/>
      <c r="G8" s="560"/>
      <c r="H8" s="560"/>
      <c r="I8" s="560"/>
      <c r="J8" s="561"/>
      <c r="K8" s="555" t="s">
        <v>43</v>
      </c>
      <c r="L8" s="588"/>
      <c r="M8" s="589"/>
      <c r="N8" s="590"/>
      <c r="O8" s="137"/>
    </row>
    <row r="9" spans="1:15">
      <c r="A9" s="127"/>
      <c r="B9" s="577"/>
      <c r="C9" s="559" t="str">
        <f>+'PROPUESTA ECONÓMICA'!F4</f>
        <v>IDU-LP-SGI-016-2025</v>
      </c>
      <c r="D9" s="560"/>
      <c r="E9" s="560"/>
      <c r="F9" s="560"/>
      <c r="G9" s="560"/>
      <c r="H9" s="560"/>
      <c r="I9" s="560"/>
      <c r="J9" s="561"/>
      <c r="K9" s="587"/>
      <c r="L9" s="591"/>
      <c r="M9" s="592"/>
      <c r="N9" s="593"/>
      <c r="O9" s="139"/>
    </row>
    <row r="10" spans="1:15">
      <c r="A10" s="127"/>
      <c r="B10" s="577"/>
      <c r="C10" s="594"/>
      <c r="D10" s="595"/>
      <c r="E10" s="595"/>
      <c r="F10" s="595"/>
      <c r="G10" s="595"/>
      <c r="H10" s="595"/>
      <c r="I10" s="595"/>
      <c r="J10" s="596"/>
      <c r="K10" s="555" t="s">
        <v>44</v>
      </c>
      <c r="L10" s="555">
        <v>1</v>
      </c>
      <c r="M10" s="555" t="s">
        <v>45</v>
      </c>
      <c r="N10" s="557">
        <v>1</v>
      </c>
      <c r="O10" s="137"/>
    </row>
    <row r="11" spans="1:15">
      <c r="A11" s="127"/>
      <c r="B11" s="577"/>
      <c r="C11" s="594"/>
      <c r="D11" s="595"/>
      <c r="E11" s="595"/>
      <c r="F11" s="595"/>
      <c r="G11" s="595"/>
      <c r="H11" s="595"/>
      <c r="I11" s="595"/>
      <c r="J11" s="596"/>
      <c r="K11" s="556"/>
      <c r="L11" s="556"/>
      <c r="M11" s="556"/>
      <c r="N11" s="558"/>
      <c r="O11" s="137"/>
    </row>
    <row r="12" spans="1:15">
      <c r="A12" s="127"/>
      <c r="B12" s="577"/>
      <c r="C12" s="559" t="s">
        <v>46</v>
      </c>
      <c r="D12" s="560"/>
      <c r="E12" s="560"/>
      <c r="F12" s="560"/>
      <c r="G12" s="560"/>
      <c r="H12" s="560"/>
      <c r="I12" s="560"/>
      <c r="J12" s="561"/>
      <c r="K12" s="556"/>
      <c r="L12" s="556"/>
      <c r="M12" s="556"/>
      <c r="N12" s="558"/>
      <c r="O12" s="137"/>
    </row>
    <row r="13" spans="1:15" ht="15" thickBot="1">
      <c r="A13" s="127"/>
      <c r="B13" s="140"/>
      <c r="C13" s="141"/>
      <c r="D13" s="141"/>
      <c r="E13" s="141"/>
      <c r="F13" s="141"/>
      <c r="G13" s="141"/>
      <c r="H13" s="141"/>
      <c r="I13" s="141"/>
      <c r="J13" s="141"/>
      <c r="K13" s="141"/>
      <c r="L13" s="142"/>
      <c r="M13" s="142"/>
      <c r="N13" s="143"/>
      <c r="O13" s="144"/>
    </row>
    <row r="14" spans="1:15">
      <c r="A14" s="127"/>
      <c r="B14" s="145"/>
      <c r="C14" s="136"/>
      <c r="D14" s="136"/>
      <c r="E14" s="136"/>
      <c r="F14" s="136"/>
      <c r="G14" s="136"/>
      <c r="H14" s="136"/>
      <c r="I14" s="136"/>
      <c r="J14" s="136"/>
      <c r="K14" s="146" t="s">
        <v>47</v>
      </c>
      <c r="L14" s="147" t="s">
        <v>48</v>
      </c>
      <c r="M14" s="147" t="s">
        <v>49</v>
      </c>
      <c r="N14" s="148" t="s">
        <v>50</v>
      </c>
      <c r="O14" s="139"/>
    </row>
    <row r="15" spans="1:15">
      <c r="A15" s="127"/>
      <c r="B15" s="149"/>
      <c r="C15" s="138"/>
      <c r="D15" s="138"/>
      <c r="E15" s="138"/>
      <c r="F15" s="138"/>
      <c r="G15" s="138"/>
      <c r="H15" s="138"/>
      <c r="I15" s="138"/>
      <c r="J15" s="138"/>
      <c r="K15" s="150"/>
      <c r="L15" s="151"/>
      <c r="M15" s="151"/>
      <c r="N15" s="152"/>
      <c r="O15" s="153"/>
    </row>
    <row r="16" spans="1:15">
      <c r="A16" s="127"/>
      <c r="B16" s="562" t="s">
        <v>51</v>
      </c>
      <c r="C16" s="563"/>
      <c r="D16" s="563"/>
      <c r="E16" s="563"/>
      <c r="F16" s="138"/>
      <c r="G16" s="138"/>
      <c r="H16" s="138" t="s">
        <v>52</v>
      </c>
      <c r="I16" s="135"/>
      <c r="J16" s="138"/>
      <c r="K16" s="150"/>
      <c r="L16" s="135"/>
      <c r="M16" s="135"/>
      <c r="N16" s="154"/>
      <c r="O16" s="153"/>
    </row>
    <row r="17" spans="1:15">
      <c r="A17" s="127"/>
      <c r="B17" s="155"/>
      <c r="C17" s="156"/>
      <c r="D17" s="156"/>
      <c r="E17" s="156"/>
      <c r="F17" s="156"/>
      <c r="G17" s="156"/>
      <c r="H17" s="156"/>
      <c r="I17" s="156"/>
      <c r="J17" s="156"/>
      <c r="K17" s="156"/>
      <c r="L17" s="156"/>
      <c r="M17" s="156"/>
      <c r="N17" s="157"/>
      <c r="O17" s="158"/>
    </row>
    <row r="18" spans="1:15" ht="15" thickBot="1">
      <c r="A18" s="127"/>
      <c r="B18" s="159"/>
      <c r="C18" s="160"/>
      <c r="D18" s="160"/>
      <c r="E18" s="160"/>
      <c r="F18" s="160"/>
      <c r="G18" s="160"/>
      <c r="H18" s="160"/>
      <c r="I18" s="160"/>
      <c r="J18" s="160"/>
      <c r="K18" s="160"/>
      <c r="L18" s="160"/>
      <c r="M18" s="160"/>
      <c r="N18" s="161"/>
      <c r="O18" s="131"/>
    </row>
    <row r="19" spans="1:15" ht="15" thickBot="1">
      <c r="A19" s="127"/>
      <c r="B19" s="162"/>
      <c r="C19" s="163"/>
      <c r="D19" s="163"/>
      <c r="E19" s="163"/>
      <c r="F19" s="163"/>
      <c r="G19" s="163"/>
      <c r="H19" s="135"/>
      <c r="I19" s="135"/>
      <c r="J19" s="163"/>
      <c r="K19" s="163"/>
      <c r="L19" s="163"/>
      <c r="M19" s="163"/>
      <c r="N19" s="164"/>
      <c r="O19" s="131"/>
    </row>
    <row r="20" spans="1:15">
      <c r="A20" s="127"/>
      <c r="B20" s="564" t="s">
        <v>53</v>
      </c>
      <c r="C20" s="565"/>
      <c r="D20" s="565"/>
      <c r="E20" s="565"/>
      <c r="F20" s="565"/>
      <c r="G20" s="565"/>
      <c r="H20" s="565"/>
      <c r="I20" s="565"/>
      <c r="J20" s="565"/>
      <c r="K20" s="565"/>
      <c r="L20" s="565"/>
      <c r="M20" s="565"/>
      <c r="N20" s="566"/>
      <c r="O20" s="165"/>
    </row>
    <row r="21" spans="1:15" ht="15" thickBot="1">
      <c r="A21" s="127"/>
      <c r="B21" s="166"/>
      <c r="C21" s="135"/>
      <c r="D21" s="135"/>
      <c r="E21" s="135"/>
      <c r="F21" s="135"/>
      <c r="G21" s="135"/>
      <c r="H21" s="135"/>
      <c r="I21" s="135"/>
      <c r="J21" s="135"/>
      <c r="K21" s="135"/>
      <c r="L21" s="135"/>
      <c r="M21" s="135"/>
      <c r="N21" s="167"/>
      <c r="O21" s="131"/>
    </row>
    <row r="22" spans="1:15">
      <c r="A22" s="127"/>
      <c r="B22" s="168" t="s">
        <v>54</v>
      </c>
      <c r="C22" s="567" t="s">
        <v>10</v>
      </c>
      <c r="D22" s="568"/>
      <c r="E22" s="568"/>
      <c r="F22" s="568"/>
      <c r="G22" s="568"/>
      <c r="H22" s="568"/>
      <c r="I22" s="568"/>
      <c r="J22" s="568"/>
      <c r="K22" s="569"/>
      <c r="L22" s="570" t="s">
        <v>55</v>
      </c>
      <c r="M22" s="571"/>
      <c r="N22" s="168" t="s">
        <v>5</v>
      </c>
      <c r="O22" s="169"/>
    </row>
    <row r="23" spans="1:15" ht="15" thickBot="1">
      <c r="A23" s="127"/>
      <c r="B23" s="170"/>
      <c r="C23" s="572"/>
      <c r="D23" s="573"/>
      <c r="E23" s="573"/>
      <c r="F23" s="573"/>
      <c r="G23" s="573"/>
      <c r="H23" s="573"/>
      <c r="I23" s="573"/>
      <c r="J23" s="573"/>
      <c r="K23" s="574"/>
      <c r="L23" s="572"/>
      <c r="M23" s="574"/>
      <c r="N23" s="171"/>
      <c r="O23" s="172"/>
    </row>
    <row r="24" spans="1:15">
      <c r="A24" s="127"/>
      <c r="B24" s="516" t="s">
        <v>56</v>
      </c>
      <c r="C24" s="517"/>
      <c r="D24" s="517"/>
      <c r="E24" s="517"/>
      <c r="F24" s="517"/>
      <c r="G24" s="517"/>
      <c r="H24" s="517"/>
      <c r="I24" s="517"/>
      <c r="J24" s="517"/>
      <c r="K24" s="517"/>
      <c r="L24" s="517"/>
      <c r="M24" s="517"/>
      <c r="N24" s="518"/>
      <c r="O24" s="173"/>
    </row>
    <row r="25" spans="1:15">
      <c r="A25" s="127"/>
      <c r="B25" s="519"/>
      <c r="C25" s="520"/>
      <c r="D25" s="520"/>
      <c r="E25" s="520"/>
      <c r="F25" s="520"/>
      <c r="G25" s="520"/>
      <c r="H25" s="520"/>
      <c r="I25" s="520"/>
      <c r="J25" s="520"/>
      <c r="K25" s="520"/>
      <c r="L25" s="520"/>
      <c r="M25" s="520"/>
      <c r="N25" s="521"/>
      <c r="O25" s="173"/>
    </row>
    <row r="26" spans="1:15" ht="15" thickBot="1">
      <c r="A26" s="127"/>
      <c r="B26" s="522"/>
      <c r="C26" s="523"/>
      <c r="D26" s="523"/>
      <c r="E26" s="523"/>
      <c r="F26" s="523"/>
      <c r="G26" s="523"/>
      <c r="H26" s="523"/>
      <c r="I26" s="523"/>
      <c r="J26" s="523"/>
      <c r="K26" s="523"/>
      <c r="L26" s="523"/>
      <c r="M26" s="523"/>
      <c r="N26" s="524"/>
      <c r="O26" s="173"/>
    </row>
    <row r="27" spans="1:15">
      <c r="A27" s="127"/>
      <c r="B27" s="525" t="s">
        <v>10</v>
      </c>
      <c r="C27" s="550"/>
      <c r="D27" s="550"/>
      <c r="E27" s="550"/>
      <c r="F27" s="551"/>
      <c r="G27" s="539" t="s">
        <v>57</v>
      </c>
      <c r="H27" s="550"/>
      <c r="I27" s="552" t="s">
        <v>58</v>
      </c>
      <c r="J27" s="553"/>
      <c r="K27" s="175" t="s">
        <v>59</v>
      </c>
      <c r="L27" s="539" t="s">
        <v>60</v>
      </c>
      <c r="M27" s="540"/>
      <c r="N27" s="176" t="s">
        <v>61</v>
      </c>
      <c r="O27" s="177"/>
    </row>
    <row r="28" spans="1:15">
      <c r="A28" s="127"/>
      <c r="B28" s="529"/>
      <c r="C28" s="530"/>
      <c r="D28" s="530"/>
      <c r="E28" s="530"/>
      <c r="F28" s="547"/>
      <c r="G28" s="554"/>
      <c r="H28" s="547"/>
      <c r="I28" s="554"/>
      <c r="J28" s="547"/>
      <c r="K28" s="179"/>
      <c r="L28" s="542"/>
      <c r="M28" s="543"/>
      <c r="N28" s="180"/>
      <c r="O28" s="181"/>
    </row>
    <row r="29" spans="1:15">
      <c r="A29" s="127"/>
      <c r="B29" s="182"/>
      <c r="C29" s="183"/>
      <c r="D29" s="183"/>
      <c r="E29" s="183"/>
      <c r="F29" s="184"/>
      <c r="G29" s="185"/>
      <c r="H29" s="184"/>
      <c r="I29" s="185"/>
      <c r="J29" s="184"/>
      <c r="K29" s="179"/>
      <c r="L29" s="542"/>
      <c r="M29" s="543"/>
      <c r="N29" s="180"/>
      <c r="O29" s="181"/>
    </row>
    <row r="30" spans="1:15" ht="15" thickBot="1">
      <c r="A30" s="127"/>
      <c r="B30" s="531"/>
      <c r="C30" s="532"/>
      <c r="D30" s="532"/>
      <c r="E30" s="532"/>
      <c r="F30" s="541"/>
      <c r="G30" s="544"/>
      <c r="H30" s="541"/>
      <c r="I30" s="544"/>
      <c r="J30" s="541"/>
      <c r="K30" s="186"/>
      <c r="L30" s="545"/>
      <c r="M30" s="546"/>
      <c r="N30" s="180"/>
      <c r="O30" s="181"/>
    </row>
    <row r="31" spans="1:15" ht="15" thickBot="1">
      <c r="A31" s="127"/>
      <c r="B31" s="507" t="s">
        <v>62</v>
      </c>
      <c r="C31" s="508"/>
      <c r="D31" s="508"/>
      <c r="E31" s="508"/>
      <c r="F31" s="508"/>
      <c r="G31" s="508"/>
      <c r="H31" s="508"/>
      <c r="I31" s="508"/>
      <c r="J31" s="508"/>
      <c r="K31" s="508"/>
      <c r="L31" s="508"/>
      <c r="M31" s="509"/>
      <c r="N31" s="187"/>
      <c r="O31" s="188"/>
    </row>
    <row r="32" spans="1:15">
      <c r="A32" s="127"/>
      <c r="B32" s="516" t="s">
        <v>63</v>
      </c>
      <c r="C32" s="517"/>
      <c r="D32" s="517"/>
      <c r="E32" s="517"/>
      <c r="F32" s="517"/>
      <c r="G32" s="517"/>
      <c r="H32" s="517"/>
      <c r="I32" s="517"/>
      <c r="J32" s="517"/>
      <c r="K32" s="517"/>
      <c r="L32" s="517"/>
      <c r="M32" s="517"/>
      <c r="N32" s="518"/>
      <c r="O32" s="173"/>
    </row>
    <row r="33" spans="1:15">
      <c r="A33" s="127"/>
      <c r="B33" s="519"/>
      <c r="C33" s="520"/>
      <c r="D33" s="520"/>
      <c r="E33" s="520"/>
      <c r="F33" s="520"/>
      <c r="G33" s="520"/>
      <c r="H33" s="520"/>
      <c r="I33" s="520"/>
      <c r="J33" s="520"/>
      <c r="K33" s="520"/>
      <c r="L33" s="520"/>
      <c r="M33" s="520"/>
      <c r="N33" s="521"/>
      <c r="O33" s="173"/>
    </row>
    <row r="34" spans="1:15" ht="15" thickBot="1">
      <c r="A34" s="127"/>
      <c r="B34" s="522"/>
      <c r="C34" s="523"/>
      <c r="D34" s="523"/>
      <c r="E34" s="523"/>
      <c r="F34" s="523"/>
      <c r="G34" s="523"/>
      <c r="H34" s="523"/>
      <c r="I34" s="523"/>
      <c r="J34" s="523"/>
      <c r="K34" s="523"/>
      <c r="L34" s="523"/>
      <c r="M34" s="523"/>
      <c r="N34" s="524"/>
      <c r="O34" s="173"/>
    </row>
    <row r="35" spans="1:15">
      <c r="A35" s="127"/>
      <c r="B35" s="525" t="s">
        <v>10</v>
      </c>
      <c r="C35" s="526"/>
      <c r="D35" s="526"/>
      <c r="E35" s="526"/>
      <c r="F35" s="526"/>
      <c r="G35" s="526"/>
      <c r="H35" s="526"/>
      <c r="I35" s="540"/>
      <c r="J35" s="174" t="s">
        <v>55</v>
      </c>
      <c r="K35" s="175" t="s">
        <v>5</v>
      </c>
      <c r="L35" s="539" t="s">
        <v>64</v>
      </c>
      <c r="M35" s="540"/>
      <c r="N35" s="176" t="s">
        <v>61</v>
      </c>
      <c r="O35" s="177"/>
    </row>
    <row r="36" spans="1:15">
      <c r="A36" s="127"/>
      <c r="B36" s="529"/>
      <c r="C36" s="530"/>
      <c r="D36" s="530"/>
      <c r="E36" s="530"/>
      <c r="F36" s="530"/>
      <c r="G36" s="530"/>
      <c r="H36" s="530"/>
      <c r="I36" s="547"/>
      <c r="J36" s="190"/>
      <c r="K36" s="191"/>
      <c r="L36" s="548"/>
      <c r="M36" s="549"/>
      <c r="N36" s="180"/>
      <c r="O36" s="181"/>
    </row>
    <row r="37" spans="1:15" ht="15" thickBot="1">
      <c r="A37" s="127"/>
      <c r="B37" s="531"/>
      <c r="C37" s="532"/>
      <c r="D37" s="532"/>
      <c r="E37" s="532"/>
      <c r="F37" s="532"/>
      <c r="G37" s="532"/>
      <c r="H37" s="532"/>
      <c r="I37" s="541"/>
      <c r="J37" s="183"/>
      <c r="K37" s="192"/>
      <c r="L37" s="533"/>
      <c r="M37" s="534"/>
      <c r="N37" s="193"/>
      <c r="O37" s="181"/>
    </row>
    <row r="38" spans="1:15" ht="15" thickBot="1">
      <c r="A38" s="127"/>
      <c r="B38" s="507" t="s">
        <v>62</v>
      </c>
      <c r="C38" s="508"/>
      <c r="D38" s="508"/>
      <c r="E38" s="508"/>
      <c r="F38" s="508"/>
      <c r="G38" s="508"/>
      <c r="H38" s="508"/>
      <c r="I38" s="508"/>
      <c r="J38" s="508"/>
      <c r="K38" s="508"/>
      <c r="L38" s="508"/>
      <c r="M38" s="509"/>
      <c r="N38" s="194">
        <v>0</v>
      </c>
      <c r="O38" s="181"/>
    </row>
    <row r="39" spans="1:15">
      <c r="A39" s="127"/>
      <c r="B39" s="516" t="s">
        <v>65</v>
      </c>
      <c r="C39" s="517"/>
      <c r="D39" s="517"/>
      <c r="E39" s="517"/>
      <c r="F39" s="517"/>
      <c r="G39" s="517"/>
      <c r="H39" s="517"/>
      <c r="I39" s="517"/>
      <c r="J39" s="517"/>
      <c r="K39" s="517"/>
      <c r="L39" s="517"/>
      <c r="M39" s="517"/>
      <c r="N39" s="518"/>
      <c r="O39" s="173"/>
    </row>
    <row r="40" spans="1:15">
      <c r="A40" s="127"/>
      <c r="B40" s="519"/>
      <c r="C40" s="520"/>
      <c r="D40" s="520"/>
      <c r="E40" s="520"/>
      <c r="F40" s="520"/>
      <c r="G40" s="520"/>
      <c r="H40" s="520"/>
      <c r="I40" s="520"/>
      <c r="J40" s="520"/>
      <c r="K40" s="520"/>
      <c r="L40" s="520"/>
      <c r="M40" s="520"/>
      <c r="N40" s="521"/>
      <c r="O40" s="173"/>
    </row>
    <row r="41" spans="1:15" ht="15" thickBot="1">
      <c r="A41" s="127"/>
      <c r="B41" s="522"/>
      <c r="C41" s="523"/>
      <c r="D41" s="523"/>
      <c r="E41" s="523"/>
      <c r="F41" s="523"/>
      <c r="G41" s="523"/>
      <c r="H41" s="523"/>
      <c r="I41" s="523"/>
      <c r="J41" s="523"/>
      <c r="K41" s="523"/>
      <c r="L41" s="523"/>
      <c r="M41" s="523"/>
      <c r="N41" s="524"/>
      <c r="O41" s="173"/>
    </row>
    <row r="42" spans="1:15" ht="16.8">
      <c r="A42" s="127"/>
      <c r="B42" s="525" t="s">
        <v>66</v>
      </c>
      <c r="C42" s="526"/>
      <c r="D42" s="526"/>
      <c r="E42" s="526"/>
      <c r="F42" s="526"/>
      <c r="G42" s="526"/>
      <c r="H42" s="526"/>
      <c r="I42" s="175" t="s">
        <v>67</v>
      </c>
      <c r="J42" s="189" t="s">
        <v>68</v>
      </c>
      <c r="K42" s="195" t="s">
        <v>69</v>
      </c>
      <c r="L42" s="539" t="s">
        <v>70</v>
      </c>
      <c r="M42" s="540"/>
      <c r="N42" s="176" t="s">
        <v>61</v>
      </c>
      <c r="O42" s="177"/>
    </row>
    <row r="43" spans="1:15">
      <c r="A43" s="127"/>
      <c r="B43" s="529"/>
      <c r="C43" s="530"/>
      <c r="D43" s="530"/>
      <c r="E43" s="530"/>
      <c r="F43" s="530"/>
      <c r="G43" s="530"/>
      <c r="H43" s="530"/>
      <c r="I43" s="196"/>
      <c r="J43" s="197"/>
      <c r="K43" s="196"/>
      <c r="L43" s="537"/>
      <c r="M43" s="538"/>
      <c r="N43" s="180"/>
      <c r="O43" s="181"/>
    </row>
    <row r="44" spans="1:15" ht="15" thickBot="1">
      <c r="A44" s="127"/>
      <c r="B44" s="531"/>
      <c r="C44" s="532"/>
      <c r="D44" s="532"/>
      <c r="E44" s="532"/>
      <c r="F44" s="532"/>
      <c r="G44" s="532"/>
      <c r="H44" s="532"/>
      <c r="I44" s="198"/>
      <c r="J44" s="199"/>
      <c r="K44" s="198"/>
      <c r="L44" s="533"/>
      <c r="M44" s="534"/>
      <c r="N44" s="200"/>
      <c r="O44" s="181"/>
    </row>
    <row r="45" spans="1:15" ht="15" thickBot="1">
      <c r="A45" s="127"/>
      <c r="B45" s="507" t="s">
        <v>62</v>
      </c>
      <c r="C45" s="508"/>
      <c r="D45" s="508"/>
      <c r="E45" s="508"/>
      <c r="F45" s="508"/>
      <c r="G45" s="508"/>
      <c r="H45" s="508"/>
      <c r="I45" s="508"/>
      <c r="J45" s="508"/>
      <c r="K45" s="508"/>
      <c r="L45" s="508"/>
      <c r="M45" s="509"/>
      <c r="N45" s="187"/>
      <c r="O45" s="188"/>
    </row>
    <row r="46" spans="1:15">
      <c r="A46" s="127"/>
      <c r="B46" s="516" t="s">
        <v>71</v>
      </c>
      <c r="C46" s="517"/>
      <c r="D46" s="517"/>
      <c r="E46" s="517"/>
      <c r="F46" s="517"/>
      <c r="G46" s="517"/>
      <c r="H46" s="517"/>
      <c r="I46" s="517"/>
      <c r="J46" s="517"/>
      <c r="K46" s="517"/>
      <c r="L46" s="517"/>
      <c r="M46" s="517"/>
      <c r="N46" s="518"/>
      <c r="O46" s="173"/>
    </row>
    <row r="47" spans="1:15">
      <c r="A47" s="127"/>
      <c r="B47" s="519"/>
      <c r="C47" s="520"/>
      <c r="D47" s="520"/>
      <c r="E47" s="520"/>
      <c r="F47" s="520"/>
      <c r="G47" s="520"/>
      <c r="H47" s="520"/>
      <c r="I47" s="520"/>
      <c r="J47" s="520"/>
      <c r="K47" s="520"/>
      <c r="L47" s="520"/>
      <c r="M47" s="520"/>
      <c r="N47" s="521"/>
      <c r="O47" s="173"/>
    </row>
    <row r="48" spans="1:15" ht="15" thickBot="1">
      <c r="A48" s="127"/>
      <c r="B48" s="522"/>
      <c r="C48" s="523"/>
      <c r="D48" s="523"/>
      <c r="E48" s="523"/>
      <c r="F48" s="523"/>
      <c r="G48" s="523"/>
      <c r="H48" s="523"/>
      <c r="I48" s="523"/>
      <c r="J48" s="523"/>
      <c r="K48" s="523"/>
      <c r="L48" s="523"/>
      <c r="M48" s="523"/>
      <c r="N48" s="524"/>
      <c r="O48" s="173"/>
    </row>
    <row r="49" spans="1:15" ht="28.2">
      <c r="A49" s="127"/>
      <c r="B49" s="525" t="s">
        <v>72</v>
      </c>
      <c r="C49" s="526"/>
      <c r="D49" s="526"/>
      <c r="E49" s="526"/>
      <c r="F49" s="526"/>
      <c r="G49" s="526"/>
      <c r="H49" s="526"/>
      <c r="I49" s="175" t="s">
        <v>73</v>
      </c>
      <c r="J49" s="201" t="s">
        <v>74</v>
      </c>
      <c r="K49" s="202" t="s">
        <v>75</v>
      </c>
      <c r="L49" s="527" t="s">
        <v>60</v>
      </c>
      <c r="M49" s="528"/>
      <c r="N49" s="204" t="s">
        <v>61</v>
      </c>
      <c r="O49" s="205"/>
    </row>
    <row r="50" spans="1:15">
      <c r="A50" s="127"/>
      <c r="B50" s="206"/>
      <c r="C50" s="207"/>
      <c r="D50" s="207"/>
      <c r="E50" s="207"/>
      <c r="F50" s="207"/>
      <c r="G50" s="207"/>
      <c r="H50" s="207"/>
      <c r="I50" s="208"/>
      <c r="J50" s="209"/>
      <c r="K50" s="210"/>
      <c r="L50" s="535"/>
      <c r="M50" s="536"/>
      <c r="N50" s="211"/>
      <c r="O50" s="212"/>
    </row>
    <row r="51" spans="1:15">
      <c r="A51" s="127"/>
      <c r="B51" s="206"/>
      <c r="C51" s="207"/>
      <c r="D51" s="207"/>
      <c r="E51" s="207"/>
      <c r="F51" s="207"/>
      <c r="G51" s="207"/>
      <c r="H51" s="207"/>
      <c r="I51" s="208"/>
      <c r="J51" s="209"/>
      <c r="K51" s="210"/>
      <c r="L51" s="535"/>
      <c r="M51" s="536"/>
      <c r="N51" s="211"/>
      <c r="O51" s="212"/>
    </row>
    <row r="52" spans="1:15">
      <c r="A52" s="127"/>
      <c r="B52" s="206"/>
      <c r="C52" s="207"/>
      <c r="D52" s="207"/>
      <c r="E52" s="207"/>
      <c r="F52" s="207"/>
      <c r="G52" s="207"/>
      <c r="H52" s="207"/>
      <c r="I52" s="208"/>
      <c r="J52" s="209"/>
      <c r="K52" s="210"/>
      <c r="L52" s="537"/>
      <c r="M52" s="538"/>
      <c r="N52" s="211"/>
      <c r="O52" s="212"/>
    </row>
    <row r="53" spans="1:15" ht="15" thickBot="1">
      <c r="A53" s="127"/>
      <c r="B53" s="531"/>
      <c r="C53" s="532"/>
      <c r="D53" s="532"/>
      <c r="E53" s="532"/>
      <c r="F53" s="532"/>
      <c r="G53" s="532"/>
      <c r="H53" s="532"/>
      <c r="I53" s="198"/>
      <c r="J53" s="199"/>
      <c r="K53" s="198"/>
      <c r="L53" s="533"/>
      <c r="M53" s="534"/>
      <c r="N53" s="200"/>
      <c r="O53" s="181"/>
    </row>
    <row r="54" spans="1:15" ht="15" thickBot="1">
      <c r="A54" s="127"/>
      <c r="B54" s="507" t="s">
        <v>62</v>
      </c>
      <c r="C54" s="508"/>
      <c r="D54" s="508"/>
      <c r="E54" s="508"/>
      <c r="F54" s="508"/>
      <c r="G54" s="508"/>
      <c r="H54" s="508"/>
      <c r="I54" s="508"/>
      <c r="J54" s="508"/>
      <c r="K54" s="508"/>
      <c r="L54" s="508"/>
      <c r="M54" s="509"/>
      <c r="N54" s="194"/>
      <c r="O54" s="181"/>
    </row>
    <row r="55" spans="1:15" ht="15" thickBot="1">
      <c r="A55" s="127"/>
      <c r="B55" s="166"/>
      <c r="C55" s="135"/>
      <c r="D55" s="135"/>
      <c r="E55" s="135"/>
      <c r="F55" s="135"/>
      <c r="G55" s="135"/>
      <c r="H55" s="135"/>
      <c r="I55" s="135"/>
      <c r="J55" s="135"/>
      <c r="K55" s="135"/>
      <c r="L55" s="135"/>
      <c r="M55" s="135"/>
      <c r="N55" s="167"/>
      <c r="O55" s="131"/>
    </row>
    <row r="56" spans="1:15" ht="15" thickBot="1">
      <c r="A56" s="127"/>
      <c r="B56" s="510" t="s">
        <v>76</v>
      </c>
      <c r="C56" s="511"/>
      <c r="D56" s="511"/>
      <c r="E56" s="511"/>
      <c r="F56" s="511"/>
      <c r="G56" s="511"/>
      <c r="H56" s="511"/>
      <c r="I56" s="511"/>
      <c r="J56" s="511"/>
      <c r="K56" s="511"/>
      <c r="L56" s="511"/>
      <c r="M56" s="512"/>
      <c r="N56" s="213"/>
      <c r="O56" s="214"/>
    </row>
    <row r="57" spans="1:15">
      <c r="A57" s="127"/>
      <c r="B57" s="516" t="s">
        <v>77</v>
      </c>
      <c r="C57" s="517"/>
      <c r="D57" s="517"/>
      <c r="E57" s="517"/>
      <c r="F57" s="517"/>
      <c r="G57" s="517"/>
      <c r="H57" s="517"/>
      <c r="I57" s="517"/>
      <c r="J57" s="517"/>
      <c r="K57" s="517"/>
      <c r="L57" s="517"/>
      <c r="M57" s="517"/>
      <c r="N57" s="518"/>
      <c r="O57" s="173"/>
    </row>
    <row r="58" spans="1:15">
      <c r="A58" s="127"/>
      <c r="B58" s="519"/>
      <c r="C58" s="520"/>
      <c r="D58" s="520"/>
      <c r="E58" s="520"/>
      <c r="F58" s="520"/>
      <c r="G58" s="520"/>
      <c r="H58" s="520"/>
      <c r="I58" s="520"/>
      <c r="J58" s="520"/>
      <c r="K58" s="520"/>
      <c r="L58" s="520"/>
      <c r="M58" s="520"/>
      <c r="N58" s="521"/>
      <c r="O58" s="173"/>
    </row>
    <row r="59" spans="1:15" ht="15" thickBot="1">
      <c r="A59" s="127"/>
      <c r="B59" s="522"/>
      <c r="C59" s="523"/>
      <c r="D59" s="523"/>
      <c r="E59" s="523"/>
      <c r="F59" s="523"/>
      <c r="G59" s="523"/>
      <c r="H59" s="523"/>
      <c r="I59" s="523"/>
      <c r="J59" s="523"/>
      <c r="K59" s="523"/>
      <c r="L59" s="523"/>
      <c r="M59" s="523"/>
      <c r="N59" s="524"/>
      <c r="O59" s="173"/>
    </row>
    <row r="60" spans="1:15">
      <c r="A60" s="127"/>
      <c r="B60" s="525" t="s">
        <v>78</v>
      </c>
      <c r="C60" s="526"/>
      <c r="D60" s="526"/>
      <c r="E60" s="526"/>
      <c r="F60" s="526"/>
      <c r="G60" s="526"/>
      <c r="H60" s="526"/>
      <c r="I60" s="189"/>
      <c r="J60" s="203"/>
      <c r="K60" s="202" t="s">
        <v>79</v>
      </c>
      <c r="L60" s="527" t="s">
        <v>80</v>
      </c>
      <c r="M60" s="528"/>
      <c r="N60" s="204"/>
      <c r="O60" s="205"/>
    </row>
    <row r="61" spans="1:15">
      <c r="A61" s="127"/>
      <c r="B61" s="529" t="s">
        <v>14</v>
      </c>
      <c r="C61" s="530"/>
      <c r="D61" s="530"/>
      <c r="E61" s="530"/>
      <c r="F61" s="530"/>
      <c r="G61" s="530"/>
      <c r="H61" s="530"/>
      <c r="I61" s="215"/>
      <c r="J61" s="216"/>
      <c r="K61" s="217"/>
      <c r="L61" s="503"/>
      <c r="M61" s="504"/>
      <c r="N61" s="218"/>
      <c r="O61" s="219"/>
    </row>
    <row r="62" spans="1:15">
      <c r="A62" s="127"/>
      <c r="B62" s="182" t="s">
        <v>81</v>
      </c>
      <c r="C62" s="183"/>
      <c r="D62" s="183"/>
      <c r="E62" s="183"/>
      <c r="F62" s="183"/>
      <c r="G62" s="183"/>
      <c r="H62" s="183"/>
      <c r="I62" s="215"/>
      <c r="J62" s="216"/>
      <c r="K62" s="217"/>
      <c r="L62" s="503"/>
      <c r="M62" s="504"/>
      <c r="N62" s="218"/>
      <c r="O62" s="219"/>
    </row>
    <row r="63" spans="1:15" ht="15" thickBot="1">
      <c r="A63" s="127"/>
      <c r="B63" s="159" t="s">
        <v>18</v>
      </c>
      <c r="C63" s="160"/>
      <c r="D63" s="160"/>
      <c r="E63" s="160"/>
      <c r="F63" s="160"/>
      <c r="G63" s="160"/>
      <c r="H63" s="160"/>
      <c r="I63" s="220"/>
      <c r="J63" s="221"/>
      <c r="K63" s="217"/>
      <c r="L63" s="505"/>
      <c r="M63" s="506"/>
      <c r="N63" s="218"/>
      <c r="O63" s="219"/>
    </row>
    <row r="64" spans="1:15" ht="15" thickBot="1">
      <c r="A64" s="127"/>
      <c r="B64" s="507" t="s">
        <v>62</v>
      </c>
      <c r="C64" s="508"/>
      <c r="D64" s="508"/>
      <c r="E64" s="508"/>
      <c r="F64" s="508"/>
      <c r="G64" s="508"/>
      <c r="H64" s="508"/>
      <c r="I64" s="508"/>
      <c r="J64" s="508"/>
      <c r="K64" s="508"/>
      <c r="L64" s="508"/>
      <c r="M64" s="509"/>
      <c r="N64" s="222"/>
      <c r="O64" s="223"/>
    </row>
    <row r="65" spans="1:15" ht="15" thickBot="1">
      <c r="A65" s="127"/>
      <c r="B65" s="166"/>
      <c r="C65" s="135"/>
      <c r="D65" s="135"/>
      <c r="E65" s="135"/>
      <c r="F65" s="135"/>
      <c r="G65" s="135"/>
      <c r="H65" s="135"/>
      <c r="I65" s="135"/>
      <c r="J65" s="135"/>
      <c r="K65" s="135"/>
      <c r="L65" s="135"/>
      <c r="M65" s="135"/>
      <c r="N65" s="167"/>
      <c r="O65" s="131"/>
    </row>
    <row r="66" spans="1:15" ht="15" thickBot="1">
      <c r="A66" s="127"/>
      <c r="B66" s="510" t="s">
        <v>82</v>
      </c>
      <c r="C66" s="511"/>
      <c r="D66" s="511"/>
      <c r="E66" s="511"/>
      <c r="F66" s="511"/>
      <c r="G66" s="511"/>
      <c r="H66" s="511"/>
      <c r="I66" s="511"/>
      <c r="J66" s="511"/>
      <c r="K66" s="511"/>
      <c r="L66" s="511"/>
      <c r="M66" s="512"/>
      <c r="N66" s="224"/>
      <c r="O66" s="223"/>
    </row>
    <row r="67" spans="1:15">
      <c r="A67" s="127"/>
      <c r="B67" s="162"/>
      <c r="C67" s="163"/>
      <c r="D67" s="163"/>
      <c r="E67" s="163"/>
      <c r="F67" s="163"/>
      <c r="G67" s="163"/>
      <c r="H67" s="163"/>
      <c r="I67" s="163"/>
      <c r="J67" s="163"/>
      <c r="K67" s="163"/>
      <c r="L67" s="163"/>
      <c r="M67" s="163"/>
      <c r="N67" s="164"/>
      <c r="O67" s="131"/>
    </row>
    <row r="68" spans="1:15">
      <c r="A68" s="127"/>
      <c r="B68" s="166"/>
      <c r="C68" s="135"/>
      <c r="D68" s="135"/>
      <c r="E68" s="135"/>
      <c r="F68" s="135"/>
      <c r="G68" s="135"/>
      <c r="H68" s="135"/>
      <c r="I68" s="135"/>
      <c r="J68" s="135"/>
      <c r="K68" s="135"/>
      <c r="L68" s="135"/>
      <c r="M68" s="135"/>
      <c r="N68" s="167"/>
      <c r="O68" s="131"/>
    </row>
    <row r="69" spans="1:15">
      <c r="A69" s="127"/>
      <c r="B69" s="166"/>
      <c r="C69" s="135"/>
      <c r="D69" s="135"/>
      <c r="E69" s="135"/>
      <c r="F69" s="135"/>
      <c r="G69" s="135"/>
      <c r="H69" s="135"/>
      <c r="I69" s="135"/>
      <c r="J69" s="135"/>
      <c r="K69" s="135"/>
      <c r="L69" s="135"/>
      <c r="M69" s="135"/>
      <c r="N69" s="167"/>
      <c r="O69" s="131"/>
    </row>
    <row r="70" spans="1:15">
      <c r="A70" s="127"/>
      <c r="B70" s="166"/>
      <c r="C70" s="135"/>
      <c r="D70" s="135"/>
      <c r="E70" s="135"/>
      <c r="F70" s="135"/>
      <c r="G70" s="225" t="s">
        <v>83</v>
      </c>
      <c r="H70" s="225"/>
      <c r="I70" s="225"/>
      <c r="J70" s="225"/>
      <c r="K70" s="135"/>
      <c r="L70" s="135"/>
      <c r="M70" s="135"/>
      <c r="N70" s="167"/>
      <c r="O70" s="131"/>
    </row>
    <row r="71" spans="1:15">
      <c r="A71" s="127"/>
      <c r="B71" s="166"/>
      <c r="C71" s="135"/>
      <c r="D71" s="135"/>
      <c r="E71" s="135"/>
      <c r="F71" s="135"/>
      <c r="G71" s="225" t="s">
        <v>84</v>
      </c>
      <c r="H71" s="135"/>
      <c r="I71" s="135"/>
      <c r="J71" s="135"/>
      <c r="K71" s="135"/>
      <c r="L71" s="135"/>
      <c r="M71" s="135"/>
      <c r="N71" s="167"/>
      <c r="O71" s="226"/>
    </row>
    <row r="72" spans="1:15">
      <c r="A72" s="127"/>
      <c r="B72" s="166"/>
      <c r="C72" s="135"/>
      <c r="D72" s="135"/>
      <c r="E72" s="135"/>
      <c r="F72" s="135"/>
      <c r="G72" s="225" t="s">
        <v>85</v>
      </c>
      <c r="H72" s="135"/>
      <c r="I72" s="135"/>
      <c r="J72" s="135"/>
      <c r="K72" s="135"/>
      <c r="L72" s="135"/>
      <c r="M72" s="135"/>
      <c r="N72" s="167"/>
      <c r="O72" s="226"/>
    </row>
    <row r="73" spans="1:15">
      <c r="A73" s="127"/>
      <c r="B73" s="149"/>
      <c r="C73" s="227"/>
      <c r="D73" s="227"/>
      <c r="E73" s="227"/>
      <c r="F73" s="227"/>
      <c r="G73" s="225" t="s">
        <v>86</v>
      </c>
      <c r="H73" s="227"/>
      <c r="I73" s="227"/>
      <c r="J73" s="227"/>
      <c r="K73" s="227"/>
      <c r="L73" s="227"/>
      <c r="M73" s="227"/>
      <c r="N73" s="228"/>
      <c r="O73" s="229"/>
    </row>
    <row r="74" spans="1:15">
      <c r="A74" s="127"/>
      <c r="B74" s="166"/>
      <c r="C74" s="135"/>
      <c r="D74" s="135"/>
      <c r="E74" s="135"/>
      <c r="F74" s="135"/>
      <c r="G74" s="135" t="s">
        <v>87</v>
      </c>
      <c r="H74" s="135"/>
      <c r="I74" s="135"/>
      <c r="J74" s="135"/>
      <c r="K74" s="135"/>
      <c r="L74" s="135"/>
      <c r="M74" s="135"/>
      <c r="N74" s="167"/>
      <c r="O74" s="131"/>
    </row>
    <row r="75" spans="1:15">
      <c r="A75" s="127"/>
      <c r="B75" s="230" t="s">
        <v>88</v>
      </c>
      <c r="C75" s="178"/>
      <c r="D75" s="178"/>
      <c r="E75" s="178"/>
      <c r="F75" s="178"/>
      <c r="G75" s="178"/>
      <c r="H75" s="178"/>
      <c r="I75" s="178"/>
      <c r="J75" s="178"/>
      <c r="K75" s="178"/>
      <c r="L75" s="178"/>
      <c r="M75" s="178"/>
      <c r="N75" s="231"/>
      <c r="O75" s="131"/>
    </row>
    <row r="76" spans="1:15">
      <c r="A76" s="127"/>
      <c r="B76" s="513"/>
      <c r="C76" s="514"/>
      <c r="D76" s="514"/>
      <c r="E76" s="514"/>
      <c r="F76" s="514"/>
      <c r="G76" s="514"/>
      <c r="H76" s="514"/>
      <c r="I76" s="514"/>
      <c r="J76" s="514"/>
      <c r="K76" s="514"/>
      <c r="L76" s="514"/>
      <c r="M76" s="514"/>
      <c r="N76" s="515"/>
      <c r="O76" s="229"/>
    </row>
    <row r="77" spans="1:15">
      <c r="A77" s="127"/>
      <c r="B77" s="513"/>
      <c r="C77" s="514"/>
      <c r="D77" s="514"/>
      <c r="E77" s="514"/>
      <c r="F77" s="514"/>
      <c r="G77" s="514"/>
      <c r="H77" s="514"/>
      <c r="I77" s="514"/>
      <c r="J77" s="514"/>
      <c r="K77" s="514"/>
      <c r="L77" s="514"/>
      <c r="M77" s="514"/>
      <c r="N77" s="515"/>
      <c r="O77" s="229"/>
    </row>
    <row r="78" spans="1:15">
      <c r="A78" s="127"/>
      <c r="B78" s="149"/>
      <c r="C78" s="227"/>
      <c r="D78" s="227"/>
      <c r="E78" s="227"/>
      <c r="F78" s="227"/>
      <c r="G78" s="227"/>
      <c r="H78" s="227"/>
      <c r="I78" s="227"/>
      <c r="J78" s="227"/>
      <c r="K78" s="227"/>
      <c r="L78" s="227"/>
      <c r="M78" s="227"/>
      <c r="N78" s="228"/>
      <c r="O78" s="229"/>
    </row>
    <row r="79" spans="1:15">
      <c r="A79" s="127"/>
      <c r="B79" s="232" t="s">
        <v>89</v>
      </c>
      <c r="C79" s="227"/>
      <c r="D79" s="227"/>
      <c r="E79" s="227"/>
      <c r="F79" s="227"/>
      <c r="G79" s="227"/>
      <c r="H79" s="227"/>
      <c r="I79" s="227"/>
      <c r="J79" s="227"/>
      <c r="K79" s="227"/>
      <c r="L79" s="227"/>
      <c r="M79" s="227"/>
      <c r="N79" s="228"/>
      <c r="O79" s="229"/>
    </row>
    <row r="80" spans="1:15">
      <c r="A80" s="127"/>
      <c r="B80" s="494" t="s">
        <v>90</v>
      </c>
      <c r="C80" s="495"/>
      <c r="D80" s="495"/>
      <c r="E80" s="495"/>
      <c r="F80" s="495"/>
      <c r="G80" s="495"/>
      <c r="H80" s="495"/>
      <c r="I80" s="495"/>
      <c r="J80" s="495"/>
      <c r="K80" s="495"/>
      <c r="L80" s="495"/>
      <c r="M80" s="495"/>
      <c r="N80" s="496"/>
      <c r="O80" s="233"/>
    </row>
    <row r="81" spans="1:15">
      <c r="A81" s="127"/>
      <c r="B81" s="494"/>
      <c r="C81" s="495"/>
      <c r="D81" s="495"/>
      <c r="E81" s="495"/>
      <c r="F81" s="495"/>
      <c r="G81" s="495"/>
      <c r="H81" s="495"/>
      <c r="I81" s="495"/>
      <c r="J81" s="495"/>
      <c r="K81" s="495"/>
      <c r="L81" s="495"/>
      <c r="M81" s="495"/>
      <c r="N81" s="496"/>
      <c r="O81" s="233"/>
    </row>
    <row r="82" spans="1:15">
      <c r="A82" s="127"/>
      <c r="B82" s="494" t="s">
        <v>91</v>
      </c>
      <c r="C82" s="495"/>
      <c r="D82" s="495"/>
      <c r="E82" s="495"/>
      <c r="F82" s="495"/>
      <c r="G82" s="495"/>
      <c r="H82" s="495"/>
      <c r="I82" s="495"/>
      <c r="J82" s="495"/>
      <c r="K82" s="495"/>
      <c r="L82" s="495"/>
      <c r="M82" s="495"/>
      <c r="N82" s="496"/>
      <c r="O82" s="233"/>
    </row>
    <row r="83" spans="1:15">
      <c r="A83" s="127"/>
      <c r="B83" s="494"/>
      <c r="C83" s="495"/>
      <c r="D83" s="495"/>
      <c r="E83" s="495"/>
      <c r="F83" s="495"/>
      <c r="G83" s="495"/>
      <c r="H83" s="495"/>
      <c r="I83" s="495"/>
      <c r="J83" s="495"/>
      <c r="K83" s="495"/>
      <c r="L83" s="495"/>
      <c r="M83" s="495"/>
      <c r="N83" s="496"/>
      <c r="O83" s="233"/>
    </row>
    <row r="84" spans="1:15">
      <c r="A84" s="127"/>
      <c r="B84" s="149"/>
      <c r="C84" s="227"/>
      <c r="D84" s="227"/>
      <c r="E84" s="227"/>
      <c r="F84" s="227"/>
      <c r="G84" s="227"/>
      <c r="H84" s="227"/>
      <c r="I84" s="227"/>
      <c r="J84" s="227"/>
      <c r="K84" s="227"/>
      <c r="L84" s="227"/>
      <c r="M84" s="227"/>
      <c r="N84" s="228"/>
      <c r="O84" s="229"/>
    </row>
    <row r="85" spans="1:15">
      <c r="A85" s="127"/>
      <c r="B85" s="166"/>
      <c r="C85" s="135"/>
      <c r="D85" s="135"/>
      <c r="E85" s="135"/>
      <c r="F85" s="135"/>
      <c r="G85" s="225" t="s">
        <v>83</v>
      </c>
      <c r="H85" s="135"/>
      <c r="I85" s="135"/>
      <c r="J85" s="135"/>
      <c r="K85" s="135"/>
      <c r="L85" s="135"/>
      <c r="M85" s="135"/>
      <c r="N85" s="167"/>
      <c r="O85" s="131"/>
    </row>
    <row r="86" spans="1:15">
      <c r="A86" s="127"/>
      <c r="B86" s="166"/>
      <c r="C86" s="135"/>
      <c r="D86" s="135"/>
      <c r="E86" s="135"/>
      <c r="F86" s="135"/>
      <c r="G86" s="135" t="s">
        <v>84</v>
      </c>
      <c r="H86" s="183"/>
      <c r="I86" s="183"/>
      <c r="J86" s="183"/>
      <c r="K86" s="135"/>
      <c r="L86" s="135"/>
      <c r="M86" s="135"/>
      <c r="N86" s="167"/>
      <c r="O86" s="131"/>
    </row>
    <row r="87" spans="1:15">
      <c r="A87" s="127"/>
      <c r="B87" s="166"/>
      <c r="C87" s="135"/>
      <c r="D87" s="135"/>
      <c r="E87" s="135"/>
      <c r="F87" s="135"/>
      <c r="G87" s="135" t="s">
        <v>92</v>
      </c>
      <c r="H87" s="234"/>
      <c r="I87" s="234"/>
      <c r="J87" s="234"/>
      <c r="K87" s="135"/>
      <c r="L87" s="135"/>
      <c r="M87" s="135"/>
      <c r="N87" s="167"/>
      <c r="O87" s="131"/>
    </row>
    <row r="88" spans="1:15">
      <c r="A88" s="127"/>
      <c r="B88" s="235"/>
      <c r="C88" s="227"/>
      <c r="D88" s="227"/>
      <c r="E88" s="227"/>
      <c r="F88" s="227"/>
      <c r="G88" s="135" t="s">
        <v>86</v>
      </c>
      <c r="H88" s="135"/>
      <c r="I88" s="135"/>
      <c r="J88" s="135"/>
      <c r="K88" s="227"/>
      <c r="L88" s="227"/>
      <c r="M88" s="227"/>
      <c r="N88" s="228"/>
      <c r="O88" s="229"/>
    </row>
    <row r="89" spans="1:15" ht="15.6">
      <c r="A89" s="127"/>
      <c r="B89" s="235"/>
      <c r="C89" s="234"/>
      <c r="D89" s="234"/>
      <c r="E89" s="135"/>
      <c r="F89" s="135"/>
      <c r="G89" s="135"/>
      <c r="H89" s="135"/>
      <c r="I89" s="135"/>
      <c r="J89" s="497"/>
      <c r="K89" s="497"/>
      <c r="L89" s="497"/>
      <c r="M89" s="497"/>
      <c r="N89" s="498"/>
      <c r="O89" s="236"/>
    </row>
    <row r="90" spans="1:15" ht="16.2" thickBot="1">
      <c r="A90" s="127"/>
      <c r="B90" s="501"/>
      <c r="C90" s="502"/>
      <c r="D90" s="502"/>
      <c r="E90" s="199"/>
      <c r="F90" s="199"/>
      <c r="G90" s="199"/>
      <c r="H90" s="199"/>
      <c r="I90" s="199"/>
      <c r="J90" s="499"/>
      <c r="K90" s="499"/>
      <c r="L90" s="499"/>
      <c r="M90" s="499"/>
      <c r="N90" s="500"/>
      <c r="O90" s="236"/>
    </row>
    <row r="91" spans="1:15" ht="15" thickBot="1">
      <c r="A91" s="237"/>
      <c r="B91" s="238"/>
      <c r="C91" s="238"/>
      <c r="D91" s="238"/>
      <c r="E91" s="238"/>
      <c r="F91" s="238"/>
      <c r="G91" s="238"/>
      <c r="H91" s="238"/>
      <c r="I91" s="238"/>
      <c r="J91" s="238"/>
      <c r="K91" s="238"/>
      <c r="L91" s="238"/>
      <c r="M91" s="238"/>
      <c r="N91" s="238"/>
      <c r="O91" s="239"/>
    </row>
    <row r="92" spans="1:15" ht="15" thickTop="1"/>
  </sheetData>
  <mergeCells count="77">
    <mergeCell ref="B4:N4"/>
    <mergeCell ref="B6:B12"/>
    <mergeCell ref="C6:J6"/>
    <mergeCell ref="K6:N7"/>
    <mergeCell ref="C7:J7"/>
    <mergeCell ref="C8:J8"/>
    <mergeCell ref="K8:K9"/>
    <mergeCell ref="L8:N9"/>
    <mergeCell ref="C9:J9"/>
    <mergeCell ref="C10:J11"/>
    <mergeCell ref="B24:N26"/>
    <mergeCell ref="K10:K12"/>
    <mergeCell ref="L10:L12"/>
    <mergeCell ref="M10:M12"/>
    <mergeCell ref="N10:N12"/>
    <mergeCell ref="C12:J12"/>
    <mergeCell ref="B16:E16"/>
    <mergeCell ref="B20:N20"/>
    <mergeCell ref="C22:K22"/>
    <mergeCell ref="L22:M22"/>
    <mergeCell ref="C23:K23"/>
    <mergeCell ref="L23:M23"/>
    <mergeCell ref="B27:F27"/>
    <mergeCell ref="G27:H27"/>
    <mergeCell ref="I27:J27"/>
    <mergeCell ref="L27:M27"/>
    <mergeCell ref="B28:F28"/>
    <mergeCell ref="G28:H28"/>
    <mergeCell ref="I28:J28"/>
    <mergeCell ref="L28:M28"/>
    <mergeCell ref="B37:I37"/>
    <mergeCell ref="L37:M37"/>
    <mergeCell ref="L29:M29"/>
    <mergeCell ref="B30:F30"/>
    <mergeCell ref="G30:H30"/>
    <mergeCell ref="I30:J30"/>
    <mergeCell ref="L30:M30"/>
    <mergeCell ref="B31:M31"/>
    <mergeCell ref="B32:N34"/>
    <mergeCell ref="B35:I35"/>
    <mergeCell ref="L35:M35"/>
    <mergeCell ref="B36:I36"/>
    <mergeCell ref="L36:M36"/>
    <mergeCell ref="B38:M38"/>
    <mergeCell ref="B39:N41"/>
    <mergeCell ref="B42:H42"/>
    <mergeCell ref="L42:M42"/>
    <mergeCell ref="B43:H43"/>
    <mergeCell ref="L43:M43"/>
    <mergeCell ref="B54:M54"/>
    <mergeCell ref="B44:H44"/>
    <mergeCell ref="L44:M44"/>
    <mergeCell ref="B45:M45"/>
    <mergeCell ref="B46:N48"/>
    <mergeCell ref="B49:H49"/>
    <mergeCell ref="L49:M49"/>
    <mergeCell ref="L50:M50"/>
    <mergeCell ref="L51:M51"/>
    <mergeCell ref="L52:M52"/>
    <mergeCell ref="B53:H53"/>
    <mergeCell ref="L53:M53"/>
    <mergeCell ref="B56:M56"/>
    <mergeCell ref="B57:N59"/>
    <mergeCell ref="B60:H60"/>
    <mergeCell ref="L60:M60"/>
    <mergeCell ref="B61:H61"/>
    <mergeCell ref="L61:M61"/>
    <mergeCell ref="B80:N81"/>
    <mergeCell ref="B82:N83"/>
    <mergeCell ref="J89:N90"/>
    <mergeCell ref="B90:D90"/>
    <mergeCell ref="L62:M62"/>
    <mergeCell ref="L63:M63"/>
    <mergeCell ref="B64:M64"/>
    <mergeCell ref="B66:M66"/>
    <mergeCell ref="B76:N76"/>
    <mergeCell ref="B77:N7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ECONÓMICA</vt:lpstr>
      <vt:lpstr>INDICAR CÓDIGO DEL ITEM DE PAGO</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YADI BARBOSA</dc:creator>
  <cp:lastModifiedBy>CLAUDIA AMPARO MONTES CARRANZA</cp:lastModifiedBy>
  <dcterms:created xsi:type="dcterms:W3CDTF">2025-08-01T07:11:25Z</dcterms:created>
  <dcterms:modified xsi:type="dcterms:W3CDTF">2025-10-29T22:17:34Z</dcterms:modified>
</cp:coreProperties>
</file>